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ednie\Documents\Files\XS4ALL\Calibration\Logit\"/>
    </mc:Choice>
  </mc:AlternateContent>
  <xr:revisionPtr revIDLastSave="0" documentId="13_ncr:1_{58A65C0B-CED4-4FD8-97B2-C91E4ADCA67D}" xr6:coauthVersionLast="45" xr6:coauthVersionMax="45" xr10:uidLastSave="{00000000-0000-0000-0000-000000000000}"/>
  <bookViews>
    <workbookView xWindow="3840" yWindow="375" windowWidth="23895" windowHeight="19965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" i="2" l="1"/>
  <c r="Q6" i="2"/>
  <c r="R6" i="2"/>
  <c r="P5" i="2"/>
  <c r="Q5" i="2"/>
  <c r="R5" i="2"/>
  <c r="P4" i="2"/>
  <c r="R4" i="2"/>
  <c r="Q4" i="2"/>
  <c r="D5" i="2" l="1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12" i="2"/>
  <c r="F13" i="2"/>
  <c r="F14" i="2"/>
  <c r="F15" i="2"/>
  <c r="F16" i="2"/>
  <c r="F17" i="2"/>
  <c r="F18" i="2"/>
  <c r="F5" i="2"/>
  <c r="F6" i="2"/>
  <c r="F7" i="2"/>
  <c r="F8" i="2"/>
  <c r="F9" i="2"/>
  <c r="F10" i="2"/>
  <c r="F11" i="2"/>
  <c r="I20" i="2" l="1"/>
  <c r="W22" i="2" s="1"/>
  <c r="I5" i="2"/>
  <c r="W5" i="2" s="1"/>
  <c r="I6" i="2"/>
  <c r="W6" i="2" s="1"/>
  <c r="I7" i="2"/>
  <c r="W7" i="2" s="1"/>
  <c r="I8" i="2"/>
  <c r="W8" i="2" s="1"/>
  <c r="I9" i="2"/>
  <c r="W9" i="2" s="1"/>
  <c r="I10" i="2"/>
  <c r="W10" i="2" s="1"/>
  <c r="I11" i="2"/>
  <c r="W11" i="2" s="1"/>
  <c r="I12" i="2"/>
  <c r="W13" i="2" s="1"/>
  <c r="I13" i="2"/>
  <c r="W14" i="2" s="1"/>
  <c r="I14" i="2"/>
  <c r="W15" i="2" s="1"/>
  <c r="I15" i="2"/>
  <c r="W16" i="2" s="1"/>
  <c r="I16" i="2"/>
  <c r="W17" i="2" s="1"/>
  <c r="I17" i="2"/>
  <c r="W18" i="2" s="1"/>
  <c r="I18" i="2"/>
  <c r="W19" i="2" s="1"/>
  <c r="I19" i="2"/>
  <c r="W21" i="2" s="1"/>
  <c r="I21" i="2"/>
  <c r="W23" i="2" s="1"/>
  <c r="I22" i="2"/>
  <c r="W24" i="2" s="1"/>
  <c r="I23" i="2"/>
  <c r="W25" i="2" s="1"/>
  <c r="I24" i="2"/>
  <c r="W26" i="2" s="1"/>
  <c r="I25" i="2"/>
  <c r="W27" i="2" s="1"/>
  <c r="I26" i="2"/>
  <c r="W29" i="2" s="1"/>
  <c r="I27" i="2"/>
  <c r="W30" i="2" s="1"/>
  <c r="I28" i="2"/>
  <c r="W31" i="2" s="1"/>
  <c r="I29" i="2"/>
  <c r="W32" i="2" s="1"/>
  <c r="I30" i="2"/>
  <c r="W33" i="2" s="1"/>
  <c r="I31" i="2"/>
  <c r="W34" i="2" s="1"/>
  <c r="I32" i="2"/>
  <c r="W35" i="2" s="1"/>
  <c r="I33" i="2"/>
  <c r="W37" i="2" s="1"/>
  <c r="I34" i="2"/>
  <c r="W38" i="2" s="1"/>
  <c r="I35" i="2"/>
  <c r="W39" i="2" s="1"/>
  <c r="I36" i="2"/>
  <c r="W40" i="2" s="1"/>
  <c r="I37" i="2"/>
  <c r="W41" i="2" s="1"/>
  <c r="I38" i="2"/>
  <c r="W42" i="2" s="1"/>
  <c r="I39" i="2"/>
  <c r="W43" i="2" s="1"/>
  <c r="E5" i="2"/>
  <c r="H5" i="2" s="1"/>
  <c r="V5" i="2" s="1"/>
  <c r="E6" i="2"/>
  <c r="H6" i="2" s="1"/>
  <c r="V6" i="2" s="1"/>
  <c r="E7" i="2"/>
  <c r="H7" i="2" s="1"/>
  <c r="V7" i="2" s="1"/>
  <c r="E8" i="2"/>
  <c r="H8" i="2" s="1"/>
  <c r="V8" i="2" s="1"/>
  <c r="E9" i="2"/>
  <c r="H9" i="2" s="1"/>
  <c r="V9" i="2" s="1"/>
  <c r="E10" i="2"/>
  <c r="H10" i="2" s="1"/>
  <c r="V10" i="2" s="1"/>
  <c r="E11" i="2"/>
  <c r="H11" i="2" s="1"/>
  <c r="V11" i="2" s="1"/>
  <c r="E12" i="2"/>
  <c r="H12" i="2" s="1"/>
  <c r="V13" i="2" s="1"/>
  <c r="E13" i="2"/>
  <c r="H13" i="2" s="1"/>
  <c r="V14" i="2" s="1"/>
  <c r="E14" i="2"/>
  <c r="H14" i="2" s="1"/>
  <c r="V15" i="2" s="1"/>
  <c r="E15" i="2"/>
  <c r="H15" i="2" s="1"/>
  <c r="V16" i="2" s="1"/>
  <c r="E16" i="2"/>
  <c r="H16" i="2" s="1"/>
  <c r="V17" i="2" s="1"/>
  <c r="E17" i="2"/>
  <c r="H17" i="2" s="1"/>
  <c r="V18" i="2" s="1"/>
  <c r="E18" i="2"/>
  <c r="H18" i="2" s="1"/>
  <c r="V19" i="2" s="1"/>
  <c r="E19" i="2"/>
  <c r="H19" i="2" s="1"/>
  <c r="V21" i="2" s="1"/>
  <c r="E20" i="2"/>
  <c r="H20" i="2" s="1"/>
  <c r="V22" i="2" s="1"/>
  <c r="E21" i="2"/>
  <c r="H21" i="2" s="1"/>
  <c r="V23" i="2" s="1"/>
  <c r="E22" i="2"/>
  <c r="H22" i="2" s="1"/>
  <c r="V24" i="2" s="1"/>
  <c r="E23" i="2"/>
  <c r="H23" i="2" s="1"/>
  <c r="V25" i="2" s="1"/>
  <c r="E24" i="2"/>
  <c r="H24" i="2" s="1"/>
  <c r="V26" i="2" s="1"/>
  <c r="E25" i="2"/>
  <c r="H25" i="2" s="1"/>
  <c r="V27" i="2" s="1"/>
  <c r="E26" i="2"/>
  <c r="H26" i="2" s="1"/>
  <c r="V29" i="2" s="1"/>
  <c r="E27" i="2"/>
  <c r="H27" i="2" s="1"/>
  <c r="V30" i="2" s="1"/>
  <c r="E28" i="2"/>
  <c r="H28" i="2" s="1"/>
  <c r="V31" i="2" s="1"/>
  <c r="E29" i="2"/>
  <c r="H29" i="2" s="1"/>
  <c r="V32" i="2" s="1"/>
  <c r="E30" i="2"/>
  <c r="H30" i="2" s="1"/>
  <c r="V33" i="2" s="1"/>
  <c r="E31" i="2"/>
  <c r="H31" i="2" s="1"/>
  <c r="V34" i="2" s="1"/>
  <c r="E32" i="2"/>
  <c r="H32" i="2" s="1"/>
  <c r="V35" i="2" s="1"/>
  <c r="E33" i="2"/>
  <c r="H33" i="2" s="1"/>
  <c r="V37" i="2" s="1"/>
  <c r="E34" i="2"/>
  <c r="H34" i="2" s="1"/>
  <c r="V38" i="2" s="1"/>
  <c r="E35" i="2"/>
  <c r="H35" i="2" s="1"/>
  <c r="V39" i="2" s="1"/>
  <c r="E36" i="2"/>
  <c r="H36" i="2" s="1"/>
  <c r="V40" i="2" s="1"/>
  <c r="E37" i="2"/>
  <c r="H37" i="2" s="1"/>
  <c r="V41" i="2" s="1"/>
  <c r="E38" i="2"/>
  <c r="H38" i="2" s="1"/>
  <c r="V42" i="2" s="1"/>
  <c r="E39" i="2"/>
  <c r="H39" i="2" s="1"/>
  <c r="V43" i="2" s="1"/>
  <c r="G5" i="2"/>
  <c r="U5" i="2" s="1"/>
  <c r="D6" i="2"/>
  <c r="G6" i="2" s="1"/>
  <c r="U6" i="2" s="1"/>
  <c r="D7" i="2"/>
  <c r="G7" i="2" s="1"/>
  <c r="U7" i="2" s="1"/>
  <c r="D8" i="2"/>
  <c r="G8" i="2" s="1"/>
  <c r="U8" i="2" s="1"/>
  <c r="D9" i="2"/>
  <c r="G9" i="2" s="1"/>
  <c r="U9" i="2" s="1"/>
  <c r="D10" i="2"/>
  <c r="G10" i="2" s="1"/>
  <c r="U10" i="2" s="1"/>
  <c r="D11" i="2"/>
  <c r="G11" i="2" s="1"/>
  <c r="U11" i="2" s="1"/>
  <c r="D12" i="2"/>
  <c r="G12" i="2" s="1"/>
  <c r="U13" i="2" s="1"/>
  <c r="D13" i="2"/>
  <c r="G13" i="2" s="1"/>
  <c r="U14" i="2" s="1"/>
  <c r="D14" i="2"/>
  <c r="G14" i="2" s="1"/>
  <c r="U15" i="2" s="1"/>
  <c r="D15" i="2"/>
  <c r="G15" i="2" s="1"/>
  <c r="U16" i="2" s="1"/>
  <c r="D16" i="2"/>
  <c r="G16" i="2" s="1"/>
  <c r="U17" i="2" s="1"/>
  <c r="D17" i="2"/>
  <c r="G17" i="2" s="1"/>
  <c r="U18" i="2" s="1"/>
  <c r="D18" i="2"/>
  <c r="G18" i="2" s="1"/>
  <c r="U19" i="2" s="1"/>
  <c r="D19" i="2"/>
  <c r="G19" i="2" s="1"/>
  <c r="U21" i="2" s="1"/>
  <c r="D20" i="2"/>
  <c r="G20" i="2" s="1"/>
  <c r="U22" i="2" s="1"/>
  <c r="D21" i="2"/>
  <c r="G21" i="2" s="1"/>
  <c r="U23" i="2" s="1"/>
  <c r="D22" i="2"/>
  <c r="G22" i="2" s="1"/>
  <c r="U24" i="2" s="1"/>
  <c r="D23" i="2"/>
  <c r="G23" i="2" s="1"/>
  <c r="U25" i="2" s="1"/>
  <c r="D24" i="2"/>
  <c r="G24" i="2" s="1"/>
  <c r="U26" i="2" s="1"/>
  <c r="D25" i="2"/>
  <c r="G25" i="2" s="1"/>
  <c r="U27" i="2" s="1"/>
  <c r="D26" i="2"/>
  <c r="G26" i="2" s="1"/>
  <c r="U29" i="2" s="1"/>
  <c r="D27" i="2"/>
  <c r="G27" i="2" s="1"/>
  <c r="U30" i="2" s="1"/>
  <c r="D28" i="2"/>
  <c r="G28" i="2" s="1"/>
  <c r="U31" i="2" s="1"/>
  <c r="D29" i="2"/>
  <c r="G29" i="2" s="1"/>
  <c r="U32" i="2" s="1"/>
  <c r="D30" i="2"/>
  <c r="G30" i="2" s="1"/>
  <c r="U33" i="2" s="1"/>
  <c r="D31" i="2"/>
  <c r="G31" i="2" s="1"/>
  <c r="U34" i="2" s="1"/>
  <c r="D32" i="2"/>
  <c r="G32" i="2" s="1"/>
  <c r="U35" i="2" s="1"/>
  <c r="D33" i="2"/>
  <c r="G33" i="2" s="1"/>
  <c r="U37" i="2" s="1"/>
  <c r="D34" i="2"/>
  <c r="G34" i="2" s="1"/>
  <c r="U38" i="2" s="1"/>
  <c r="D35" i="2"/>
  <c r="G35" i="2" s="1"/>
  <c r="U39" i="2" s="1"/>
  <c r="D36" i="2"/>
  <c r="G36" i="2" s="1"/>
  <c r="U40" i="2" s="1"/>
  <c r="D37" i="2"/>
  <c r="G37" i="2" s="1"/>
  <c r="U41" i="2" s="1"/>
  <c r="D38" i="2"/>
  <c r="G38" i="2" s="1"/>
  <c r="U42" i="2" s="1"/>
  <c r="D39" i="2"/>
  <c r="G39" i="2" s="1"/>
  <c r="U43" i="2" s="1"/>
</calcChain>
</file>

<file path=xl/sharedStrings.xml><?xml version="1.0" encoding="utf-8"?>
<sst xmlns="http://schemas.openxmlformats.org/spreadsheetml/2006/main" count="24" uniqueCount="18">
  <si>
    <t>Expected C1-INH activity*</t>
  </si>
  <si>
    <t>Measured</t>
  </si>
  <si>
    <t>1st</t>
  </si>
  <si>
    <t>2nd</t>
  </si>
  <si>
    <t>3rd</t>
  </si>
  <si>
    <t>Y =</t>
  </si>
  <si>
    <t>aX^3</t>
  </si>
  <si>
    <t>bX^2</t>
  </si>
  <si>
    <t>cX</t>
  </si>
  <si>
    <t>Order regression</t>
  </si>
  <si>
    <t>Deviation (%)</t>
  </si>
  <si>
    <t>Parameters</t>
  </si>
  <si>
    <t>Concentration</t>
  </si>
  <si>
    <t>d</t>
  </si>
  <si>
    <t>nom</t>
  </si>
  <si>
    <t>NB change the ranges in all 9 parameter result formulas if more or less data points are used.</t>
  </si>
  <si>
    <t>Data for difference plot</t>
  </si>
  <si>
    <t>This list can not contain empty cells. If so you have to type the regression parameters by hand in the parameters box 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</si>
</sst>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454545"/>
      <name val="Courier New"/>
      <family val="3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2" xfId="0" applyNumberFormat="1" applyBorder="1"/>
    <xf numFmtId="0" fontId="0" fillId="0" borderId="0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0" borderId="0" xfId="0" applyFont="1" applyAlignment="1">
      <alignment horizontal="left"/>
    </xf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7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Regression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586550818355023"/>
                  <c:y val="0.21215471463688215"/>
                </c:manualLayout>
              </c:layout>
              <c:numFmt formatCode="General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609187456244866"/>
                  <c:y val="7.1458406665831489E-2"/>
                </c:manualLayout>
              </c:layout>
              <c:numFmt formatCode="General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dash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4902398024949443"/>
                  <c:y val="-4.9348678598031846E-2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Sheet1!$A$4:$A$39</c:f>
              <c:numCache>
                <c:formatCode>General</c:formatCode>
                <c:ptCount val="36"/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20</c:v>
                </c:pt>
                <c:pt idx="9">
                  <c:v>40</c:v>
                </c:pt>
                <c:pt idx="10">
                  <c:v>60</c:v>
                </c:pt>
                <c:pt idx="11">
                  <c:v>80</c:v>
                </c:pt>
                <c:pt idx="12">
                  <c:v>100</c:v>
                </c:pt>
                <c:pt idx="13">
                  <c:v>120</c:v>
                </c:pt>
                <c:pt idx="14">
                  <c:v>140</c:v>
                </c:pt>
                <c:pt idx="15">
                  <c:v>20</c:v>
                </c:pt>
                <c:pt idx="16">
                  <c:v>40</c:v>
                </c:pt>
                <c:pt idx="17">
                  <c:v>60</c:v>
                </c:pt>
                <c:pt idx="18">
                  <c:v>80</c:v>
                </c:pt>
                <c:pt idx="19">
                  <c:v>100</c:v>
                </c:pt>
                <c:pt idx="20">
                  <c:v>120</c:v>
                </c:pt>
                <c:pt idx="21">
                  <c:v>140</c:v>
                </c:pt>
                <c:pt idx="22">
                  <c:v>20</c:v>
                </c:pt>
                <c:pt idx="23">
                  <c:v>40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140</c:v>
                </c:pt>
                <c:pt idx="29">
                  <c:v>20</c:v>
                </c:pt>
                <c:pt idx="30">
                  <c:v>40</c:v>
                </c:pt>
                <c:pt idx="31">
                  <c:v>60</c:v>
                </c:pt>
                <c:pt idx="32">
                  <c:v>80</c:v>
                </c:pt>
                <c:pt idx="33">
                  <c:v>100</c:v>
                </c:pt>
                <c:pt idx="34">
                  <c:v>120</c:v>
                </c:pt>
                <c:pt idx="35">
                  <c:v>140</c:v>
                </c:pt>
              </c:numCache>
            </c:numRef>
          </c:xVal>
          <c:yVal>
            <c:numRef>
              <c:f>Sheet1!$B$4:$B$39</c:f>
              <c:numCache>
                <c:formatCode>General</c:formatCode>
                <c:ptCount val="36"/>
                <c:pt idx="1">
                  <c:v>21</c:v>
                </c:pt>
                <c:pt idx="2">
                  <c:v>43</c:v>
                </c:pt>
                <c:pt idx="3">
                  <c:v>55</c:v>
                </c:pt>
                <c:pt idx="4">
                  <c:v>81</c:v>
                </c:pt>
                <c:pt idx="5">
                  <c:v>95</c:v>
                </c:pt>
                <c:pt idx="6">
                  <c:v>115</c:v>
                </c:pt>
                <c:pt idx="7">
                  <c:v>135</c:v>
                </c:pt>
                <c:pt idx="8">
                  <c:v>15</c:v>
                </c:pt>
                <c:pt idx="9">
                  <c:v>38</c:v>
                </c:pt>
                <c:pt idx="10">
                  <c:v>61</c:v>
                </c:pt>
                <c:pt idx="11">
                  <c:v>79</c:v>
                </c:pt>
                <c:pt idx="12">
                  <c:v>105</c:v>
                </c:pt>
                <c:pt idx="13">
                  <c:v>120</c:v>
                </c:pt>
                <c:pt idx="14">
                  <c:v>138</c:v>
                </c:pt>
                <c:pt idx="15">
                  <c:v>18</c:v>
                </c:pt>
                <c:pt idx="16">
                  <c:v>40</c:v>
                </c:pt>
                <c:pt idx="17">
                  <c:v>58</c:v>
                </c:pt>
                <c:pt idx="18">
                  <c:v>78</c:v>
                </c:pt>
                <c:pt idx="19">
                  <c:v>95</c:v>
                </c:pt>
                <c:pt idx="20">
                  <c:v>115</c:v>
                </c:pt>
                <c:pt idx="21">
                  <c:v>145</c:v>
                </c:pt>
                <c:pt idx="22">
                  <c:v>19</c:v>
                </c:pt>
                <c:pt idx="23">
                  <c:v>41</c:v>
                </c:pt>
                <c:pt idx="24">
                  <c:v>68</c:v>
                </c:pt>
                <c:pt idx="25">
                  <c:v>75</c:v>
                </c:pt>
                <c:pt idx="26">
                  <c:v>98</c:v>
                </c:pt>
                <c:pt idx="27">
                  <c:v>121</c:v>
                </c:pt>
                <c:pt idx="28">
                  <c:v>135</c:v>
                </c:pt>
                <c:pt idx="29">
                  <c:v>19</c:v>
                </c:pt>
                <c:pt idx="30">
                  <c:v>44</c:v>
                </c:pt>
                <c:pt idx="31">
                  <c:v>65</c:v>
                </c:pt>
                <c:pt idx="32">
                  <c:v>84</c:v>
                </c:pt>
                <c:pt idx="33">
                  <c:v>98</c:v>
                </c:pt>
                <c:pt idx="34">
                  <c:v>115</c:v>
                </c:pt>
                <c:pt idx="35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38-480E-8941-3043E4556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86000"/>
        <c:axId val="374389528"/>
      </c:scatterChart>
      <c:valAx>
        <c:axId val="37438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4389528"/>
        <c:crosses val="autoZero"/>
        <c:crossBetween val="midCat"/>
      </c:valAx>
      <c:valAx>
        <c:axId val="37438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438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Sheet1!$U$4</c:f>
              <c:strCache>
                <c:ptCount val="1"/>
                <c:pt idx="0">
                  <c:v>1st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Sheet1!$T$5:$T$43</c:f>
              <c:numCache>
                <c:formatCode>General</c:formatCode>
                <c:ptCount val="3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8">
                  <c:v>20</c:v>
                </c:pt>
                <c:pt idx="9">
                  <c:v>40</c:v>
                </c:pt>
                <c:pt idx="10">
                  <c:v>60</c:v>
                </c:pt>
                <c:pt idx="11">
                  <c:v>80</c:v>
                </c:pt>
                <c:pt idx="12">
                  <c:v>100</c:v>
                </c:pt>
                <c:pt idx="13">
                  <c:v>120</c:v>
                </c:pt>
                <c:pt idx="14">
                  <c:v>140</c:v>
                </c:pt>
                <c:pt idx="16">
                  <c:v>20</c:v>
                </c:pt>
                <c:pt idx="17">
                  <c:v>40</c:v>
                </c:pt>
                <c:pt idx="18">
                  <c:v>60</c:v>
                </c:pt>
                <c:pt idx="19">
                  <c:v>80</c:v>
                </c:pt>
                <c:pt idx="20">
                  <c:v>100</c:v>
                </c:pt>
                <c:pt idx="21">
                  <c:v>120</c:v>
                </c:pt>
                <c:pt idx="22">
                  <c:v>140</c:v>
                </c:pt>
                <c:pt idx="24">
                  <c:v>20</c:v>
                </c:pt>
                <c:pt idx="25">
                  <c:v>40</c:v>
                </c:pt>
                <c:pt idx="26">
                  <c:v>60</c:v>
                </c:pt>
                <c:pt idx="27">
                  <c:v>80</c:v>
                </c:pt>
                <c:pt idx="28">
                  <c:v>100</c:v>
                </c:pt>
                <c:pt idx="29">
                  <c:v>120</c:v>
                </c:pt>
                <c:pt idx="30">
                  <c:v>140</c:v>
                </c:pt>
                <c:pt idx="32">
                  <c:v>20</c:v>
                </c:pt>
                <c:pt idx="33">
                  <c:v>40</c:v>
                </c:pt>
                <c:pt idx="34">
                  <c:v>60</c:v>
                </c:pt>
                <c:pt idx="35">
                  <c:v>80</c:v>
                </c:pt>
                <c:pt idx="36">
                  <c:v>100</c:v>
                </c:pt>
                <c:pt idx="37">
                  <c:v>120</c:v>
                </c:pt>
                <c:pt idx="38">
                  <c:v>140</c:v>
                </c:pt>
              </c:numCache>
            </c:numRef>
          </c:xVal>
          <c:yVal>
            <c:numRef>
              <c:f>Sheet1!$U$5:$U$43</c:f>
              <c:numCache>
                <c:formatCode>0%</c:formatCode>
                <c:ptCount val="39"/>
                <c:pt idx="0">
                  <c:v>2.5714285714285356E-2</c:v>
                </c:pt>
                <c:pt idx="1">
                  <c:v>7.1428571428566734E-4</c:v>
                </c:pt>
                <c:pt idx="2">
                  <c:v>-7.6190476190476364E-3</c:v>
                </c:pt>
                <c:pt idx="3">
                  <c:v>-1.1785714285714177E-2</c:v>
                </c:pt>
                <c:pt idx="4">
                  <c:v>-1.4285714285714124E-2</c:v>
                </c:pt>
                <c:pt idx="5">
                  <c:v>-1.5952380952380829E-2</c:v>
                </c:pt>
                <c:pt idx="6">
                  <c:v>-1.7142857142857015E-2</c:v>
                </c:pt>
                <c:pt idx="8">
                  <c:v>2.5714285714285356E-2</c:v>
                </c:pt>
                <c:pt idx="9">
                  <c:v>7.1428571428566734E-4</c:v>
                </c:pt>
                <c:pt idx="10">
                  <c:v>-7.6190476190476364E-3</c:v>
                </c:pt>
                <c:pt idx="11">
                  <c:v>-1.1785714285714177E-2</c:v>
                </c:pt>
                <c:pt idx="12">
                  <c:v>-1.4285714285714124E-2</c:v>
                </c:pt>
                <c:pt idx="13">
                  <c:v>-1.5952380952380829E-2</c:v>
                </c:pt>
                <c:pt idx="14">
                  <c:v>-1.7142857142857015E-2</c:v>
                </c:pt>
                <c:pt idx="16">
                  <c:v>2.5714285714285356E-2</c:v>
                </c:pt>
                <c:pt idx="17">
                  <c:v>7.1428571428566734E-4</c:v>
                </c:pt>
                <c:pt idx="18">
                  <c:v>-7.6190476190476364E-3</c:v>
                </c:pt>
                <c:pt idx="19">
                  <c:v>-1.1785714285714177E-2</c:v>
                </c:pt>
                <c:pt idx="20">
                  <c:v>-1.4285714285714124E-2</c:v>
                </c:pt>
                <c:pt idx="21">
                  <c:v>-1.5952380952380829E-2</c:v>
                </c:pt>
                <c:pt idx="22">
                  <c:v>-1.7142857142857015E-2</c:v>
                </c:pt>
                <c:pt idx="24">
                  <c:v>2.5714285714285356E-2</c:v>
                </c:pt>
                <c:pt idx="25">
                  <c:v>7.1428571428566734E-4</c:v>
                </c:pt>
                <c:pt idx="26">
                  <c:v>-7.6190476190476364E-3</c:v>
                </c:pt>
                <c:pt idx="27">
                  <c:v>-1.1785714285714177E-2</c:v>
                </c:pt>
                <c:pt idx="28">
                  <c:v>-1.4285714285714124E-2</c:v>
                </c:pt>
                <c:pt idx="29">
                  <c:v>-1.5952380952380829E-2</c:v>
                </c:pt>
                <c:pt idx="30">
                  <c:v>-1.7142857142857015E-2</c:v>
                </c:pt>
                <c:pt idx="32">
                  <c:v>2.5714285714285356E-2</c:v>
                </c:pt>
                <c:pt idx="33">
                  <c:v>7.1428571428566734E-4</c:v>
                </c:pt>
                <c:pt idx="34">
                  <c:v>-7.6190476190476364E-3</c:v>
                </c:pt>
                <c:pt idx="35">
                  <c:v>-1.1785714285714177E-2</c:v>
                </c:pt>
                <c:pt idx="36">
                  <c:v>-1.4285714285714124E-2</c:v>
                </c:pt>
                <c:pt idx="37">
                  <c:v>-1.5952380952380829E-2</c:v>
                </c:pt>
                <c:pt idx="38">
                  <c:v>-1.7142857142857015E-2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F-4224-9E87-88FC175E93A5}"/>
            </c:ext>
          </c:extLst>
        </c:ser>
        <c:ser>
          <c:idx val="1"/>
          <c:order val="1"/>
          <c:tx>
            <c:strRef>
              <c:f>Sheet1!$V$4</c:f>
              <c:strCache>
                <c:ptCount val="1"/>
                <c:pt idx="0">
                  <c:v>2nd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Sheet1!$T$5:$T$43</c:f>
              <c:numCache>
                <c:formatCode>General</c:formatCode>
                <c:ptCount val="3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8">
                  <c:v>20</c:v>
                </c:pt>
                <c:pt idx="9">
                  <c:v>40</c:v>
                </c:pt>
                <c:pt idx="10">
                  <c:v>60</c:v>
                </c:pt>
                <c:pt idx="11">
                  <c:v>80</c:v>
                </c:pt>
                <c:pt idx="12">
                  <c:v>100</c:v>
                </c:pt>
                <c:pt idx="13">
                  <c:v>120</c:v>
                </c:pt>
                <c:pt idx="14">
                  <c:v>140</c:v>
                </c:pt>
                <c:pt idx="16">
                  <c:v>20</c:v>
                </c:pt>
                <c:pt idx="17">
                  <c:v>40</c:v>
                </c:pt>
                <c:pt idx="18">
                  <c:v>60</c:v>
                </c:pt>
                <c:pt idx="19">
                  <c:v>80</c:v>
                </c:pt>
                <c:pt idx="20">
                  <c:v>100</c:v>
                </c:pt>
                <c:pt idx="21">
                  <c:v>120</c:v>
                </c:pt>
                <c:pt idx="22">
                  <c:v>140</c:v>
                </c:pt>
                <c:pt idx="24">
                  <c:v>20</c:v>
                </c:pt>
                <c:pt idx="25">
                  <c:v>40</c:v>
                </c:pt>
                <c:pt idx="26">
                  <c:v>60</c:v>
                </c:pt>
                <c:pt idx="27">
                  <c:v>80</c:v>
                </c:pt>
                <c:pt idx="28">
                  <c:v>100</c:v>
                </c:pt>
                <c:pt idx="29">
                  <c:v>120</c:v>
                </c:pt>
                <c:pt idx="30">
                  <c:v>140</c:v>
                </c:pt>
                <c:pt idx="32">
                  <c:v>20</c:v>
                </c:pt>
                <c:pt idx="33">
                  <c:v>40</c:v>
                </c:pt>
                <c:pt idx="34">
                  <c:v>60</c:v>
                </c:pt>
                <c:pt idx="35">
                  <c:v>80</c:v>
                </c:pt>
                <c:pt idx="36">
                  <c:v>100</c:v>
                </c:pt>
                <c:pt idx="37">
                  <c:v>120</c:v>
                </c:pt>
                <c:pt idx="38">
                  <c:v>140</c:v>
                </c:pt>
              </c:numCache>
            </c:numRef>
          </c:xVal>
          <c:yVal>
            <c:numRef>
              <c:f>Sheet1!$V$5:$V$43</c:f>
              <c:numCache>
                <c:formatCode>0%</c:formatCode>
                <c:ptCount val="39"/>
                <c:pt idx="0">
                  <c:v>-2.3095238095237725E-2</c:v>
                </c:pt>
                <c:pt idx="1">
                  <c:v>7.1428571428588938E-4</c:v>
                </c:pt>
                <c:pt idx="2">
                  <c:v>2.1428571428574461E-3</c:v>
                </c:pt>
                <c:pt idx="3">
                  <c:v>-2.0238095238094278E-3</c:v>
                </c:pt>
                <c:pt idx="4">
                  <c:v>-8.4285714285714519E-3</c:v>
                </c:pt>
                <c:pt idx="5">
                  <c:v>-1.595238095238094E-2</c:v>
                </c:pt>
                <c:pt idx="6">
                  <c:v>-2.4115646258503265E-2</c:v>
                </c:pt>
                <c:pt idx="8">
                  <c:v>-2.3095238095237725E-2</c:v>
                </c:pt>
                <c:pt idx="9">
                  <c:v>7.1428571428588938E-4</c:v>
                </c:pt>
                <c:pt idx="10">
                  <c:v>2.1428571428574461E-3</c:v>
                </c:pt>
                <c:pt idx="11">
                  <c:v>-2.0238095238094278E-3</c:v>
                </c:pt>
                <c:pt idx="12">
                  <c:v>-8.4285714285714519E-3</c:v>
                </c:pt>
                <c:pt idx="13">
                  <c:v>-1.595238095238094E-2</c:v>
                </c:pt>
                <c:pt idx="14">
                  <c:v>-2.4115646258503265E-2</c:v>
                </c:pt>
                <c:pt idx="16">
                  <c:v>-2.3095238095237725E-2</c:v>
                </c:pt>
                <c:pt idx="17">
                  <c:v>7.1428571428588938E-4</c:v>
                </c:pt>
                <c:pt idx="18">
                  <c:v>2.1428571428574461E-3</c:v>
                </c:pt>
                <c:pt idx="19">
                  <c:v>-2.0238095238094278E-3</c:v>
                </c:pt>
                <c:pt idx="20">
                  <c:v>-8.4285714285714519E-3</c:v>
                </c:pt>
                <c:pt idx="21">
                  <c:v>-1.595238095238094E-2</c:v>
                </c:pt>
                <c:pt idx="22">
                  <c:v>-2.4115646258503265E-2</c:v>
                </c:pt>
                <c:pt idx="24">
                  <c:v>-2.3095238095237725E-2</c:v>
                </c:pt>
                <c:pt idx="25">
                  <c:v>7.1428571428588938E-4</c:v>
                </c:pt>
                <c:pt idx="26">
                  <c:v>2.1428571428574461E-3</c:v>
                </c:pt>
                <c:pt idx="27">
                  <c:v>-2.0238095238094278E-3</c:v>
                </c:pt>
                <c:pt idx="28">
                  <c:v>-8.4285714285714519E-3</c:v>
                </c:pt>
                <c:pt idx="29">
                  <c:v>-1.595238095238094E-2</c:v>
                </c:pt>
                <c:pt idx="30">
                  <c:v>-2.4115646258503265E-2</c:v>
                </c:pt>
                <c:pt idx="32">
                  <c:v>-2.3095238095237725E-2</c:v>
                </c:pt>
                <c:pt idx="33">
                  <c:v>7.1428571428588938E-4</c:v>
                </c:pt>
                <c:pt idx="34">
                  <c:v>2.1428571428574461E-3</c:v>
                </c:pt>
                <c:pt idx="35">
                  <c:v>-2.0238095238094278E-3</c:v>
                </c:pt>
                <c:pt idx="36">
                  <c:v>-8.4285714285714519E-3</c:v>
                </c:pt>
                <c:pt idx="37">
                  <c:v>-1.595238095238094E-2</c:v>
                </c:pt>
                <c:pt idx="38">
                  <c:v>-2.4115646258503265E-2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F-4224-9E87-88FC175E93A5}"/>
            </c:ext>
          </c:extLst>
        </c:ser>
        <c:ser>
          <c:idx val="2"/>
          <c:order val="2"/>
          <c:tx>
            <c:strRef>
              <c:f>Sheet1!$W$4</c:f>
              <c:strCache>
                <c:ptCount val="1"/>
                <c:pt idx="0">
                  <c:v>3rd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Sheet1!$T$5:$T$43</c:f>
              <c:numCache>
                <c:formatCode>General</c:formatCode>
                <c:ptCount val="3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8">
                  <c:v>20</c:v>
                </c:pt>
                <c:pt idx="9">
                  <c:v>40</c:v>
                </c:pt>
                <c:pt idx="10">
                  <c:v>60</c:v>
                </c:pt>
                <c:pt idx="11">
                  <c:v>80</c:v>
                </c:pt>
                <c:pt idx="12">
                  <c:v>100</c:v>
                </c:pt>
                <c:pt idx="13">
                  <c:v>120</c:v>
                </c:pt>
                <c:pt idx="14">
                  <c:v>140</c:v>
                </c:pt>
                <c:pt idx="16">
                  <c:v>20</c:v>
                </c:pt>
                <c:pt idx="17">
                  <c:v>40</c:v>
                </c:pt>
                <c:pt idx="18">
                  <c:v>60</c:v>
                </c:pt>
                <c:pt idx="19">
                  <c:v>80</c:v>
                </c:pt>
                <c:pt idx="20">
                  <c:v>100</c:v>
                </c:pt>
                <c:pt idx="21">
                  <c:v>120</c:v>
                </c:pt>
                <c:pt idx="22">
                  <c:v>140</c:v>
                </c:pt>
                <c:pt idx="24">
                  <c:v>20</c:v>
                </c:pt>
                <c:pt idx="25">
                  <c:v>40</c:v>
                </c:pt>
                <c:pt idx="26">
                  <c:v>60</c:v>
                </c:pt>
                <c:pt idx="27">
                  <c:v>80</c:v>
                </c:pt>
                <c:pt idx="28">
                  <c:v>100</c:v>
                </c:pt>
                <c:pt idx="29">
                  <c:v>120</c:v>
                </c:pt>
                <c:pt idx="30">
                  <c:v>140</c:v>
                </c:pt>
                <c:pt idx="32">
                  <c:v>20</c:v>
                </c:pt>
                <c:pt idx="33">
                  <c:v>40</c:v>
                </c:pt>
                <c:pt idx="34">
                  <c:v>60</c:v>
                </c:pt>
                <c:pt idx="35">
                  <c:v>80</c:v>
                </c:pt>
                <c:pt idx="36">
                  <c:v>100</c:v>
                </c:pt>
                <c:pt idx="37">
                  <c:v>120</c:v>
                </c:pt>
                <c:pt idx="38">
                  <c:v>140</c:v>
                </c:pt>
              </c:numCache>
            </c:numRef>
          </c:xVal>
          <c:yVal>
            <c:numRef>
              <c:f>Sheet1!$W$5:$W$43</c:f>
              <c:numCache>
                <c:formatCode>0%</c:formatCode>
                <c:ptCount val="39"/>
                <c:pt idx="0">
                  <c:v>-7.6428571428571401E-2</c:v>
                </c:pt>
                <c:pt idx="1">
                  <c:v>2.7380952380952284E-2</c:v>
                </c:pt>
                <c:pt idx="2">
                  <c:v>1.9920634920634894E-2</c:v>
                </c:pt>
                <c:pt idx="3">
                  <c:v>-2.0238095238095388E-3</c:v>
                </c:pt>
                <c:pt idx="4">
                  <c:v>-1.9095238095238054E-2</c:v>
                </c:pt>
                <c:pt idx="5">
                  <c:v>-2.4841269841269553E-2</c:v>
                </c:pt>
                <c:pt idx="6">
                  <c:v>-1.6496598639455295E-2</c:v>
                </c:pt>
                <c:pt idx="8">
                  <c:v>-7.6428571428571401E-2</c:v>
                </c:pt>
                <c:pt idx="9">
                  <c:v>2.7380952380952284E-2</c:v>
                </c:pt>
                <c:pt idx="10">
                  <c:v>1.9920634920634894E-2</c:v>
                </c:pt>
                <c:pt idx="11">
                  <c:v>-2.0238095238095388E-3</c:v>
                </c:pt>
                <c:pt idx="12">
                  <c:v>-1.9095238095238054E-2</c:v>
                </c:pt>
                <c:pt idx="13">
                  <c:v>-2.4841269841269553E-2</c:v>
                </c:pt>
                <c:pt idx="14">
                  <c:v>-1.6496598639455295E-2</c:v>
                </c:pt>
                <c:pt idx="16">
                  <c:v>-7.6428571428571401E-2</c:v>
                </c:pt>
                <c:pt idx="17">
                  <c:v>2.7380952380952284E-2</c:v>
                </c:pt>
                <c:pt idx="18">
                  <c:v>1.9920634920634894E-2</c:v>
                </c:pt>
                <c:pt idx="19">
                  <c:v>-2.0238095238095388E-3</c:v>
                </c:pt>
                <c:pt idx="20">
                  <c:v>-1.9095238095238054E-2</c:v>
                </c:pt>
                <c:pt idx="21">
                  <c:v>-2.4841269841269553E-2</c:v>
                </c:pt>
                <c:pt idx="22">
                  <c:v>-1.6496598639455295E-2</c:v>
                </c:pt>
                <c:pt idx="24">
                  <c:v>-7.6428571428571401E-2</c:v>
                </c:pt>
                <c:pt idx="25">
                  <c:v>2.7380952380952284E-2</c:v>
                </c:pt>
                <c:pt idx="26">
                  <c:v>1.9920634920634894E-2</c:v>
                </c:pt>
                <c:pt idx="27">
                  <c:v>-2.0238095238095388E-3</c:v>
                </c:pt>
                <c:pt idx="28">
                  <c:v>-1.9095238095238054E-2</c:v>
                </c:pt>
                <c:pt idx="29">
                  <c:v>-2.4841269841269553E-2</c:v>
                </c:pt>
                <c:pt idx="30">
                  <c:v>-1.6496598639455295E-2</c:v>
                </c:pt>
                <c:pt idx="32">
                  <c:v>-7.6428571428571401E-2</c:v>
                </c:pt>
                <c:pt idx="33">
                  <c:v>2.7380952380952284E-2</c:v>
                </c:pt>
                <c:pt idx="34">
                  <c:v>1.9920634920634894E-2</c:v>
                </c:pt>
                <c:pt idx="35">
                  <c:v>-2.0238095238095388E-3</c:v>
                </c:pt>
                <c:pt idx="36">
                  <c:v>-1.9095238095238054E-2</c:v>
                </c:pt>
                <c:pt idx="37">
                  <c:v>-2.4841269841269553E-2</c:v>
                </c:pt>
                <c:pt idx="38">
                  <c:v>-1.6496598639455295E-2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4F-4224-9E87-88FC175E9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684256"/>
        <c:axId val="1762841504"/>
      </c:scatterChart>
      <c:valAx>
        <c:axId val="177368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62841504"/>
        <c:crosses val="autoZero"/>
        <c:crossBetween val="midCat"/>
      </c:valAx>
      <c:valAx>
        <c:axId val="17628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368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9526</xdr:colOff>
      <xdr:row>6</xdr:row>
      <xdr:rowOff>41413</xdr:rowOff>
    </xdr:from>
    <xdr:to>
      <xdr:col>18</xdr:col>
      <xdr:colOff>600076</xdr:colOff>
      <xdr:row>22</xdr:row>
      <xdr:rowOff>98562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22</xdr:row>
      <xdr:rowOff>152400</xdr:rowOff>
    </xdr:from>
    <xdr:to>
      <xdr:col>18</xdr:col>
      <xdr:colOff>628650</xdr:colOff>
      <xdr:row>38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477E1A-5F5D-44A5-9A41-751777B7D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3"/>
  <sheetViews>
    <sheetView tabSelected="1" zoomScale="115" zoomScaleNormal="115" workbookViewId="0"/>
  </sheetViews>
  <sheetFormatPr defaultRowHeight="15" x14ac:dyDescent="0.25"/>
  <cols>
    <col min="3" max="3" width="4.42578125" customWidth="1"/>
    <col min="4" max="6" width="7.7109375" customWidth="1"/>
    <col min="7" max="9" width="6.42578125" customWidth="1"/>
    <col min="10" max="10" width="2.5703125" customWidth="1"/>
    <col min="11" max="11" width="4.5703125" bestFit="1" customWidth="1"/>
    <col min="12" max="12" width="5.7109375" customWidth="1"/>
    <col min="13" max="13" width="4.7109375" customWidth="1"/>
    <col min="15" max="15" width="12.7109375" bestFit="1" customWidth="1"/>
    <col min="19" max="19" width="16.42578125" customWidth="1"/>
  </cols>
  <sheetData>
    <row r="1" spans="1:23" ht="15.75" thickBot="1" x14ac:dyDescent="0.3">
      <c r="A1" s="11" t="s">
        <v>17</v>
      </c>
      <c r="N1" s="11" t="s">
        <v>15</v>
      </c>
    </row>
    <row r="2" spans="1:23" x14ac:dyDescent="0.25">
      <c r="A2" t="s">
        <v>12</v>
      </c>
      <c r="D2" s="3" t="s">
        <v>9</v>
      </c>
      <c r="E2" s="4"/>
      <c r="F2" s="4"/>
      <c r="G2" s="4" t="s">
        <v>10</v>
      </c>
      <c r="H2" s="4"/>
      <c r="I2" s="5"/>
      <c r="N2" s="15" t="s">
        <v>11</v>
      </c>
      <c r="O2" s="16"/>
      <c r="P2" s="16"/>
      <c r="Q2" s="16"/>
      <c r="R2" s="17"/>
    </row>
    <row r="3" spans="1:23" x14ac:dyDescent="0.25">
      <c r="A3" t="s">
        <v>0</v>
      </c>
      <c r="B3" t="s">
        <v>1</v>
      </c>
      <c r="D3" s="6" t="s">
        <v>2</v>
      </c>
      <c r="E3" s="7" t="s">
        <v>3</v>
      </c>
      <c r="F3" s="7" t="s">
        <v>4</v>
      </c>
      <c r="G3" s="7" t="s">
        <v>2</v>
      </c>
      <c r="H3" s="7" t="s">
        <v>3</v>
      </c>
      <c r="I3" s="8" t="s">
        <v>4</v>
      </c>
      <c r="N3" s="18" t="s">
        <v>5</v>
      </c>
      <c r="O3" s="14" t="s">
        <v>6</v>
      </c>
      <c r="P3" s="14" t="s">
        <v>7</v>
      </c>
      <c r="Q3" s="14" t="s">
        <v>8</v>
      </c>
      <c r="R3" s="19" t="s">
        <v>13</v>
      </c>
      <c r="S3" s="9"/>
      <c r="T3" s="27" t="s">
        <v>16</v>
      </c>
    </row>
    <row r="4" spans="1:23" x14ac:dyDescent="0.25">
      <c r="D4" s="2"/>
      <c r="E4" s="2"/>
      <c r="F4" s="2"/>
      <c r="G4" s="1"/>
      <c r="H4" s="1"/>
      <c r="I4" s="1"/>
      <c r="N4" s="20"/>
      <c r="O4" s="12">
        <f>INDEX(LINEST(B5:B39, A5:A39^{1,2,3}), 1, 1)</f>
        <v>2.2222222222222271E-5</v>
      </c>
      <c r="P4" s="4">
        <f>INDEX(LINEST(B5:B39, A5:A39^{1,2,3}), 1, 2)</f>
        <v>-5.8214285714285781E-3</v>
      </c>
      <c r="Q4" s="4">
        <f>INDEX(LINEST(B5:B39, A5:A39^{1,2,3}), 1, 3)</f>
        <v>1.4182539682539685</v>
      </c>
      <c r="R4" s="21">
        <f>INDEX(LINEST(B5:B39, A5:A39^{1,2,3}), 1, 4)</f>
        <v>-7.7428571428571473</v>
      </c>
      <c r="T4" t="s">
        <v>14</v>
      </c>
      <c r="U4" s="7" t="s">
        <v>2</v>
      </c>
      <c r="V4" s="7" t="s">
        <v>3</v>
      </c>
      <c r="W4" s="8" t="s">
        <v>4</v>
      </c>
    </row>
    <row r="5" spans="1:23" x14ac:dyDescent="0.25">
      <c r="A5">
        <v>20</v>
      </c>
      <c r="B5">
        <v>21</v>
      </c>
      <c r="D5" s="28">
        <f>A5*$Q$6+$R$6</f>
        <v>20.514285714285705</v>
      </c>
      <c r="E5" s="29">
        <f t="shared" ref="E5:E11" si="0">$P$5*A5*A5+$Q$5*A5+$R$5</f>
        <v>19.538095238095245</v>
      </c>
      <c r="F5" s="30">
        <f t="shared" ref="F5:F11" si="1">$O$4*A5*A5*A5+$P$4*A5*A5+$Q$4*A5+$R$4</f>
        <v>18.471428571428572</v>
      </c>
      <c r="G5" s="1">
        <f t="shared" ref="G5:G39" si="2">(D5/A5)-1</f>
        <v>2.5714285714285356E-2</v>
      </c>
      <c r="H5" s="1">
        <f t="shared" ref="H5:H39" si="3">(E5/A5)-1</f>
        <v>-2.3095238095237725E-2</v>
      </c>
      <c r="I5" s="1">
        <f t="shared" ref="I5:I39" si="4">(F5/A5)-1</f>
        <v>-7.6428571428571401E-2</v>
      </c>
      <c r="N5" s="22"/>
      <c r="O5" s="13"/>
      <c r="P5" s="13">
        <f>INDEX(LINEST(B5:B39, A5:A39^{1,2}), 1,1)</f>
        <v>-4.8809523809523951E-4</v>
      </c>
      <c r="Q5" s="13">
        <f>INDEX(LINEST(B5:B39, A5:A39^{1,2}), 1,2)</f>
        <v>1.053809523809524</v>
      </c>
      <c r="R5" s="23">
        <f>INDEX(LINEST(B5:B39, A5:A39^{1,2}), 1,3)</f>
        <v>-1.3428571428571376</v>
      </c>
      <c r="T5">
        <v>20</v>
      </c>
      <c r="U5" s="1">
        <f>G5</f>
        <v>2.5714285714285356E-2</v>
      </c>
      <c r="V5" s="1">
        <f>H5</f>
        <v>-2.3095238095237725E-2</v>
      </c>
      <c r="W5" s="1">
        <f>I5</f>
        <v>-7.6428571428571401E-2</v>
      </c>
    </row>
    <row r="6" spans="1:23" ht="15.75" thickBot="1" x14ac:dyDescent="0.3">
      <c r="A6">
        <v>40</v>
      </c>
      <c r="B6">
        <v>43</v>
      </c>
      <c r="D6" s="31">
        <f t="shared" ref="D6:D11" si="5">A6*$Q$6+$R$6</f>
        <v>40.028571428571425</v>
      </c>
      <c r="E6" s="32">
        <f t="shared" si="0"/>
        <v>40.028571428571439</v>
      </c>
      <c r="F6" s="33">
        <f t="shared" si="1"/>
        <v>41.095238095238095</v>
      </c>
      <c r="G6" s="1">
        <f t="shared" si="2"/>
        <v>7.1428571428566734E-4</v>
      </c>
      <c r="H6" s="1">
        <f t="shared" si="3"/>
        <v>7.1428571428588938E-4</v>
      </c>
      <c r="I6" s="1">
        <f t="shared" si="4"/>
        <v>2.7380952380952284E-2</v>
      </c>
      <c r="N6" s="24"/>
      <c r="O6" s="25"/>
      <c r="P6" s="25"/>
      <c r="Q6" s="25">
        <f>INDEX(LINEST(B5:B39, A5:A39^{1}), 1,1)</f>
        <v>0.97571428571428598</v>
      </c>
      <c r="R6" s="26">
        <f>INDEX(LINEST(B5:B39, A5:A39^{1}), 1,2)</f>
        <v>0.99999999999998579</v>
      </c>
      <c r="T6">
        <v>40</v>
      </c>
      <c r="U6" s="1">
        <f t="shared" ref="U6:W11" si="6">G6</f>
        <v>7.1428571428566734E-4</v>
      </c>
      <c r="V6" s="1">
        <f t="shared" si="6"/>
        <v>7.1428571428588938E-4</v>
      </c>
      <c r="W6" s="1">
        <f t="shared" si="6"/>
        <v>2.7380952380952284E-2</v>
      </c>
    </row>
    <row r="7" spans="1:23" x14ac:dyDescent="0.25">
      <c r="A7">
        <v>60</v>
      </c>
      <c r="B7">
        <v>55</v>
      </c>
      <c r="D7" s="31">
        <f t="shared" si="5"/>
        <v>59.542857142857144</v>
      </c>
      <c r="E7" s="32">
        <f t="shared" si="0"/>
        <v>60.128571428571448</v>
      </c>
      <c r="F7" s="33">
        <f t="shared" si="1"/>
        <v>61.195238095238096</v>
      </c>
      <c r="G7" s="1">
        <f t="shared" si="2"/>
        <v>-7.6190476190476364E-3</v>
      </c>
      <c r="H7" s="1">
        <f t="shared" si="3"/>
        <v>2.1428571428574461E-3</v>
      </c>
      <c r="I7" s="1">
        <f t="shared" si="4"/>
        <v>1.9920634920634894E-2</v>
      </c>
      <c r="T7">
        <v>60</v>
      </c>
      <c r="U7" s="1">
        <f t="shared" si="6"/>
        <v>-7.6190476190476364E-3</v>
      </c>
      <c r="V7" s="1">
        <f t="shared" si="6"/>
        <v>2.1428571428574461E-3</v>
      </c>
      <c r="W7" s="1">
        <f t="shared" si="6"/>
        <v>1.9920634920634894E-2</v>
      </c>
    </row>
    <row r="8" spans="1:23" x14ac:dyDescent="0.25">
      <c r="A8">
        <v>80</v>
      </c>
      <c r="B8">
        <v>81</v>
      </c>
      <c r="D8" s="31">
        <f t="shared" si="5"/>
        <v>79.057142857142864</v>
      </c>
      <c r="E8" s="32">
        <f t="shared" si="0"/>
        <v>79.838095238095249</v>
      </c>
      <c r="F8" s="33">
        <f t="shared" si="1"/>
        <v>79.838095238095235</v>
      </c>
      <c r="G8" s="1">
        <f t="shared" si="2"/>
        <v>-1.1785714285714177E-2</v>
      </c>
      <c r="H8" s="1">
        <f t="shared" si="3"/>
        <v>-2.0238095238094278E-3</v>
      </c>
      <c r="I8" s="1">
        <f t="shared" si="4"/>
        <v>-2.0238095238095388E-3</v>
      </c>
      <c r="T8">
        <v>80</v>
      </c>
      <c r="U8" s="1">
        <f t="shared" si="6"/>
        <v>-1.1785714285714177E-2</v>
      </c>
      <c r="V8" s="1">
        <f t="shared" si="6"/>
        <v>-2.0238095238094278E-3</v>
      </c>
      <c r="W8" s="1">
        <f t="shared" si="6"/>
        <v>-2.0238095238095388E-3</v>
      </c>
    </row>
    <row r="9" spans="1:23" x14ac:dyDescent="0.25">
      <c r="A9">
        <v>100</v>
      </c>
      <c r="B9">
        <v>95</v>
      </c>
      <c r="D9" s="31">
        <f t="shared" si="5"/>
        <v>98.571428571428584</v>
      </c>
      <c r="E9" s="32">
        <f t="shared" si="0"/>
        <v>99.157142857142858</v>
      </c>
      <c r="F9" s="33">
        <f t="shared" si="1"/>
        <v>98.090476190476195</v>
      </c>
      <c r="G9" s="1">
        <f t="shared" si="2"/>
        <v>-1.4285714285714124E-2</v>
      </c>
      <c r="H9" s="1">
        <f t="shared" si="3"/>
        <v>-8.4285714285714519E-3</v>
      </c>
      <c r="I9" s="1">
        <f t="shared" si="4"/>
        <v>-1.9095238095238054E-2</v>
      </c>
      <c r="T9">
        <v>100</v>
      </c>
      <c r="U9" s="1">
        <f t="shared" si="6"/>
        <v>-1.4285714285714124E-2</v>
      </c>
      <c r="V9" s="1">
        <f t="shared" si="6"/>
        <v>-8.4285714285714519E-3</v>
      </c>
      <c r="W9" s="1">
        <f t="shared" si="6"/>
        <v>-1.9095238095238054E-2</v>
      </c>
    </row>
    <row r="10" spans="1:23" x14ac:dyDescent="0.25">
      <c r="A10">
        <v>120</v>
      </c>
      <c r="B10">
        <v>115</v>
      </c>
      <c r="D10" s="31">
        <f t="shared" si="5"/>
        <v>118.0857142857143</v>
      </c>
      <c r="E10" s="32">
        <f t="shared" si="0"/>
        <v>118.08571428571429</v>
      </c>
      <c r="F10" s="33">
        <f t="shared" si="1"/>
        <v>117.01904761904765</v>
      </c>
      <c r="G10" s="1">
        <f t="shared" si="2"/>
        <v>-1.5952380952380829E-2</v>
      </c>
      <c r="H10" s="1">
        <f t="shared" si="3"/>
        <v>-1.595238095238094E-2</v>
      </c>
      <c r="I10" s="1">
        <f t="shared" si="4"/>
        <v>-2.4841269841269553E-2</v>
      </c>
      <c r="T10">
        <v>120</v>
      </c>
      <c r="U10" s="1">
        <f t="shared" si="6"/>
        <v>-1.5952380952380829E-2</v>
      </c>
      <c r="V10" s="1">
        <f t="shared" si="6"/>
        <v>-1.595238095238094E-2</v>
      </c>
      <c r="W10" s="1">
        <f t="shared" si="6"/>
        <v>-2.4841269841269553E-2</v>
      </c>
    </row>
    <row r="11" spans="1:23" x14ac:dyDescent="0.25">
      <c r="A11">
        <v>140</v>
      </c>
      <c r="B11">
        <v>135</v>
      </c>
      <c r="D11" s="31">
        <f t="shared" si="5"/>
        <v>137.60000000000002</v>
      </c>
      <c r="E11" s="32">
        <f t="shared" si="0"/>
        <v>136.62380952380954</v>
      </c>
      <c r="F11" s="33">
        <f t="shared" si="1"/>
        <v>137.69047619047626</v>
      </c>
      <c r="G11" s="1">
        <f t="shared" si="2"/>
        <v>-1.7142857142857015E-2</v>
      </c>
      <c r="H11" s="1">
        <f t="shared" si="3"/>
        <v>-2.4115646258503265E-2</v>
      </c>
      <c r="I11" s="1">
        <f t="shared" si="4"/>
        <v>-1.6496598639455295E-2</v>
      </c>
      <c r="T11">
        <v>140</v>
      </c>
      <c r="U11" s="1">
        <f t="shared" si="6"/>
        <v>-1.7142857142857015E-2</v>
      </c>
      <c r="V11" s="1">
        <f t="shared" si="6"/>
        <v>-2.4115646258503265E-2</v>
      </c>
      <c r="W11" s="1">
        <f t="shared" si="6"/>
        <v>-1.6496598639455295E-2</v>
      </c>
    </row>
    <row r="12" spans="1:23" x14ac:dyDescent="0.25">
      <c r="A12">
        <v>20</v>
      </c>
      <c r="B12">
        <v>15</v>
      </c>
      <c r="D12" s="31">
        <f t="shared" ref="D12:D18" si="7">A12*$Q$6+$R$6</f>
        <v>20.514285714285705</v>
      </c>
      <c r="E12" s="32">
        <f t="shared" ref="E12:E18" si="8">$P$5*A12*A12+$Q$5*A12+$R$5</f>
        <v>19.538095238095245</v>
      </c>
      <c r="F12" s="33">
        <f t="shared" ref="F12:F18" si="9">$O$4*A12*A12*A12+$P$4*A12*A12+$Q$4*A12+$R$4</f>
        <v>18.471428571428572</v>
      </c>
      <c r="G12" s="1">
        <f t="shared" si="2"/>
        <v>2.5714285714285356E-2</v>
      </c>
      <c r="H12" s="1">
        <f t="shared" si="3"/>
        <v>-2.3095238095237725E-2</v>
      </c>
      <c r="I12" s="1">
        <f t="shared" si="4"/>
        <v>-7.6428571428571401E-2</v>
      </c>
    </row>
    <row r="13" spans="1:23" x14ac:dyDescent="0.25">
      <c r="A13">
        <v>40</v>
      </c>
      <c r="B13">
        <v>38</v>
      </c>
      <c r="D13" s="31">
        <f t="shared" si="7"/>
        <v>40.028571428571425</v>
      </c>
      <c r="E13" s="32">
        <f t="shared" si="8"/>
        <v>40.028571428571439</v>
      </c>
      <c r="F13" s="33">
        <f t="shared" si="9"/>
        <v>41.095238095238095</v>
      </c>
      <c r="G13" s="1">
        <f t="shared" si="2"/>
        <v>7.1428571428566734E-4</v>
      </c>
      <c r="H13" s="1">
        <f t="shared" si="3"/>
        <v>7.1428571428588938E-4</v>
      </c>
      <c r="I13" s="1">
        <f t="shared" si="4"/>
        <v>2.7380952380952284E-2</v>
      </c>
      <c r="T13">
        <v>20</v>
      </c>
      <c r="U13" s="1">
        <f t="shared" ref="U13:W19" si="10">G12</f>
        <v>2.5714285714285356E-2</v>
      </c>
      <c r="V13" s="1">
        <f t="shared" si="10"/>
        <v>-2.3095238095237725E-2</v>
      </c>
      <c r="W13" s="1">
        <f t="shared" si="10"/>
        <v>-7.6428571428571401E-2</v>
      </c>
    </row>
    <row r="14" spans="1:23" x14ac:dyDescent="0.25">
      <c r="A14">
        <v>60</v>
      </c>
      <c r="B14">
        <v>61</v>
      </c>
      <c r="D14" s="31">
        <f t="shared" si="7"/>
        <v>59.542857142857144</v>
      </c>
      <c r="E14" s="32">
        <f t="shared" si="8"/>
        <v>60.128571428571448</v>
      </c>
      <c r="F14" s="33">
        <f t="shared" si="9"/>
        <v>61.195238095238096</v>
      </c>
      <c r="G14" s="1">
        <f t="shared" si="2"/>
        <v>-7.6190476190476364E-3</v>
      </c>
      <c r="H14" s="1">
        <f t="shared" si="3"/>
        <v>2.1428571428574461E-3</v>
      </c>
      <c r="I14" s="1">
        <f t="shared" si="4"/>
        <v>1.9920634920634894E-2</v>
      </c>
      <c r="T14">
        <v>40</v>
      </c>
      <c r="U14" s="1">
        <f t="shared" si="10"/>
        <v>7.1428571428566734E-4</v>
      </c>
      <c r="V14" s="1">
        <f t="shared" si="10"/>
        <v>7.1428571428588938E-4</v>
      </c>
      <c r="W14" s="1">
        <f t="shared" si="10"/>
        <v>2.7380952380952284E-2</v>
      </c>
    </row>
    <row r="15" spans="1:23" x14ac:dyDescent="0.25">
      <c r="A15">
        <v>80</v>
      </c>
      <c r="B15">
        <v>79</v>
      </c>
      <c r="D15" s="31">
        <f t="shared" si="7"/>
        <v>79.057142857142864</v>
      </c>
      <c r="E15" s="32">
        <f t="shared" si="8"/>
        <v>79.838095238095249</v>
      </c>
      <c r="F15" s="33">
        <f t="shared" si="9"/>
        <v>79.838095238095235</v>
      </c>
      <c r="G15" s="1">
        <f t="shared" si="2"/>
        <v>-1.1785714285714177E-2</v>
      </c>
      <c r="H15" s="1">
        <f t="shared" si="3"/>
        <v>-2.0238095238094278E-3</v>
      </c>
      <c r="I15" s="1">
        <f t="shared" si="4"/>
        <v>-2.0238095238095388E-3</v>
      </c>
      <c r="T15">
        <v>60</v>
      </c>
      <c r="U15" s="1">
        <f t="shared" si="10"/>
        <v>-7.6190476190476364E-3</v>
      </c>
      <c r="V15" s="1">
        <f t="shared" si="10"/>
        <v>2.1428571428574461E-3</v>
      </c>
      <c r="W15" s="1">
        <f t="shared" si="10"/>
        <v>1.9920634920634894E-2</v>
      </c>
    </row>
    <row r="16" spans="1:23" x14ac:dyDescent="0.25">
      <c r="A16">
        <v>100</v>
      </c>
      <c r="B16">
        <v>105</v>
      </c>
      <c r="D16" s="31">
        <f t="shared" si="7"/>
        <v>98.571428571428584</v>
      </c>
      <c r="E16" s="32">
        <f t="shared" si="8"/>
        <v>99.157142857142858</v>
      </c>
      <c r="F16" s="33">
        <f t="shared" si="9"/>
        <v>98.090476190476195</v>
      </c>
      <c r="G16" s="1">
        <f t="shared" si="2"/>
        <v>-1.4285714285714124E-2</v>
      </c>
      <c r="H16" s="1">
        <f t="shared" si="3"/>
        <v>-8.4285714285714519E-3</v>
      </c>
      <c r="I16" s="1">
        <f t="shared" si="4"/>
        <v>-1.9095238095238054E-2</v>
      </c>
      <c r="T16">
        <v>80</v>
      </c>
      <c r="U16" s="1">
        <f t="shared" si="10"/>
        <v>-1.1785714285714177E-2</v>
      </c>
      <c r="V16" s="1">
        <f t="shared" si="10"/>
        <v>-2.0238095238094278E-3</v>
      </c>
      <c r="W16" s="1">
        <f t="shared" si="10"/>
        <v>-2.0238095238095388E-3</v>
      </c>
    </row>
    <row r="17" spans="1:23" x14ac:dyDescent="0.25">
      <c r="A17">
        <v>120</v>
      </c>
      <c r="B17">
        <v>120</v>
      </c>
      <c r="D17" s="31">
        <f t="shared" si="7"/>
        <v>118.0857142857143</v>
      </c>
      <c r="E17" s="32">
        <f t="shared" si="8"/>
        <v>118.08571428571429</v>
      </c>
      <c r="F17" s="33">
        <f t="shared" si="9"/>
        <v>117.01904761904765</v>
      </c>
      <c r="G17" s="1">
        <f t="shared" si="2"/>
        <v>-1.5952380952380829E-2</v>
      </c>
      <c r="H17" s="1">
        <f t="shared" si="3"/>
        <v>-1.595238095238094E-2</v>
      </c>
      <c r="I17" s="1">
        <f t="shared" si="4"/>
        <v>-2.4841269841269553E-2</v>
      </c>
      <c r="T17">
        <v>100</v>
      </c>
      <c r="U17" s="1">
        <f t="shared" si="10"/>
        <v>-1.4285714285714124E-2</v>
      </c>
      <c r="V17" s="1">
        <f t="shared" si="10"/>
        <v>-8.4285714285714519E-3</v>
      </c>
      <c r="W17" s="1">
        <f t="shared" si="10"/>
        <v>-1.9095238095238054E-2</v>
      </c>
    </row>
    <row r="18" spans="1:23" x14ac:dyDescent="0.25">
      <c r="A18">
        <v>140</v>
      </c>
      <c r="B18">
        <v>138</v>
      </c>
      <c r="D18" s="31">
        <f t="shared" si="7"/>
        <v>137.60000000000002</v>
      </c>
      <c r="E18" s="32">
        <f t="shared" si="8"/>
        <v>136.62380952380954</v>
      </c>
      <c r="F18" s="33">
        <f t="shared" si="9"/>
        <v>137.69047619047626</v>
      </c>
      <c r="G18" s="1">
        <f t="shared" si="2"/>
        <v>-1.7142857142857015E-2</v>
      </c>
      <c r="H18" s="1">
        <f t="shared" si="3"/>
        <v>-2.4115646258503265E-2</v>
      </c>
      <c r="I18" s="1">
        <f t="shared" si="4"/>
        <v>-1.6496598639455295E-2</v>
      </c>
      <c r="T18">
        <v>120</v>
      </c>
      <c r="U18" s="1">
        <f t="shared" si="10"/>
        <v>-1.5952380952380829E-2</v>
      </c>
      <c r="V18" s="1">
        <f t="shared" si="10"/>
        <v>-1.595238095238094E-2</v>
      </c>
      <c r="W18" s="1">
        <f t="shared" si="10"/>
        <v>-2.4841269841269553E-2</v>
      </c>
    </row>
    <row r="19" spans="1:23" x14ac:dyDescent="0.25">
      <c r="A19">
        <v>20</v>
      </c>
      <c r="B19">
        <v>18</v>
      </c>
      <c r="D19" s="31">
        <f t="shared" ref="D19:D25" si="11">A19*$Q$6+$R$6</f>
        <v>20.514285714285705</v>
      </c>
      <c r="E19" s="32">
        <f t="shared" ref="E19:E25" si="12">$P$5*A19*A19+$Q$5*A19+$R$5</f>
        <v>19.538095238095245</v>
      </c>
      <c r="F19" s="33">
        <f t="shared" ref="F19:F25" si="13">$O$4*A19*A19*A19+$P$4*A19*A19+$Q$4*A19+$R$4</f>
        <v>18.471428571428572</v>
      </c>
      <c r="G19" s="1">
        <f t="shared" si="2"/>
        <v>2.5714285714285356E-2</v>
      </c>
      <c r="H19" s="1">
        <f t="shared" si="3"/>
        <v>-2.3095238095237725E-2</v>
      </c>
      <c r="I19" s="1">
        <f t="shared" si="4"/>
        <v>-7.6428571428571401E-2</v>
      </c>
      <c r="T19">
        <v>140</v>
      </c>
      <c r="U19" s="1">
        <f t="shared" si="10"/>
        <v>-1.7142857142857015E-2</v>
      </c>
      <c r="V19" s="1">
        <f t="shared" si="10"/>
        <v>-2.4115646258503265E-2</v>
      </c>
      <c r="W19" s="1">
        <f t="shared" si="10"/>
        <v>-1.6496598639455295E-2</v>
      </c>
    </row>
    <row r="20" spans="1:23" x14ac:dyDescent="0.25">
      <c r="A20">
        <v>40</v>
      </c>
      <c r="B20">
        <v>40</v>
      </c>
      <c r="D20" s="31">
        <f t="shared" si="11"/>
        <v>40.028571428571425</v>
      </c>
      <c r="E20" s="32">
        <f t="shared" si="12"/>
        <v>40.028571428571439</v>
      </c>
      <c r="F20" s="33">
        <f t="shared" si="13"/>
        <v>41.095238095238095</v>
      </c>
      <c r="G20" s="1">
        <f t="shared" si="2"/>
        <v>7.1428571428566734E-4</v>
      </c>
      <c r="H20" s="1">
        <f t="shared" si="3"/>
        <v>7.1428571428588938E-4</v>
      </c>
      <c r="I20" s="1">
        <f t="shared" si="4"/>
        <v>2.7380952380952284E-2</v>
      </c>
    </row>
    <row r="21" spans="1:23" x14ac:dyDescent="0.25">
      <c r="A21">
        <v>60</v>
      </c>
      <c r="B21">
        <v>58</v>
      </c>
      <c r="D21" s="31">
        <f t="shared" si="11"/>
        <v>59.542857142857144</v>
      </c>
      <c r="E21" s="32">
        <f t="shared" si="12"/>
        <v>60.128571428571448</v>
      </c>
      <c r="F21" s="33">
        <f t="shared" si="13"/>
        <v>61.195238095238096</v>
      </c>
      <c r="G21" s="1">
        <f t="shared" si="2"/>
        <v>-7.6190476190476364E-3</v>
      </c>
      <c r="H21" s="1">
        <f t="shared" si="3"/>
        <v>2.1428571428574461E-3</v>
      </c>
      <c r="I21" s="1">
        <f t="shared" si="4"/>
        <v>1.9920634920634894E-2</v>
      </c>
      <c r="T21">
        <v>20</v>
      </c>
      <c r="U21" s="1">
        <f t="shared" ref="U21:W27" si="14">G19</f>
        <v>2.5714285714285356E-2</v>
      </c>
      <c r="V21" s="1">
        <f t="shared" si="14"/>
        <v>-2.3095238095237725E-2</v>
      </c>
      <c r="W21" s="1">
        <f t="shared" si="14"/>
        <v>-7.6428571428571401E-2</v>
      </c>
    </row>
    <row r="22" spans="1:23" x14ac:dyDescent="0.25">
      <c r="A22">
        <v>80</v>
      </c>
      <c r="B22">
        <v>78</v>
      </c>
      <c r="D22" s="31">
        <f t="shared" si="11"/>
        <v>79.057142857142864</v>
      </c>
      <c r="E22" s="32">
        <f t="shared" si="12"/>
        <v>79.838095238095249</v>
      </c>
      <c r="F22" s="33">
        <f t="shared" si="13"/>
        <v>79.838095238095235</v>
      </c>
      <c r="G22" s="1">
        <f t="shared" si="2"/>
        <v>-1.1785714285714177E-2</v>
      </c>
      <c r="H22" s="1">
        <f t="shared" si="3"/>
        <v>-2.0238095238094278E-3</v>
      </c>
      <c r="I22" s="1">
        <f t="shared" si="4"/>
        <v>-2.0238095238095388E-3</v>
      </c>
      <c r="T22">
        <v>40</v>
      </c>
      <c r="U22" s="1">
        <f t="shared" si="14"/>
        <v>7.1428571428566734E-4</v>
      </c>
      <c r="V22" s="1">
        <f t="shared" si="14"/>
        <v>7.1428571428588938E-4</v>
      </c>
      <c r="W22" s="1">
        <f t="shared" si="14"/>
        <v>2.7380952380952284E-2</v>
      </c>
    </row>
    <row r="23" spans="1:23" x14ac:dyDescent="0.25">
      <c r="A23">
        <v>100</v>
      </c>
      <c r="B23">
        <v>95</v>
      </c>
      <c r="D23" s="31">
        <f t="shared" si="11"/>
        <v>98.571428571428584</v>
      </c>
      <c r="E23" s="32">
        <f t="shared" si="12"/>
        <v>99.157142857142858</v>
      </c>
      <c r="F23" s="33">
        <f t="shared" si="13"/>
        <v>98.090476190476195</v>
      </c>
      <c r="G23" s="1">
        <f t="shared" si="2"/>
        <v>-1.4285714285714124E-2</v>
      </c>
      <c r="H23" s="1">
        <f t="shared" si="3"/>
        <v>-8.4285714285714519E-3</v>
      </c>
      <c r="I23" s="1">
        <f t="shared" si="4"/>
        <v>-1.9095238095238054E-2</v>
      </c>
      <c r="T23">
        <v>60</v>
      </c>
      <c r="U23" s="1">
        <f t="shared" si="14"/>
        <v>-7.6190476190476364E-3</v>
      </c>
      <c r="V23" s="1">
        <f t="shared" si="14"/>
        <v>2.1428571428574461E-3</v>
      </c>
      <c r="W23" s="1">
        <f t="shared" si="14"/>
        <v>1.9920634920634894E-2</v>
      </c>
    </row>
    <row r="24" spans="1:23" x14ac:dyDescent="0.25">
      <c r="A24">
        <v>120</v>
      </c>
      <c r="B24">
        <v>115</v>
      </c>
      <c r="D24" s="31">
        <f t="shared" si="11"/>
        <v>118.0857142857143</v>
      </c>
      <c r="E24" s="32">
        <f t="shared" si="12"/>
        <v>118.08571428571429</v>
      </c>
      <c r="F24" s="33">
        <f t="shared" si="13"/>
        <v>117.01904761904765</v>
      </c>
      <c r="G24" s="1">
        <f t="shared" si="2"/>
        <v>-1.5952380952380829E-2</v>
      </c>
      <c r="H24" s="1">
        <f t="shared" si="3"/>
        <v>-1.595238095238094E-2</v>
      </c>
      <c r="I24" s="1">
        <f t="shared" si="4"/>
        <v>-2.4841269841269553E-2</v>
      </c>
      <c r="T24">
        <v>80</v>
      </c>
      <c r="U24" s="1">
        <f t="shared" si="14"/>
        <v>-1.1785714285714177E-2</v>
      </c>
      <c r="V24" s="1">
        <f t="shared" si="14"/>
        <v>-2.0238095238094278E-3</v>
      </c>
      <c r="W24" s="1">
        <f t="shared" si="14"/>
        <v>-2.0238095238095388E-3</v>
      </c>
    </row>
    <row r="25" spans="1:23" x14ac:dyDescent="0.25">
      <c r="A25">
        <v>140</v>
      </c>
      <c r="B25">
        <v>145</v>
      </c>
      <c r="D25" s="31">
        <f t="shared" si="11"/>
        <v>137.60000000000002</v>
      </c>
      <c r="E25" s="32">
        <f t="shared" si="12"/>
        <v>136.62380952380954</v>
      </c>
      <c r="F25" s="33">
        <f t="shared" si="13"/>
        <v>137.69047619047626</v>
      </c>
      <c r="G25" s="1">
        <f t="shared" si="2"/>
        <v>-1.7142857142857015E-2</v>
      </c>
      <c r="H25" s="1">
        <f t="shared" si="3"/>
        <v>-2.4115646258503265E-2</v>
      </c>
      <c r="I25" s="1">
        <f t="shared" si="4"/>
        <v>-1.6496598639455295E-2</v>
      </c>
      <c r="T25">
        <v>100</v>
      </c>
      <c r="U25" s="1">
        <f t="shared" si="14"/>
        <v>-1.4285714285714124E-2</v>
      </c>
      <c r="V25" s="1">
        <f t="shared" si="14"/>
        <v>-8.4285714285714519E-3</v>
      </c>
      <c r="W25" s="1">
        <f t="shared" si="14"/>
        <v>-1.9095238095238054E-2</v>
      </c>
    </row>
    <row r="26" spans="1:23" x14ac:dyDescent="0.25">
      <c r="A26">
        <v>20</v>
      </c>
      <c r="B26">
        <v>19</v>
      </c>
      <c r="D26" s="31">
        <f t="shared" ref="D26:D32" si="15">A26*$Q$6+$R$6</f>
        <v>20.514285714285705</v>
      </c>
      <c r="E26" s="32">
        <f t="shared" ref="E26:E32" si="16">$P$5*A26*A26+$Q$5*A26+$R$5</f>
        <v>19.538095238095245</v>
      </c>
      <c r="F26" s="33">
        <f t="shared" ref="F26:F32" si="17">$O$4*A26*A26*A26+$P$4*A26*A26+$Q$4*A26+$R$4</f>
        <v>18.471428571428572</v>
      </c>
      <c r="G26" s="1">
        <f t="shared" si="2"/>
        <v>2.5714285714285356E-2</v>
      </c>
      <c r="H26" s="1">
        <f t="shared" si="3"/>
        <v>-2.3095238095237725E-2</v>
      </c>
      <c r="I26" s="1">
        <f t="shared" si="4"/>
        <v>-7.6428571428571401E-2</v>
      </c>
      <c r="T26">
        <v>120</v>
      </c>
      <c r="U26" s="1">
        <f t="shared" si="14"/>
        <v>-1.5952380952380829E-2</v>
      </c>
      <c r="V26" s="1">
        <f t="shared" si="14"/>
        <v>-1.595238095238094E-2</v>
      </c>
      <c r="W26" s="1">
        <f t="shared" si="14"/>
        <v>-2.4841269841269553E-2</v>
      </c>
    </row>
    <row r="27" spans="1:23" x14ac:dyDescent="0.25">
      <c r="A27">
        <v>40</v>
      </c>
      <c r="B27">
        <v>41</v>
      </c>
      <c r="D27" s="31">
        <f t="shared" si="15"/>
        <v>40.028571428571425</v>
      </c>
      <c r="E27" s="32">
        <f t="shared" si="16"/>
        <v>40.028571428571439</v>
      </c>
      <c r="F27" s="33">
        <f t="shared" si="17"/>
        <v>41.095238095238095</v>
      </c>
      <c r="G27" s="1">
        <f t="shared" si="2"/>
        <v>7.1428571428566734E-4</v>
      </c>
      <c r="H27" s="1">
        <f t="shared" si="3"/>
        <v>7.1428571428588938E-4</v>
      </c>
      <c r="I27" s="1">
        <f t="shared" si="4"/>
        <v>2.7380952380952284E-2</v>
      </c>
      <c r="T27">
        <v>140</v>
      </c>
      <c r="U27" s="1">
        <f t="shared" si="14"/>
        <v>-1.7142857142857015E-2</v>
      </c>
      <c r="V27" s="1">
        <f t="shared" si="14"/>
        <v>-2.4115646258503265E-2</v>
      </c>
      <c r="W27" s="1">
        <f t="shared" si="14"/>
        <v>-1.6496598639455295E-2</v>
      </c>
    </row>
    <row r="28" spans="1:23" x14ac:dyDescent="0.25">
      <c r="A28">
        <v>60</v>
      </c>
      <c r="B28">
        <v>68</v>
      </c>
      <c r="D28" s="31">
        <f t="shared" si="15"/>
        <v>59.542857142857144</v>
      </c>
      <c r="E28" s="32">
        <f t="shared" si="16"/>
        <v>60.128571428571448</v>
      </c>
      <c r="F28" s="33">
        <f t="shared" si="17"/>
        <v>61.195238095238096</v>
      </c>
      <c r="G28" s="1">
        <f t="shared" si="2"/>
        <v>-7.6190476190476364E-3</v>
      </c>
      <c r="H28" s="1">
        <f t="shared" si="3"/>
        <v>2.1428571428574461E-3</v>
      </c>
      <c r="I28" s="1">
        <f t="shared" si="4"/>
        <v>1.9920634920634894E-2</v>
      </c>
    </row>
    <row r="29" spans="1:23" x14ac:dyDescent="0.25">
      <c r="A29">
        <v>80</v>
      </c>
      <c r="B29">
        <v>75</v>
      </c>
      <c r="D29" s="31">
        <f t="shared" si="15"/>
        <v>79.057142857142864</v>
      </c>
      <c r="E29" s="32">
        <f t="shared" si="16"/>
        <v>79.838095238095249</v>
      </c>
      <c r="F29" s="33">
        <f t="shared" si="17"/>
        <v>79.838095238095235</v>
      </c>
      <c r="G29" s="1">
        <f t="shared" si="2"/>
        <v>-1.1785714285714177E-2</v>
      </c>
      <c r="H29" s="1">
        <f t="shared" si="3"/>
        <v>-2.0238095238094278E-3</v>
      </c>
      <c r="I29" s="1">
        <f t="shared" si="4"/>
        <v>-2.0238095238095388E-3</v>
      </c>
      <c r="T29">
        <v>20</v>
      </c>
      <c r="U29" s="1">
        <f t="shared" ref="U29:W35" si="18">G26</f>
        <v>2.5714285714285356E-2</v>
      </c>
      <c r="V29" s="1">
        <f t="shared" si="18"/>
        <v>-2.3095238095237725E-2</v>
      </c>
      <c r="W29" s="1">
        <f t="shared" si="18"/>
        <v>-7.6428571428571401E-2</v>
      </c>
    </row>
    <row r="30" spans="1:23" x14ac:dyDescent="0.25">
      <c r="A30">
        <v>100</v>
      </c>
      <c r="B30">
        <v>98</v>
      </c>
      <c r="D30" s="31">
        <f t="shared" si="15"/>
        <v>98.571428571428584</v>
      </c>
      <c r="E30" s="32">
        <f t="shared" si="16"/>
        <v>99.157142857142858</v>
      </c>
      <c r="F30" s="33">
        <f t="shared" si="17"/>
        <v>98.090476190476195</v>
      </c>
      <c r="G30" s="1">
        <f t="shared" si="2"/>
        <v>-1.4285714285714124E-2</v>
      </c>
      <c r="H30" s="1">
        <f t="shared" si="3"/>
        <v>-8.4285714285714519E-3</v>
      </c>
      <c r="I30" s="1">
        <f t="shared" si="4"/>
        <v>-1.9095238095238054E-2</v>
      </c>
      <c r="T30">
        <v>40</v>
      </c>
      <c r="U30" s="1">
        <f t="shared" si="18"/>
        <v>7.1428571428566734E-4</v>
      </c>
      <c r="V30" s="1">
        <f t="shared" si="18"/>
        <v>7.1428571428588938E-4</v>
      </c>
      <c r="W30" s="1">
        <f t="shared" si="18"/>
        <v>2.7380952380952284E-2</v>
      </c>
    </row>
    <row r="31" spans="1:23" x14ac:dyDescent="0.25">
      <c r="A31">
        <v>120</v>
      </c>
      <c r="B31">
        <v>121</v>
      </c>
      <c r="D31" s="31">
        <f t="shared" si="15"/>
        <v>118.0857142857143</v>
      </c>
      <c r="E31" s="32">
        <f t="shared" si="16"/>
        <v>118.08571428571429</v>
      </c>
      <c r="F31" s="33">
        <f t="shared" si="17"/>
        <v>117.01904761904765</v>
      </c>
      <c r="G31" s="1">
        <f t="shared" si="2"/>
        <v>-1.5952380952380829E-2</v>
      </c>
      <c r="H31" s="1">
        <f t="shared" si="3"/>
        <v>-1.595238095238094E-2</v>
      </c>
      <c r="I31" s="1">
        <f t="shared" si="4"/>
        <v>-2.4841269841269553E-2</v>
      </c>
      <c r="T31">
        <v>60</v>
      </c>
      <c r="U31" s="1">
        <f t="shared" si="18"/>
        <v>-7.6190476190476364E-3</v>
      </c>
      <c r="V31" s="1">
        <f t="shared" si="18"/>
        <v>2.1428571428574461E-3</v>
      </c>
      <c r="W31" s="1">
        <f t="shared" si="18"/>
        <v>1.9920634920634894E-2</v>
      </c>
    </row>
    <row r="32" spans="1:23" x14ac:dyDescent="0.25">
      <c r="A32">
        <v>140</v>
      </c>
      <c r="B32">
        <v>135</v>
      </c>
      <c r="D32" s="31">
        <f t="shared" si="15"/>
        <v>137.60000000000002</v>
      </c>
      <c r="E32" s="32">
        <f t="shared" si="16"/>
        <v>136.62380952380954</v>
      </c>
      <c r="F32" s="33">
        <f t="shared" si="17"/>
        <v>137.69047619047626</v>
      </c>
      <c r="G32" s="1">
        <f t="shared" si="2"/>
        <v>-1.7142857142857015E-2</v>
      </c>
      <c r="H32" s="1">
        <f t="shared" si="3"/>
        <v>-2.4115646258503265E-2</v>
      </c>
      <c r="I32" s="1">
        <f t="shared" si="4"/>
        <v>-1.6496598639455295E-2</v>
      </c>
      <c r="T32">
        <v>80</v>
      </c>
      <c r="U32" s="1">
        <f t="shared" si="18"/>
        <v>-1.1785714285714177E-2</v>
      </c>
      <c r="V32" s="1">
        <f t="shared" si="18"/>
        <v>-2.0238095238094278E-3</v>
      </c>
      <c r="W32" s="1">
        <f t="shared" si="18"/>
        <v>-2.0238095238095388E-3</v>
      </c>
    </row>
    <row r="33" spans="1:23" x14ac:dyDescent="0.25">
      <c r="A33">
        <v>20</v>
      </c>
      <c r="B33">
        <v>19</v>
      </c>
      <c r="D33" s="31">
        <f t="shared" ref="D33:D39" si="19">A33*$Q$6+$R$6</f>
        <v>20.514285714285705</v>
      </c>
      <c r="E33" s="32">
        <f t="shared" ref="E33:E39" si="20">$P$5*A33*A33+$Q$5*A33+$R$5</f>
        <v>19.538095238095245</v>
      </c>
      <c r="F33" s="33">
        <f t="shared" ref="F33:F39" si="21">$O$4*A33*A33*A33+$P$4*A33*A33+$Q$4*A33+$R$4</f>
        <v>18.471428571428572</v>
      </c>
      <c r="G33" s="1">
        <f t="shared" si="2"/>
        <v>2.5714285714285356E-2</v>
      </c>
      <c r="H33" s="1">
        <f t="shared" si="3"/>
        <v>-2.3095238095237725E-2</v>
      </c>
      <c r="I33" s="1">
        <f t="shared" si="4"/>
        <v>-7.6428571428571401E-2</v>
      </c>
      <c r="T33">
        <v>100</v>
      </c>
      <c r="U33" s="1">
        <f t="shared" si="18"/>
        <v>-1.4285714285714124E-2</v>
      </c>
      <c r="V33" s="1">
        <f t="shared" si="18"/>
        <v>-8.4285714285714519E-3</v>
      </c>
      <c r="W33" s="1">
        <f t="shared" si="18"/>
        <v>-1.9095238095238054E-2</v>
      </c>
    </row>
    <row r="34" spans="1:23" x14ac:dyDescent="0.25">
      <c r="A34">
        <v>40</v>
      </c>
      <c r="B34">
        <v>44</v>
      </c>
      <c r="D34" s="31">
        <f t="shared" si="19"/>
        <v>40.028571428571425</v>
      </c>
      <c r="E34" s="32">
        <f t="shared" si="20"/>
        <v>40.028571428571439</v>
      </c>
      <c r="F34" s="33">
        <f t="shared" si="21"/>
        <v>41.095238095238095</v>
      </c>
      <c r="G34" s="1">
        <f t="shared" si="2"/>
        <v>7.1428571428566734E-4</v>
      </c>
      <c r="H34" s="1">
        <f t="shared" si="3"/>
        <v>7.1428571428588938E-4</v>
      </c>
      <c r="I34" s="1">
        <f t="shared" si="4"/>
        <v>2.7380952380952284E-2</v>
      </c>
      <c r="T34">
        <v>120</v>
      </c>
      <c r="U34" s="1">
        <f t="shared" si="18"/>
        <v>-1.5952380952380829E-2</v>
      </c>
      <c r="V34" s="1">
        <f t="shared" si="18"/>
        <v>-1.595238095238094E-2</v>
      </c>
      <c r="W34" s="1">
        <f t="shared" si="18"/>
        <v>-2.4841269841269553E-2</v>
      </c>
    </row>
    <row r="35" spans="1:23" x14ac:dyDescent="0.25">
      <c r="A35">
        <v>60</v>
      </c>
      <c r="B35">
        <v>65</v>
      </c>
      <c r="D35" s="31">
        <f t="shared" si="19"/>
        <v>59.542857142857144</v>
      </c>
      <c r="E35" s="32">
        <f t="shared" si="20"/>
        <v>60.128571428571448</v>
      </c>
      <c r="F35" s="33">
        <f t="shared" si="21"/>
        <v>61.195238095238096</v>
      </c>
      <c r="G35" s="1">
        <f t="shared" si="2"/>
        <v>-7.6190476190476364E-3</v>
      </c>
      <c r="H35" s="1">
        <f t="shared" si="3"/>
        <v>2.1428571428574461E-3</v>
      </c>
      <c r="I35" s="1">
        <f t="shared" si="4"/>
        <v>1.9920634920634894E-2</v>
      </c>
      <c r="N35" s="10"/>
      <c r="T35">
        <v>140</v>
      </c>
      <c r="U35" s="1">
        <f t="shared" si="18"/>
        <v>-1.7142857142857015E-2</v>
      </c>
      <c r="V35" s="1">
        <f t="shared" si="18"/>
        <v>-2.4115646258503265E-2</v>
      </c>
      <c r="W35" s="1">
        <f t="shared" si="18"/>
        <v>-1.6496598639455295E-2</v>
      </c>
    </row>
    <row r="36" spans="1:23" x14ac:dyDescent="0.25">
      <c r="A36">
        <v>80</v>
      </c>
      <c r="B36">
        <v>84</v>
      </c>
      <c r="D36" s="31">
        <f t="shared" si="19"/>
        <v>79.057142857142864</v>
      </c>
      <c r="E36" s="32">
        <f t="shared" si="20"/>
        <v>79.838095238095249</v>
      </c>
      <c r="F36" s="33">
        <f t="shared" si="21"/>
        <v>79.838095238095235</v>
      </c>
      <c r="G36" s="1">
        <f t="shared" si="2"/>
        <v>-1.1785714285714177E-2</v>
      </c>
      <c r="H36" s="1">
        <f t="shared" si="3"/>
        <v>-2.0238095238094278E-3</v>
      </c>
      <c r="I36" s="1">
        <f t="shared" si="4"/>
        <v>-2.0238095238095388E-3</v>
      </c>
    </row>
    <row r="37" spans="1:23" x14ac:dyDescent="0.25">
      <c r="A37">
        <v>100</v>
      </c>
      <c r="B37">
        <v>98</v>
      </c>
      <c r="D37" s="31">
        <f t="shared" si="19"/>
        <v>98.571428571428584</v>
      </c>
      <c r="E37" s="32">
        <f t="shared" si="20"/>
        <v>99.157142857142858</v>
      </c>
      <c r="F37" s="33">
        <f t="shared" si="21"/>
        <v>98.090476190476195</v>
      </c>
      <c r="G37" s="1">
        <f t="shared" si="2"/>
        <v>-1.4285714285714124E-2</v>
      </c>
      <c r="H37" s="1">
        <f t="shared" si="3"/>
        <v>-8.4285714285714519E-3</v>
      </c>
      <c r="I37" s="1">
        <f t="shared" si="4"/>
        <v>-1.9095238095238054E-2</v>
      </c>
      <c r="T37">
        <v>20</v>
      </c>
      <c r="U37" s="1">
        <f t="shared" ref="U37:W43" si="22">G33</f>
        <v>2.5714285714285356E-2</v>
      </c>
      <c r="V37" s="1">
        <f t="shared" si="22"/>
        <v>-2.3095238095237725E-2</v>
      </c>
      <c r="W37" s="1">
        <f t="shared" si="22"/>
        <v>-7.6428571428571401E-2</v>
      </c>
    </row>
    <row r="38" spans="1:23" x14ac:dyDescent="0.25">
      <c r="A38">
        <v>120</v>
      </c>
      <c r="B38">
        <v>115</v>
      </c>
      <c r="D38" s="31">
        <f t="shared" si="19"/>
        <v>118.0857142857143</v>
      </c>
      <c r="E38" s="32">
        <f t="shared" si="20"/>
        <v>118.08571428571429</v>
      </c>
      <c r="F38" s="33">
        <f t="shared" si="21"/>
        <v>117.01904761904765</v>
      </c>
      <c r="G38" s="1">
        <f t="shared" si="2"/>
        <v>-1.5952380952380829E-2</v>
      </c>
      <c r="H38" s="1">
        <f t="shared" si="3"/>
        <v>-1.595238095238094E-2</v>
      </c>
      <c r="I38" s="1">
        <f t="shared" si="4"/>
        <v>-2.4841269841269553E-2</v>
      </c>
      <c r="T38">
        <v>40</v>
      </c>
      <c r="U38" s="1">
        <f t="shared" si="22"/>
        <v>7.1428571428566734E-4</v>
      </c>
      <c r="V38" s="1">
        <f t="shared" si="22"/>
        <v>7.1428571428588938E-4</v>
      </c>
      <c r="W38" s="1">
        <f t="shared" si="22"/>
        <v>2.7380952380952284E-2</v>
      </c>
    </row>
    <row r="39" spans="1:23" x14ac:dyDescent="0.25">
      <c r="A39">
        <v>140</v>
      </c>
      <c r="B39">
        <v>135</v>
      </c>
      <c r="D39" s="34">
        <f t="shared" si="19"/>
        <v>137.60000000000002</v>
      </c>
      <c r="E39" s="35">
        <f t="shared" si="20"/>
        <v>136.62380952380954</v>
      </c>
      <c r="F39" s="36">
        <f t="shared" si="21"/>
        <v>137.69047619047626</v>
      </c>
      <c r="G39" s="1">
        <f t="shared" si="2"/>
        <v>-1.7142857142857015E-2</v>
      </c>
      <c r="H39" s="1">
        <f t="shared" si="3"/>
        <v>-2.4115646258503265E-2</v>
      </c>
      <c r="I39" s="1">
        <f t="shared" si="4"/>
        <v>-1.6496598639455295E-2</v>
      </c>
      <c r="T39">
        <v>60</v>
      </c>
      <c r="U39" s="1">
        <f t="shared" si="22"/>
        <v>-7.6190476190476364E-3</v>
      </c>
      <c r="V39" s="1">
        <f t="shared" si="22"/>
        <v>2.1428571428574461E-3</v>
      </c>
      <c r="W39" s="1">
        <f t="shared" si="22"/>
        <v>1.9920634920634894E-2</v>
      </c>
    </row>
    <row r="40" spans="1:23" x14ac:dyDescent="0.25">
      <c r="T40">
        <v>80</v>
      </c>
      <c r="U40" s="1">
        <f t="shared" si="22"/>
        <v>-1.1785714285714177E-2</v>
      </c>
      <c r="V40" s="1">
        <f t="shared" si="22"/>
        <v>-2.0238095238094278E-3</v>
      </c>
      <c r="W40" s="1">
        <f t="shared" si="22"/>
        <v>-2.0238095238095388E-3</v>
      </c>
    </row>
    <row r="41" spans="1:23" x14ac:dyDescent="0.25">
      <c r="T41">
        <v>100</v>
      </c>
      <c r="U41" s="1">
        <f t="shared" si="22"/>
        <v>-1.4285714285714124E-2</v>
      </c>
      <c r="V41" s="1">
        <f t="shared" si="22"/>
        <v>-8.4285714285714519E-3</v>
      </c>
      <c r="W41" s="1">
        <f t="shared" si="22"/>
        <v>-1.9095238095238054E-2</v>
      </c>
    </row>
    <row r="42" spans="1:23" x14ac:dyDescent="0.25">
      <c r="T42">
        <v>120</v>
      </c>
      <c r="U42" s="1">
        <f t="shared" si="22"/>
        <v>-1.5952380952380829E-2</v>
      </c>
      <c r="V42" s="1">
        <f t="shared" si="22"/>
        <v>-1.595238095238094E-2</v>
      </c>
      <c r="W42" s="1">
        <f t="shared" si="22"/>
        <v>-2.4841269841269553E-2</v>
      </c>
    </row>
    <row r="43" spans="1:23" x14ac:dyDescent="0.25">
      <c r="T43">
        <v>140</v>
      </c>
      <c r="U43" s="1">
        <f t="shared" si="22"/>
        <v>-1.7142857142857015E-2</v>
      </c>
      <c r="V43" s="1">
        <f t="shared" si="22"/>
        <v>-2.4115646258503265E-2</v>
      </c>
      <c r="W43" s="1">
        <f t="shared" si="22"/>
        <v>-1.6496598639455295E-2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Sanquin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Linearity</dc:title>
  <dc:creator>Nieuwenhuys, Ed</dc:creator>
  <cp:lastModifiedBy>Ed Nieuwenhuys</cp:lastModifiedBy>
  <dcterms:created xsi:type="dcterms:W3CDTF">2016-05-19T12:47:41Z</dcterms:created>
  <dcterms:modified xsi:type="dcterms:W3CDTF">2019-10-15T14:23:51Z</dcterms:modified>
</cp:coreProperties>
</file>