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lanner\"/>
    </mc:Choice>
  </mc:AlternateContent>
  <xr:revisionPtr revIDLastSave="0" documentId="8_{BCB73CB7-75D0-412E-982A-918A9EE6009B}" xr6:coauthVersionLast="47" xr6:coauthVersionMax="47" xr10:uidLastSave="{00000000-0000-0000-0000-000000000000}"/>
  <bookViews>
    <workbookView xWindow="-108" yWindow="-108" windowWidth="23256" windowHeight="12576" xr2:uid="{E440CC8A-F0A1-45BD-8A46-078E231B360A}"/>
  </bookViews>
  <sheets>
    <sheet name="Sheet1" sheetId="1" r:id="rId1"/>
    <sheet name="Loan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H36" i="1" s="1"/>
  <c r="D5" i="1"/>
  <c r="P16" i="1" s="1"/>
  <c r="W32" i="1"/>
  <c r="G32" i="1"/>
  <c r="C32" i="1"/>
  <c r="D25" i="1"/>
  <c r="D32" i="1"/>
  <c r="E32" i="1"/>
  <c r="F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X32" i="1"/>
  <c r="Y32" i="1"/>
  <c r="Z32" i="1"/>
  <c r="C15" i="1"/>
  <c r="C18" i="1"/>
  <c r="B7" i="2"/>
  <c r="C21" i="1" l="1"/>
  <c r="C17" i="1"/>
  <c r="T16" i="1"/>
  <c r="D8" i="1"/>
  <c r="X16" i="1"/>
  <c r="Z16" i="1"/>
  <c r="J16" i="1"/>
  <c r="R16" i="1"/>
  <c r="H16" i="1"/>
  <c r="L16" i="1"/>
  <c r="W36" i="1"/>
  <c r="W38" i="1" s="1"/>
  <c r="R36" i="1"/>
  <c r="R38" i="1" s="1"/>
  <c r="P36" i="1"/>
  <c r="P38" i="1" s="1"/>
  <c r="K36" i="1"/>
  <c r="K38" i="1" s="1"/>
  <c r="Z36" i="1"/>
  <c r="Z38" i="1" s="1"/>
  <c r="D36" i="1"/>
  <c r="D38" i="1" s="1"/>
  <c r="Q36" i="1"/>
  <c r="Q38" i="1" s="1"/>
  <c r="C36" i="1"/>
  <c r="C38" i="1" s="1"/>
  <c r="J36" i="1"/>
  <c r="J38" i="1" s="1"/>
  <c r="Y36" i="1"/>
  <c r="Y38" i="1" s="1"/>
  <c r="X36" i="1"/>
  <c r="X38" i="1" s="1"/>
  <c r="E36" i="1"/>
  <c r="E38" i="1" s="1"/>
  <c r="L36" i="1"/>
  <c r="L38" i="1" s="1"/>
  <c r="T36" i="1"/>
  <c r="T38" i="1" s="1"/>
  <c r="I36" i="1"/>
  <c r="I38" i="1" s="1"/>
  <c r="S36" i="1"/>
  <c r="S38" i="1" s="1"/>
  <c r="O36" i="1"/>
  <c r="O38" i="1" s="1"/>
  <c r="G36" i="1"/>
  <c r="G38" i="1" s="1"/>
  <c r="V36" i="1"/>
  <c r="V38" i="1" s="1"/>
  <c r="N36" i="1"/>
  <c r="N38" i="1" s="1"/>
  <c r="F36" i="1"/>
  <c r="F38" i="1" s="1"/>
  <c r="U36" i="1"/>
  <c r="U38" i="1" s="1"/>
  <c r="M36" i="1"/>
  <c r="M38" i="1" s="1"/>
  <c r="K16" i="1"/>
  <c r="S16" i="1"/>
  <c r="C16" i="1"/>
  <c r="D15" i="1" s="1"/>
  <c r="D17" i="1" s="1"/>
  <c r="M16" i="1"/>
  <c r="U16" i="1"/>
  <c r="F16" i="1"/>
  <c r="N16" i="1"/>
  <c r="V16" i="1"/>
  <c r="D16" i="1"/>
  <c r="G16" i="1"/>
  <c r="O16" i="1"/>
  <c r="W16" i="1"/>
  <c r="E16" i="1"/>
  <c r="I16" i="1"/>
  <c r="Q16" i="1"/>
  <c r="Y16" i="1"/>
  <c r="H38" i="1"/>
  <c r="C41" i="1" l="1"/>
  <c r="C20" i="1"/>
  <c r="C33" i="1" s="1"/>
  <c r="E15" i="1"/>
  <c r="F15" i="1" s="1"/>
  <c r="E57" i="1" l="1"/>
  <c r="E17" i="1"/>
  <c r="D18" i="1"/>
  <c r="C39" i="1"/>
  <c r="G15" i="1"/>
  <c r="F17" i="1"/>
  <c r="E62" i="1"/>
  <c r="E60" i="1"/>
  <c r="E61" i="1"/>
  <c r="E56" i="1"/>
  <c r="E58" i="1"/>
  <c r="E59" i="1"/>
  <c r="E64" i="1"/>
  <c r="E65" i="1"/>
  <c r="E63" i="1"/>
  <c r="E55" i="1"/>
  <c r="E47" i="1"/>
  <c r="E54" i="1"/>
  <c r="E46" i="1"/>
  <c r="H69" i="1" s="1"/>
  <c r="E53" i="1"/>
  <c r="E52" i="1"/>
  <c r="E50" i="1"/>
  <c r="E51" i="1"/>
  <c r="E49" i="1"/>
  <c r="E48" i="1"/>
  <c r="D20" i="1" l="1"/>
  <c r="D33" i="1" s="1"/>
  <c r="D21" i="1"/>
  <c r="H15" i="1"/>
  <c r="G17" i="1"/>
  <c r="I15" i="1" l="1"/>
  <c r="H17" i="1"/>
  <c r="J15" i="1" l="1"/>
  <c r="I17" i="1"/>
  <c r="K15" i="1" l="1"/>
  <c r="J17" i="1"/>
  <c r="L15" i="1" l="1"/>
  <c r="K17" i="1"/>
  <c r="M15" i="1" l="1"/>
  <c r="L17" i="1"/>
  <c r="N15" i="1" l="1"/>
  <c r="M17" i="1"/>
  <c r="O15" i="1" l="1"/>
  <c r="N17" i="1"/>
  <c r="P15" i="1" l="1"/>
  <c r="O17" i="1"/>
  <c r="Q15" i="1" l="1"/>
  <c r="P17" i="1"/>
  <c r="R15" i="1" l="1"/>
  <c r="Q17" i="1"/>
  <c r="S15" i="1" l="1"/>
  <c r="R17" i="1"/>
  <c r="T15" i="1" l="1"/>
  <c r="S17" i="1"/>
  <c r="U15" i="1" l="1"/>
  <c r="T17" i="1"/>
  <c r="V15" i="1" l="1"/>
  <c r="U17" i="1"/>
  <c r="W15" i="1" l="1"/>
  <c r="V17" i="1"/>
  <c r="X15" i="1" l="1"/>
  <c r="W17" i="1"/>
  <c r="Y15" i="1" l="1"/>
  <c r="X17" i="1"/>
  <c r="Z15" i="1" l="1"/>
  <c r="Z17" i="1" s="1"/>
  <c r="Y17" i="1"/>
  <c r="D39" i="1"/>
  <c r="E18" i="1"/>
  <c r="E20" i="1" l="1"/>
  <c r="E33" i="1" s="1"/>
  <c r="E21" i="1"/>
  <c r="F18" i="1" l="1"/>
  <c r="E39" i="1"/>
  <c r="F20" i="1" l="1"/>
  <c r="F33" i="1" s="1"/>
  <c r="F39" i="1" s="1"/>
  <c r="F21" i="1"/>
  <c r="G18" i="1" l="1"/>
  <c r="G20" i="1" l="1"/>
  <c r="H18" i="1" s="1"/>
  <c r="H20" i="1" s="1"/>
  <c r="G21" i="1"/>
  <c r="H21" i="1" l="1"/>
  <c r="I18" i="1" s="1"/>
  <c r="I21" i="1" s="1"/>
  <c r="H33" i="1"/>
  <c r="H39" i="1" s="1"/>
  <c r="G33" i="1"/>
  <c r="G39" i="1" s="1"/>
  <c r="I20" i="1" l="1"/>
  <c r="J18" i="1" s="1"/>
  <c r="J20" i="1" l="1"/>
  <c r="J33" i="1" s="1"/>
  <c r="J39" i="1" s="1"/>
  <c r="J21" i="1"/>
  <c r="I33" i="1"/>
  <c r="I39" i="1" s="1"/>
  <c r="K18" i="1" l="1"/>
  <c r="K20" i="1"/>
  <c r="K21" i="1" l="1"/>
  <c r="K33" i="1"/>
  <c r="K39" i="1" s="1"/>
  <c r="L18" i="1"/>
  <c r="L20" i="1"/>
  <c r="L21" i="1" l="1"/>
  <c r="L33" i="1"/>
  <c r="L39" i="1" s="1"/>
  <c r="M18" i="1"/>
  <c r="M21" i="1" s="1"/>
  <c r="M20" i="1"/>
  <c r="M33" i="1" l="1"/>
  <c r="M39" i="1" s="1"/>
  <c r="N18" i="1"/>
  <c r="N21" i="1" s="1"/>
  <c r="N20" i="1" l="1"/>
  <c r="O18" i="1" s="1"/>
  <c r="O21" i="1" s="1"/>
  <c r="O20" i="1"/>
  <c r="O33" i="1" l="1"/>
  <c r="O39" i="1" s="1"/>
  <c r="N33" i="1"/>
  <c r="N39" i="1" s="1"/>
  <c r="P18" i="1"/>
  <c r="P20" i="1" l="1"/>
  <c r="P33" i="1" s="1"/>
  <c r="P39" i="1" s="1"/>
  <c r="P21" i="1"/>
  <c r="Q18" i="1" l="1"/>
  <c r="Q21" i="1" l="1"/>
  <c r="Q20" i="1"/>
  <c r="Q33" i="1" s="1"/>
  <c r="Q39" i="1" s="1"/>
  <c r="R18" i="1" l="1"/>
  <c r="R20" i="1" l="1"/>
  <c r="R33" i="1" s="1"/>
  <c r="R39" i="1" s="1"/>
  <c r="R21" i="1"/>
  <c r="S18" i="1" l="1"/>
  <c r="S20" i="1" s="1"/>
  <c r="S33" i="1" s="1"/>
  <c r="S39" i="1" s="1"/>
  <c r="S21" i="1" l="1"/>
  <c r="T18" i="1"/>
  <c r="T20" i="1" l="1"/>
  <c r="T33" i="1" s="1"/>
  <c r="T39" i="1" s="1"/>
  <c r="T21" i="1"/>
  <c r="U18" i="1" l="1"/>
  <c r="U20" i="1" l="1"/>
  <c r="U33" i="1" s="1"/>
  <c r="U39" i="1" s="1"/>
  <c r="U21" i="1"/>
  <c r="V18" i="1" l="1"/>
  <c r="V20" i="1" l="1"/>
  <c r="V33" i="1" s="1"/>
  <c r="V39" i="1" s="1"/>
  <c r="V21" i="1"/>
  <c r="W18" i="1" l="1"/>
  <c r="W20" i="1" l="1"/>
  <c r="W33" i="1" s="1"/>
  <c r="W39" i="1" s="1"/>
  <c r="W21" i="1"/>
  <c r="X18" i="1" l="1"/>
  <c r="X20" i="1" l="1"/>
  <c r="X33" i="1" s="1"/>
  <c r="X39" i="1" s="1"/>
  <c r="X21" i="1"/>
  <c r="Y18" i="1" l="1"/>
  <c r="Y20" i="1" l="1"/>
  <c r="Y33" i="1" s="1"/>
  <c r="Y39" i="1" s="1"/>
  <c r="Y21" i="1"/>
  <c r="Z18" i="1" l="1"/>
  <c r="Z20" i="1" l="1"/>
  <c r="Z33" i="1" s="1"/>
  <c r="Z39" i="1" s="1"/>
  <c r="C42" i="1" s="1"/>
  <c r="H45" i="1" s="1"/>
  <c r="Z21" i="1"/>
  <c r="G26" i="1" s="1"/>
  <c r="C45" i="1" l="1"/>
</calcChain>
</file>

<file path=xl/sharedStrings.xml><?xml version="1.0" encoding="utf-8"?>
<sst xmlns="http://schemas.openxmlformats.org/spreadsheetml/2006/main" count="39" uniqueCount="31">
  <si>
    <t>Periods</t>
  </si>
  <si>
    <t>Balances</t>
  </si>
  <si>
    <t>Contrib</t>
  </si>
  <si>
    <t>Old</t>
  </si>
  <si>
    <t>New</t>
  </si>
  <si>
    <t>Cash Flows</t>
  </si>
  <si>
    <t>Discount</t>
  </si>
  <si>
    <t>PV Cash flows</t>
  </si>
  <si>
    <t>New PV</t>
  </si>
  <si>
    <t>Old PV</t>
  </si>
  <si>
    <t>Interest Sav.</t>
  </si>
  <si>
    <t>Value</t>
  </si>
  <si>
    <t>rate</t>
  </si>
  <si>
    <t>periods</t>
  </si>
  <si>
    <t>term</t>
  </si>
  <si>
    <t>Loan</t>
  </si>
  <si>
    <t>Monthly rate</t>
  </si>
  <si>
    <t>pmt</t>
  </si>
  <si>
    <t>ppmt</t>
  </si>
  <si>
    <t>ipmt</t>
  </si>
  <si>
    <t>% of net income</t>
  </si>
  <si>
    <t>Contribution</t>
  </si>
  <si>
    <t>Net Income</t>
  </si>
  <si>
    <t>Interest savings</t>
  </si>
  <si>
    <t>Discount rate</t>
  </si>
  <si>
    <t>Lump sum</t>
  </si>
  <si>
    <t>Rate</t>
  </si>
  <si>
    <t>Income</t>
  </si>
  <si>
    <t>NEW</t>
  </si>
  <si>
    <t>OLD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</si>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</sst>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44" formatCode="_-&quot;$&quot;* #,##0.00_-;\-&quot;$&quot;* #,##0.00_-;_-&quot;$&quot;* &quot;-&quot;??_-;_-@_-"/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44" fontId="0" fillId="0" borderId="0" xfId="1" applyFont="1"/>
    <xf numFmtId="44" fontId="0" fillId="0" borderId="0" xfId="0" applyNumberFormat="1"/>
    <xf numFmtId="44" fontId="2" fillId="0" borderId="0" xfId="0" applyNumberFormat="1" applyFont="1"/>
    <xf numFmtId="0" fontId="0" fillId="2" borderId="0" xfId="0" applyFill="1"/>
    <xf numFmtId="0" fontId="2" fillId="3" borderId="0" xfId="0" applyFont="1" applyFill="1"/>
    <xf numFmtId="44" fontId="0" fillId="0" borderId="1" xfId="0" applyNumberFormat="1" applyBorder="1"/>
    <xf numFmtId="0" fontId="0" fillId="4" borderId="1" xfId="0" applyFill="1" applyBorder="1"/>
    <xf numFmtId="0" fontId="0" fillId="0" borderId="1" xfId="0" applyBorder="1"/>
    <xf numFmtId="8" fontId="0" fillId="0" borderId="0" xfId="0" applyNumberFormat="1"/>
    <xf numFmtId="8" fontId="0" fillId="0" borderId="0" xfId="1" applyNumberFormat="1" applyFont="1"/>
    <xf numFmtId="0" fontId="3" fillId="0" borderId="0" xfId="0" applyFont="1"/>
    <xf numFmtId="8" fontId="3" fillId="0" borderId="0" xfId="1" applyNumberFormat="1" applyFont="1"/>
    <xf numFmtId="44" fontId="0" fillId="2" borderId="0" xfId="1" applyFont="1" applyFill="1"/>
    <xf numFmtId="0" fontId="2" fillId="0" borderId="0" xfId="0" applyFont="1"/>
    <xf numFmtId="0" fontId="2" fillId="0" borderId="1" xfId="0" applyFont="1" applyBorder="1"/>
    <xf numFmtId="44" fontId="0" fillId="0" borderId="1" xfId="1" applyFont="1" applyBorder="1"/>
    <xf numFmtId="8" fontId="0" fillId="0" borderId="1" xfId="0" applyNumberFormat="1" applyBorder="1"/>
    <xf numFmtId="10" fontId="0" fillId="0" borderId="1" xfId="2" applyNumberFormat="1" applyFont="1" applyBorder="1"/>
    <xf numFmtId="0" fontId="2" fillId="5" borderId="0" xfId="0" applyFont="1" applyFill="1"/>
    <xf numFmtId="44" fontId="2" fillId="5" borderId="0" xfId="0" applyNumberFormat="1" applyFont="1" applyFill="1"/>
    <xf numFmtId="164" fontId="0" fillId="0" borderId="0" xfId="2" applyNumberFormat="1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Sheet1!$B$42</c:f>
              <c:strCache>
                <c:ptCount val="1"/>
                <c:pt idx="0">
                  <c:v>New PV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Sheet1!$B$46:$B$65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Sheet1!$C$46:$C$65</c:f>
              <c:numCache>
                <c:formatCode>_("$"* #,##0.00_);_("$"* \(#,##0.00\);_("$"* "-"??_);_(@_)</c:formatCode>
                <c:ptCount val="20"/>
                <c:pt idx="0">
                  <c:v>22355.552175734345</c:v>
                </c:pt>
                <c:pt idx="1">
                  <c:v>22336.38744691707</c:v>
                </c:pt>
                <c:pt idx="2">
                  <c:v>22339.55940046149</c:v>
                </c:pt>
                <c:pt idx="3">
                  <c:v>22330.685050008229</c:v>
                </c:pt>
                <c:pt idx="4">
                  <c:v>22343.897738602798</c:v>
                </c:pt>
                <c:pt idx="5">
                  <c:v>22347.183414414314</c:v>
                </c:pt>
                <c:pt idx="6">
                  <c:v>22354.13915791599</c:v>
                </c:pt>
                <c:pt idx="7">
                  <c:v>22344.454777277853</c:v>
                </c:pt>
                <c:pt idx="8">
                  <c:v>22356.43446246969</c:v>
                </c:pt>
                <c:pt idx="9">
                  <c:v>22370.276781835899</c:v>
                </c:pt>
                <c:pt idx="10">
                  <c:v>22364.585612821662</c:v>
                </c:pt>
                <c:pt idx="11">
                  <c:v>22381.104836495258</c:v>
                </c:pt>
                <c:pt idx="12">
                  <c:v>22377.024640788521</c:v>
                </c:pt>
                <c:pt idx="13">
                  <c:v>22372.944445081783</c:v>
                </c:pt>
                <c:pt idx="14">
                  <c:v>22368.864249375045</c:v>
                </c:pt>
                <c:pt idx="15">
                  <c:v>22389.429668614954</c:v>
                </c:pt>
                <c:pt idx="16">
                  <c:v>22386.699446165265</c:v>
                </c:pt>
                <c:pt idx="17">
                  <c:v>22383.969223715576</c:v>
                </c:pt>
                <c:pt idx="18">
                  <c:v>22381.239001265887</c:v>
                </c:pt>
                <c:pt idx="19">
                  <c:v>22403.443130224143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64E-40EB-9B87-BB8F2C5913FC}"/>
            </c:ext>
          </c:extLst>
        </c:ser>
        <c:ser>
          <c:idx val="1"/>
          <c:order val="1"/>
          <c:tx>
            <c:strRef>
              <c:f>Sheet1!$B$41</c:f>
              <c:strCache>
                <c:ptCount val="1"/>
                <c:pt idx="0">
                  <c:v>Old PV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Sheet1!$B$46:$B$65</c:f>
              <c:numCache>
                <c:formatCode>General</c:formatCode>
                <c:ptCount val="2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</c:numCache>
            </c:numRef>
          </c:xVal>
          <c:yVal>
            <c:numRef>
              <c:f>Sheet1!$E$46:$E$65</c:f>
              <c:numCache>
                <c:formatCode>_("$"* #,##0.00_);_("$"* \(#,##0.00\);_("$"* "-"??_);_(@_)</c:formatCode>
                <c:ptCount val="20"/>
                <c:pt idx="0">
                  <c:v>22403.089755565008</c:v>
                </c:pt>
                <c:pt idx="1">
                  <c:v>22403.089755565008</c:v>
                </c:pt>
                <c:pt idx="2">
                  <c:v>22403.089755565008</c:v>
                </c:pt>
                <c:pt idx="3">
                  <c:v>22403.089755565008</c:v>
                </c:pt>
                <c:pt idx="4">
                  <c:v>22403.089755565008</c:v>
                </c:pt>
                <c:pt idx="5">
                  <c:v>22403.089755565008</c:v>
                </c:pt>
                <c:pt idx="6">
                  <c:v>22403.089755565008</c:v>
                </c:pt>
                <c:pt idx="7">
                  <c:v>22403.089755565008</c:v>
                </c:pt>
                <c:pt idx="8">
                  <c:v>22403.089755565008</c:v>
                </c:pt>
                <c:pt idx="9">
                  <c:v>22403.089755565008</c:v>
                </c:pt>
                <c:pt idx="10">
                  <c:v>22403.089755565008</c:v>
                </c:pt>
                <c:pt idx="11">
                  <c:v>22403.089755565008</c:v>
                </c:pt>
                <c:pt idx="12">
                  <c:v>22403.089755565008</c:v>
                </c:pt>
                <c:pt idx="13">
                  <c:v>22403.089755565008</c:v>
                </c:pt>
                <c:pt idx="14">
                  <c:v>22403.089755565008</c:v>
                </c:pt>
                <c:pt idx="15">
                  <c:v>22403.089755565008</c:v>
                </c:pt>
                <c:pt idx="16">
                  <c:v>22403.089755565008</c:v>
                </c:pt>
                <c:pt idx="17">
                  <c:v>22403.089755565008</c:v>
                </c:pt>
                <c:pt idx="18">
                  <c:v>22403.089755565008</c:v>
                </c:pt>
                <c:pt idx="19">
                  <c:v>22403.089755565008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64E-40EB-9B87-BB8F2C5913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724344"/>
        <c:axId val="510385904"/>
      </c:scatterChart>
      <c:valAx>
        <c:axId val="509724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385904"/>
        <c:crosses val="autoZero"/>
        <c:crossBetween val="midCat"/>
      </c:valAx>
      <c:valAx>
        <c:axId val="51038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9724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354107</xdr:colOff>
      <xdr:row>41</xdr:row>
      <xdr:rowOff>71718</xdr:rowOff>
    </xdr:from>
    <xdr:to>
      <xdr:col>23</xdr:col>
      <xdr:colOff>753038</xdr:colOff>
      <xdr:row>59</xdr:row>
      <xdr:rowOff>71718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FB5140-7021-B202-B23F-9A99B55FDB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427A-5683-4E79-B4A4-F2D7A41C962E}">
  <dimension ref="B2:AA69"/>
  <sheetViews>
    <sheetView tabSelected="1" topLeftCell="E30" zoomScale="85" zoomScaleNormal="85" workbookViewId="0">
      <selection activeCell="O48" sqref="O48"/>
    </sheetView>
  </sheetViews>
  <sheetFormatPr defaultRowHeight="14.4" x14ac:dyDescent="0.3"/>
  <cols>
    <col min="2" max="2" width="12.33203125" bestFit="1" customWidth="1"/>
    <col min="3" max="4" width="12.6640625" bestFit="1" customWidth="1"/>
    <col min="5" max="6" width="12.44140625" bestFit="1" customWidth="1"/>
    <col min="7" max="7" width="14.44140625" bestFit="1" customWidth="1"/>
    <col min="8" max="8" width="12.44140625" bestFit="1" customWidth="1"/>
    <col min="9" max="9" width="14.44140625" bestFit="1" customWidth="1"/>
    <col min="10" max="13" width="12.44140625" bestFit="1" customWidth="1"/>
    <col min="14" max="14" width="12" bestFit="1" customWidth="1"/>
    <col min="15" max="15" width="12.44140625" bestFit="1" customWidth="1"/>
    <col min="16" max="19" width="12" bestFit="1" customWidth="1"/>
    <col min="20" max="20" width="11.6640625" bestFit="1" customWidth="1"/>
    <col min="21" max="23" width="12" bestFit="1" customWidth="1"/>
    <col min="24" max="26" width="12.44140625" bestFit="1" customWidth="1"/>
  </cols>
  <sheetData>
    <row r="2" spans="2:26" x14ac:dyDescent="0.3">
      <c r="C2" s="22" t="s">
        <v>15</v>
      </c>
      <c r="D2" s="23"/>
    </row>
    <row r="3" spans="2:26" x14ac:dyDescent="0.3">
      <c r="C3" s="15" t="s">
        <v>11</v>
      </c>
      <c r="D3" s="16">
        <v>4700</v>
      </c>
    </row>
    <row r="4" spans="2:26" x14ac:dyDescent="0.3">
      <c r="C4" s="15" t="s">
        <v>30</v>
      </c>
      <c r="D4" s="18">
        <v>7.6999999999999999E-2</v>
      </c>
    </row>
    <row r="5" spans="2:26" x14ac:dyDescent="0.3">
      <c r="C5" s="15" t="s">
        <v>16</v>
      </c>
      <c r="D5" s="8">
        <f>D4/12</f>
        <v>6.4166666666666669E-3</v>
      </c>
    </row>
    <row r="6" spans="2:26" x14ac:dyDescent="0.3">
      <c r="C6" s="15" t="s">
        <v>13</v>
      </c>
      <c r="D6" s="8">
        <v>24</v>
      </c>
    </row>
    <row r="7" spans="2:26" x14ac:dyDescent="0.3">
      <c r="C7" s="15"/>
      <c r="D7" s="8"/>
    </row>
    <row r="8" spans="2:26" x14ac:dyDescent="0.3">
      <c r="C8" s="15" t="s">
        <v>17</v>
      </c>
      <c r="D8" s="17">
        <f>PMT(D5,D6,D3,,0)</f>
        <v>-211.92577289669379</v>
      </c>
    </row>
    <row r="11" spans="2:26" x14ac:dyDescent="0.3">
      <c r="C11" t="s">
        <v>0</v>
      </c>
    </row>
    <row r="12" spans="2:26" x14ac:dyDescent="0.3"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</row>
    <row r="14" spans="2:26" x14ac:dyDescent="0.3">
      <c r="C14" t="s">
        <v>1</v>
      </c>
    </row>
    <row r="15" spans="2:26" x14ac:dyDescent="0.3">
      <c r="C15" s="1">
        <f>$D$3</f>
        <v>4700</v>
      </c>
      <c r="D15" s="1">
        <f>C15-C16</f>
        <v>4518.2325604366397</v>
      </c>
      <c r="E15" s="1">
        <f t="shared" ref="E15:Z15" si="0">D15-D16</f>
        <v>4335.298779802748</v>
      </c>
      <c r="F15" s="1">
        <f t="shared" si="0"/>
        <v>4151.1911740764554</v>
      </c>
      <c r="G15" s="1">
        <f t="shared" si="0"/>
        <v>3965.9022112134189</v>
      </c>
      <c r="H15" s="1">
        <f t="shared" si="0"/>
        <v>3779.4243108386777</v>
      </c>
      <c r="I15" s="1">
        <f t="shared" si="0"/>
        <v>3591.7498439365322</v>
      </c>
      <c r="J15" s="1">
        <f t="shared" si="0"/>
        <v>3402.8711325384311</v>
      </c>
      <c r="K15" s="1">
        <f t="shared" si="0"/>
        <v>3212.7804494088587</v>
      </c>
      <c r="L15" s="1">
        <f t="shared" si="0"/>
        <v>3021.4700177292052</v>
      </c>
      <c r="M15" s="1">
        <f t="shared" si="0"/>
        <v>2828.932010779607</v>
      </c>
      <c r="N15" s="1">
        <f t="shared" si="0"/>
        <v>2635.1585516187488</v>
      </c>
      <c r="O15" s="1">
        <f t="shared" si="0"/>
        <v>2440.1417127616087</v>
      </c>
      <c r="P15" s="1">
        <f t="shared" si="0"/>
        <v>2243.8735158551353</v>
      </c>
      <c r="Q15" s="1">
        <f t="shared" si="0"/>
        <v>2046.3459313518454</v>
      </c>
      <c r="R15" s="1">
        <f t="shared" si="0"/>
        <v>1847.550878181326</v>
      </c>
      <c r="S15" s="1">
        <f t="shared" si="0"/>
        <v>1647.4802234196291</v>
      </c>
      <c r="T15" s="1">
        <f t="shared" si="0"/>
        <v>1446.1257819565444</v>
      </c>
      <c r="U15" s="1">
        <f t="shared" si="0"/>
        <v>1243.4793161607386</v>
      </c>
      <c r="V15" s="1">
        <f t="shared" si="0"/>
        <v>1039.5325355427428</v>
      </c>
      <c r="W15" s="1">
        <f t="shared" si="0"/>
        <v>834.27709641578167</v>
      </c>
      <c r="X15" s="1">
        <f t="shared" si="0"/>
        <v>627.70460155442242</v>
      </c>
      <c r="Y15" s="1">
        <f t="shared" si="0"/>
        <v>419.80659985103614</v>
      </c>
      <c r="Z15" s="1">
        <f t="shared" si="0"/>
        <v>210.57458597005316</v>
      </c>
    </row>
    <row r="16" spans="2:26" x14ac:dyDescent="0.3">
      <c r="B16" s="11" t="s">
        <v>18</v>
      </c>
      <c r="C16" s="12">
        <f>-PPMT($D$5,C$12,$D$6,$D$3,,0)</f>
        <v>181.76743956336045</v>
      </c>
      <c r="D16" s="12">
        <f>-PPMT($D$5,D$12,$D$6,$D$3,,0)</f>
        <v>182.93378063389201</v>
      </c>
      <c r="E16" s="12">
        <f>-PPMT($D$5,E$12,$D$6,$D$3,,0)</f>
        <v>184.10760572629283</v>
      </c>
      <c r="F16" s="12">
        <f t="shared" ref="F16:Y16" si="1">-PPMT($D$5,F$12,$D$6,$D$3,,0)</f>
        <v>185.28896286303655</v>
      </c>
      <c r="G16" s="12">
        <f t="shared" si="1"/>
        <v>186.47790037474104</v>
      </c>
      <c r="H16" s="12">
        <f t="shared" si="1"/>
        <v>187.67446690214561</v>
      </c>
      <c r="I16" s="12">
        <f t="shared" si="1"/>
        <v>188.87871139810105</v>
      </c>
      <c r="J16" s="12">
        <f t="shared" si="1"/>
        <v>190.0906831295722</v>
      </c>
      <c r="K16" s="12">
        <f t="shared" si="1"/>
        <v>191.31043167965365</v>
      </c>
      <c r="L16" s="12">
        <f t="shared" si="1"/>
        <v>192.53800694959807</v>
      </c>
      <c r="M16" s="12">
        <f t="shared" si="1"/>
        <v>193.77345916085801</v>
      </c>
      <c r="N16" s="12">
        <f t="shared" si="1"/>
        <v>195.01683885714016</v>
      </c>
      <c r="O16" s="12">
        <f t="shared" si="1"/>
        <v>196.26819690647349</v>
      </c>
      <c r="P16" s="12">
        <f t="shared" si="1"/>
        <v>197.52758450329</v>
      </c>
      <c r="Q16" s="12">
        <f t="shared" si="1"/>
        <v>198.79505317051948</v>
      </c>
      <c r="R16" s="12">
        <f t="shared" si="1"/>
        <v>200.07065476169697</v>
      </c>
      <c r="S16" s="12">
        <f t="shared" si="1"/>
        <v>201.35444146308453</v>
      </c>
      <c r="T16" s="12">
        <f t="shared" si="1"/>
        <v>202.64646579580597</v>
      </c>
      <c r="U16" s="12">
        <f t="shared" si="1"/>
        <v>203.94678061799573</v>
      </c>
      <c r="V16" s="12">
        <f t="shared" si="1"/>
        <v>205.25543912696119</v>
      </c>
      <c r="W16" s="12">
        <f t="shared" si="1"/>
        <v>206.57249486135919</v>
      </c>
      <c r="X16" s="12">
        <f t="shared" si="1"/>
        <v>207.89800170338626</v>
      </c>
      <c r="Y16" s="12">
        <f t="shared" si="1"/>
        <v>209.23201388098298</v>
      </c>
      <c r="Z16" s="12">
        <f>-PPMT($D$5,Z$12,$D$6,$D$3,,0)</f>
        <v>210.57458597005262</v>
      </c>
    </row>
    <row r="17" spans="2:27" x14ac:dyDescent="0.3">
      <c r="B17" s="11" t="s">
        <v>19</v>
      </c>
      <c r="C17" s="12">
        <f>C15*$D$5</f>
        <v>30.158333333333335</v>
      </c>
      <c r="D17" s="12">
        <f t="shared" ref="D17:Z17" si="2">D15*$D$5</f>
        <v>28.991992262801773</v>
      </c>
      <c r="E17" s="12">
        <f t="shared" si="2"/>
        <v>27.818167170400965</v>
      </c>
      <c r="F17" s="12">
        <f t="shared" si="2"/>
        <v>26.636810033657255</v>
      </c>
      <c r="G17" s="12">
        <f t="shared" si="2"/>
        <v>25.447872521952771</v>
      </c>
      <c r="H17" s="12">
        <f t="shared" si="2"/>
        <v>24.251305994548183</v>
      </c>
      <c r="I17" s="12">
        <f t="shared" si="2"/>
        <v>23.04706149859275</v>
      </c>
      <c r="J17" s="12">
        <f t="shared" si="2"/>
        <v>21.835089767121602</v>
      </c>
      <c r="K17" s="12">
        <f t="shared" si="2"/>
        <v>20.615341217040179</v>
      </c>
      <c r="L17" s="12">
        <f t="shared" si="2"/>
        <v>19.387765947095733</v>
      </c>
      <c r="M17" s="12">
        <f t="shared" si="2"/>
        <v>18.152313735835811</v>
      </c>
      <c r="N17" s="12">
        <f t="shared" si="2"/>
        <v>16.908934039553639</v>
      </c>
      <c r="O17" s="12">
        <f t="shared" si="2"/>
        <v>15.657575990220323</v>
      </c>
      <c r="P17" s="12">
        <f t="shared" si="2"/>
        <v>14.398188393403785</v>
      </c>
      <c r="Q17" s="12">
        <f t="shared" si="2"/>
        <v>13.130719726174341</v>
      </c>
      <c r="R17" s="12">
        <f t="shared" si="2"/>
        <v>11.855118134996841</v>
      </c>
      <c r="S17" s="12">
        <f t="shared" si="2"/>
        <v>10.571331433609286</v>
      </c>
      <c r="T17" s="12">
        <f t="shared" si="2"/>
        <v>9.2793071008878272</v>
      </c>
      <c r="U17" s="12">
        <f t="shared" si="2"/>
        <v>7.9789922786980725</v>
      </c>
      <c r="V17" s="12">
        <f t="shared" si="2"/>
        <v>6.6703337697325997</v>
      </c>
      <c r="W17" s="12">
        <f t="shared" si="2"/>
        <v>5.3532780353345988</v>
      </c>
      <c r="X17" s="12">
        <f t="shared" si="2"/>
        <v>4.0277711933075437</v>
      </c>
      <c r="Y17" s="12">
        <f t="shared" si="2"/>
        <v>2.6937590157108153</v>
      </c>
      <c r="Z17" s="12">
        <f t="shared" si="2"/>
        <v>1.3511869266411745</v>
      </c>
      <c r="AA17" s="10"/>
    </row>
    <row r="18" spans="2:27" x14ac:dyDescent="0.3">
      <c r="C18" s="1">
        <f>$D$3</f>
        <v>4700</v>
      </c>
      <c r="D18" s="1">
        <f t="shared" ref="D18:Z18" si="3">C18-C20</f>
        <v>4018.2325604366397</v>
      </c>
      <c r="E18" s="1">
        <f t="shared" si="3"/>
        <v>3335.298779802748</v>
      </c>
      <c r="F18" s="1">
        <f t="shared" si="3"/>
        <v>2651.1911740764554</v>
      </c>
      <c r="G18" s="1">
        <f t="shared" si="3"/>
        <v>1965.9022112134189</v>
      </c>
      <c r="H18" s="1">
        <f t="shared" si="3"/>
        <v>1279.4243108386779</v>
      </c>
      <c r="I18" s="1">
        <f t="shared" si="3"/>
        <v>591.74984393653233</v>
      </c>
      <c r="J18" s="1">
        <f t="shared" si="3"/>
        <v>-97.128867461568689</v>
      </c>
      <c r="K18" s="1">
        <f t="shared" si="3"/>
        <v>-787.21955059114089</v>
      </c>
      <c r="L18" s="1">
        <f t="shared" si="3"/>
        <v>-1478.5299822707946</v>
      </c>
      <c r="M18" s="1">
        <f t="shared" si="3"/>
        <v>-2171.0679892203925</v>
      </c>
      <c r="N18" s="1">
        <f t="shared" si="3"/>
        <v>-2864.8414483812503</v>
      </c>
      <c r="O18" s="1">
        <f t="shared" si="3"/>
        <v>-3559.8582872383904</v>
      </c>
      <c r="P18" s="1">
        <f t="shared" si="3"/>
        <v>-4256.1264841448638</v>
      </c>
      <c r="Q18" s="1">
        <f t="shared" si="3"/>
        <v>-4953.654068648154</v>
      </c>
      <c r="R18" s="1">
        <f t="shared" si="3"/>
        <v>-5652.4491218186731</v>
      </c>
      <c r="S18" s="1">
        <f t="shared" si="3"/>
        <v>-6352.5197765803696</v>
      </c>
      <c r="T18" s="1">
        <f t="shared" si="3"/>
        <v>-7053.8742180434538</v>
      </c>
      <c r="U18" s="1">
        <f t="shared" si="3"/>
        <v>-7756.5206838392596</v>
      </c>
      <c r="V18" s="1">
        <f t="shared" si="3"/>
        <v>-8460.4674644572551</v>
      </c>
      <c r="W18" s="1">
        <f t="shared" si="3"/>
        <v>-9165.7229035842156</v>
      </c>
      <c r="X18" s="1">
        <f t="shared" si="3"/>
        <v>-9872.2953984455744</v>
      </c>
      <c r="Y18" s="1">
        <f t="shared" si="3"/>
        <v>-10580.193400148961</v>
      </c>
      <c r="Z18" s="1">
        <f t="shared" si="3"/>
        <v>-11289.425414029944</v>
      </c>
    </row>
    <row r="19" spans="2:27" x14ac:dyDescent="0.3">
      <c r="B19" s="11" t="s">
        <v>25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2:27" x14ac:dyDescent="0.3">
      <c r="B20" s="11" t="s">
        <v>18</v>
      </c>
      <c r="C20" s="12">
        <f>C16+$D$25+C19</f>
        <v>681.76743956336043</v>
      </c>
      <c r="D20" s="12">
        <f t="shared" ref="D20:Z20" si="4">D16+$D$25+D19</f>
        <v>682.93378063389196</v>
      </c>
      <c r="E20" s="12">
        <f t="shared" si="4"/>
        <v>684.10760572629283</v>
      </c>
      <c r="F20" s="12">
        <f t="shared" si="4"/>
        <v>685.28896286303655</v>
      </c>
      <c r="G20" s="12">
        <f t="shared" si="4"/>
        <v>686.47790037474101</v>
      </c>
      <c r="H20" s="12">
        <f t="shared" si="4"/>
        <v>687.67446690214558</v>
      </c>
      <c r="I20" s="12">
        <f t="shared" si="4"/>
        <v>688.87871139810102</v>
      </c>
      <c r="J20" s="12">
        <f t="shared" si="4"/>
        <v>690.0906831295722</v>
      </c>
      <c r="K20" s="12">
        <f t="shared" si="4"/>
        <v>691.31043167965368</v>
      </c>
      <c r="L20" s="12">
        <f t="shared" si="4"/>
        <v>692.53800694959807</v>
      </c>
      <c r="M20" s="12">
        <f t="shared" si="4"/>
        <v>693.77345916085801</v>
      </c>
      <c r="N20" s="12">
        <f t="shared" si="4"/>
        <v>695.0168388571401</v>
      </c>
      <c r="O20" s="12">
        <f t="shared" si="4"/>
        <v>696.26819690647346</v>
      </c>
      <c r="P20" s="12">
        <f t="shared" si="4"/>
        <v>697.52758450328997</v>
      </c>
      <c r="Q20" s="12">
        <f t="shared" si="4"/>
        <v>698.79505317051951</v>
      </c>
      <c r="R20" s="12">
        <f t="shared" si="4"/>
        <v>700.07065476169691</v>
      </c>
      <c r="S20" s="12">
        <f t="shared" si="4"/>
        <v>701.35444146308453</v>
      </c>
      <c r="T20" s="12">
        <f t="shared" si="4"/>
        <v>702.64646579580597</v>
      </c>
      <c r="U20" s="12">
        <f t="shared" si="4"/>
        <v>703.94678061799573</v>
      </c>
      <c r="V20" s="12">
        <f t="shared" si="4"/>
        <v>705.25543912696116</v>
      </c>
      <c r="W20" s="12">
        <f t="shared" si="4"/>
        <v>706.57249486135925</v>
      </c>
      <c r="X20" s="12">
        <f t="shared" si="4"/>
        <v>707.89800170338629</v>
      </c>
      <c r="Y20" s="12">
        <f t="shared" si="4"/>
        <v>709.232013880983</v>
      </c>
      <c r="Z20" s="12">
        <f t="shared" si="4"/>
        <v>710.57458597005257</v>
      </c>
    </row>
    <row r="21" spans="2:27" x14ac:dyDescent="0.3">
      <c r="B21" s="11" t="s">
        <v>19</v>
      </c>
      <c r="C21" s="12">
        <f t="shared" ref="C21:Z21" si="5">C18*$D$5</f>
        <v>30.158333333333335</v>
      </c>
      <c r="D21" s="12">
        <f t="shared" si="5"/>
        <v>25.783658929468437</v>
      </c>
      <c r="E21" s="12">
        <f t="shared" si="5"/>
        <v>21.401500503734301</v>
      </c>
      <c r="F21" s="12">
        <f t="shared" si="5"/>
        <v>17.011810033657255</v>
      </c>
      <c r="G21" s="12">
        <f t="shared" si="5"/>
        <v>12.614539188619439</v>
      </c>
      <c r="H21" s="12">
        <f t="shared" si="5"/>
        <v>8.2096393278815167</v>
      </c>
      <c r="I21" s="12">
        <f t="shared" si="5"/>
        <v>3.7970614985927491</v>
      </c>
      <c r="J21" s="12">
        <f t="shared" si="5"/>
        <v>-0.62324356621173249</v>
      </c>
      <c r="K21" s="12">
        <f t="shared" si="5"/>
        <v>-5.0513254496264874</v>
      </c>
      <c r="L21" s="12">
        <f t="shared" si="5"/>
        <v>-9.4872340529042649</v>
      </c>
      <c r="M21" s="12">
        <f t="shared" si="5"/>
        <v>-13.931019597497519</v>
      </c>
      <c r="N21" s="12">
        <f t="shared" si="5"/>
        <v>-18.382732627113022</v>
      </c>
      <c r="O21" s="12">
        <f t="shared" si="5"/>
        <v>-22.842424009779673</v>
      </c>
      <c r="P21" s="12">
        <f t="shared" si="5"/>
        <v>-27.310144939929543</v>
      </c>
      <c r="Q21" s="12">
        <f t="shared" si="5"/>
        <v>-31.785946940492323</v>
      </c>
      <c r="R21" s="12">
        <f t="shared" si="5"/>
        <v>-36.269881865003157</v>
      </c>
      <c r="S21" s="12">
        <f t="shared" si="5"/>
        <v>-40.762001899724041</v>
      </c>
      <c r="T21" s="12">
        <f t="shared" si="5"/>
        <v>-45.26235956577883</v>
      </c>
      <c r="U21" s="12">
        <f t="shared" si="5"/>
        <v>-49.77100772130192</v>
      </c>
      <c r="V21" s="12">
        <f t="shared" si="5"/>
        <v>-54.287999563600721</v>
      </c>
      <c r="W21" s="12">
        <f t="shared" si="5"/>
        <v>-58.813388631332053</v>
      </c>
      <c r="X21" s="12">
        <f t="shared" si="5"/>
        <v>-63.347228806692435</v>
      </c>
      <c r="Y21" s="12">
        <f t="shared" si="5"/>
        <v>-67.889574317622504</v>
      </c>
      <c r="Z21" s="12">
        <f t="shared" si="5"/>
        <v>-72.440479740025467</v>
      </c>
    </row>
    <row r="24" spans="2:27" x14ac:dyDescent="0.3">
      <c r="C24" t="s">
        <v>22</v>
      </c>
      <c r="D24" s="13">
        <v>1000</v>
      </c>
      <c r="F24" t="s">
        <v>21</v>
      </c>
    </row>
    <row r="25" spans="2:27" x14ac:dyDescent="0.3">
      <c r="C25" t="s">
        <v>2</v>
      </c>
      <c r="D25" s="3">
        <f>$D$24*$F$25</f>
        <v>500</v>
      </c>
      <c r="F25" s="4">
        <v>0.5</v>
      </c>
      <c r="G25" t="s">
        <v>20</v>
      </c>
    </row>
    <row r="26" spans="2:27" x14ac:dyDescent="0.3">
      <c r="C26" t="s">
        <v>30</v>
      </c>
      <c r="D26" s="21">
        <v>6.7000000000000004E-2</v>
      </c>
      <c r="F26" t="s">
        <v>23</v>
      </c>
      <c r="G26" s="9">
        <f>SUM(C17:Z17)-SUMIF(C21:Z21,"&gt;0")</f>
        <v>267.24200670536408</v>
      </c>
    </row>
    <row r="27" spans="2:27" x14ac:dyDescent="0.3">
      <c r="C27" t="s">
        <v>24</v>
      </c>
      <c r="D27">
        <f>D26/12</f>
        <v>5.5833333333333334E-3</v>
      </c>
    </row>
    <row r="29" spans="2:27" x14ac:dyDescent="0.3">
      <c r="C29" t="s">
        <v>0</v>
      </c>
    </row>
    <row r="30" spans="2:27" x14ac:dyDescent="0.3">
      <c r="C30">
        <v>1</v>
      </c>
      <c r="D30">
        <v>2</v>
      </c>
      <c r="E30">
        <v>3</v>
      </c>
      <c r="F30">
        <v>4</v>
      </c>
      <c r="G30">
        <v>5</v>
      </c>
      <c r="H30">
        <v>6</v>
      </c>
      <c r="I30">
        <v>7</v>
      </c>
      <c r="J30">
        <v>8</v>
      </c>
      <c r="K30">
        <v>9</v>
      </c>
      <c r="L30">
        <v>10</v>
      </c>
      <c r="M30">
        <v>11</v>
      </c>
      <c r="N30">
        <v>12</v>
      </c>
      <c r="O30">
        <v>13</v>
      </c>
      <c r="P30">
        <v>14</v>
      </c>
      <c r="Q30">
        <v>15</v>
      </c>
      <c r="R30">
        <v>16</v>
      </c>
      <c r="S30">
        <v>17</v>
      </c>
      <c r="T30">
        <v>18</v>
      </c>
      <c r="U30">
        <v>19</v>
      </c>
      <c r="V30">
        <v>20</v>
      </c>
      <c r="W30">
        <v>21</v>
      </c>
      <c r="X30">
        <v>22</v>
      </c>
      <c r="Y30">
        <v>23</v>
      </c>
      <c r="Z30">
        <v>24</v>
      </c>
    </row>
    <row r="31" spans="2:27" x14ac:dyDescent="0.3">
      <c r="C31" s="5" t="s">
        <v>5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2:27" x14ac:dyDescent="0.3">
      <c r="B32" t="s">
        <v>3</v>
      </c>
      <c r="C32" s="6">
        <f t="shared" ref="C32:Z32" si="6">$D$24</f>
        <v>1000</v>
      </c>
      <c r="D32" s="6">
        <f t="shared" si="6"/>
        <v>1000</v>
      </c>
      <c r="E32" s="6">
        <f t="shared" si="6"/>
        <v>1000</v>
      </c>
      <c r="F32" s="6">
        <f t="shared" si="6"/>
        <v>1000</v>
      </c>
      <c r="G32" s="6">
        <f t="shared" si="6"/>
        <v>1000</v>
      </c>
      <c r="H32" s="6">
        <f t="shared" si="6"/>
        <v>1000</v>
      </c>
      <c r="I32" s="6">
        <f t="shared" si="6"/>
        <v>1000</v>
      </c>
      <c r="J32" s="6">
        <f t="shared" si="6"/>
        <v>1000</v>
      </c>
      <c r="K32" s="6">
        <f t="shared" si="6"/>
        <v>1000</v>
      </c>
      <c r="L32" s="6">
        <f t="shared" si="6"/>
        <v>1000</v>
      </c>
      <c r="M32" s="6">
        <f t="shared" si="6"/>
        <v>1000</v>
      </c>
      <c r="N32" s="6">
        <f t="shared" si="6"/>
        <v>1000</v>
      </c>
      <c r="O32" s="6">
        <f t="shared" si="6"/>
        <v>1000</v>
      </c>
      <c r="P32" s="6">
        <f t="shared" si="6"/>
        <v>1000</v>
      </c>
      <c r="Q32" s="6">
        <f t="shared" si="6"/>
        <v>1000</v>
      </c>
      <c r="R32" s="6">
        <f t="shared" si="6"/>
        <v>1000</v>
      </c>
      <c r="S32" s="6">
        <f t="shared" si="6"/>
        <v>1000</v>
      </c>
      <c r="T32" s="6">
        <f t="shared" si="6"/>
        <v>1000</v>
      </c>
      <c r="U32" s="6">
        <f t="shared" si="6"/>
        <v>1000</v>
      </c>
      <c r="V32" s="6">
        <f t="shared" si="6"/>
        <v>1000</v>
      </c>
      <c r="W32" s="6">
        <f t="shared" si="6"/>
        <v>1000</v>
      </c>
      <c r="X32" s="6">
        <f t="shared" si="6"/>
        <v>1000</v>
      </c>
      <c r="Y32" s="6">
        <f t="shared" si="6"/>
        <v>1000</v>
      </c>
      <c r="Z32" s="6">
        <f t="shared" si="6"/>
        <v>1000</v>
      </c>
    </row>
    <row r="33" spans="2:26" x14ac:dyDescent="0.3">
      <c r="B33" t="s">
        <v>4</v>
      </c>
      <c r="C33" s="6">
        <f>IF(C$18&gt;0, $D$24-$D$25-C$19, $D$24-$D$8) + IF(AND(C18&lt;C20,C18&gt;0),C20-C18,0)</f>
        <v>500</v>
      </c>
      <c r="D33" s="6">
        <f>IF(D$18&gt;0, $D$24-$D$25-D$19, $D$24-$D$8) + IF(AND(D18&lt;D20,D18&gt;0),D20-D18,0)</f>
        <v>500</v>
      </c>
      <c r="E33" s="6">
        <f>IF(E$18&gt;0, $D$24-$D$25-E$19, $D$24-$D$8) + IF(AND(E18&lt;E20,E18&gt;0),E20-E18,0)</f>
        <v>500</v>
      </c>
      <c r="F33" s="6">
        <f t="shared" ref="F33:Z33" si="7">IF(F$18&gt;0, $D$24-$D$25-F$19, $D$24-$D$8) + IF(AND(F18&lt;F20,F18&gt;0),F20-F18,0)</f>
        <v>500</v>
      </c>
      <c r="G33" s="6">
        <f t="shared" si="7"/>
        <v>500</v>
      </c>
      <c r="H33" s="6">
        <f t="shared" si="7"/>
        <v>500</v>
      </c>
      <c r="I33" s="6">
        <f t="shared" si="7"/>
        <v>597.12886746156869</v>
      </c>
      <c r="J33" s="6">
        <f t="shared" si="7"/>
        <v>1211.9257728966938</v>
      </c>
      <c r="K33" s="6">
        <f>IF(K$18&gt;0, $D$24-$D$25-K$19, $D$24-$D$8) + IF(AND(K18&lt;K20,K18&gt;0),K20-K18,0)</f>
        <v>1211.9257728966938</v>
      </c>
      <c r="L33" s="6">
        <f>IF(L$18&gt;0, $D$24-$D$25-L$19, $D$24-$D$8) + IF(AND(L18&lt;L20,L18&gt;0),L20-L18,0)</f>
        <v>1211.9257728966938</v>
      </c>
      <c r="M33" s="6">
        <f t="shared" si="7"/>
        <v>1211.9257728966938</v>
      </c>
      <c r="N33" s="6">
        <f t="shared" si="7"/>
        <v>1211.9257728966938</v>
      </c>
      <c r="O33" s="6">
        <f t="shared" si="7"/>
        <v>1211.9257728966938</v>
      </c>
      <c r="P33" s="6">
        <f t="shared" si="7"/>
        <v>1211.9257728966938</v>
      </c>
      <c r="Q33" s="6">
        <f t="shared" si="7"/>
        <v>1211.9257728966938</v>
      </c>
      <c r="R33" s="6">
        <f t="shared" si="7"/>
        <v>1211.9257728966938</v>
      </c>
      <c r="S33" s="6">
        <f t="shared" si="7"/>
        <v>1211.9257728966938</v>
      </c>
      <c r="T33" s="6">
        <f t="shared" si="7"/>
        <v>1211.9257728966938</v>
      </c>
      <c r="U33" s="6">
        <f t="shared" si="7"/>
        <v>1211.9257728966938</v>
      </c>
      <c r="V33" s="6">
        <f t="shared" si="7"/>
        <v>1211.9257728966938</v>
      </c>
      <c r="W33" s="6">
        <f t="shared" si="7"/>
        <v>1211.9257728966938</v>
      </c>
      <c r="X33" s="6">
        <f t="shared" si="7"/>
        <v>1211.9257728966938</v>
      </c>
      <c r="Y33" s="6">
        <f t="shared" si="7"/>
        <v>1211.9257728966938</v>
      </c>
      <c r="Z33" s="6">
        <f t="shared" si="7"/>
        <v>1211.9257728966938</v>
      </c>
    </row>
    <row r="34" spans="2:26" x14ac:dyDescent="0.3">
      <c r="B34" t="s">
        <v>10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2:26" x14ac:dyDescent="0.3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2:26" x14ac:dyDescent="0.3">
      <c r="B36" t="s">
        <v>6</v>
      </c>
      <c r="C36" s="8">
        <f t="shared" ref="C36:Z36" si="8">(1+$D$27)^C30</f>
        <v>1.0055833333333333</v>
      </c>
      <c r="D36" s="8">
        <f t="shared" si="8"/>
        <v>1.0111978402777777</v>
      </c>
      <c r="E36" s="8">
        <f t="shared" si="8"/>
        <v>1.0168436948859951</v>
      </c>
      <c r="F36" s="8">
        <f t="shared" si="8"/>
        <v>1.022521072182442</v>
      </c>
      <c r="G36" s="8">
        <f t="shared" si="8"/>
        <v>1.0282301481687939</v>
      </c>
      <c r="H36" s="8">
        <f t="shared" si="8"/>
        <v>1.0339710998294029</v>
      </c>
      <c r="I36" s="8">
        <f t="shared" si="8"/>
        <v>1.0397441051367837</v>
      </c>
      <c r="J36" s="8">
        <f t="shared" si="8"/>
        <v>1.0455493430571308</v>
      </c>
      <c r="K36" s="8">
        <f t="shared" si="8"/>
        <v>1.0513869935558664</v>
      </c>
      <c r="L36" s="8">
        <f t="shared" si="8"/>
        <v>1.0572572376032199</v>
      </c>
      <c r="M36" s="8">
        <f t="shared" si="8"/>
        <v>1.0631602571798378</v>
      </c>
      <c r="N36" s="8">
        <f t="shared" si="8"/>
        <v>1.0690962352824254</v>
      </c>
      <c r="O36" s="8">
        <f t="shared" si="8"/>
        <v>1.0750653559294188</v>
      </c>
      <c r="P36" s="8">
        <f t="shared" si="8"/>
        <v>1.0810678041666912</v>
      </c>
      <c r="Q36" s="8">
        <f t="shared" si="8"/>
        <v>1.0871037660732885</v>
      </c>
      <c r="R36" s="8">
        <f t="shared" si="8"/>
        <v>1.0931734287671977</v>
      </c>
      <c r="S36" s="8">
        <f t="shared" si="8"/>
        <v>1.0992769804111477</v>
      </c>
      <c r="T36" s="8">
        <f t="shared" si="8"/>
        <v>1.1054146102184434</v>
      </c>
      <c r="U36" s="8">
        <f t="shared" si="8"/>
        <v>1.1115865084588294</v>
      </c>
      <c r="V36" s="8">
        <f t="shared" si="8"/>
        <v>1.1177928664643915</v>
      </c>
      <c r="W36" s="8">
        <f t="shared" si="8"/>
        <v>1.124033876635484</v>
      </c>
      <c r="X36" s="8">
        <f t="shared" si="8"/>
        <v>1.1303097324466989</v>
      </c>
      <c r="Y36" s="8">
        <f t="shared" si="8"/>
        <v>1.1366206284528595</v>
      </c>
      <c r="Z36" s="8">
        <f t="shared" si="8"/>
        <v>1.1429667602950546</v>
      </c>
    </row>
    <row r="37" spans="2:26" x14ac:dyDescent="0.3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2:26" x14ac:dyDescent="0.3">
      <c r="B38" t="s">
        <v>7</v>
      </c>
      <c r="C38" s="6">
        <f t="shared" ref="C38:Z38" si="9">C32/C$36</f>
        <v>994.44766719151414</v>
      </c>
      <c r="D38" s="6">
        <f t="shared" si="9"/>
        <v>988.92616278264438</v>
      </c>
      <c r="E38" s="6">
        <f t="shared" si="9"/>
        <v>983.43531560385634</v>
      </c>
      <c r="F38" s="6">
        <f t="shared" si="9"/>
        <v>977.97495543600519</v>
      </c>
      <c r="G38" s="6">
        <f t="shared" si="9"/>
        <v>972.54491300506038</v>
      </c>
      <c r="H38" s="6">
        <f t="shared" si="9"/>
        <v>967.14501997685636</v>
      </c>
      <c r="I38" s="6">
        <f t="shared" si="9"/>
        <v>961.77510895187504</v>
      </c>
      <c r="J38" s="6">
        <f t="shared" si="9"/>
        <v>956.43501346005644</v>
      </c>
      <c r="K38" s="6">
        <f t="shared" si="9"/>
        <v>951.12456795563742</v>
      </c>
      <c r="L38" s="6">
        <f t="shared" si="9"/>
        <v>945.84360781202042</v>
      </c>
      <c r="M38" s="6">
        <f t="shared" si="9"/>
        <v>940.59196931666906</v>
      </c>
      <c r="N38" s="6">
        <f t="shared" si="9"/>
        <v>935.36948966603359</v>
      </c>
      <c r="O38" s="6">
        <f t="shared" si="9"/>
        <v>930.1760069605042</v>
      </c>
      <c r="P38" s="6">
        <f t="shared" si="9"/>
        <v>925.01136019939111</v>
      </c>
      <c r="Q38" s="6">
        <f t="shared" si="9"/>
        <v>919.8753892759338</v>
      </c>
      <c r="R38" s="6">
        <f t="shared" si="9"/>
        <v>914.76793497233825</v>
      </c>
      <c r="S38" s="6">
        <f t="shared" si="9"/>
        <v>909.68883895484055</v>
      </c>
      <c r="T38" s="6">
        <f t="shared" si="9"/>
        <v>904.63794376879798</v>
      </c>
      <c r="U38" s="6">
        <f t="shared" si="9"/>
        <v>899.61509283380951</v>
      </c>
      <c r="V38" s="6">
        <f t="shared" si="9"/>
        <v>894.62013043885895</v>
      </c>
      <c r="W38" s="6">
        <f t="shared" si="9"/>
        <v>889.65290173749156</v>
      </c>
      <c r="X38" s="6">
        <f t="shared" si="9"/>
        <v>884.71325274300978</v>
      </c>
      <c r="Y38" s="6">
        <f t="shared" si="9"/>
        <v>879.80103032370243</v>
      </c>
      <c r="Z38" s="6">
        <f t="shared" si="9"/>
        <v>874.91608219809643</v>
      </c>
    </row>
    <row r="39" spans="2:26" x14ac:dyDescent="0.3">
      <c r="C39" s="6">
        <f t="shared" ref="C39:Z39" si="10">C33/C$36</f>
        <v>497.22383359575707</v>
      </c>
      <c r="D39" s="6">
        <f t="shared" si="10"/>
        <v>494.46308139132219</v>
      </c>
      <c r="E39" s="6">
        <f t="shared" si="10"/>
        <v>491.71765780192817</v>
      </c>
      <c r="F39" s="6">
        <f t="shared" si="10"/>
        <v>488.98747771800259</v>
      </c>
      <c r="G39" s="6">
        <f t="shared" si="10"/>
        <v>486.27245650253019</v>
      </c>
      <c r="H39" s="6">
        <f t="shared" si="10"/>
        <v>483.57250998842818</v>
      </c>
      <c r="I39" s="6">
        <f t="shared" si="10"/>
        <v>574.30368156116003</v>
      </c>
      <c r="J39" s="6">
        <f t="shared" si="10"/>
        <v>1159.1282429130385</v>
      </c>
      <c r="K39" s="6">
        <f t="shared" si="10"/>
        <v>1152.6923771406698</v>
      </c>
      <c r="L39" s="6">
        <f t="shared" si="10"/>
        <v>1146.2922454369802</v>
      </c>
      <c r="M39" s="6">
        <f t="shared" si="10"/>
        <v>1139.9276493945276</v>
      </c>
      <c r="N39" s="6">
        <f t="shared" si="10"/>
        <v>1133.5983917074939</v>
      </c>
      <c r="O39" s="6">
        <f t="shared" si="10"/>
        <v>1127.3042761655695</v>
      </c>
      <c r="P39" s="6">
        <f t="shared" si="10"/>
        <v>1121.0451076478691</v>
      </c>
      <c r="Q39" s="6">
        <f t="shared" si="10"/>
        <v>1114.8206921168833</v>
      </c>
      <c r="R39" s="6">
        <f t="shared" si="10"/>
        <v>1108.6308366124638</v>
      </c>
      <c r="S39" s="6">
        <f t="shared" si="10"/>
        <v>1102.4753492458412</v>
      </c>
      <c r="T39" s="6">
        <f t="shared" si="10"/>
        <v>1096.3540391936763</v>
      </c>
      <c r="U39" s="6">
        <f t="shared" si="10"/>
        <v>1090.2667166921456</v>
      </c>
      <c r="V39" s="6">
        <f t="shared" si="10"/>
        <v>1084.2131930310552</v>
      </c>
      <c r="W39" s="6">
        <f t="shared" si="10"/>
        <v>1078.193280547996</v>
      </c>
      <c r="X39" s="6">
        <f t="shared" si="10"/>
        <v>1072.2067926225202</v>
      </c>
      <c r="Y39" s="6">
        <f t="shared" si="10"/>
        <v>1066.2535436703606</v>
      </c>
      <c r="Z39" s="6">
        <f t="shared" si="10"/>
        <v>1060.3333491376754</v>
      </c>
    </row>
    <row r="41" spans="2:26" x14ac:dyDescent="0.3">
      <c r="B41" t="s">
        <v>9</v>
      </c>
      <c r="C41" s="2">
        <f>SUM(C38:Z38)</f>
        <v>22403.089755565008</v>
      </c>
    </row>
    <row r="42" spans="2:26" x14ac:dyDescent="0.3">
      <c r="B42" t="s">
        <v>8</v>
      </c>
      <c r="C42" s="2">
        <f>SUM(C39:Z39)</f>
        <v>22370.276781835899</v>
      </c>
    </row>
    <row r="44" spans="2:26" x14ac:dyDescent="0.3">
      <c r="C44" s="2"/>
      <c r="D44" s="2"/>
      <c r="E44" s="2"/>
      <c r="F44" s="2"/>
      <c r="G44" s="3" t="s">
        <v>28</v>
      </c>
      <c r="H44" s="2"/>
      <c r="I44" s="20" t="s">
        <v>27</v>
      </c>
      <c r="J44" s="3"/>
      <c r="K44" s="3"/>
      <c r="L44" s="3"/>
      <c r="M44" s="3"/>
      <c r="N44" s="3"/>
      <c r="O44" s="3"/>
      <c r="P44" s="3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2:26" x14ac:dyDescent="0.3">
      <c r="B45" t="s">
        <v>4</v>
      </c>
      <c r="C45" s="2">
        <f>C42</f>
        <v>22370.276781835899</v>
      </c>
      <c r="D45" t="s">
        <v>3</v>
      </c>
      <c r="G45" s="14"/>
      <c r="H45" s="3">
        <f>C42</f>
        <v>22370.276781835899</v>
      </c>
      <c r="I45" s="19">
        <v>500</v>
      </c>
      <c r="J45" s="19">
        <v>1000</v>
      </c>
      <c r="K45" s="19">
        <v>1500</v>
      </c>
      <c r="L45" s="19">
        <v>2000</v>
      </c>
      <c r="M45" s="19">
        <v>2500</v>
      </c>
      <c r="N45" s="19">
        <v>3000</v>
      </c>
      <c r="O45" s="19">
        <v>3500</v>
      </c>
      <c r="P45" s="19">
        <v>4000</v>
      </c>
    </row>
    <row r="46" spans="2:26" x14ac:dyDescent="0.3">
      <c r="B46">
        <v>0.05</v>
      </c>
      <c r="C46" s="1">
        <f t="dataTable" ref="C46:C65" dt2D="0" dtr="0" r1="F25" ca="1"/>
        <v>22355.552175734345</v>
      </c>
      <c r="E46" s="2">
        <f t="shared" ref="E46:E65" si="11">$C$41</f>
        <v>22403.089755565008</v>
      </c>
      <c r="G46" s="19" t="s">
        <v>26</v>
      </c>
      <c r="H46" s="19">
        <v>0.05</v>
      </c>
      <c r="I46" s="1">
        <f t="dataTable" ref="I46:P65" dt2D="1" dtr="1" r1="D24" r2="F25" ca="1"/>
        <v>11172.389168524121</v>
      </c>
      <c r="J46" s="1">
        <v>22355.552175734345</v>
      </c>
      <c r="K46" s="1">
        <v>33548.162826274725</v>
      </c>
      <c r="L46" s="1">
        <v>44739.47720248207</v>
      </c>
      <c r="M46" s="1">
        <v>55945.653484864262</v>
      </c>
      <c r="N46" s="1">
        <v>67145.738911591485</v>
      </c>
      <c r="O46" s="1">
        <v>78348.746981611534</v>
      </c>
      <c r="P46" s="1">
        <v>89539.954316703239</v>
      </c>
    </row>
    <row r="47" spans="2:26" x14ac:dyDescent="0.3">
      <c r="B47">
        <v>0.1</v>
      </c>
      <c r="C47" s="1">
        <v>22336.38744691707</v>
      </c>
      <c r="E47" s="2">
        <f t="shared" si="11"/>
        <v>22403.089755565008</v>
      </c>
      <c r="G47" s="14"/>
      <c r="H47" s="19">
        <v>0.1</v>
      </c>
      <c r="I47" s="1">
        <v>11154.007297951839</v>
      </c>
      <c r="J47" s="1">
        <v>22336.38744691707</v>
      </c>
      <c r="K47" s="1">
        <v>33541.104278243984</v>
      </c>
      <c r="L47" s="1">
        <v>44733.774805573237</v>
      </c>
      <c r="M47" s="1">
        <v>55948.532371950292</v>
      </c>
      <c r="N47" s="1">
        <v>67153.362925544323</v>
      </c>
      <c r="O47" s="1">
        <v>78361.863546828492</v>
      </c>
      <c r="P47" s="1">
        <v>89553.724043972848</v>
      </c>
    </row>
    <row r="48" spans="2:26" x14ac:dyDescent="0.3">
      <c r="B48">
        <v>0.15</v>
      </c>
      <c r="C48" s="1">
        <v>22339.55940046149</v>
      </c>
      <c r="E48" s="2">
        <f t="shared" si="11"/>
        <v>22403.089755565008</v>
      </c>
      <c r="G48" s="14"/>
      <c r="H48" s="19">
        <v>0.15</v>
      </c>
      <c r="I48" s="1">
        <v>11145.073070709728</v>
      </c>
      <c r="J48" s="1">
        <v>22339.55940046149</v>
      </c>
      <c r="K48" s="1">
        <v>33537.806256133845</v>
      </c>
      <c r="L48" s="1">
        <v>44750.273169979322</v>
      </c>
      <c r="M48" s="1">
        <v>55953.931600944416</v>
      </c>
      <c r="N48" s="1">
        <v>67162.613973599699</v>
      </c>
      <c r="O48" s="1">
        <v>78375.155586241279</v>
      </c>
      <c r="P48" s="1">
        <v>89590.374103190261</v>
      </c>
    </row>
    <row r="49" spans="2:16" x14ac:dyDescent="0.3">
      <c r="B49">
        <v>0.2</v>
      </c>
      <c r="C49" s="1">
        <v>22330.685050008229</v>
      </c>
      <c r="E49" s="2">
        <f t="shared" si="11"/>
        <v>22403.089755565008</v>
      </c>
      <c r="G49" s="14"/>
      <c r="H49" s="19">
        <v>0.2</v>
      </c>
      <c r="I49" s="1">
        <v>11134.842569134558</v>
      </c>
      <c r="J49" s="1">
        <v>22330.685050008229</v>
      </c>
      <c r="K49" s="1">
        <v>33548.728292196807</v>
      </c>
      <c r="L49" s="1">
        <v>44747.544532842861</v>
      </c>
      <c r="M49" s="1">
        <v>55974.911415183386</v>
      </c>
      <c r="N49" s="1">
        <v>67187.284347625275</v>
      </c>
      <c r="O49" s="1">
        <v>78380.668833994278</v>
      </c>
      <c r="P49" s="1">
        <v>89598.698935309949</v>
      </c>
    </row>
    <row r="50" spans="2:16" x14ac:dyDescent="0.3">
      <c r="B50">
        <v>0.25</v>
      </c>
      <c r="C50" s="1">
        <v>22343.897738602798</v>
      </c>
      <c r="E50" s="2">
        <f t="shared" si="11"/>
        <v>22403.089755565008</v>
      </c>
      <c r="G50" s="14"/>
      <c r="H50" s="19">
        <v>0.25</v>
      </c>
      <c r="I50" s="1">
        <v>11139.473973734266</v>
      </c>
      <c r="J50" s="1">
        <v>22343.897738602798</v>
      </c>
      <c r="K50" s="1">
        <v>33550.841845379422</v>
      </c>
      <c r="L50" s="1">
        <v>44773.3665374009</v>
      </c>
      <c r="M50" s="1">
        <v>55983.69937198938</v>
      </c>
      <c r="N50" s="1">
        <v>67175.043760505054</v>
      </c>
      <c r="O50" s="1">
        <v>78393.058723852926</v>
      </c>
      <c r="P50" s="1">
        <v>89612.712396919131</v>
      </c>
    </row>
    <row r="51" spans="2:16" x14ac:dyDescent="0.3">
      <c r="B51">
        <v>0.3</v>
      </c>
      <c r="C51" s="1">
        <v>22347.183414414314</v>
      </c>
      <c r="E51" s="2">
        <f t="shared" si="11"/>
        <v>22403.089755565008</v>
      </c>
      <c r="G51" s="14"/>
      <c r="H51" s="19">
        <v>0.3</v>
      </c>
      <c r="I51" s="1">
        <v>11138.014522678979</v>
      </c>
      <c r="J51" s="1">
        <v>22347.183414414314</v>
      </c>
      <c r="K51" s="1">
        <v>33557.97934025219</v>
      </c>
      <c r="L51" s="1">
        <v>44784.194592060259</v>
      </c>
      <c r="M51" s="1">
        <v>55973.498882722532</v>
      </c>
      <c r="N51" s="1">
        <v>67190.148734845585</v>
      </c>
      <c r="O51" s="1">
        <v>78409.523305173134</v>
      </c>
      <c r="P51" s="1">
        <v>89606.135541065145</v>
      </c>
    </row>
    <row r="52" spans="2:16" x14ac:dyDescent="0.3">
      <c r="B52">
        <v>0.35</v>
      </c>
      <c r="C52" s="1">
        <v>22354.13915791599</v>
      </c>
      <c r="E52" s="2">
        <f t="shared" si="11"/>
        <v>22403.089755565008</v>
      </c>
      <c r="G52" s="14"/>
      <c r="H52" s="19">
        <v>0.35</v>
      </c>
      <c r="I52" s="1">
        <v>11139.477714916527</v>
      </c>
      <c r="J52" s="1">
        <v>22354.13915791599</v>
      </c>
      <c r="K52" s="1">
        <v>33568.976075111277</v>
      </c>
      <c r="L52" s="1">
        <v>44776.034200646784</v>
      </c>
      <c r="M52" s="1">
        <v>55989.968968287911</v>
      </c>
      <c r="N52" s="1">
        <v>67207.978427390641</v>
      </c>
      <c r="O52" s="1">
        <v>78403.768556300885</v>
      </c>
      <c r="P52" s="1">
        <v>89625.875332085678</v>
      </c>
    </row>
    <row r="53" spans="2:16" x14ac:dyDescent="0.3">
      <c r="B53">
        <v>0.4</v>
      </c>
      <c r="C53" s="1">
        <v>22344.454777277853</v>
      </c>
      <c r="E53" s="2">
        <f t="shared" si="11"/>
        <v>22403.089755565008</v>
      </c>
      <c r="G53" s="14"/>
      <c r="H53" s="19">
        <v>0.4</v>
      </c>
      <c r="I53" s="1">
        <v>11129.140172225723</v>
      </c>
      <c r="J53" s="1">
        <v>22344.454777277853</v>
      </c>
      <c r="K53" s="1">
        <v>33582.649714277759</v>
      </c>
      <c r="L53" s="1">
        <v>44792.519424179962</v>
      </c>
      <c r="M53" s="1">
        <v>56008.077763571629</v>
      </c>
      <c r="N53" s="1">
        <v>67203.045785500144</v>
      </c>
      <c r="O53" s="1">
        <v>78424.33045430317</v>
      </c>
      <c r="P53" s="1">
        <v>89622.57469233239</v>
      </c>
    </row>
    <row r="54" spans="2:16" x14ac:dyDescent="0.3">
      <c r="B54">
        <v>0.45</v>
      </c>
      <c r="C54" s="1">
        <v>22356.43446246969</v>
      </c>
      <c r="E54" s="2">
        <f t="shared" si="11"/>
        <v>22403.089755565008</v>
      </c>
      <c r="G54" s="14"/>
      <c r="H54" s="19">
        <v>0.45</v>
      </c>
      <c r="I54" s="1">
        <v>11134.716500568844</v>
      </c>
      <c r="J54" s="1">
        <v>22356.43446246969</v>
      </c>
      <c r="K54" s="1">
        <v>33576.529420717648</v>
      </c>
      <c r="L54" s="1">
        <v>44787.058979280584</v>
      </c>
      <c r="M54" s="1">
        <v>56003.967228662885</v>
      </c>
      <c r="N54" s="1">
        <v>67198.113143609648</v>
      </c>
      <c r="O54" s="1">
        <v>78421.44239451905</v>
      </c>
      <c r="P54" s="1">
        <v>89619.274052579101</v>
      </c>
    </row>
    <row r="55" spans="2:16" x14ac:dyDescent="0.3">
      <c r="B55">
        <v>0.5</v>
      </c>
      <c r="C55" s="1">
        <v>22370.276781835899</v>
      </c>
      <c r="E55" s="2">
        <f t="shared" si="11"/>
        <v>22403.089755565008</v>
      </c>
      <c r="G55" s="14"/>
      <c r="H55" s="19">
        <v>0.5</v>
      </c>
      <c r="I55" s="1">
        <v>11142.352860820292</v>
      </c>
      <c r="J55" s="1">
        <v>22370.276781835899</v>
      </c>
      <c r="K55" s="1">
        <v>33570.409127157538</v>
      </c>
      <c r="L55" s="1">
        <v>44806.532885789144</v>
      </c>
      <c r="M55" s="1">
        <v>55999.856693754133</v>
      </c>
      <c r="N55" s="1">
        <v>67221.135256644033</v>
      </c>
      <c r="O55" s="1">
        <v>78418.554334734916</v>
      </c>
      <c r="P55" s="1">
        <v>89615.973412825799</v>
      </c>
    </row>
    <row r="56" spans="2:16" x14ac:dyDescent="0.3">
      <c r="B56">
        <v>0.55000000000000004</v>
      </c>
      <c r="C56" s="1">
        <v>22364.585612821662</v>
      </c>
      <c r="E56" s="2">
        <f t="shared" si="11"/>
        <v>22403.089755565008</v>
      </c>
      <c r="G56" s="14"/>
      <c r="H56" s="19">
        <v>0.55000000000000004</v>
      </c>
      <c r="I56" s="1">
        <v>11135.009544845072</v>
      </c>
      <c r="J56" s="1">
        <v>22364.585612821662</v>
      </c>
      <c r="K56" s="1">
        <v>33589.609435172613</v>
      </c>
      <c r="L56" s="1">
        <v>44803.244457862143</v>
      </c>
      <c r="M56" s="1">
        <v>55995.746158845381</v>
      </c>
      <c r="N56" s="1">
        <v>67218.659776829067</v>
      </c>
      <c r="O56" s="1">
        <v>78415.666274950796</v>
      </c>
      <c r="P56" s="1">
        <v>89640.385405595647</v>
      </c>
    </row>
    <row r="57" spans="2:16" x14ac:dyDescent="0.3">
      <c r="B57">
        <v>0.6</v>
      </c>
      <c r="C57" s="1">
        <v>22381.104836495258</v>
      </c>
      <c r="E57" s="2">
        <f t="shared" si="11"/>
        <v>22403.089755565008</v>
      </c>
      <c r="G57" s="14"/>
      <c r="H57" s="19">
        <v>0.6</v>
      </c>
      <c r="I57" s="1">
        <v>11145.638536631808</v>
      </c>
      <c r="J57" s="1">
        <v>22381.104836495258</v>
      </c>
      <c r="K57" s="1">
        <v>33585.514101498076</v>
      </c>
      <c r="L57" s="1">
        <v>44799.956029935143</v>
      </c>
      <c r="M57" s="1">
        <v>56019.590378861525</v>
      </c>
      <c r="N57" s="1">
        <v>67216.184297014101</v>
      </c>
      <c r="O57" s="1">
        <v>78412.778215166662</v>
      </c>
      <c r="P57" s="1">
        <v>89639.281104713868</v>
      </c>
    </row>
    <row r="58" spans="2:16" x14ac:dyDescent="0.3">
      <c r="B58">
        <v>0.65</v>
      </c>
      <c r="C58" s="1">
        <v>22377.024640788521</v>
      </c>
      <c r="E58" s="2">
        <f t="shared" si="11"/>
        <v>22403.089755565008</v>
      </c>
      <c r="G58" s="14"/>
      <c r="H58" s="19">
        <v>0.65</v>
      </c>
      <c r="I58" s="1">
        <v>11139.608130280423</v>
      </c>
      <c r="J58" s="1">
        <v>22377.024640788521</v>
      </c>
      <c r="K58" s="1">
        <v>33581.418767823547</v>
      </c>
      <c r="L58" s="1">
        <v>44796.667602008143</v>
      </c>
      <c r="M58" s="1">
        <v>56017.52747901572</v>
      </c>
      <c r="N58" s="1">
        <v>67213.708817199135</v>
      </c>
      <c r="O58" s="1">
        <v>78438.426414982474</v>
      </c>
      <c r="P58" s="1">
        <v>89638.176803832102</v>
      </c>
    </row>
    <row r="59" spans="2:16" x14ac:dyDescent="0.3">
      <c r="B59">
        <v>0.7</v>
      </c>
      <c r="C59" s="1">
        <v>22372.944445081783</v>
      </c>
      <c r="E59" s="2">
        <f t="shared" si="11"/>
        <v>22403.089755565008</v>
      </c>
      <c r="G59" s="14"/>
      <c r="H59" s="19">
        <v>0.7</v>
      </c>
      <c r="I59" s="1">
        <v>11152.594280133488</v>
      </c>
      <c r="J59" s="1">
        <v>22372.944445081783</v>
      </c>
      <c r="K59" s="1">
        <v>33603.343794043139</v>
      </c>
      <c r="L59" s="1">
        <v>44819.695820955676</v>
      </c>
      <c r="M59" s="1">
        <v>56015.464579169915</v>
      </c>
      <c r="N59" s="1">
        <v>67211.233337384168</v>
      </c>
      <c r="O59" s="1">
        <v>78437.460151710926</v>
      </c>
      <c r="P59" s="1">
        <v>89637.072502950323</v>
      </c>
    </row>
    <row r="60" spans="2:16" x14ac:dyDescent="0.3">
      <c r="B60">
        <v>0.75</v>
      </c>
      <c r="C60" s="1">
        <v>22368.864249375045</v>
      </c>
      <c r="E60" s="2">
        <f t="shared" si="11"/>
        <v>22403.089755565008</v>
      </c>
      <c r="G60" s="14"/>
      <c r="H60" s="19">
        <v>0.75</v>
      </c>
      <c r="I60" s="1">
        <v>11147.752089814419</v>
      </c>
      <c r="J60" s="1">
        <v>22368.864249375045</v>
      </c>
      <c r="K60" s="1">
        <v>33600.877473097891</v>
      </c>
      <c r="L60" s="1">
        <v>44818.045501079032</v>
      </c>
      <c r="M60" s="1">
        <v>56013.40167932411</v>
      </c>
      <c r="N60" s="1">
        <v>67237.019574810212</v>
      </c>
      <c r="O60" s="1">
        <v>78436.493888439378</v>
      </c>
      <c r="P60" s="1">
        <v>89635.968202068543</v>
      </c>
    </row>
    <row r="61" spans="2:16" x14ac:dyDescent="0.3">
      <c r="B61">
        <v>0.8</v>
      </c>
      <c r="C61" s="1">
        <v>22389.429668614954</v>
      </c>
      <c r="E61" s="2">
        <f t="shared" si="11"/>
        <v>22403.089755565008</v>
      </c>
      <c r="G61" s="14"/>
      <c r="H61" s="19">
        <v>0.8</v>
      </c>
      <c r="I61" s="1">
        <v>11142.909899495351</v>
      </c>
      <c r="J61" s="1">
        <v>22389.429668614954</v>
      </c>
      <c r="K61" s="1">
        <v>33598.411152152636</v>
      </c>
      <c r="L61" s="1">
        <v>44816.395181202388</v>
      </c>
      <c r="M61" s="1">
        <v>56011.338779478305</v>
      </c>
      <c r="N61" s="1">
        <v>67236.191349148881</v>
      </c>
      <c r="O61" s="1">
        <v>78435.52762516783</v>
      </c>
      <c r="P61" s="1">
        <v>89634.863901186778</v>
      </c>
    </row>
    <row r="62" spans="2:16" x14ac:dyDescent="0.3">
      <c r="B62">
        <v>0.85</v>
      </c>
      <c r="C62" s="1">
        <v>22386.699446165265</v>
      </c>
      <c r="E62" s="2">
        <f t="shared" si="11"/>
        <v>22403.089755565008</v>
      </c>
      <c r="G62" s="14"/>
      <c r="H62" s="19">
        <v>0.85</v>
      </c>
      <c r="I62" s="1">
        <v>11158.669685905372</v>
      </c>
      <c r="J62" s="1">
        <v>22386.699446165265</v>
      </c>
      <c r="K62" s="1">
        <v>33595.944831207387</v>
      </c>
      <c r="L62" s="1">
        <v>44814.744861325744</v>
      </c>
      <c r="M62" s="1">
        <v>56009.275879632492</v>
      </c>
      <c r="N62" s="1">
        <v>67235.36312348755</v>
      </c>
      <c r="O62" s="1">
        <v>78434.561361896267</v>
      </c>
      <c r="P62" s="1">
        <v>89633.759600304998</v>
      </c>
    </row>
    <row r="63" spans="2:16" x14ac:dyDescent="0.3">
      <c r="B63">
        <v>0.9</v>
      </c>
      <c r="C63" s="1">
        <v>22383.969223715576</v>
      </c>
      <c r="E63" s="2">
        <f t="shared" si="11"/>
        <v>22403.089755565008</v>
      </c>
      <c r="G63" s="14"/>
      <c r="H63" s="19">
        <v>0.9</v>
      </c>
      <c r="I63" s="1">
        <v>11154.889584687187</v>
      </c>
      <c r="J63" s="1">
        <v>22383.969223715576</v>
      </c>
      <c r="K63" s="1">
        <v>33593.478510262139</v>
      </c>
      <c r="L63" s="1">
        <v>44813.0945414491</v>
      </c>
      <c r="M63" s="1">
        <v>56035.474697027697</v>
      </c>
      <c r="N63" s="1">
        <v>67234.534897826219</v>
      </c>
      <c r="O63" s="1">
        <v>78433.595098624719</v>
      </c>
      <c r="P63" s="1">
        <v>89632.655299423233</v>
      </c>
    </row>
    <row r="64" spans="2:16" x14ac:dyDescent="0.3">
      <c r="B64">
        <v>0.95</v>
      </c>
      <c r="C64" s="1">
        <v>22381.239001265887</v>
      </c>
      <c r="E64" s="2">
        <f t="shared" si="11"/>
        <v>22403.089755565008</v>
      </c>
      <c r="G64" s="14"/>
      <c r="H64" s="19">
        <v>0.95</v>
      </c>
      <c r="I64" s="1">
        <v>11151.109483469001</v>
      </c>
      <c r="J64" s="1">
        <v>22381.239001265887</v>
      </c>
      <c r="K64" s="1">
        <v>33617.738363204015</v>
      </c>
      <c r="L64" s="1">
        <v>44811.444221572456</v>
      </c>
      <c r="M64" s="1">
        <v>56034.784508976591</v>
      </c>
      <c r="N64" s="1">
        <v>67233.706672164888</v>
      </c>
      <c r="O64" s="1">
        <v>78432.628835353171</v>
      </c>
      <c r="P64" s="1">
        <v>89631.550998541454</v>
      </c>
    </row>
    <row r="65" spans="2:16" x14ac:dyDescent="0.3">
      <c r="B65">
        <v>1</v>
      </c>
      <c r="C65" s="1">
        <v>22403.443130224143</v>
      </c>
      <c r="E65" s="2">
        <f t="shared" si="11"/>
        <v>22403.089755565008</v>
      </c>
      <c r="G65" s="14"/>
      <c r="H65" s="19">
        <v>1</v>
      </c>
      <c r="I65" s="1">
        <v>11168.731904053391</v>
      </c>
      <c r="J65" s="1">
        <v>22403.443130224143</v>
      </c>
      <c r="K65" s="1">
        <v>33616.500623296532</v>
      </c>
      <c r="L65" s="1">
        <v>44809.793901695812</v>
      </c>
      <c r="M65" s="1">
        <v>56034.094320925476</v>
      </c>
      <c r="N65" s="1">
        <v>67232.878446503557</v>
      </c>
      <c r="O65" s="1">
        <v>78431.662572081608</v>
      </c>
      <c r="P65" s="1">
        <v>89630.446697659674</v>
      </c>
    </row>
    <row r="66" spans="2:16" x14ac:dyDescent="0.3">
      <c r="C66" s="1"/>
    </row>
    <row r="67" spans="2:16" x14ac:dyDescent="0.3">
      <c r="C67" s="1"/>
      <c r="I67" s="19" t="s">
        <v>27</v>
      </c>
      <c r="J67" s="14"/>
      <c r="K67" s="14"/>
      <c r="L67" s="14"/>
      <c r="M67" s="14"/>
      <c r="N67" s="14"/>
      <c r="O67" s="14"/>
      <c r="P67" s="14"/>
    </row>
    <row r="68" spans="2:16" x14ac:dyDescent="0.3">
      <c r="C68" s="1"/>
      <c r="G68" s="14" t="s">
        <v>29</v>
      </c>
      <c r="I68" s="19">
        <v>500</v>
      </c>
      <c r="J68" s="19">
        <v>1000</v>
      </c>
      <c r="K68" s="19">
        <v>1500</v>
      </c>
      <c r="L68" s="19">
        <v>2000</v>
      </c>
      <c r="M68" s="19">
        <v>2500</v>
      </c>
      <c r="N68" s="19">
        <v>3000</v>
      </c>
      <c r="O68" s="19">
        <v>3500</v>
      </c>
      <c r="P68" s="19">
        <v>4000</v>
      </c>
    </row>
    <row r="69" spans="2:16" x14ac:dyDescent="0.3">
      <c r="C69" s="1"/>
      <c r="H69" s="3">
        <f>E46</f>
        <v>22403.089755565008</v>
      </c>
      <c r="I69" s="1">
        <f t="dataTable" ref="I69:P69" dt2D="0" dtr="1" r1="D24"/>
        <v>11201.544877782504</v>
      </c>
      <c r="J69" s="1">
        <v>22403.089755565008</v>
      </c>
      <c r="K69" s="1">
        <v>33604.634633347508</v>
      </c>
      <c r="L69" s="1">
        <v>44806.179511130016</v>
      </c>
      <c r="M69" s="1">
        <v>56007.724388912509</v>
      </c>
      <c r="N69" s="1">
        <v>67209.269266695017</v>
      </c>
      <c r="O69" s="1">
        <v>78410.81414447751</v>
      </c>
      <c r="P69" s="1">
        <v>89612.359022260032</v>
      </c>
    </row>
  </sheetData>
  <mergeCells count="1">
    <mergeCell ref="C2:D2"/>
  </mergeCells>
  <conditionalFormatting sqref="I47:P47">
    <cfRule type="cellIs" dxfId="0" priority="2" operator="greaterThan">
      <formula>$K$69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FB2A-9364-430C-96A4-8D8F12D86398}">
  <dimension ref="B3:C7"/>
  <sheetViews>
    <sheetView workbookViewId="0">
      <selection activeCell="C3" sqref="C3"/>
    </sheetView>
  </sheetViews>
  <sheetFormatPr defaultRowHeight="14.4" x14ac:dyDescent="0.3"/>
  <cols>
    <col min="2" max="2" width="9.6640625" bestFit="1" customWidth="1"/>
  </cols>
  <sheetData>
    <row r="3" spans="2:3" x14ac:dyDescent="0.3">
      <c r="B3" t="s">
        <v>11</v>
      </c>
      <c r="C3">
        <v>15000</v>
      </c>
    </row>
    <row r="4" spans="2:3" x14ac:dyDescent="0.3">
      <c r="B4" t="s">
        <v>12</v>
      </c>
      <c r="C4">
        <v>0.06</v>
      </c>
    </row>
    <row r="5" spans="2:3" x14ac:dyDescent="0.3">
      <c r="B5" t="s">
        <v>14</v>
      </c>
      <c r="C5">
        <v>7</v>
      </c>
    </row>
    <row r="7" spans="2:3" x14ac:dyDescent="0.3">
      <c r="B7" s="9">
        <f>PMT(C4/12,24,C3,,0)</f>
        <v>-664.80915379135331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2023-04-03T03:34:53Z</dcterms:created>
  <dcterms:modified xsi:type="dcterms:W3CDTF">2023-04-13T05:13:34Z</dcterms:modified>
</cp:coreProperties>
</file>