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<sst xmlns="http://schemas.openxmlformats.org/spreadsheetml/2006/main" count="571" uniqueCount="490">
  <si>
    <t>CONSTANT DECLARATION</t>
  </si>
  <si>
    <t>IF STATEMENT</t>
  </si>
  <si>
    <t>Corel Envoy</t>
  </si>
  <si>
    <t>application/envoy</t>
  </si>
  <si>
    <t>evy</t>
  </si>
  <si>
    <t>fractal image file</t>
  </si>
  <si>
    <t>application/fractals</t>
  </si>
  <si>
    <t>fif</t>
  </si>
  <si>
    <t>Windows print spool file</t>
  </si>
  <si>
    <t>application/futuresplash</t>
  </si>
  <si>
    <t>spl</t>
  </si>
  <si>
    <t>HTML application</t>
  </si>
  <si>
    <t>application/hta</t>
  </si>
  <si>
    <t>hta</t>
  </si>
  <si>
    <t>Atari ST Program</t>
  </si>
  <si>
    <t>application/internet-property-stream</t>
  </si>
  <si>
    <t>acx</t>
  </si>
  <si>
    <t>BinHex encoded file</t>
  </si>
  <si>
    <t>application/mac-binhex40</t>
  </si>
  <si>
    <t>hqx</t>
  </si>
  <si>
    <t>Word document</t>
  </si>
  <si>
    <t>application/msword</t>
  </si>
  <si>
    <t>doc</t>
  </si>
  <si>
    <t>Word document template</t>
  </si>
  <si>
    <t>dot</t>
  </si>
  <si>
    <t>binary disk image</t>
  </si>
  <si>
    <t>application/octet-stream</t>
  </si>
  <si>
    <t>bin</t>
  </si>
  <si>
    <t>Java class file</t>
  </si>
  <si>
    <t>class</t>
  </si>
  <si>
    <t>Disk Masher image</t>
  </si>
  <si>
    <t>dms</t>
  </si>
  <si>
    <t>executable file</t>
  </si>
  <si>
    <t>exe</t>
  </si>
  <si>
    <t>LHARC compressed archive</t>
  </si>
  <si>
    <t>lha</t>
  </si>
  <si>
    <t>LZH compressed file</t>
  </si>
  <si>
    <t>lzh</t>
  </si>
  <si>
    <t>CALS raster image</t>
  </si>
  <si>
    <t>application/oda</t>
  </si>
  <si>
    <t>oda</t>
  </si>
  <si>
    <t>ActiveX script</t>
  </si>
  <si>
    <t>application/olescript</t>
  </si>
  <si>
    <t>axs</t>
  </si>
  <si>
    <t>Acrobat file</t>
  </si>
  <si>
    <t>application/pdf</t>
  </si>
  <si>
    <t>pdf</t>
  </si>
  <si>
    <t>Outlook profile file</t>
  </si>
  <si>
    <t>application/pics-rules</t>
  </si>
  <si>
    <t>prf</t>
  </si>
  <si>
    <t>certificate request file</t>
  </si>
  <si>
    <t>application/pkcs10</t>
  </si>
  <si>
    <t>p10</t>
  </si>
  <si>
    <t>certificate revocation list file</t>
  </si>
  <si>
    <t>application/pkix-crl</t>
  </si>
  <si>
    <t>crl</t>
  </si>
  <si>
    <t>Adobe Illustrator file</t>
  </si>
  <si>
    <t>application/postscript</t>
  </si>
  <si>
    <t>ai</t>
  </si>
  <si>
    <t>postscript file</t>
  </si>
  <si>
    <t>eps</t>
  </si>
  <si>
    <t>ps</t>
  </si>
  <si>
    <t>rich text format file</t>
  </si>
  <si>
    <t>application/rtf</t>
  </si>
  <si>
    <t>rtf</t>
  </si>
  <si>
    <t>set payment initiation</t>
  </si>
  <si>
    <t>application/set-payment-initiation</t>
  </si>
  <si>
    <t>setpay</t>
  </si>
  <si>
    <t>set registration initiation</t>
  </si>
  <si>
    <t>application/set-registration-initiation</t>
  </si>
  <si>
    <t>setreg</t>
  </si>
  <si>
    <t>Excel Add-in file</t>
  </si>
  <si>
    <t>application/vnd.ms-excel</t>
  </si>
  <si>
    <t>xla</t>
  </si>
  <si>
    <t>Excel chart</t>
  </si>
  <si>
    <t>xlc</t>
  </si>
  <si>
    <t>Excel macro</t>
  </si>
  <si>
    <t>xlm</t>
  </si>
  <si>
    <t>Excel spreadsheet</t>
  </si>
  <si>
    <t>xls</t>
  </si>
  <si>
    <t>Excel template</t>
  </si>
  <si>
    <t>xlt</t>
  </si>
  <si>
    <t>Excel worspace</t>
  </si>
  <si>
    <t>xlw</t>
  </si>
  <si>
    <t>Outlook mail message</t>
  </si>
  <si>
    <t>application/vnd.ms-outlook</t>
  </si>
  <si>
    <t>msg</t>
  </si>
  <si>
    <t>serialized certificate store file</t>
  </si>
  <si>
    <t>application/vnd.ms-pkicertstore</t>
  </si>
  <si>
    <t>sst</t>
  </si>
  <si>
    <t>Windows catalog file</t>
  </si>
  <si>
    <t>application/vnd.ms-pkiseccat</t>
  </si>
  <si>
    <t>cat</t>
  </si>
  <si>
    <t>stereolithography file</t>
  </si>
  <si>
    <t>application/vnd.ms-pkistl</t>
  </si>
  <si>
    <t>stl</t>
  </si>
  <si>
    <t>PowerPoint template</t>
  </si>
  <si>
    <t>application/vnd.ms-powerpoint</t>
  </si>
  <si>
    <t>pot</t>
  </si>
  <si>
    <t>PowerPoint slide show</t>
  </si>
  <si>
    <t>pps</t>
  </si>
  <si>
    <t>PowerPoint presentation</t>
  </si>
  <si>
    <t>ppt</t>
  </si>
  <si>
    <t>Microsoft Project file</t>
  </si>
  <si>
    <t>application/vnd.ms-project</t>
  </si>
  <si>
    <t>mpp</t>
  </si>
  <si>
    <t>WordPerfect macro</t>
  </si>
  <si>
    <t>application/vnd.ms-works</t>
  </si>
  <si>
    <t>wcm</t>
  </si>
  <si>
    <t>Microsoft Works database</t>
  </si>
  <si>
    <t>wdb</t>
  </si>
  <si>
    <t>Microsoft Works spreadsheet</t>
  </si>
  <si>
    <t>wks</t>
  </si>
  <si>
    <t>Microsoft Works word processsor document</t>
  </si>
  <si>
    <t>wps</t>
  </si>
  <si>
    <t>Windows help file</t>
  </si>
  <si>
    <t>application/winhlp</t>
  </si>
  <si>
    <t>hlp</t>
  </si>
  <si>
    <t>binary CPIO archive</t>
  </si>
  <si>
    <t>application/x-bcpio</t>
  </si>
  <si>
    <t>bcpio</t>
  </si>
  <si>
    <t>computable document format file</t>
  </si>
  <si>
    <t>application/x-cdf</t>
  </si>
  <si>
    <t>cdf</t>
  </si>
  <si>
    <t>Unix compressed file</t>
  </si>
  <si>
    <t>application/x-compress</t>
  </si>
  <si>
    <t>z</t>
  </si>
  <si>
    <t>gzipped tar file</t>
  </si>
  <si>
    <t>application/x-compressed</t>
  </si>
  <si>
    <t>tgz</t>
  </si>
  <si>
    <t>Unix CPIO archive</t>
  </si>
  <si>
    <t>application/x-cpio</t>
  </si>
  <si>
    <t>cpio</t>
  </si>
  <si>
    <t>Photoshop custom shapes file</t>
  </si>
  <si>
    <t>application/x-csh</t>
  </si>
  <si>
    <t>csh</t>
  </si>
  <si>
    <t>Kodak RAW image file</t>
  </si>
  <si>
    <t>application/x-director</t>
  </si>
  <si>
    <t>dcr</t>
  </si>
  <si>
    <t>Adobe Director movie</t>
  </si>
  <si>
    <t>dir</t>
  </si>
  <si>
    <t>Macromedia Director movie</t>
  </si>
  <si>
    <t>dxr</t>
  </si>
  <si>
    <t>device independent format file</t>
  </si>
  <si>
    <t>application/x-dvi</t>
  </si>
  <si>
    <t>dvi</t>
  </si>
  <si>
    <t>Gnu tar archive</t>
  </si>
  <si>
    <t>application/x-gtar</t>
  </si>
  <si>
    <t>gtar</t>
  </si>
  <si>
    <t>Gnu zipped archive</t>
  </si>
  <si>
    <t>application/x-gzip</t>
  </si>
  <si>
    <t>gz</t>
  </si>
  <si>
    <t>hierarchical data format file</t>
  </si>
  <si>
    <t>application/x-hdf</t>
  </si>
  <si>
    <t>hdf</t>
  </si>
  <si>
    <t>internet settings file</t>
  </si>
  <si>
    <t>application/x-internet-signup</t>
  </si>
  <si>
    <t>ins</t>
  </si>
  <si>
    <t>IIS internet service provider settings</t>
  </si>
  <si>
    <t>isp</t>
  </si>
  <si>
    <t>ARC architectural file</t>
  </si>
  <si>
    <t>application/x-iphone</t>
  </si>
  <si>
    <t>iii</t>
  </si>
  <si>
    <t>JavaScript file</t>
  </si>
  <si>
    <t>application/x-javascript</t>
  </si>
  <si>
    <t>js</t>
  </si>
  <si>
    <t>LaTex document</t>
  </si>
  <si>
    <t>application/x-latex</t>
  </si>
  <si>
    <t>latex</t>
  </si>
  <si>
    <t>Microsoft Access database</t>
  </si>
  <si>
    <t>application/x-msaccess</t>
  </si>
  <si>
    <t>mdb</t>
  </si>
  <si>
    <t>Windows CardSpace file</t>
  </si>
  <si>
    <t>application/x-mscardfile</t>
  </si>
  <si>
    <t>crd</t>
  </si>
  <si>
    <t>CrazyTalk clip file</t>
  </si>
  <si>
    <t>application/x-msclip</t>
  </si>
  <si>
    <t>clp</t>
  </si>
  <si>
    <t>dynamic link library</t>
  </si>
  <si>
    <t>application/x-msdownload</t>
  </si>
  <si>
    <t>dll</t>
  </si>
  <si>
    <t>Microsoft media viewer file</t>
  </si>
  <si>
    <t>application/x-msmediaview</t>
  </si>
  <si>
    <t>m13</t>
  </si>
  <si>
    <t>Steuer2001 file</t>
  </si>
  <si>
    <t>m14</t>
  </si>
  <si>
    <t>multimedia viewer book source file</t>
  </si>
  <si>
    <t>mvb</t>
  </si>
  <si>
    <t>Windows meta file</t>
  </si>
  <si>
    <t>application/x-msmetafile</t>
  </si>
  <si>
    <t>wmf</t>
  </si>
  <si>
    <t>Microsoft Money file</t>
  </si>
  <si>
    <t>application/x-msmoney</t>
  </si>
  <si>
    <t>mny</t>
  </si>
  <si>
    <t>Microsoft Publisher file</t>
  </si>
  <si>
    <t>application/x-mspublisher</t>
  </si>
  <si>
    <t>pub</t>
  </si>
  <si>
    <t>Turbo Tax tax schedule list</t>
  </si>
  <si>
    <t>application/x-msschedule</t>
  </si>
  <si>
    <t>scd</t>
  </si>
  <si>
    <t>FTR media file</t>
  </si>
  <si>
    <t>application/x-msterminal</t>
  </si>
  <si>
    <t>trm</t>
  </si>
  <si>
    <t>Microsoft Write file</t>
  </si>
  <si>
    <t>application/x-mswrite</t>
  </si>
  <si>
    <t>wri</t>
  </si>
  <si>
    <t>application/x-netcdf</t>
  </si>
  <si>
    <t>Mastercam numerical control file</t>
  </si>
  <si>
    <t>nc</t>
  </si>
  <si>
    <t>MSX computers archive format</t>
  </si>
  <si>
    <t>application/x-perfmon</t>
  </si>
  <si>
    <t>pma</t>
  </si>
  <si>
    <t>performance monitor counter file</t>
  </si>
  <si>
    <t>pmc</t>
  </si>
  <si>
    <t>process monitor log file</t>
  </si>
  <si>
    <t>pml</t>
  </si>
  <si>
    <t>Avid persistant media record file</t>
  </si>
  <si>
    <t>pmr</t>
  </si>
  <si>
    <t>Pegasus Mail draft stored message</t>
  </si>
  <si>
    <t>pmw</t>
  </si>
  <si>
    <t>personal information exchange file</t>
  </si>
  <si>
    <t>application/x-pkcs12</t>
  </si>
  <si>
    <t>p12</t>
  </si>
  <si>
    <t>PKCS #12 certificate file</t>
  </si>
  <si>
    <t>pfx</t>
  </si>
  <si>
    <t>PKCS #7 certificate file</t>
  </si>
  <si>
    <t>application/x-pkcs7-certificates</t>
  </si>
  <si>
    <t>p7b</t>
  </si>
  <si>
    <t>software publisher certificate file</t>
  </si>
  <si>
    <t>spc</t>
  </si>
  <si>
    <t>certificate request response file</t>
  </si>
  <si>
    <t>application/x-pkcs7-certreqresp</t>
  </si>
  <si>
    <t>p7r</t>
  </si>
  <si>
    <t>application/x-pkcs7-mime</t>
  </si>
  <si>
    <t>p7c</t>
  </si>
  <si>
    <t>digitally encrypted message</t>
  </si>
  <si>
    <t>p7m</t>
  </si>
  <si>
    <t>digitally signed email message</t>
  </si>
  <si>
    <t>application/x-pkcs7-signature</t>
  </si>
  <si>
    <t>p7s</t>
  </si>
  <si>
    <t>Bash shell script</t>
  </si>
  <si>
    <t>application/x-sh</t>
  </si>
  <si>
    <t>sh</t>
  </si>
  <si>
    <t>Unix shar archive</t>
  </si>
  <si>
    <t>application/x-shar</t>
  </si>
  <si>
    <t>shar</t>
  </si>
  <si>
    <t>Flash file</t>
  </si>
  <si>
    <t>application/x-shockwave-flash</t>
  </si>
  <si>
    <t>swf</t>
  </si>
  <si>
    <t>Stuffit archive file</t>
  </si>
  <si>
    <t>application/x-stuffit</t>
  </si>
  <si>
    <t>sit</t>
  </si>
  <si>
    <t>system 5 release 4 CPIO file</t>
  </si>
  <si>
    <t>application/x-sv4cpio</t>
  </si>
  <si>
    <t>sv4cpio</t>
  </si>
  <si>
    <t>system 5 release 4 CPIO checksum data</t>
  </si>
  <si>
    <t>application/x-sv4crc</t>
  </si>
  <si>
    <t>sv4crc</t>
  </si>
  <si>
    <t>consolidated Unix file archive</t>
  </si>
  <si>
    <t>application/x-tar</t>
  </si>
  <si>
    <t>tar</t>
  </si>
  <si>
    <t>Tcl script</t>
  </si>
  <si>
    <t>application/x-tcl</t>
  </si>
  <si>
    <t>tcl</t>
  </si>
  <si>
    <t>LaTeX source document</t>
  </si>
  <si>
    <t>application/x-tex</t>
  </si>
  <si>
    <t>tex</t>
  </si>
  <si>
    <t>LaTeX info document</t>
  </si>
  <si>
    <t>application/x-texinfo</t>
  </si>
  <si>
    <t>texi</t>
  </si>
  <si>
    <t>texinfo</t>
  </si>
  <si>
    <t>unformatted manual page</t>
  </si>
  <si>
    <t>application/x-troff</t>
  </si>
  <si>
    <t>roff</t>
  </si>
  <si>
    <t>Turing source code file</t>
  </si>
  <si>
    <t>t</t>
  </si>
  <si>
    <t>TomeRaider 2 ebook file</t>
  </si>
  <si>
    <t>tr</t>
  </si>
  <si>
    <t>Unix manual</t>
  </si>
  <si>
    <t>application/x-troff-man</t>
  </si>
  <si>
    <t>man</t>
  </si>
  <si>
    <t>readme text file</t>
  </si>
  <si>
    <t>application/x-troff-me</t>
  </si>
  <si>
    <t>me</t>
  </si>
  <si>
    <t>tds Max script file</t>
  </si>
  <si>
    <t>application/x-troff-ms</t>
  </si>
  <si>
    <t>ms</t>
  </si>
  <si>
    <t>uniform standard tape archive format file</t>
  </si>
  <si>
    <t>application/x-ustar</t>
  </si>
  <si>
    <t>ustar</t>
  </si>
  <si>
    <t>source code</t>
  </si>
  <si>
    <t>application/x-wais-source</t>
  </si>
  <si>
    <t>src</t>
  </si>
  <si>
    <t>internet security certificate</t>
  </si>
  <si>
    <t>application/x-x509-ca-cert</t>
  </si>
  <si>
    <t>cer</t>
  </si>
  <si>
    <t>security certificate</t>
  </si>
  <si>
    <t>crt</t>
  </si>
  <si>
    <t>DER certificate file</t>
  </si>
  <si>
    <t>der</t>
  </si>
  <si>
    <t>public key security object</t>
  </si>
  <si>
    <t>application/ynd.ms-pkipko</t>
  </si>
  <si>
    <t>pko</t>
  </si>
  <si>
    <t>zipped file</t>
  </si>
  <si>
    <t>application/zip</t>
  </si>
  <si>
    <t>zip</t>
  </si>
  <si>
    <t>audio file</t>
  </si>
  <si>
    <t>audio/basic</t>
  </si>
  <si>
    <t>au</t>
  </si>
  <si>
    <t>sound file</t>
  </si>
  <si>
    <t>snd</t>
  </si>
  <si>
    <t>midi file</t>
  </si>
  <si>
    <t>audio/mid</t>
  </si>
  <si>
    <t>mid</t>
  </si>
  <si>
    <t>media processing server studio</t>
  </si>
  <si>
    <t>rmi</t>
  </si>
  <si>
    <t>MP3 file</t>
  </si>
  <si>
    <t>audio/mpeg</t>
  </si>
  <si>
    <t>mp3</t>
  </si>
  <si>
    <t>audio interchange file format</t>
  </si>
  <si>
    <t>audio/x-aiff</t>
  </si>
  <si>
    <t>aif</t>
  </si>
  <si>
    <t>compressed audio interchange file</t>
  </si>
  <si>
    <t>aifc</t>
  </si>
  <si>
    <t>aiff</t>
  </si>
  <si>
    <t>media playlist file</t>
  </si>
  <si>
    <t>audio/x-mpegurl</t>
  </si>
  <si>
    <t>m3u</t>
  </si>
  <si>
    <t>Real Audio file</t>
  </si>
  <si>
    <t>audio/x-pn-realaudio</t>
  </si>
  <si>
    <t>ra</t>
  </si>
  <si>
    <t>Real Audio metadata file</t>
  </si>
  <si>
    <t>ram</t>
  </si>
  <si>
    <t>WAVE audio file</t>
  </si>
  <si>
    <t>audio/x-wav</t>
  </si>
  <si>
    <t>wav</t>
  </si>
  <si>
    <t>Bitmap</t>
  </si>
  <si>
    <t>image/bmp</t>
  </si>
  <si>
    <t>bmp</t>
  </si>
  <si>
    <t>compiled source code</t>
  </si>
  <si>
    <t>image/cis-cod</t>
  </si>
  <si>
    <t>cod</t>
  </si>
  <si>
    <t>graphic interchange format</t>
  </si>
  <si>
    <t>image/gif</t>
  </si>
  <si>
    <t>gif</t>
  </si>
  <si>
    <t>image file</t>
  </si>
  <si>
    <t>image/ief</t>
  </si>
  <si>
    <t>ief</t>
  </si>
  <si>
    <t>JPEG image</t>
  </si>
  <si>
    <t>image/jpeg</t>
  </si>
  <si>
    <t>jpe</t>
  </si>
  <si>
    <t>jpeg</t>
  </si>
  <si>
    <t>jpg</t>
  </si>
  <si>
    <t>JPEG file interchange format</t>
  </si>
  <si>
    <t>image/pipeg</t>
  </si>
  <si>
    <t>jfif</t>
  </si>
  <si>
    <t>scalable vector graphic</t>
  </si>
  <si>
    <t>image/svg+xml</t>
  </si>
  <si>
    <t>svg</t>
  </si>
  <si>
    <t>TIF image</t>
  </si>
  <si>
    <t>image/tiff</t>
  </si>
  <si>
    <t>tif</t>
  </si>
  <si>
    <t>tiff</t>
  </si>
  <si>
    <t>Sun raster graphic</t>
  </si>
  <si>
    <t>image/x-cmu-raster</t>
  </si>
  <si>
    <t>ras</t>
  </si>
  <si>
    <t>Corel metafile exchange image file</t>
  </si>
  <si>
    <t>image/x-cmx</t>
  </si>
  <si>
    <t>cmx</t>
  </si>
  <si>
    <t>icon</t>
  </si>
  <si>
    <t>image/x-icon</t>
  </si>
  <si>
    <t>ico</t>
  </si>
  <si>
    <t>portable any map image</t>
  </si>
  <si>
    <t>image/x-portable-anymap</t>
  </si>
  <si>
    <t>pnm</t>
  </si>
  <si>
    <t>portable bitmap image</t>
  </si>
  <si>
    <t>image/x-portable-bitmap</t>
  </si>
  <si>
    <t>pbm</t>
  </si>
  <si>
    <t>portable graymap image</t>
  </si>
  <si>
    <t>image/x-portable-graymap</t>
  </si>
  <si>
    <t>pgm</t>
  </si>
  <si>
    <t>portable pixmap image</t>
  </si>
  <si>
    <t>image/x-portable-pixmap</t>
  </si>
  <si>
    <t>ppm</t>
  </si>
  <si>
    <t>RGB bitmap</t>
  </si>
  <si>
    <t>image/x-rgb</t>
  </si>
  <si>
    <t>rgb</t>
  </si>
  <si>
    <t>X11 bitmap</t>
  </si>
  <si>
    <t>image/x-xbitmap</t>
  </si>
  <si>
    <t>xbm</t>
  </si>
  <si>
    <t>X11 pixmap</t>
  </si>
  <si>
    <t>image/x-xpixmap</t>
  </si>
  <si>
    <t>xpm</t>
  </si>
  <si>
    <t>X-Windows dump image</t>
  </si>
  <si>
    <t>image/x-xwindowdump</t>
  </si>
  <si>
    <t>xwd</t>
  </si>
  <si>
    <t>MHTML web archive</t>
  </si>
  <si>
    <t>message/rfc822</t>
  </si>
  <si>
    <t>mht</t>
  </si>
  <si>
    <t>MIME HTML file</t>
  </si>
  <si>
    <t>mhtml</t>
  </si>
  <si>
    <t>Windows Live Mail newsgroup file</t>
  </si>
  <si>
    <t>nws</t>
  </si>
  <si>
    <t>Cascading Style Sheet</t>
  </si>
  <si>
    <t>text/css</t>
  </si>
  <si>
    <t>css</t>
  </si>
  <si>
    <t>H_323 internet telephony file</t>
  </si>
  <si>
    <t>text/h323</t>
  </si>
  <si>
    <t>HTML file</t>
  </si>
  <si>
    <t>text/html</t>
  </si>
  <si>
    <t>htm</t>
  </si>
  <si>
    <t>html</t>
  </si>
  <si>
    <t>Exchange streaming media file</t>
  </si>
  <si>
    <t>stm</t>
  </si>
  <si>
    <t>NetMeeting user location service file</t>
  </si>
  <si>
    <t>text/iuls</t>
  </si>
  <si>
    <t>uls</t>
  </si>
  <si>
    <t>BASIC source code file</t>
  </si>
  <si>
    <t>text/plain</t>
  </si>
  <si>
    <t>bas</t>
  </si>
  <si>
    <t>c</t>
  </si>
  <si>
    <t>cpp</t>
  </si>
  <si>
    <t>h</t>
  </si>
  <si>
    <t>text file</t>
  </si>
  <si>
    <t>txt</t>
  </si>
  <si>
    <t>rich text file</t>
  </si>
  <si>
    <t>text/richtext</t>
  </si>
  <si>
    <t>rtx</t>
  </si>
  <si>
    <t>Scitext continuous tone file</t>
  </si>
  <si>
    <t>text/scriptlet</t>
  </si>
  <si>
    <t>sct</t>
  </si>
  <si>
    <t>tab separated values file</t>
  </si>
  <si>
    <t>text/tab-separated-values</t>
  </si>
  <si>
    <t>tsv</t>
  </si>
  <si>
    <t>hypertext template file</t>
  </si>
  <si>
    <t>text/webviewhtml</t>
  </si>
  <si>
    <t>htt</t>
  </si>
  <si>
    <t>HTML component file</t>
  </si>
  <si>
    <t>text/x-component</t>
  </si>
  <si>
    <t>htc</t>
  </si>
  <si>
    <t>TeX font encoding file</t>
  </si>
  <si>
    <t>text/x-setext</t>
  </si>
  <si>
    <t>etx</t>
  </si>
  <si>
    <t>vCard file</t>
  </si>
  <si>
    <t>text/x-vcard</t>
  </si>
  <si>
    <t>vcf</t>
  </si>
  <si>
    <t>MPEG-2 audio file</t>
  </si>
  <si>
    <t>video/mpeg</t>
  </si>
  <si>
    <t>mp2</t>
  </si>
  <si>
    <t>mpa</t>
  </si>
  <si>
    <t>MPEG movie file</t>
  </si>
  <si>
    <t>mpe</t>
  </si>
  <si>
    <t>mpeg</t>
  </si>
  <si>
    <t>mpg</t>
  </si>
  <si>
    <t>MPEG-2 video stream</t>
  </si>
  <si>
    <t>mpv2</t>
  </si>
  <si>
    <t>Apple QuickTime movie</t>
  </si>
  <si>
    <t>video/quicktime</t>
  </si>
  <si>
    <t>mov</t>
  </si>
  <si>
    <t>qt</t>
  </si>
  <si>
    <t>Logos library system file</t>
  </si>
  <si>
    <t>video/x-la-asf</t>
  </si>
  <si>
    <t>lsf</t>
  </si>
  <si>
    <t>streaming media shortcut</t>
  </si>
  <si>
    <t>lsx</t>
  </si>
  <si>
    <t>advanced systems format file</t>
  </si>
  <si>
    <t>video/x-ms-asf</t>
  </si>
  <si>
    <t>asf</t>
  </si>
  <si>
    <t>ActionScript remote document</t>
  </si>
  <si>
    <t>asr</t>
  </si>
  <si>
    <t>Microsoft ASF redirector file</t>
  </si>
  <si>
    <t>asx</t>
  </si>
  <si>
    <t>audio video interleave file</t>
  </si>
  <si>
    <t>video/x-msvideo</t>
  </si>
  <si>
    <t>avi</t>
  </si>
  <si>
    <t>video/x-sgi-movie</t>
  </si>
  <si>
    <t>movie</t>
  </si>
  <si>
    <t>Flare decompiled actionscript file</t>
  </si>
  <si>
    <t>x-world/x-vrml</t>
  </si>
  <si>
    <t>flr</t>
  </si>
  <si>
    <t>VRML file</t>
  </si>
  <si>
    <t>vrml</t>
  </si>
  <si>
    <t>VRML world</t>
  </si>
  <si>
    <t>wrl</t>
  </si>
  <si>
    <t>compressed VRML world</t>
  </si>
  <si>
    <t>wrz</t>
  </si>
  <si>
    <t>3ds max XML animation file</t>
  </si>
  <si>
    <t>xaf</t>
  </si>
  <si>
    <t>Reality Lab 3D image file</t>
  </si>
  <si>
    <t>xof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</si>
</sst>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191919"/>
      <name val="Helvetica"/>
    </font>
    <font>
      <b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0" fontId="2" numFmtId="0" xfId="0" applyAlignment="1" applyFont="1">
      <alignment readingOrder="0"/>
    </xf>
    <xf borderId="0" fillId="0" fontId="3" numFmtId="0" xfId="0" applyFont="1"/>
    <xf borderId="0" fillId="3" fontId="1" numFmtId="0" xfId="0" applyAlignment="1" applyFill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86"/>
  </cols>
  <sheetData>
    <row r="1">
      <c r="A1" s="1"/>
      <c r="B1" s="1"/>
      <c r="C1" s="1"/>
      <c r="D1" s="2" t="s">
        <v>0</v>
      </c>
      <c r="E1" s="2" t="s">
        <v>1</v>
      </c>
    </row>
    <row r="2">
      <c r="A2" s="1" t="s">
        <v>2</v>
      </c>
      <c r="B2" s="1" t="s">
        <v>3</v>
      </c>
      <c r="C2" s="1" t="s">
        <v>4</v>
      </c>
      <c r="D2" s="3" t="str">
        <f>IFERROR(__xludf.DUMMYFUNCTION("CONCAT(CONCAT(CONCAT(CONCAT(CONCAT(""public static final String "", UPPER(SPLIT(A2, "" ""))), "" = ""), """"""""), B2), """""";"")"),"public static final String COREL = ""application/envoy"";")</f>
        <v>public static final String COREL = "application/envoy";</v>
      </c>
      <c r="E2" s="3" t="str">
        <f>IFERROR(__xludf.DUMMYFUNCTION("CONCAT(CONCAT(CONCAT(CONCAT(""else if (ext == """""", C2), """""") return ""), UPPER(SPLIT(A2, "" ""))),"";"")"),"else if (ext == ""evy"") return COREL;")</f>
        <v>else if (ext == "evy") return COREL;</v>
      </c>
    </row>
    <row r="3">
      <c r="A3" s="1" t="s">
        <v>5</v>
      </c>
      <c r="B3" s="1" t="s">
        <v>6</v>
      </c>
      <c r="C3" s="1" t="s">
        <v>7</v>
      </c>
      <c r="D3" s="3" t="str">
        <f>IFERROR(__xludf.DUMMYFUNCTION("CONCAT(CONCAT(CONCAT(CONCAT(CONCAT(""public static final String "", UPPER(SPLIT(A3, "" ""))), "" = ""), """"""""), B3), """""";"")"),"public static final String FRACTAL = ""application/fractals"";")</f>
        <v>public static final String FRACTAL = "application/fractals";</v>
      </c>
      <c r="E3" s="3" t="str">
        <f>IFERROR(__xludf.DUMMYFUNCTION("CONCAT(CONCAT(CONCAT(CONCAT(""else if (ext == """""", C3), """""") return ""), UPPER(SPLIT(A3, "" ""))),"";"")"),"else if (ext == ""fif"") return FRACTAL;")</f>
        <v>else if (ext == "fif") return FRACTAL;</v>
      </c>
    </row>
    <row r="4">
      <c r="A4" s="1" t="s">
        <v>8</v>
      </c>
      <c r="B4" s="1" t="s">
        <v>9</v>
      </c>
      <c r="C4" s="1" t="s">
        <v>10</v>
      </c>
      <c r="D4" s="3" t="str">
        <f>IFERROR(__xludf.DUMMYFUNCTION("CONCAT(CONCAT(CONCAT(CONCAT(CONCAT(""public static final String "", UPPER(SPLIT(A4, "" ""))), "" = ""), """"""""), B4), """""";"")"),"public static final String WINDOWS = ""application/futuresplash"";")</f>
        <v>public static final String WINDOWS = "application/futuresplash";</v>
      </c>
      <c r="E4" s="3" t="str">
        <f>IFERROR(__xludf.DUMMYFUNCTION("CONCAT(CONCAT(CONCAT(CONCAT(""else if (ext == """""", C4), """""") return ""), UPPER(SPLIT(A4, "" ""))),"";"")"),"else if (ext == ""spl"") return WINDOWS;")</f>
        <v>else if (ext == "spl") return WINDOWS;</v>
      </c>
    </row>
    <row r="5">
      <c r="A5" s="1" t="s">
        <v>11</v>
      </c>
      <c r="B5" s="1" t="s">
        <v>12</v>
      </c>
      <c r="C5" s="1" t="s">
        <v>13</v>
      </c>
      <c r="D5" s="3" t="str">
        <f>IFERROR(__xludf.DUMMYFUNCTION("CONCAT(CONCAT(CONCAT(CONCAT(CONCAT(""public static final String "", UPPER(SPLIT(A5, "" ""))), "" = ""), """"""""), B5), """""";"")"),"public static final String HTML = ""application/hta"";")</f>
        <v>public static final String HTML = "application/hta";</v>
      </c>
      <c r="E5" s="3" t="str">
        <f>IFERROR(__xludf.DUMMYFUNCTION("CONCAT(CONCAT(CONCAT(CONCAT(""else if (ext == """""", C5), """""") return ""), UPPER(SPLIT(A5, "" ""))),"";"")"),"else if (ext == ""hta"") return HTML;")</f>
        <v>else if (ext == "hta") return HTML;</v>
      </c>
    </row>
    <row r="6">
      <c r="A6" s="1" t="s">
        <v>14</v>
      </c>
      <c r="B6" s="1" t="s">
        <v>15</v>
      </c>
      <c r="C6" s="1" t="s">
        <v>16</v>
      </c>
      <c r="D6" s="3" t="str">
        <f>IFERROR(__xludf.DUMMYFUNCTION("CONCAT(CONCAT(CONCAT(CONCAT(CONCAT(""public static final String "", UPPER(SPLIT(A6, "" ""))), "" = ""), """"""""), B6), """""";"")"),"public static final String ATARI = ""application/internet-property-stream"";")</f>
        <v>public static final String ATARI = "application/internet-property-stream";</v>
      </c>
      <c r="E6" s="3" t="str">
        <f>IFERROR(__xludf.DUMMYFUNCTION("CONCAT(CONCAT(CONCAT(CONCAT(""else if (ext == """""", C6), """""") return ""), UPPER(SPLIT(A6, "" ""))),"";"")"),"else if (ext == ""acx"") return ATARI;")</f>
        <v>else if (ext == "acx") return ATARI;</v>
      </c>
    </row>
    <row r="7">
      <c r="A7" s="1" t="s">
        <v>17</v>
      </c>
      <c r="B7" s="1" t="s">
        <v>18</v>
      </c>
      <c r="C7" s="1" t="s">
        <v>19</v>
      </c>
      <c r="D7" s="3" t="str">
        <f>IFERROR(__xludf.DUMMYFUNCTION("CONCAT(CONCAT(CONCAT(CONCAT(CONCAT(""public static final String "", UPPER(SPLIT(A7, "" ""))), "" = ""), """"""""), B7), """""";"")"),"public static final String BINHEX = ""application/mac-binhex40"";")</f>
        <v>public static final String BINHEX = "application/mac-binhex40";</v>
      </c>
      <c r="E7" s="3" t="str">
        <f>IFERROR(__xludf.DUMMYFUNCTION("CONCAT(CONCAT(CONCAT(CONCAT(""else if (ext == """""", C7), """""") return ""), UPPER(SPLIT(A7, "" ""))),"";"")"),"else if (ext == ""hqx"") return BINHEX;")</f>
        <v>else if (ext == "hqx") return BINHEX;</v>
      </c>
    </row>
    <row r="8">
      <c r="A8" s="1" t="s">
        <v>20</v>
      </c>
      <c r="B8" s="1" t="s">
        <v>21</v>
      </c>
      <c r="C8" s="1" t="s">
        <v>22</v>
      </c>
      <c r="D8" s="3" t="str">
        <f>IFERROR(__xludf.DUMMYFUNCTION("CONCAT(CONCAT(CONCAT(CONCAT(CONCAT(""public static final String "", UPPER(SPLIT(A8, "" ""))), "" = ""), """"""""), B8), """""";"")"),"public static final String WORD = ""application/msword"";")</f>
        <v>public static final String WORD = "application/msword";</v>
      </c>
      <c r="E8" s="3" t="str">
        <f>IFERROR(__xludf.DUMMYFUNCTION("CONCAT(CONCAT(CONCAT(CONCAT(""else if (ext == """""", C8), """""") return ""), UPPER(SPLIT(A8, "" ""))),"";"")"),"else if (ext == ""doc"") return WORD;")</f>
        <v>else if (ext == "doc") return WORD;</v>
      </c>
    </row>
    <row r="9">
      <c r="A9" s="1" t="s">
        <v>23</v>
      </c>
      <c r="B9" s="1" t="s">
        <v>21</v>
      </c>
      <c r="C9" s="1" t="s">
        <v>24</v>
      </c>
      <c r="D9" s="3" t="str">
        <f>IFERROR(__xludf.DUMMYFUNCTION("CONCAT(CONCAT(CONCAT(CONCAT(CONCAT(""public static final String "", UPPER(SPLIT(A9, "" ""))), "" = ""), """"""""), B9), """""";"")"),"public static final String WORD = ""application/msword"";")</f>
        <v>public static final String WORD = "application/msword";</v>
      </c>
      <c r="E9" s="3" t="str">
        <f>IFERROR(__xludf.DUMMYFUNCTION("CONCAT(CONCAT(CONCAT(CONCAT(""else if (ext == """""", C9), """""") return ""), UPPER(SPLIT(A9, "" ""))),"";"")"),"else if (ext == ""dot"") return WORD;")</f>
        <v>else if (ext == "dot") return WORD;</v>
      </c>
    </row>
    <row r="10">
      <c r="A10" s="1" t="s">
        <v>25</v>
      </c>
      <c r="B10" s="1" t="s">
        <v>26</v>
      </c>
      <c r="C10" s="1" t="s">
        <v>27</v>
      </c>
      <c r="D10" s="3" t="str">
        <f>IFERROR(__xludf.DUMMYFUNCTION("CONCAT(CONCAT(CONCAT(CONCAT(CONCAT(""public static final String "", UPPER(SPLIT(A10, "" ""))), "" = ""), """"""""), B10), """""";"")"),"public static final String BINARY = ""application/octet-stream"";")</f>
        <v>public static final String BINARY = "application/octet-stream";</v>
      </c>
      <c r="E10" s="3" t="str">
        <f>IFERROR(__xludf.DUMMYFUNCTION("CONCAT(CONCAT(CONCAT(CONCAT(""else if (ext == """""", C10), """""") return ""), UPPER(SPLIT(A10, "" ""))),"";"")"),"else if (ext == ""bin"") return BINARY;")</f>
        <v>else if (ext == "bin") return BINARY;</v>
      </c>
    </row>
    <row r="11">
      <c r="A11" s="1" t="s">
        <v>28</v>
      </c>
      <c r="B11" s="1" t="s">
        <v>26</v>
      </c>
      <c r="C11" s="1" t="s">
        <v>29</v>
      </c>
      <c r="D11" s="3" t="str">
        <f>IFERROR(__xludf.DUMMYFUNCTION("CONCAT(CONCAT(CONCAT(CONCAT(CONCAT(""public static final String "", UPPER(SPLIT(A11, "" ""))), "" = ""), """"""""), B11), """""";"")"),"public static final String JAVA = ""application/octet-stream"";")</f>
        <v>public static final String JAVA = "application/octet-stream";</v>
      </c>
      <c r="E11" s="3" t="str">
        <f>IFERROR(__xludf.DUMMYFUNCTION("CONCAT(CONCAT(CONCAT(CONCAT(""else if (ext == """""", C11), """""") return ""), UPPER(SPLIT(A11, "" ""))),"";"")"),"else if (ext == ""class"") return JAVA;")</f>
        <v>else if (ext == "class") return JAVA;</v>
      </c>
    </row>
    <row r="12">
      <c r="A12" s="1" t="s">
        <v>30</v>
      </c>
      <c r="B12" s="1" t="s">
        <v>26</v>
      </c>
      <c r="C12" s="1" t="s">
        <v>31</v>
      </c>
      <c r="D12" s="3" t="str">
        <f>IFERROR(__xludf.DUMMYFUNCTION("CONCAT(CONCAT(CONCAT(CONCAT(CONCAT(""public static final String "", UPPER(SPLIT(A12, "" ""))), "" = ""), """"""""), B12), """""";"")"),"public static final String DISK = ""application/octet-stream"";")</f>
        <v>public static final String DISK = "application/octet-stream";</v>
      </c>
      <c r="E12" s="3" t="str">
        <f>IFERROR(__xludf.DUMMYFUNCTION("CONCAT(CONCAT(CONCAT(CONCAT(""else if (ext == """""", C12), """""") return ""), UPPER(SPLIT(A12, "" ""))),"";"")"),"else if (ext == ""dms"") return DISK;")</f>
        <v>else if (ext == "dms") return DISK;</v>
      </c>
    </row>
    <row r="13">
      <c r="A13" s="1" t="s">
        <v>32</v>
      </c>
      <c r="B13" s="1" t="s">
        <v>26</v>
      </c>
      <c r="C13" s="1" t="s">
        <v>33</v>
      </c>
      <c r="D13" s="3" t="str">
        <f>IFERROR(__xludf.DUMMYFUNCTION("CONCAT(CONCAT(CONCAT(CONCAT(CONCAT(""public static final String "", UPPER(SPLIT(A13, "" ""))), "" = ""), """"""""), B13), """""";"")"),"public static final String EXECUTABLE = ""application/octet-stream"";")</f>
        <v>public static final String EXECUTABLE = "application/octet-stream";</v>
      </c>
      <c r="E13" s="3" t="str">
        <f>IFERROR(__xludf.DUMMYFUNCTION("CONCAT(CONCAT(CONCAT(CONCAT(""else if (ext == """""", C13), """""") return ""), UPPER(SPLIT(A13, "" ""))),"";"")"),"else if (ext == ""exe"") return EXECUTABLE;")</f>
        <v>else if (ext == "exe") return EXECUTABLE;</v>
      </c>
    </row>
    <row r="14">
      <c r="A14" s="1" t="s">
        <v>34</v>
      </c>
      <c r="B14" s="1" t="s">
        <v>26</v>
      </c>
      <c r="C14" s="1" t="s">
        <v>35</v>
      </c>
      <c r="D14" s="3" t="str">
        <f>IFERROR(__xludf.DUMMYFUNCTION("CONCAT(CONCAT(CONCAT(CONCAT(CONCAT(""public static final String "", UPPER(SPLIT(A14, "" ""))), "" = ""), """"""""), B14), """""";"")"),"public static final String LHARC = ""application/octet-stream"";")</f>
        <v>public static final String LHARC = "application/octet-stream";</v>
      </c>
      <c r="E14" s="3" t="str">
        <f>IFERROR(__xludf.DUMMYFUNCTION("CONCAT(CONCAT(CONCAT(CONCAT(""else if (ext == """""", C14), """""") return ""), UPPER(SPLIT(A14, "" ""))),"";"")"),"else if (ext == ""lha"") return LHARC;")</f>
        <v>else if (ext == "lha") return LHARC;</v>
      </c>
    </row>
    <row r="15">
      <c r="A15" s="1" t="s">
        <v>36</v>
      </c>
      <c r="B15" s="1" t="s">
        <v>26</v>
      </c>
      <c r="C15" s="1" t="s">
        <v>37</v>
      </c>
      <c r="D15" s="3" t="str">
        <f>IFERROR(__xludf.DUMMYFUNCTION("CONCAT(CONCAT(CONCAT(CONCAT(CONCAT(""public static final String "", UPPER(SPLIT(A15, "" ""))), "" = ""), """"""""), B15), """""";"")"),"public static final String LZH = ""application/octet-stream"";")</f>
        <v>public static final String LZH = "application/octet-stream";</v>
      </c>
      <c r="E15" s="3" t="str">
        <f>IFERROR(__xludf.DUMMYFUNCTION("CONCAT(CONCAT(CONCAT(CONCAT(""else if (ext == """""", C15), """""") return ""), UPPER(SPLIT(A15, "" ""))),"";"")"),"else if (ext == ""lzh"") return LZH;")</f>
        <v>else if (ext == "lzh") return LZH;</v>
      </c>
    </row>
    <row r="16">
      <c r="A16" s="1" t="s">
        <v>38</v>
      </c>
      <c r="B16" s="1" t="s">
        <v>39</v>
      </c>
      <c r="C16" s="1" t="s">
        <v>40</v>
      </c>
      <c r="D16" s="3" t="str">
        <f>IFERROR(__xludf.DUMMYFUNCTION("CONCAT(CONCAT(CONCAT(CONCAT(CONCAT(""public static final String "", UPPER(SPLIT(A16, "" ""))), "" = ""), """"""""), B16), """""";"")"),"public static final String CALS = ""application/oda"";")</f>
        <v>public static final String CALS = "application/oda";</v>
      </c>
      <c r="E16" s="3" t="str">
        <f>IFERROR(__xludf.DUMMYFUNCTION("CONCAT(CONCAT(CONCAT(CONCAT(""else if (ext == """""", C16), """""") return ""), UPPER(SPLIT(A16, "" ""))),"";"")"),"else if (ext == ""oda"") return CALS;")</f>
        <v>else if (ext == "oda") return CALS;</v>
      </c>
    </row>
    <row r="17">
      <c r="A17" s="1" t="s">
        <v>41</v>
      </c>
      <c r="B17" s="1" t="s">
        <v>42</v>
      </c>
      <c r="C17" s="1" t="s">
        <v>43</v>
      </c>
      <c r="D17" s="3" t="str">
        <f>IFERROR(__xludf.DUMMYFUNCTION("CONCAT(CONCAT(CONCAT(CONCAT(CONCAT(""public static final String "", UPPER(SPLIT(A17, "" ""))), "" = ""), """"""""), B17), """""";"")"),"public static final String ACTIVEX = ""application/olescript"";")</f>
        <v>public static final String ACTIVEX = "application/olescript";</v>
      </c>
      <c r="E17" s="3" t="str">
        <f>IFERROR(__xludf.DUMMYFUNCTION("CONCAT(CONCAT(CONCAT(CONCAT(""else if (ext == """""", C17), """""") return ""), UPPER(SPLIT(A17, "" ""))),"";"")"),"else if (ext == ""axs"") return ACTIVEX;")</f>
        <v>else if (ext == "axs") return ACTIVEX;</v>
      </c>
    </row>
    <row r="18">
      <c r="A18" s="4" t="s">
        <v>44</v>
      </c>
      <c r="B18" s="4" t="s">
        <v>45</v>
      </c>
      <c r="C18" s="4" t="s">
        <v>46</v>
      </c>
      <c r="D18" s="3" t="str">
        <f>IFERROR(__xludf.DUMMYFUNCTION("CONCAT(CONCAT(CONCAT(CONCAT(CONCAT(""public static final String "", UPPER(SPLIT(A18, "" ""))), "" = ""), """"""""), B18), """""";"")"),"public static final String ACROBAT = ""application/pdf"";")</f>
        <v>public static final String ACROBAT = "application/pdf";</v>
      </c>
      <c r="E18" s="3" t="str">
        <f>IFERROR(__xludf.DUMMYFUNCTION("CONCAT(CONCAT(CONCAT(CONCAT(""else if (ext == """""", C18), """""") return ""), UPPER(SPLIT(A18, "" ""))),"";"")"),"else if (ext == ""pdf"") return ACROBAT;")</f>
        <v>else if (ext == "pdf") return ACROBAT;</v>
      </c>
    </row>
    <row r="19">
      <c r="A19" s="1" t="s">
        <v>47</v>
      </c>
      <c r="B19" s="1" t="s">
        <v>48</v>
      </c>
      <c r="C19" s="1" t="s">
        <v>49</v>
      </c>
      <c r="D19" s="3" t="str">
        <f>IFERROR(__xludf.DUMMYFUNCTION("CONCAT(CONCAT(CONCAT(CONCAT(CONCAT(""public static final String "", UPPER(SPLIT(A19, "" ""))), "" = ""), """"""""), B19), """""";"")"),"public static final String OUTLOOK = ""application/pics-rules"";")</f>
        <v>public static final String OUTLOOK = "application/pics-rules";</v>
      </c>
      <c r="E19" s="3" t="str">
        <f>IFERROR(__xludf.DUMMYFUNCTION("CONCAT(CONCAT(CONCAT(CONCAT(""else if (ext == """""", C19), """""") return ""), UPPER(SPLIT(A19, "" ""))),"";"")"),"else if (ext == ""prf"") return OUTLOOK;")</f>
        <v>else if (ext == "prf") return OUTLOOK;</v>
      </c>
    </row>
    <row r="20">
      <c r="A20" s="1" t="s">
        <v>50</v>
      </c>
      <c r="B20" s="1" t="s">
        <v>51</v>
      </c>
      <c r="C20" s="1" t="s">
        <v>52</v>
      </c>
      <c r="D20" s="3" t="str">
        <f>IFERROR(__xludf.DUMMYFUNCTION("CONCAT(CONCAT(CONCAT(CONCAT(CONCAT(""public static final String "", UPPER(SPLIT(A20, "" ""))), "" = ""), """"""""), B20), """""";"")"),"public static final String CERTIFICATE = ""application/pkcs10"";")</f>
        <v>public static final String CERTIFICATE = "application/pkcs10";</v>
      </c>
      <c r="E20" s="3" t="str">
        <f>IFERROR(__xludf.DUMMYFUNCTION("CONCAT(CONCAT(CONCAT(CONCAT(""else if (ext == """""", C20), """""") return ""), UPPER(SPLIT(A20, "" ""))),"";"")"),"else if (ext == ""p10"") return CERTIFICATE;")</f>
        <v>else if (ext == "p10") return CERTIFICATE;</v>
      </c>
    </row>
    <row r="21">
      <c r="A21" s="1" t="s">
        <v>53</v>
      </c>
      <c r="B21" s="1" t="s">
        <v>54</v>
      </c>
      <c r="C21" s="1" t="s">
        <v>55</v>
      </c>
      <c r="D21" s="3" t="str">
        <f>IFERROR(__xludf.DUMMYFUNCTION("CONCAT(CONCAT(CONCAT(CONCAT(CONCAT(""public static final String "", UPPER(SPLIT(A21, "" ""))), "" = ""), """"""""), B21), """""";"")"),"public static final String CERTIFICATE = ""application/pkix-crl"";")</f>
        <v>public static final String CERTIFICATE = "application/pkix-crl";</v>
      </c>
      <c r="E21" s="3" t="str">
        <f>IFERROR(__xludf.DUMMYFUNCTION("CONCAT(CONCAT(CONCAT(CONCAT(""else if (ext == """""", C21), """""") return ""), UPPER(SPLIT(A21, "" ""))),"";"")"),"else if (ext == ""crl"") return CERTIFICATE;")</f>
        <v>else if (ext == "crl") return CERTIFICATE;</v>
      </c>
    </row>
    <row r="22">
      <c r="A22" s="1" t="s">
        <v>56</v>
      </c>
      <c r="B22" s="1" t="s">
        <v>57</v>
      </c>
      <c r="C22" s="1" t="s">
        <v>58</v>
      </c>
      <c r="D22" s="3" t="str">
        <f>IFERROR(__xludf.DUMMYFUNCTION("CONCAT(CONCAT(CONCAT(CONCAT(CONCAT(""public static final String "", UPPER(SPLIT(A22, "" ""))), "" = ""), """"""""), B22), """""";"")"),"public static final String ADOBE = ""application/postscript"";")</f>
        <v>public static final String ADOBE = "application/postscript";</v>
      </c>
      <c r="E22" s="3" t="str">
        <f>IFERROR(__xludf.DUMMYFUNCTION("CONCAT(CONCAT(CONCAT(CONCAT(""else if (ext == """""", C22), """""") return ""), UPPER(SPLIT(A22, "" ""))),"";"")"),"else if (ext == ""ai"") return ADOBE;")</f>
        <v>else if (ext == "ai") return ADOBE;</v>
      </c>
    </row>
    <row r="23">
      <c r="A23" s="1" t="s">
        <v>59</v>
      </c>
      <c r="B23" s="1" t="s">
        <v>57</v>
      </c>
      <c r="C23" s="1" t="s">
        <v>60</v>
      </c>
      <c r="D23" s="3" t="str">
        <f>IFERROR(__xludf.DUMMYFUNCTION("CONCAT(CONCAT(CONCAT(CONCAT(CONCAT(""public static final String "", UPPER(SPLIT(A23, "" ""))), "" = ""), """"""""), B23), """""";"")"),"public static final String POSTSCRIPT = ""application/postscript"";")</f>
        <v>public static final String POSTSCRIPT = "application/postscript";</v>
      </c>
      <c r="E23" s="3" t="str">
        <f>IFERROR(__xludf.DUMMYFUNCTION("CONCAT(CONCAT(CONCAT(CONCAT(""else if (ext == """""", C23), """""") return ""), UPPER(SPLIT(A23, "" ""))),"";"")"),"else if (ext == ""eps"") return POSTSCRIPT;")</f>
        <v>else if (ext == "eps") return POSTSCRIPT;</v>
      </c>
    </row>
    <row r="24">
      <c r="A24" s="1" t="s">
        <v>59</v>
      </c>
      <c r="B24" s="1" t="s">
        <v>57</v>
      </c>
      <c r="C24" s="1" t="s">
        <v>61</v>
      </c>
      <c r="D24" s="3" t="str">
        <f>IFERROR(__xludf.DUMMYFUNCTION("CONCAT(CONCAT(CONCAT(CONCAT(CONCAT(""public static final String "", UPPER(SPLIT(A24, "" ""))), "" = ""), """"""""), B24), """""";"")"),"public static final String POSTSCRIPT = ""application/postscript"";")</f>
        <v>public static final String POSTSCRIPT = "application/postscript";</v>
      </c>
      <c r="E24" s="3" t="str">
        <f>IFERROR(__xludf.DUMMYFUNCTION("CONCAT(CONCAT(CONCAT(CONCAT(""else if (ext == """""", C24), """""") return ""), UPPER(SPLIT(A24, "" ""))),"";"")"),"else if (ext == ""ps"") return POSTSCRIPT;")</f>
        <v>else if (ext == "ps") return POSTSCRIPT;</v>
      </c>
    </row>
    <row r="25">
      <c r="A25" s="1" t="s">
        <v>62</v>
      </c>
      <c r="B25" s="1" t="s">
        <v>63</v>
      </c>
      <c r="C25" s="1" t="s">
        <v>64</v>
      </c>
      <c r="D25" s="3" t="str">
        <f>IFERROR(__xludf.DUMMYFUNCTION("CONCAT(CONCAT(CONCAT(CONCAT(CONCAT(""public static final String "", UPPER(SPLIT(A25, "" ""))), "" = ""), """"""""), B25), """""";"")"),"public static final String RICH = ""application/rtf"";")</f>
        <v>public static final String RICH = "application/rtf";</v>
      </c>
      <c r="E25" s="3" t="str">
        <f>IFERROR(__xludf.DUMMYFUNCTION("CONCAT(CONCAT(CONCAT(CONCAT(""else if (ext == """""", C25), """""") return ""), UPPER(SPLIT(A25, "" ""))),"";"")"),"else if (ext == ""rtf"") return RICH;")</f>
        <v>else if (ext == "rtf") return RICH;</v>
      </c>
    </row>
    <row r="26">
      <c r="A26" s="1" t="s">
        <v>65</v>
      </c>
      <c r="B26" s="1" t="s">
        <v>66</v>
      </c>
      <c r="C26" s="1" t="s">
        <v>67</v>
      </c>
      <c r="D26" s="3" t="str">
        <f>IFERROR(__xludf.DUMMYFUNCTION("CONCAT(CONCAT(CONCAT(CONCAT(CONCAT(""public static final String "", UPPER(SPLIT(A26, "" ""))), "" = ""), """"""""), B26), """""";"")"),"public static final String SET = ""application/set-payment-initiation"";")</f>
        <v>public static final String SET = "application/set-payment-initiation";</v>
      </c>
      <c r="E26" s="3" t="str">
        <f>IFERROR(__xludf.DUMMYFUNCTION("CONCAT(CONCAT(CONCAT(CONCAT(""else if (ext == """""", C26), """""") return ""), UPPER(SPLIT(A26, "" ""))),"";"")"),"else if (ext == ""setpay"") return SET;")</f>
        <v>else if (ext == "setpay") return SET;</v>
      </c>
    </row>
    <row r="27">
      <c r="A27" s="1" t="s">
        <v>68</v>
      </c>
      <c r="B27" s="1" t="s">
        <v>69</v>
      </c>
      <c r="C27" s="1" t="s">
        <v>70</v>
      </c>
      <c r="D27" s="3" t="str">
        <f>IFERROR(__xludf.DUMMYFUNCTION("CONCAT(CONCAT(CONCAT(CONCAT(CONCAT(""public static final String "", UPPER(SPLIT(A27, "" ""))), "" = ""), """"""""), B27), """""";"")"),"public static final String SET = ""application/set-registration-initiation"";")</f>
        <v>public static final String SET = "application/set-registration-initiation";</v>
      </c>
      <c r="E27" s="3" t="str">
        <f>IFERROR(__xludf.DUMMYFUNCTION("CONCAT(CONCAT(CONCAT(CONCAT(""else if (ext == """""", C27), """""") return ""), UPPER(SPLIT(A27, "" ""))),"";"")"),"else if (ext == ""setreg"") return SET;")</f>
        <v>else if (ext == "setreg") return SET;</v>
      </c>
    </row>
    <row r="28">
      <c r="A28" s="1" t="s">
        <v>71</v>
      </c>
      <c r="B28" s="1" t="s">
        <v>72</v>
      </c>
      <c r="C28" s="1" t="s">
        <v>73</v>
      </c>
      <c r="D28" s="3" t="str">
        <f>IFERROR(__xludf.DUMMYFUNCTION("CONCAT(CONCAT(CONCAT(CONCAT(CONCAT(""public static final String "", UPPER(SPLIT(A28, "" ""))), "" = ""), """"""""), B28), """""";"")"),"public static final String EXCEL = ""application/vnd.ms-excel"";")</f>
        <v>public static final String EXCEL = "application/vnd.ms-excel";</v>
      </c>
      <c r="E28" s="3" t="str">
        <f>IFERROR(__xludf.DUMMYFUNCTION("CONCAT(CONCAT(CONCAT(CONCAT(""else if (ext == """""", C28), """""") return ""), UPPER(SPLIT(A28, "" ""))),"";"")"),"else if (ext == ""xla"") return EXCEL;")</f>
        <v>else if (ext == "xla") return EXCEL;</v>
      </c>
    </row>
    <row r="29">
      <c r="A29" s="1" t="s">
        <v>74</v>
      </c>
      <c r="B29" s="1" t="s">
        <v>72</v>
      </c>
      <c r="C29" s="1" t="s">
        <v>75</v>
      </c>
      <c r="D29" s="3" t="str">
        <f>IFERROR(__xludf.DUMMYFUNCTION("CONCAT(CONCAT(CONCAT(CONCAT(CONCAT(""public static final String "", UPPER(SPLIT(A29, "" ""))), "" = ""), """"""""), B29), """""";"")"),"public static final String EXCEL = ""application/vnd.ms-excel"";")</f>
        <v>public static final String EXCEL = "application/vnd.ms-excel";</v>
      </c>
      <c r="E29" s="3" t="str">
        <f>IFERROR(__xludf.DUMMYFUNCTION("CONCAT(CONCAT(CONCAT(CONCAT(""else if (ext == """""", C29), """""") return ""), UPPER(SPLIT(A29, "" ""))),"";"")"),"else if (ext == ""xlc"") return EXCEL;")</f>
        <v>else if (ext == "xlc") return EXCEL;</v>
      </c>
    </row>
    <row r="30">
      <c r="A30" s="1" t="s">
        <v>76</v>
      </c>
      <c r="B30" s="1" t="s">
        <v>72</v>
      </c>
      <c r="C30" s="1" t="s">
        <v>77</v>
      </c>
      <c r="D30" s="3" t="str">
        <f>IFERROR(__xludf.DUMMYFUNCTION("CONCAT(CONCAT(CONCAT(CONCAT(CONCAT(""public static final String "", UPPER(SPLIT(A30, "" ""))), "" = ""), """"""""), B30), """""";"")"),"public static final String EXCEL = ""application/vnd.ms-excel"";")</f>
        <v>public static final String EXCEL = "application/vnd.ms-excel";</v>
      </c>
      <c r="E30" s="3" t="str">
        <f>IFERROR(__xludf.DUMMYFUNCTION("CONCAT(CONCAT(CONCAT(CONCAT(""else if (ext == """""", C30), """""") return ""), UPPER(SPLIT(A30, "" ""))),"";"")"),"else if (ext == ""xlm"") return EXCEL;")</f>
        <v>else if (ext == "xlm") return EXCEL;</v>
      </c>
    </row>
    <row r="31">
      <c r="A31" s="1" t="s">
        <v>78</v>
      </c>
      <c r="B31" s="1" t="s">
        <v>72</v>
      </c>
      <c r="C31" s="1" t="s">
        <v>79</v>
      </c>
      <c r="D31" s="3" t="str">
        <f>IFERROR(__xludf.DUMMYFUNCTION("CONCAT(CONCAT(CONCAT(CONCAT(CONCAT(""public static final String "", UPPER(SPLIT(A31, "" ""))), "" = ""), """"""""), B31), """""";"")"),"public static final String EXCEL = ""application/vnd.ms-excel"";")</f>
        <v>public static final String EXCEL = "application/vnd.ms-excel";</v>
      </c>
      <c r="E31" s="3" t="str">
        <f>IFERROR(__xludf.DUMMYFUNCTION("CONCAT(CONCAT(CONCAT(CONCAT(""else if (ext == """""", C31), """""") return ""), UPPER(SPLIT(A31, "" ""))),"";"")"),"else if (ext == ""xls"") return EXCEL;")</f>
        <v>else if (ext == "xls") return EXCEL;</v>
      </c>
    </row>
    <row r="32">
      <c r="A32" s="1" t="s">
        <v>80</v>
      </c>
      <c r="B32" s="1" t="s">
        <v>72</v>
      </c>
      <c r="C32" s="1" t="s">
        <v>81</v>
      </c>
      <c r="D32" s="3" t="str">
        <f>IFERROR(__xludf.DUMMYFUNCTION("CONCAT(CONCAT(CONCAT(CONCAT(CONCAT(""public static final String "", UPPER(SPLIT(A32, "" ""))), "" = ""), """"""""), B32), """""";"")"),"public static final String EXCEL = ""application/vnd.ms-excel"";")</f>
        <v>public static final String EXCEL = "application/vnd.ms-excel";</v>
      </c>
      <c r="E32" s="3" t="str">
        <f>IFERROR(__xludf.DUMMYFUNCTION("CONCAT(CONCAT(CONCAT(CONCAT(""else if (ext == """""", C32), """""") return ""), UPPER(SPLIT(A32, "" ""))),"";"")"),"else if (ext == ""xlt"") return EXCEL;")</f>
        <v>else if (ext == "xlt") return EXCEL;</v>
      </c>
    </row>
    <row r="33">
      <c r="A33" s="1" t="s">
        <v>82</v>
      </c>
      <c r="B33" s="1" t="s">
        <v>72</v>
      </c>
      <c r="C33" s="1" t="s">
        <v>83</v>
      </c>
      <c r="D33" s="3" t="str">
        <f>IFERROR(__xludf.DUMMYFUNCTION("CONCAT(CONCAT(CONCAT(CONCAT(CONCAT(""public static final String "", UPPER(SPLIT(A33, "" ""))), "" = ""), """"""""), B33), """""";"")"),"public static final String EXCEL = ""application/vnd.ms-excel"";")</f>
        <v>public static final String EXCEL = "application/vnd.ms-excel";</v>
      </c>
      <c r="E33" s="3" t="str">
        <f>IFERROR(__xludf.DUMMYFUNCTION("CONCAT(CONCAT(CONCAT(CONCAT(""else if (ext == """""", C33), """""") return ""), UPPER(SPLIT(A33, "" ""))),"";"")"),"else if (ext == ""xlw"") return EXCEL;")</f>
        <v>else if (ext == "xlw") return EXCEL;</v>
      </c>
    </row>
    <row r="34">
      <c r="A34" s="1" t="s">
        <v>84</v>
      </c>
      <c r="B34" s="1" t="s">
        <v>85</v>
      </c>
      <c r="C34" s="1" t="s">
        <v>86</v>
      </c>
      <c r="D34" s="3" t="str">
        <f>IFERROR(__xludf.DUMMYFUNCTION("CONCAT(CONCAT(CONCAT(CONCAT(CONCAT(""public static final String "", UPPER(SPLIT(A34, "" ""))), "" = ""), """"""""), B34), """""";"")"),"public static final String OUTLOOK = ""application/vnd.ms-outlook"";")</f>
        <v>public static final String OUTLOOK = "application/vnd.ms-outlook";</v>
      </c>
      <c r="E34" s="3" t="str">
        <f>IFERROR(__xludf.DUMMYFUNCTION("CONCAT(CONCAT(CONCAT(CONCAT(""else if (ext == """""", C34), """""") return ""), UPPER(SPLIT(A34, "" ""))),"";"")"),"else if (ext == ""msg"") return OUTLOOK;")</f>
        <v>else if (ext == "msg") return OUTLOOK;</v>
      </c>
    </row>
    <row r="35">
      <c r="A35" s="1" t="s">
        <v>87</v>
      </c>
      <c r="B35" s="1" t="s">
        <v>88</v>
      </c>
      <c r="C35" s="1" t="s">
        <v>89</v>
      </c>
      <c r="D35" s="3" t="str">
        <f>IFERROR(__xludf.DUMMYFUNCTION("CONCAT(CONCAT(CONCAT(CONCAT(CONCAT(""public static final String "", UPPER(SPLIT(A35, "" ""))), "" = ""), """"""""), B35), """""";"")"),"public static final String SERIALIZED = ""application/vnd.ms-pkicertstore"";")</f>
        <v>public static final String SERIALIZED = "application/vnd.ms-pkicertstore";</v>
      </c>
      <c r="E35" s="3" t="str">
        <f>IFERROR(__xludf.DUMMYFUNCTION("CONCAT(CONCAT(CONCAT(CONCAT(""else if (ext == """""", C35), """""") return ""), UPPER(SPLIT(A35, "" ""))),"";"")"),"else if (ext == ""sst"") return SERIALIZED;")</f>
        <v>else if (ext == "sst") return SERIALIZED;</v>
      </c>
    </row>
    <row r="36">
      <c r="A36" s="1" t="s">
        <v>90</v>
      </c>
      <c r="B36" s="1" t="s">
        <v>91</v>
      </c>
      <c r="C36" s="1" t="s">
        <v>92</v>
      </c>
      <c r="D36" s="3" t="str">
        <f>IFERROR(__xludf.DUMMYFUNCTION("CONCAT(CONCAT(CONCAT(CONCAT(CONCAT(""public static final String "", UPPER(SPLIT(A36, "" ""))), "" = ""), """"""""), B36), """""";"")"),"public static final String WINDOWS = ""application/vnd.ms-pkiseccat"";")</f>
        <v>public static final String WINDOWS = "application/vnd.ms-pkiseccat";</v>
      </c>
      <c r="E36" s="3" t="str">
        <f>IFERROR(__xludf.DUMMYFUNCTION("CONCAT(CONCAT(CONCAT(CONCAT(""else if (ext == """""", C36), """""") return ""), UPPER(SPLIT(A36, "" ""))),"";"")"),"else if (ext == ""cat"") return WINDOWS;")</f>
        <v>else if (ext == "cat") return WINDOWS;</v>
      </c>
    </row>
    <row r="37">
      <c r="A37" s="1" t="s">
        <v>93</v>
      </c>
      <c r="B37" s="1" t="s">
        <v>94</v>
      </c>
      <c r="C37" s="1" t="s">
        <v>95</v>
      </c>
      <c r="D37" s="3" t="str">
        <f>IFERROR(__xludf.DUMMYFUNCTION("CONCAT(CONCAT(CONCAT(CONCAT(CONCAT(""public static final String "", UPPER(SPLIT(A37, "" ""))), "" = ""), """"""""), B37), """""";"")"),"public static final String STEREOLITHOGRAPHY = ""application/vnd.ms-pkistl"";")</f>
        <v>public static final String STEREOLITHOGRAPHY = "application/vnd.ms-pkistl";</v>
      </c>
      <c r="E37" s="3" t="str">
        <f>IFERROR(__xludf.DUMMYFUNCTION("CONCAT(CONCAT(CONCAT(CONCAT(""else if (ext == """""", C37), """""") return ""), UPPER(SPLIT(A37, "" ""))),"";"")"),"else if (ext == ""stl"") return STEREOLITHOGRAPHY;")</f>
        <v>else if (ext == "stl") return STEREOLITHOGRAPHY;</v>
      </c>
    </row>
    <row r="38">
      <c r="A38" s="1" t="s">
        <v>96</v>
      </c>
      <c r="B38" s="1" t="s">
        <v>97</v>
      </c>
      <c r="C38" s="1" t="s">
        <v>98</v>
      </c>
      <c r="D38" s="3" t="str">
        <f>IFERROR(__xludf.DUMMYFUNCTION("CONCAT(CONCAT(CONCAT(CONCAT(CONCAT(""public static final String "", UPPER(SPLIT(A38, "" ""))), "" = ""), """"""""), B38), """""";"")"),"public static final String POWERPOINT = ""application/vnd.ms-powerpoint"";")</f>
        <v>public static final String POWERPOINT = "application/vnd.ms-powerpoint";</v>
      </c>
      <c r="E38" s="3" t="str">
        <f>IFERROR(__xludf.DUMMYFUNCTION("CONCAT(CONCAT(CONCAT(CONCAT(""else if (ext == """""", C38), """""") return ""), UPPER(SPLIT(A38, "" ""))),"";"")"),"else if (ext == ""pot"") return POWERPOINT;")</f>
        <v>else if (ext == "pot") return POWERPOINT;</v>
      </c>
    </row>
    <row r="39">
      <c r="A39" s="1" t="s">
        <v>99</v>
      </c>
      <c r="B39" s="1" t="s">
        <v>97</v>
      </c>
      <c r="C39" s="1" t="s">
        <v>100</v>
      </c>
      <c r="D39" s="3" t="str">
        <f>IFERROR(__xludf.DUMMYFUNCTION("CONCAT(CONCAT(CONCAT(CONCAT(CONCAT(""public static final String "", UPPER(SPLIT(A39, "" ""))), "" = ""), """"""""), B39), """""";"")"),"public static final String POWERPOINT = ""application/vnd.ms-powerpoint"";")</f>
        <v>public static final String POWERPOINT = "application/vnd.ms-powerpoint";</v>
      </c>
      <c r="E39" s="3" t="str">
        <f>IFERROR(__xludf.DUMMYFUNCTION("CONCAT(CONCAT(CONCAT(CONCAT(""else if (ext == """""", C39), """""") return ""), UPPER(SPLIT(A39, "" ""))),"";"")"),"else if (ext == ""pps"") return POWERPOINT;")</f>
        <v>else if (ext == "pps") return POWERPOINT;</v>
      </c>
    </row>
    <row r="40">
      <c r="A40" s="1" t="s">
        <v>101</v>
      </c>
      <c r="B40" s="1" t="s">
        <v>97</v>
      </c>
      <c r="C40" s="1" t="s">
        <v>102</v>
      </c>
      <c r="D40" s="3" t="str">
        <f>IFERROR(__xludf.DUMMYFUNCTION("CONCAT(CONCAT(CONCAT(CONCAT(CONCAT(""public static final String "", UPPER(SPLIT(A40, "" ""))), "" = ""), """"""""), B40), """""";"")"),"public static final String POWERPOINT = ""application/vnd.ms-powerpoint"";")</f>
        <v>public static final String POWERPOINT = "application/vnd.ms-powerpoint";</v>
      </c>
      <c r="E40" s="3" t="str">
        <f>IFERROR(__xludf.DUMMYFUNCTION("CONCAT(CONCAT(CONCAT(CONCAT(""else if (ext == """""", C40), """""") return ""), UPPER(SPLIT(A40, "" ""))),"";"")"),"else if (ext == ""ppt"") return POWERPOINT;")</f>
        <v>else if (ext == "ppt") return POWERPOINT;</v>
      </c>
    </row>
    <row r="41">
      <c r="A41" s="1" t="s">
        <v>103</v>
      </c>
      <c r="B41" s="1" t="s">
        <v>104</v>
      </c>
      <c r="C41" s="1" t="s">
        <v>105</v>
      </c>
      <c r="D41" s="3" t="str">
        <f>IFERROR(__xludf.DUMMYFUNCTION("CONCAT(CONCAT(CONCAT(CONCAT(CONCAT(""public static final String "", UPPER(SPLIT(A41, "" ""))), "" = ""), """"""""), B41), """""";"")"),"public static final String MICROSOFT = ""application/vnd.ms-project"";")</f>
        <v>public static final String MICROSOFT = "application/vnd.ms-project";</v>
      </c>
      <c r="E41" s="3" t="str">
        <f>IFERROR(__xludf.DUMMYFUNCTION("CONCAT(CONCAT(CONCAT(CONCAT(""else if (ext == """""", C41), """""") return ""), UPPER(SPLIT(A41, "" ""))),"";"")"),"else if (ext == ""mpp"") return MICROSOFT;")</f>
        <v>else if (ext == "mpp") return MICROSOFT;</v>
      </c>
    </row>
    <row r="42">
      <c r="A42" s="1" t="s">
        <v>106</v>
      </c>
      <c r="B42" s="1" t="s">
        <v>107</v>
      </c>
      <c r="C42" s="1" t="s">
        <v>108</v>
      </c>
      <c r="D42" s="3" t="str">
        <f>IFERROR(__xludf.DUMMYFUNCTION("CONCAT(CONCAT(CONCAT(CONCAT(CONCAT(""public static final String "", UPPER(SPLIT(A42, "" ""))), "" = ""), """"""""), B42), """""";"")"),"public static final String WORDPERFECT = ""application/vnd.ms-works"";")</f>
        <v>public static final String WORDPERFECT = "application/vnd.ms-works";</v>
      </c>
      <c r="E42" s="3" t="str">
        <f>IFERROR(__xludf.DUMMYFUNCTION("CONCAT(CONCAT(CONCAT(CONCAT(""else if (ext == """""", C42), """""") return ""), UPPER(SPLIT(A42, "" ""))),"";"")"),"else if (ext == ""wcm"") return WORDPERFECT;")</f>
        <v>else if (ext == "wcm") return WORDPERFECT;</v>
      </c>
    </row>
    <row r="43">
      <c r="A43" s="1" t="s">
        <v>109</v>
      </c>
      <c r="B43" s="1" t="s">
        <v>107</v>
      </c>
      <c r="C43" s="1" t="s">
        <v>110</v>
      </c>
      <c r="D43" s="3" t="str">
        <f>IFERROR(__xludf.DUMMYFUNCTION("CONCAT(CONCAT(CONCAT(CONCAT(CONCAT(""public static final String "", UPPER(SPLIT(A43, "" ""))), "" = ""), """"""""), B43), """""";"")"),"public static final String MICROSOFT = ""application/vnd.ms-works"";")</f>
        <v>public static final String MICROSOFT = "application/vnd.ms-works";</v>
      </c>
      <c r="E43" s="3" t="str">
        <f>IFERROR(__xludf.DUMMYFUNCTION("CONCAT(CONCAT(CONCAT(CONCAT(""else if (ext == """""", C43), """""") return ""), UPPER(SPLIT(A43, "" ""))),"";"")"),"else if (ext == ""wdb"") return MICROSOFT;")</f>
        <v>else if (ext == "wdb") return MICROSOFT;</v>
      </c>
    </row>
    <row r="44">
      <c r="A44" s="1" t="s">
        <v>111</v>
      </c>
      <c r="B44" s="1" t="s">
        <v>107</v>
      </c>
      <c r="C44" s="1" t="s">
        <v>112</v>
      </c>
      <c r="D44" s="3" t="str">
        <f>IFERROR(__xludf.DUMMYFUNCTION("CONCAT(CONCAT(CONCAT(CONCAT(CONCAT(""public static final String "", UPPER(SPLIT(A44, "" ""))), "" = ""), """"""""), B44), """""";"")"),"public static final String MICROSOFT = ""application/vnd.ms-works"";")</f>
        <v>public static final String MICROSOFT = "application/vnd.ms-works";</v>
      </c>
      <c r="E44" s="3" t="str">
        <f>IFERROR(__xludf.DUMMYFUNCTION("CONCAT(CONCAT(CONCAT(CONCAT(""else if (ext == """""", C44), """""") return ""), UPPER(SPLIT(A44, "" ""))),"";"")"),"else if (ext == ""wks"") return MICROSOFT;")</f>
        <v>else if (ext == "wks") return MICROSOFT;</v>
      </c>
    </row>
    <row r="45">
      <c r="A45" s="1" t="s">
        <v>113</v>
      </c>
      <c r="B45" s="1" t="s">
        <v>107</v>
      </c>
      <c r="C45" s="1" t="s">
        <v>114</v>
      </c>
      <c r="D45" s="3" t="str">
        <f>IFERROR(__xludf.DUMMYFUNCTION("CONCAT(CONCAT(CONCAT(CONCAT(CONCAT(""public static final String "", UPPER(SPLIT(A45, "" ""))), "" = ""), """"""""), B45), """""";"")"),"public static final String MICROSOFT = ""application/vnd.ms-works"";")</f>
        <v>public static final String MICROSOFT = "application/vnd.ms-works";</v>
      </c>
      <c r="E45" s="3" t="str">
        <f>IFERROR(__xludf.DUMMYFUNCTION("CONCAT(CONCAT(CONCAT(CONCAT(""else if (ext == """""", C45), """""") return ""), UPPER(SPLIT(A45, "" ""))),"";"")"),"else if (ext == ""wps"") return MICROSOFT;")</f>
        <v>else if (ext == "wps") return MICROSOFT;</v>
      </c>
    </row>
    <row r="46">
      <c r="A46" s="1" t="s">
        <v>115</v>
      </c>
      <c r="B46" s="1" t="s">
        <v>116</v>
      </c>
      <c r="C46" s="1" t="s">
        <v>117</v>
      </c>
      <c r="D46" s="3" t="str">
        <f>IFERROR(__xludf.DUMMYFUNCTION("CONCAT(CONCAT(CONCAT(CONCAT(CONCAT(""public static final String "", UPPER(SPLIT(A46, "" ""))), "" = ""), """"""""), B46), """""";"")"),"public static final String WINDOWS = ""application/winhlp"";")</f>
        <v>public static final String WINDOWS = "application/winhlp";</v>
      </c>
      <c r="E46" s="3" t="str">
        <f>IFERROR(__xludf.DUMMYFUNCTION("CONCAT(CONCAT(CONCAT(CONCAT(""else if (ext == """""", C46), """""") return ""), UPPER(SPLIT(A46, "" ""))),"";"")"),"else if (ext == ""hlp"") return WINDOWS;")</f>
        <v>else if (ext == "hlp") return WINDOWS;</v>
      </c>
    </row>
    <row r="47">
      <c r="A47" s="1" t="s">
        <v>118</v>
      </c>
      <c r="B47" s="1" t="s">
        <v>119</v>
      </c>
      <c r="C47" s="1" t="s">
        <v>120</v>
      </c>
      <c r="D47" s="3" t="str">
        <f>IFERROR(__xludf.DUMMYFUNCTION("CONCAT(CONCAT(CONCAT(CONCAT(CONCAT(""public static final String "", UPPER(SPLIT(A47, "" ""))), "" = ""), """"""""), B47), """""";"")"),"public static final String BINARY = ""application/x-bcpio"";")</f>
        <v>public static final String BINARY = "application/x-bcpio";</v>
      </c>
      <c r="E47" s="3" t="str">
        <f>IFERROR(__xludf.DUMMYFUNCTION("CONCAT(CONCAT(CONCAT(CONCAT(""else if (ext == """""", C47), """""") return ""), UPPER(SPLIT(A47, "" ""))),"";"")"),"else if (ext == ""bcpio"") return BINARY;")</f>
        <v>else if (ext == "bcpio") return BINARY;</v>
      </c>
    </row>
    <row r="48">
      <c r="A48" s="1" t="s">
        <v>121</v>
      </c>
      <c r="B48" s="1" t="s">
        <v>122</v>
      </c>
      <c r="C48" s="1" t="s">
        <v>123</v>
      </c>
      <c r="D48" s="3" t="str">
        <f>IFERROR(__xludf.DUMMYFUNCTION("CONCAT(CONCAT(CONCAT(CONCAT(CONCAT(""public static final String "", UPPER(SPLIT(A48, "" ""))), "" = ""), """"""""), B48), """""";"")"),"public static final String COMPUTABLE = ""application/x-cdf"";")</f>
        <v>public static final String COMPUTABLE = "application/x-cdf";</v>
      </c>
      <c r="E48" s="3" t="str">
        <f>IFERROR(__xludf.DUMMYFUNCTION("CONCAT(CONCAT(CONCAT(CONCAT(""else if (ext == """""", C48), """""") return ""), UPPER(SPLIT(A48, "" ""))),"";"")"),"else if (ext == ""cdf"") return COMPUTABLE;")</f>
        <v>else if (ext == "cdf") return COMPUTABLE;</v>
      </c>
    </row>
    <row r="49">
      <c r="A49" s="1" t="s">
        <v>124</v>
      </c>
      <c r="B49" s="1" t="s">
        <v>125</v>
      </c>
      <c r="C49" s="1" t="s">
        <v>126</v>
      </c>
      <c r="D49" s="3" t="str">
        <f>IFERROR(__xludf.DUMMYFUNCTION("CONCAT(CONCAT(CONCAT(CONCAT(CONCAT(""public static final String "", UPPER(SPLIT(A49, "" ""))), "" = ""), """"""""), B49), """""";"")"),"public static final String UNIX = ""application/x-compress"";")</f>
        <v>public static final String UNIX = "application/x-compress";</v>
      </c>
      <c r="E49" s="3" t="str">
        <f>IFERROR(__xludf.DUMMYFUNCTION("CONCAT(CONCAT(CONCAT(CONCAT(""else if (ext == """""", C49), """""") return ""), UPPER(SPLIT(A49, "" ""))),"";"")"),"else if (ext == ""z"") return UNIX;")</f>
        <v>else if (ext == "z") return UNIX;</v>
      </c>
    </row>
    <row r="50">
      <c r="A50" s="1" t="s">
        <v>127</v>
      </c>
      <c r="B50" s="1" t="s">
        <v>128</v>
      </c>
      <c r="C50" s="1" t="s">
        <v>129</v>
      </c>
      <c r="D50" s="3" t="str">
        <f>IFERROR(__xludf.DUMMYFUNCTION("CONCAT(CONCAT(CONCAT(CONCAT(CONCAT(""public static final String "", UPPER(SPLIT(A50, "" ""))), "" = ""), """"""""), B50), """""";"")"),"public static final String GZIPPED = ""application/x-compressed"";")</f>
        <v>public static final String GZIPPED = "application/x-compressed";</v>
      </c>
      <c r="E50" s="3" t="str">
        <f>IFERROR(__xludf.DUMMYFUNCTION("CONCAT(CONCAT(CONCAT(CONCAT(""else if (ext == """""", C50), """""") return ""), UPPER(SPLIT(A50, "" ""))),"";"")"),"else if (ext == ""tgz"") return GZIPPED;")</f>
        <v>else if (ext == "tgz") return GZIPPED;</v>
      </c>
    </row>
    <row r="51">
      <c r="A51" s="1" t="s">
        <v>130</v>
      </c>
      <c r="B51" s="1" t="s">
        <v>131</v>
      </c>
      <c r="C51" s="1" t="s">
        <v>132</v>
      </c>
      <c r="D51" s="3" t="str">
        <f>IFERROR(__xludf.DUMMYFUNCTION("CONCAT(CONCAT(CONCAT(CONCAT(CONCAT(""public static final String "", UPPER(SPLIT(A51, "" ""))), "" = ""), """"""""), B51), """""";"")"),"public static final String UNIX = ""application/x-cpio"";")</f>
        <v>public static final String UNIX = "application/x-cpio";</v>
      </c>
      <c r="E51" s="3" t="str">
        <f>IFERROR(__xludf.DUMMYFUNCTION("CONCAT(CONCAT(CONCAT(CONCAT(""else if (ext == """""", C51), """""") return ""), UPPER(SPLIT(A51, "" ""))),"";"")"),"else if (ext == ""cpio"") return UNIX;")</f>
        <v>else if (ext == "cpio") return UNIX;</v>
      </c>
    </row>
    <row r="52">
      <c r="A52" s="1" t="s">
        <v>133</v>
      </c>
      <c r="B52" s="1" t="s">
        <v>134</v>
      </c>
      <c r="C52" s="1" t="s">
        <v>135</v>
      </c>
      <c r="D52" s="3" t="str">
        <f>IFERROR(__xludf.DUMMYFUNCTION("CONCAT(CONCAT(CONCAT(CONCAT(CONCAT(""public static final String "", UPPER(SPLIT(A52, "" ""))), "" = ""), """"""""), B52), """""";"")"),"public static final String PHOTOSHOP = ""application/x-csh"";")</f>
        <v>public static final String PHOTOSHOP = "application/x-csh";</v>
      </c>
      <c r="E52" s="3" t="str">
        <f>IFERROR(__xludf.DUMMYFUNCTION("CONCAT(CONCAT(CONCAT(CONCAT(""else if (ext == """""", C52), """""") return ""), UPPER(SPLIT(A52, "" ""))),"";"")"),"else if (ext == ""csh"") return PHOTOSHOP;")</f>
        <v>else if (ext == "csh") return PHOTOSHOP;</v>
      </c>
    </row>
    <row r="53">
      <c r="A53" s="1" t="s">
        <v>136</v>
      </c>
      <c r="B53" s="1" t="s">
        <v>137</v>
      </c>
      <c r="C53" s="1" t="s">
        <v>138</v>
      </c>
      <c r="D53" s="3" t="str">
        <f>IFERROR(__xludf.DUMMYFUNCTION("CONCAT(CONCAT(CONCAT(CONCAT(CONCAT(""public static final String "", UPPER(SPLIT(A53, "" ""))), "" = ""), """"""""), B53), """""";"")"),"public static final String KODAK = ""application/x-director"";")</f>
        <v>public static final String KODAK = "application/x-director";</v>
      </c>
      <c r="E53" s="3" t="str">
        <f>IFERROR(__xludf.DUMMYFUNCTION("CONCAT(CONCAT(CONCAT(CONCAT(""else if (ext == """""", C53), """""") return ""), UPPER(SPLIT(A53, "" ""))),"";"")"),"else if (ext == ""dcr"") return KODAK;")</f>
        <v>else if (ext == "dcr") return KODAK;</v>
      </c>
    </row>
    <row r="54">
      <c r="A54" s="1" t="s">
        <v>139</v>
      </c>
      <c r="B54" s="1" t="s">
        <v>137</v>
      </c>
      <c r="C54" s="1" t="s">
        <v>140</v>
      </c>
      <c r="D54" s="3" t="str">
        <f>IFERROR(__xludf.DUMMYFUNCTION("CONCAT(CONCAT(CONCAT(CONCAT(CONCAT(""public static final String "", UPPER(SPLIT(A54, "" ""))), "" = ""), """"""""), B54), """""";"")"),"public static final String ADOBE = ""application/x-director"";")</f>
        <v>public static final String ADOBE = "application/x-director";</v>
      </c>
      <c r="E54" s="3" t="str">
        <f>IFERROR(__xludf.DUMMYFUNCTION("CONCAT(CONCAT(CONCAT(CONCAT(""else if (ext == """""", C54), """""") return ""), UPPER(SPLIT(A54, "" ""))),"";"")"),"else if (ext == ""dir"") return ADOBE;")</f>
        <v>else if (ext == "dir") return ADOBE;</v>
      </c>
    </row>
    <row r="55">
      <c r="A55" s="1" t="s">
        <v>141</v>
      </c>
      <c r="B55" s="1" t="s">
        <v>137</v>
      </c>
      <c r="C55" s="1" t="s">
        <v>142</v>
      </c>
      <c r="D55" s="3" t="str">
        <f>IFERROR(__xludf.DUMMYFUNCTION("CONCAT(CONCAT(CONCAT(CONCAT(CONCAT(""public static final String "", UPPER(SPLIT(A55, "" ""))), "" = ""), """"""""), B55), """""";"")"),"public static final String MACROMEDIA = ""application/x-director"";")</f>
        <v>public static final String MACROMEDIA = "application/x-director";</v>
      </c>
      <c r="E55" s="3" t="str">
        <f>IFERROR(__xludf.DUMMYFUNCTION("CONCAT(CONCAT(CONCAT(CONCAT(""else if (ext == """""", C55), """""") return ""), UPPER(SPLIT(A55, "" ""))),"";"")"),"else if (ext == ""dxr"") return MACROMEDIA;")</f>
        <v>else if (ext == "dxr") return MACROMEDIA;</v>
      </c>
    </row>
    <row r="56">
      <c r="A56" s="1" t="s">
        <v>143</v>
      </c>
      <c r="B56" s="1" t="s">
        <v>144</v>
      </c>
      <c r="C56" s="1" t="s">
        <v>145</v>
      </c>
      <c r="D56" s="3" t="str">
        <f>IFERROR(__xludf.DUMMYFUNCTION("CONCAT(CONCAT(CONCAT(CONCAT(CONCAT(""public static final String "", UPPER(SPLIT(A56, "" ""))), "" = ""), """"""""), B56), """""";"")"),"public static final String DEVICE = ""application/x-dvi"";")</f>
        <v>public static final String DEVICE = "application/x-dvi";</v>
      </c>
      <c r="E56" s="3" t="str">
        <f>IFERROR(__xludf.DUMMYFUNCTION("CONCAT(CONCAT(CONCAT(CONCAT(""else if (ext == """""", C56), """""") return ""), UPPER(SPLIT(A56, "" ""))),"";"")"),"else if (ext == ""dvi"") return DEVICE;")</f>
        <v>else if (ext == "dvi") return DEVICE;</v>
      </c>
    </row>
    <row r="57">
      <c r="A57" s="1" t="s">
        <v>146</v>
      </c>
      <c r="B57" s="1" t="s">
        <v>147</v>
      </c>
      <c r="C57" s="1" t="s">
        <v>148</v>
      </c>
      <c r="D57" s="3" t="str">
        <f>IFERROR(__xludf.DUMMYFUNCTION("CONCAT(CONCAT(CONCAT(CONCAT(CONCAT(""public static final String "", UPPER(SPLIT(A57, "" ""))), "" = ""), """"""""), B57), """""";"")"),"public static final String GNU = ""application/x-gtar"";")</f>
        <v>public static final String GNU = "application/x-gtar";</v>
      </c>
      <c r="E57" s="3" t="str">
        <f>IFERROR(__xludf.DUMMYFUNCTION("CONCAT(CONCAT(CONCAT(CONCAT(""else if (ext == """""", C57), """""") return ""), UPPER(SPLIT(A57, "" ""))),"";"")"),"else if (ext == ""gtar"") return GNU;")</f>
        <v>else if (ext == "gtar") return GNU;</v>
      </c>
    </row>
    <row r="58">
      <c r="A58" s="1" t="s">
        <v>149</v>
      </c>
      <c r="B58" s="1" t="s">
        <v>150</v>
      </c>
      <c r="C58" s="1" t="s">
        <v>151</v>
      </c>
      <c r="D58" s="3" t="str">
        <f>IFERROR(__xludf.DUMMYFUNCTION("CONCAT(CONCAT(CONCAT(CONCAT(CONCAT(""public static final String "", UPPER(SPLIT(A58, "" ""))), "" = ""), """"""""), B58), """""";"")"),"public static final String GNU = ""application/x-gzip"";")</f>
        <v>public static final String GNU = "application/x-gzip";</v>
      </c>
      <c r="E58" s="3" t="str">
        <f>IFERROR(__xludf.DUMMYFUNCTION("CONCAT(CONCAT(CONCAT(CONCAT(""else if (ext == """""", C58), """""") return ""), UPPER(SPLIT(A58, "" ""))),"";"")"),"else if (ext == ""gz"") return GNU;")</f>
        <v>else if (ext == "gz") return GNU;</v>
      </c>
    </row>
    <row r="59">
      <c r="A59" s="1" t="s">
        <v>152</v>
      </c>
      <c r="B59" s="1" t="s">
        <v>153</v>
      </c>
      <c r="C59" s="1" t="s">
        <v>154</v>
      </c>
      <c r="D59" s="3" t="str">
        <f>IFERROR(__xludf.DUMMYFUNCTION("CONCAT(CONCAT(CONCAT(CONCAT(CONCAT(""public static final String "", UPPER(SPLIT(A59, "" ""))), "" = ""), """"""""), B59), """""";"")"),"public static final String HIERARCHICAL = ""application/x-hdf"";")</f>
        <v>public static final String HIERARCHICAL = "application/x-hdf";</v>
      </c>
      <c r="E59" s="3" t="str">
        <f>IFERROR(__xludf.DUMMYFUNCTION("CONCAT(CONCAT(CONCAT(CONCAT(""else if (ext == """""", C59), """""") return ""), UPPER(SPLIT(A59, "" ""))),"";"")"),"else if (ext == ""hdf"") return HIERARCHICAL;")</f>
        <v>else if (ext == "hdf") return HIERARCHICAL;</v>
      </c>
    </row>
    <row r="60">
      <c r="A60" s="1" t="s">
        <v>155</v>
      </c>
      <c r="B60" s="1" t="s">
        <v>156</v>
      </c>
      <c r="C60" s="1" t="s">
        <v>157</v>
      </c>
      <c r="D60" s="3" t="str">
        <f>IFERROR(__xludf.DUMMYFUNCTION("CONCAT(CONCAT(CONCAT(CONCAT(CONCAT(""public static final String "", UPPER(SPLIT(A60, "" ""))), "" = ""), """"""""), B60), """""";"")"),"public static final String INTERNET = ""application/x-internet-signup"";")</f>
        <v>public static final String INTERNET = "application/x-internet-signup";</v>
      </c>
      <c r="E60" s="3" t="str">
        <f>IFERROR(__xludf.DUMMYFUNCTION("CONCAT(CONCAT(CONCAT(CONCAT(""else if (ext == """""", C60), """""") return ""), UPPER(SPLIT(A60, "" ""))),"";"")"),"else if (ext == ""ins"") return INTERNET;")</f>
        <v>else if (ext == "ins") return INTERNET;</v>
      </c>
    </row>
    <row r="61">
      <c r="A61" s="1" t="s">
        <v>158</v>
      </c>
      <c r="B61" s="1" t="s">
        <v>156</v>
      </c>
      <c r="C61" s="1" t="s">
        <v>159</v>
      </c>
      <c r="D61" s="3" t="str">
        <f>IFERROR(__xludf.DUMMYFUNCTION("CONCAT(CONCAT(CONCAT(CONCAT(CONCAT(""public static final String "", UPPER(SPLIT(A61, "" ""))), "" = ""), """"""""), B61), """""";"")"),"public static final String IIS = ""application/x-internet-signup"";")</f>
        <v>public static final String IIS = "application/x-internet-signup";</v>
      </c>
      <c r="E61" s="3" t="str">
        <f>IFERROR(__xludf.DUMMYFUNCTION("CONCAT(CONCAT(CONCAT(CONCAT(""else if (ext == """""", C61), """""") return ""), UPPER(SPLIT(A61, "" ""))),"";"")"),"else if (ext == ""isp"") return IIS;")</f>
        <v>else if (ext == "isp") return IIS;</v>
      </c>
    </row>
    <row r="62">
      <c r="A62" s="1" t="s">
        <v>160</v>
      </c>
      <c r="B62" s="1" t="s">
        <v>161</v>
      </c>
      <c r="C62" s="1" t="s">
        <v>162</v>
      </c>
      <c r="D62" s="3" t="str">
        <f>IFERROR(__xludf.DUMMYFUNCTION("CONCAT(CONCAT(CONCAT(CONCAT(CONCAT(""public static final String "", UPPER(SPLIT(A62, "" ""))), "" = ""), """"""""), B62), """""";"")"),"public static final String ARC = ""application/x-iphone"";")</f>
        <v>public static final String ARC = "application/x-iphone";</v>
      </c>
      <c r="E62" s="3" t="str">
        <f>IFERROR(__xludf.DUMMYFUNCTION("CONCAT(CONCAT(CONCAT(CONCAT(""else if (ext == """""", C62), """""") return ""), UPPER(SPLIT(A62, "" ""))),"";"")"),"else if (ext == ""iii"") return ARC;")</f>
        <v>else if (ext == "iii") return ARC;</v>
      </c>
    </row>
    <row r="63">
      <c r="A63" s="1" t="s">
        <v>163</v>
      </c>
      <c r="B63" s="1" t="s">
        <v>164</v>
      </c>
      <c r="C63" s="1" t="s">
        <v>165</v>
      </c>
      <c r="D63" s="3" t="str">
        <f>IFERROR(__xludf.DUMMYFUNCTION("CONCAT(CONCAT(CONCAT(CONCAT(CONCAT(""public static final String "", UPPER(SPLIT(A63, "" ""))), "" = ""), """"""""), B63), """""";"")"),"public static final String JAVASCRIPT = ""application/x-javascript"";")</f>
        <v>public static final String JAVASCRIPT = "application/x-javascript";</v>
      </c>
      <c r="E63" s="3" t="str">
        <f>IFERROR(__xludf.DUMMYFUNCTION("CONCAT(CONCAT(CONCAT(CONCAT(""else if (ext == """""", C63), """""") return ""), UPPER(SPLIT(A63, "" ""))),"";"")"),"else if (ext == ""js"") return JAVASCRIPT;")</f>
        <v>else if (ext == "js") return JAVASCRIPT;</v>
      </c>
    </row>
    <row r="64">
      <c r="A64" s="1" t="s">
        <v>166</v>
      </c>
      <c r="B64" s="1" t="s">
        <v>167</v>
      </c>
      <c r="C64" s="1" t="s">
        <v>168</v>
      </c>
      <c r="D64" s="3" t="str">
        <f>IFERROR(__xludf.DUMMYFUNCTION("CONCAT(CONCAT(CONCAT(CONCAT(CONCAT(""public static final String "", UPPER(SPLIT(A64, "" ""))), "" = ""), """"""""), B64), """""";"")"),"public static final String LATEX = ""application/x-latex"";")</f>
        <v>public static final String LATEX = "application/x-latex";</v>
      </c>
      <c r="E64" s="3" t="str">
        <f>IFERROR(__xludf.DUMMYFUNCTION("CONCAT(CONCAT(CONCAT(CONCAT(""else if (ext == """""", C64), """""") return ""), UPPER(SPLIT(A64, "" ""))),"";"")"),"else if (ext == ""latex"") return LATEX;")</f>
        <v>else if (ext == "latex") return LATEX;</v>
      </c>
    </row>
    <row r="65">
      <c r="A65" s="1" t="s">
        <v>169</v>
      </c>
      <c r="B65" s="1" t="s">
        <v>170</v>
      </c>
      <c r="C65" s="1" t="s">
        <v>171</v>
      </c>
      <c r="D65" s="3" t="str">
        <f>IFERROR(__xludf.DUMMYFUNCTION("CONCAT(CONCAT(CONCAT(CONCAT(CONCAT(""public static final String "", UPPER(SPLIT(A65, "" ""))), "" = ""), """"""""), B65), """""";"")"),"public static final String MICROSOFT = ""application/x-msaccess"";")</f>
        <v>public static final String MICROSOFT = "application/x-msaccess";</v>
      </c>
      <c r="E65" s="3" t="str">
        <f>IFERROR(__xludf.DUMMYFUNCTION("CONCAT(CONCAT(CONCAT(CONCAT(""else if (ext == """""", C65), """""") return ""), UPPER(SPLIT(A65, "" ""))),"";"")"),"else if (ext == ""mdb"") return MICROSOFT;")</f>
        <v>else if (ext == "mdb") return MICROSOFT;</v>
      </c>
    </row>
    <row r="66">
      <c r="A66" s="1" t="s">
        <v>172</v>
      </c>
      <c r="B66" s="1" t="s">
        <v>173</v>
      </c>
      <c r="C66" s="1" t="s">
        <v>174</v>
      </c>
      <c r="D66" s="3" t="str">
        <f>IFERROR(__xludf.DUMMYFUNCTION("CONCAT(CONCAT(CONCAT(CONCAT(CONCAT(""public static final String "", UPPER(SPLIT(A66, "" ""))), "" = ""), """"""""), B66), """""";"")"),"public static final String WINDOWS = ""application/x-mscardfile"";")</f>
        <v>public static final String WINDOWS = "application/x-mscardfile";</v>
      </c>
      <c r="E66" s="3" t="str">
        <f>IFERROR(__xludf.DUMMYFUNCTION("CONCAT(CONCAT(CONCAT(CONCAT(""else if (ext == """""", C66), """""") return ""), UPPER(SPLIT(A66, "" ""))),"";"")"),"else if (ext == ""crd"") return WINDOWS;")</f>
        <v>else if (ext == "crd") return WINDOWS;</v>
      </c>
    </row>
    <row r="67">
      <c r="A67" s="1" t="s">
        <v>175</v>
      </c>
      <c r="B67" s="1" t="s">
        <v>176</v>
      </c>
      <c r="C67" s="1" t="s">
        <v>177</v>
      </c>
      <c r="D67" s="3" t="str">
        <f>IFERROR(__xludf.DUMMYFUNCTION("CONCAT(CONCAT(CONCAT(CONCAT(CONCAT(""public static final String "", UPPER(SPLIT(A67, "" ""))), "" = ""), """"""""), B67), """""";"")"),"public static final String CRAZYTALK = ""application/x-msclip"";")</f>
        <v>public static final String CRAZYTALK = "application/x-msclip";</v>
      </c>
      <c r="E67" s="3" t="str">
        <f>IFERROR(__xludf.DUMMYFUNCTION("CONCAT(CONCAT(CONCAT(CONCAT(""else if (ext == """""", C67), """""") return ""), UPPER(SPLIT(A67, "" ""))),"";"")"),"else if (ext == ""clp"") return CRAZYTALK;")</f>
        <v>else if (ext == "clp") return CRAZYTALK;</v>
      </c>
    </row>
    <row r="68">
      <c r="A68" s="1" t="s">
        <v>178</v>
      </c>
      <c r="B68" s="1" t="s">
        <v>179</v>
      </c>
      <c r="C68" s="1" t="s">
        <v>180</v>
      </c>
      <c r="D68" s="3" t="str">
        <f>IFERROR(__xludf.DUMMYFUNCTION("CONCAT(CONCAT(CONCAT(CONCAT(CONCAT(""public static final String "", UPPER(SPLIT(A68, "" ""))), "" = ""), """"""""), B68), """""";"")"),"public static final String DYNAMIC = ""application/x-msdownload"";")</f>
        <v>public static final String DYNAMIC = "application/x-msdownload";</v>
      </c>
      <c r="E68" s="3" t="str">
        <f>IFERROR(__xludf.DUMMYFUNCTION("CONCAT(CONCAT(CONCAT(CONCAT(""else if (ext == """""", C68), """""") return ""), UPPER(SPLIT(A68, "" ""))),"";"")"),"else if (ext == ""dll"") return DYNAMIC;")</f>
        <v>else if (ext == "dll") return DYNAMIC;</v>
      </c>
    </row>
    <row r="69">
      <c r="A69" s="1" t="s">
        <v>181</v>
      </c>
      <c r="B69" s="1" t="s">
        <v>182</v>
      </c>
      <c r="C69" s="1" t="s">
        <v>183</v>
      </c>
      <c r="D69" s="3" t="str">
        <f>IFERROR(__xludf.DUMMYFUNCTION("CONCAT(CONCAT(CONCAT(CONCAT(CONCAT(""public static final String "", UPPER(SPLIT(A69, "" ""))), "" = ""), """"""""), B69), """""";"")"),"public static final String MICROSOFT = ""application/x-msmediaview"";")</f>
        <v>public static final String MICROSOFT = "application/x-msmediaview";</v>
      </c>
      <c r="E69" s="3" t="str">
        <f>IFERROR(__xludf.DUMMYFUNCTION("CONCAT(CONCAT(CONCAT(CONCAT(""else if (ext == """""", C69), """""") return ""), UPPER(SPLIT(A69, "" ""))),"";"")"),"else if (ext == ""m13"") return MICROSOFT;")</f>
        <v>else if (ext == "m13") return MICROSOFT;</v>
      </c>
    </row>
    <row r="70">
      <c r="A70" s="1" t="s">
        <v>184</v>
      </c>
      <c r="B70" s="1" t="s">
        <v>182</v>
      </c>
      <c r="C70" s="1" t="s">
        <v>185</v>
      </c>
      <c r="D70" s="3" t="str">
        <f>IFERROR(__xludf.DUMMYFUNCTION("CONCAT(CONCAT(CONCAT(CONCAT(CONCAT(""public static final String "", UPPER(SPLIT(A70, "" ""))), "" = ""), """"""""), B70), """""";"")"),"public static final String STEUER2001 = ""application/x-msmediaview"";")</f>
        <v>public static final String STEUER2001 = "application/x-msmediaview";</v>
      </c>
      <c r="E70" s="3" t="str">
        <f>IFERROR(__xludf.DUMMYFUNCTION("CONCAT(CONCAT(CONCAT(CONCAT(""else if (ext == """""", C70), """""") return ""), UPPER(SPLIT(A70, "" ""))),"";"")"),"else if (ext == ""m14"") return STEUER2001;")</f>
        <v>else if (ext == "m14") return STEUER2001;</v>
      </c>
    </row>
    <row r="71">
      <c r="A71" s="1" t="s">
        <v>186</v>
      </c>
      <c r="B71" s="1" t="s">
        <v>182</v>
      </c>
      <c r="C71" s="1" t="s">
        <v>187</v>
      </c>
      <c r="D71" s="3" t="str">
        <f>IFERROR(__xludf.DUMMYFUNCTION("CONCAT(CONCAT(CONCAT(CONCAT(CONCAT(""public static final String "", UPPER(SPLIT(A71, "" ""))), "" = ""), """"""""), B71), """""";"")"),"public static final String MULTIMEDIA = ""application/x-msmediaview"";")</f>
        <v>public static final String MULTIMEDIA = "application/x-msmediaview";</v>
      </c>
      <c r="E71" s="3" t="str">
        <f>IFERROR(__xludf.DUMMYFUNCTION("CONCAT(CONCAT(CONCAT(CONCAT(""else if (ext == """""", C71), """""") return ""), UPPER(SPLIT(A71, "" ""))),"";"")"),"else if (ext == ""mvb"") return MULTIMEDIA;")</f>
        <v>else if (ext == "mvb") return MULTIMEDIA;</v>
      </c>
    </row>
    <row r="72">
      <c r="A72" s="1" t="s">
        <v>188</v>
      </c>
      <c r="B72" s="1" t="s">
        <v>189</v>
      </c>
      <c r="C72" s="1" t="s">
        <v>190</v>
      </c>
      <c r="D72" s="3" t="str">
        <f>IFERROR(__xludf.DUMMYFUNCTION("CONCAT(CONCAT(CONCAT(CONCAT(CONCAT(""public static final String "", UPPER(SPLIT(A72, "" ""))), "" = ""), """"""""), B72), """""";"")"),"public static final String WINDOWS = ""application/x-msmetafile"";")</f>
        <v>public static final String WINDOWS = "application/x-msmetafile";</v>
      </c>
      <c r="E72" s="3" t="str">
        <f>IFERROR(__xludf.DUMMYFUNCTION("CONCAT(CONCAT(CONCAT(CONCAT(""else if (ext == """""", C72), """""") return ""), UPPER(SPLIT(A72, "" ""))),"";"")"),"else if (ext == ""wmf"") return WINDOWS;")</f>
        <v>else if (ext == "wmf") return WINDOWS;</v>
      </c>
    </row>
    <row r="73">
      <c r="A73" s="1" t="s">
        <v>191</v>
      </c>
      <c r="B73" s="1" t="s">
        <v>192</v>
      </c>
      <c r="C73" s="1" t="s">
        <v>193</v>
      </c>
      <c r="D73" s="3" t="str">
        <f>IFERROR(__xludf.DUMMYFUNCTION("CONCAT(CONCAT(CONCAT(CONCAT(CONCAT(""public static final String "", UPPER(SPLIT(A73, "" ""))), "" = ""), """"""""), B73), """""";"")"),"public static final String MICROSOFT = ""application/x-msmoney"";")</f>
        <v>public static final String MICROSOFT = "application/x-msmoney";</v>
      </c>
      <c r="E73" s="3" t="str">
        <f>IFERROR(__xludf.DUMMYFUNCTION("CONCAT(CONCAT(CONCAT(CONCAT(""else if (ext == """""", C73), """""") return ""), UPPER(SPLIT(A73, "" ""))),"";"")"),"else if (ext == ""mny"") return MICROSOFT;")</f>
        <v>else if (ext == "mny") return MICROSOFT;</v>
      </c>
    </row>
    <row r="74">
      <c r="A74" s="1" t="s">
        <v>194</v>
      </c>
      <c r="B74" s="1" t="s">
        <v>195</v>
      </c>
      <c r="C74" s="1" t="s">
        <v>196</v>
      </c>
      <c r="D74" s="3" t="str">
        <f>IFERROR(__xludf.DUMMYFUNCTION("CONCAT(CONCAT(CONCAT(CONCAT(CONCAT(""public static final String "", UPPER(SPLIT(A74, "" ""))), "" = ""), """"""""), B74), """""";"")"),"public static final String MICROSOFT = ""application/x-mspublisher"";")</f>
        <v>public static final String MICROSOFT = "application/x-mspublisher";</v>
      </c>
      <c r="E74" s="3" t="str">
        <f>IFERROR(__xludf.DUMMYFUNCTION("CONCAT(CONCAT(CONCAT(CONCAT(""else if (ext == """""", C74), """""") return ""), UPPER(SPLIT(A74, "" ""))),"";"")"),"else if (ext == ""pub"") return MICROSOFT;")</f>
        <v>else if (ext == "pub") return MICROSOFT;</v>
      </c>
    </row>
    <row r="75">
      <c r="A75" s="1" t="s">
        <v>197</v>
      </c>
      <c r="B75" s="1" t="s">
        <v>198</v>
      </c>
      <c r="C75" s="1" t="s">
        <v>199</v>
      </c>
      <c r="D75" s="3" t="str">
        <f>IFERROR(__xludf.DUMMYFUNCTION("CONCAT(CONCAT(CONCAT(CONCAT(CONCAT(""public static final String "", UPPER(SPLIT(A75, "" ""))), "" = ""), """"""""), B75), """""";"")"),"public static final String TURBO = ""application/x-msschedule"";")</f>
        <v>public static final String TURBO = "application/x-msschedule";</v>
      </c>
      <c r="E75" s="3" t="str">
        <f>IFERROR(__xludf.DUMMYFUNCTION("CONCAT(CONCAT(CONCAT(CONCAT(""else if (ext == """""", C75), """""") return ""), UPPER(SPLIT(A75, "" ""))),"";"")"),"else if (ext == ""scd"") return TURBO;")</f>
        <v>else if (ext == "scd") return TURBO;</v>
      </c>
    </row>
    <row r="76">
      <c r="A76" s="1" t="s">
        <v>200</v>
      </c>
      <c r="B76" s="1" t="s">
        <v>201</v>
      </c>
      <c r="C76" s="1" t="s">
        <v>202</v>
      </c>
      <c r="D76" s="3" t="str">
        <f>IFERROR(__xludf.DUMMYFUNCTION("CONCAT(CONCAT(CONCAT(CONCAT(CONCAT(""public static final String "", UPPER(SPLIT(A76, "" ""))), "" = ""), """"""""), B76), """""";"")"),"public static final String FTR = ""application/x-msterminal"";")</f>
        <v>public static final String FTR = "application/x-msterminal";</v>
      </c>
      <c r="E76" s="3" t="str">
        <f>IFERROR(__xludf.DUMMYFUNCTION("CONCAT(CONCAT(CONCAT(CONCAT(""else if (ext == """""", C76), """""") return ""), UPPER(SPLIT(A76, "" ""))),"";"")"),"else if (ext == ""trm"") return FTR;")</f>
        <v>else if (ext == "trm") return FTR;</v>
      </c>
    </row>
    <row r="77">
      <c r="A77" s="1" t="s">
        <v>203</v>
      </c>
      <c r="B77" s="1" t="s">
        <v>204</v>
      </c>
      <c r="C77" s="1" t="s">
        <v>205</v>
      </c>
      <c r="D77" s="3" t="str">
        <f>IFERROR(__xludf.DUMMYFUNCTION("CONCAT(CONCAT(CONCAT(CONCAT(CONCAT(""public static final String "", UPPER(SPLIT(A77, "" ""))), "" = ""), """"""""), B77), """""";"")"),"public static final String MICROSOFT = ""application/x-mswrite"";")</f>
        <v>public static final String MICROSOFT = "application/x-mswrite";</v>
      </c>
      <c r="E77" s="3" t="str">
        <f>IFERROR(__xludf.DUMMYFUNCTION("CONCAT(CONCAT(CONCAT(CONCAT(""else if (ext == """""", C77), """""") return ""), UPPER(SPLIT(A77, "" ""))),"";"")"),"else if (ext == ""wri"") return MICROSOFT;")</f>
        <v>else if (ext == "wri") return MICROSOFT;</v>
      </c>
    </row>
    <row r="78">
      <c r="A78" s="1" t="s">
        <v>121</v>
      </c>
      <c r="B78" s="1" t="s">
        <v>206</v>
      </c>
      <c r="C78" s="1" t="s">
        <v>123</v>
      </c>
      <c r="D78" s="3" t="str">
        <f>IFERROR(__xludf.DUMMYFUNCTION("CONCAT(CONCAT(CONCAT(CONCAT(CONCAT(""public static final String "", UPPER(SPLIT(A78, "" ""))), "" = ""), """"""""), B78), """""";"")"),"public static final String COMPUTABLE = ""application/x-netcdf"";")</f>
        <v>public static final String COMPUTABLE = "application/x-netcdf";</v>
      </c>
      <c r="E78" s="3" t="str">
        <f>IFERROR(__xludf.DUMMYFUNCTION("CONCAT(CONCAT(CONCAT(CONCAT(""else if (ext == """""", C78), """""") return ""), UPPER(SPLIT(A78, "" ""))),"";"")"),"else if (ext == ""cdf"") return COMPUTABLE;")</f>
        <v>else if (ext == "cdf") return COMPUTABLE;</v>
      </c>
    </row>
    <row r="79">
      <c r="A79" s="1" t="s">
        <v>207</v>
      </c>
      <c r="B79" s="1" t="s">
        <v>206</v>
      </c>
      <c r="C79" s="1" t="s">
        <v>208</v>
      </c>
      <c r="D79" s="3" t="str">
        <f>IFERROR(__xludf.DUMMYFUNCTION("CONCAT(CONCAT(CONCAT(CONCAT(CONCAT(""public static final String "", UPPER(SPLIT(A79, "" ""))), "" = ""), """"""""), B79), """""";"")"),"public static final String MASTERCAM = ""application/x-netcdf"";")</f>
        <v>public static final String MASTERCAM = "application/x-netcdf";</v>
      </c>
      <c r="E79" s="3" t="str">
        <f>IFERROR(__xludf.DUMMYFUNCTION("CONCAT(CONCAT(CONCAT(CONCAT(""else if (ext == """""", C79), """""") return ""), UPPER(SPLIT(A79, "" ""))),"";"")"),"else if (ext == ""nc"") return MASTERCAM;")</f>
        <v>else if (ext == "nc") return MASTERCAM;</v>
      </c>
    </row>
    <row r="80">
      <c r="A80" s="1" t="s">
        <v>209</v>
      </c>
      <c r="B80" s="1" t="s">
        <v>210</v>
      </c>
      <c r="C80" s="1" t="s">
        <v>211</v>
      </c>
      <c r="D80" s="3" t="str">
        <f>IFERROR(__xludf.DUMMYFUNCTION("CONCAT(CONCAT(CONCAT(CONCAT(CONCAT(""public static final String "", UPPER(SPLIT(A80, "" ""))), "" = ""), """"""""), B80), """""";"")"),"public static final String MSX = ""application/x-perfmon"";")</f>
        <v>public static final String MSX = "application/x-perfmon";</v>
      </c>
      <c r="E80" s="3" t="str">
        <f>IFERROR(__xludf.DUMMYFUNCTION("CONCAT(CONCAT(CONCAT(CONCAT(""else if (ext == """""", C80), """""") return ""), UPPER(SPLIT(A80, "" ""))),"";"")"),"else if (ext == ""pma"") return MSX;")</f>
        <v>else if (ext == "pma") return MSX;</v>
      </c>
    </row>
    <row r="81">
      <c r="A81" s="1" t="s">
        <v>212</v>
      </c>
      <c r="B81" s="1" t="s">
        <v>210</v>
      </c>
      <c r="C81" s="1" t="s">
        <v>213</v>
      </c>
      <c r="D81" s="3" t="str">
        <f>IFERROR(__xludf.DUMMYFUNCTION("CONCAT(CONCAT(CONCAT(CONCAT(CONCAT(""public static final String "", UPPER(SPLIT(A81, "" ""))), "" = ""), """"""""), B81), """""";"")"),"public static final String PERFORMANCE = ""application/x-perfmon"";")</f>
        <v>public static final String PERFORMANCE = "application/x-perfmon";</v>
      </c>
      <c r="E81" s="3" t="str">
        <f>IFERROR(__xludf.DUMMYFUNCTION("CONCAT(CONCAT(CONCAT(CONCAT(""else if (ext == """""", C81), """""") return ""), UPPER(SPLIT(A81, "" ""))),"";"")"),"else if (ext == ""pmc"") return PERFORMANCE;")</f>
        <v>else if (ext == "pmc") return PERFORMANCE;</v>
      </c>
    </row>
    <row r="82">
      <c r="A82" s="1" t="s">
        <v>214</v>
      </c>
      <c r="B82" s="1" t="s">
        <v>210</v>
      </c>
      <c r="C82" s="1" t="s">
        <v>215</v>
      </c>
      <c r="D82" s="3" t="str">
        <f>IFERROR(__xludf.DUMMYFUNCTION("CONCAT(CONCAT(CONCAT(CONCAT(CONCAT(""public static final String "", UPPER(SPLIT(A82, "" ""))), "" = ""), """"""""), B82), """""";"")"),"public static final String PROCESS = ""application/x-perfmon"";")</f>
        <v>public static final String PROCESS = "application/x-perfmon";</v>
      </c>
      <c r="E82" s="3" t="str">
        <f>IFERROR(__xludf.DUMMYFUNCTION("CONCAT(CONCAT(CONCAT(CONCAT(""else if (ext == """""", C82), """""") return ""), UPPER(SPLIT(A82, "" ""))),"";"")"),"else if (ext == ""pml"") return PROCESS;")</f>
        <v>else if (ext == "pml") return PROCESS;</v>
      </c>
    </row>
    <row r="83">
      <c r="A83" s="1" t="s">
        <v>216</v>
      </c>
      <c r="B83" s="1" t="s">
        <v>210</v>
      </c>
      <c r="C83" s="1" t="s">
        <v>217</v>
      </c>
      <c r="D83" s="3" t="str">
        <f>IFERROR(__xludf.DUMMYFUNCTION("CONCAT(CONCAT(CONCAT(CONCAT(CONCAT(""public static final String "", UPPER(SPLIT(A83, "" ""))), "" = ""), """"""""), B83), """""";"")"),"public static final String AVID = ""application/x-perfmon"";")</f>
        <v>public static final String AVID = "application/x-perfmon";</v>
      </c>
      <c r="E83" s="3" t="str">
        <f>IFERROR(__xludf.DUMMYFUNCTION("CONCAT(CONCAT(CONCAT(CONCAT(""else if (ext == """""", C83), """""") return ""), UPPER(SPLIT(A83, "" ""))),"";"")"),"else if (ext == ""pmr"") return AVID;")</f>
        <v>else if (ext == "pmr") return AVID;</v>
      </c>
    </row>
    <row r="84">
      <c r="A84" s="1" t="s">
        <v>218</v>
      </c>
      <c r="B84" s="1" t="s">
        <v>210</v>
      </c>
      <c r="C84" s="1" t="s">
        <v>219</v>
      </c>
      <c r="D84" s="3" t="str">
        <f>IFERROR(__xludf.DUMMYFUNCTION("CONCAT(CONCAT(CONCAT(CONCAT(CONCAT(""public static final String "", UPPER(SPLIT(A84, "" ""))), "" = ""), """"""""), B84), """""";"")"),"public static final String PEGASUS = ""application/x-perfmon"";")</f>
        <v>public static final String PEGASUS = "application/x-perfmon";</v>
      </c>
      <c r="E84" s="3" t="str">
        <f>IFERROR(__xludf.DUMMYFUNCTION("CONCAT(CONCAT(CONCAT(CONCAT(""else if (ext == """""", C84), """""") return ""), UPPER(SPLIT(A84, "" ""))),"";"")"),"else if (ext == ""pmw"") return PEGASUS;")</f>
        <v>else if (ext == "pmw") return PEGASUS;</v>
      </c>
    </row>
    <row r="85">
      <c r="A85" s="1" t="s">
        <v>220</v>
      </c>
      <c r="B85" s="1" t="s">
        <v>221</v>
      </c>
      <c r="C85" s="1" t="s">
        <v>222</v>
      </c>
      <c r="D85" s="3" t="str">
        <f>IFERROR(__xludf.DUMMYFUNCTION("CONCAT(CONCAT(CONCAT(CONCAT(CONCAT(""public static final String "", UPPER(SPLIT(A85, "" ""))), "" = ""), """"""""), B85), """""";"")"),"public static final String PERSONAL = ""application/x-pkcs12"";")</f>
        <v>public static final String PERSONAL = "application/x-pkcs12";</v>
      </c>
      <c r="E85" s="3" t="str">
        <f>IFERROR(__xludf.DUMMYFUNCTION("CONCAT(CONCAT(CONCAT(CONCAT(""else if (ext == """""", C85), """""") return ""), UPPER(SPLIT(A85, "" ""))),"";"")"),"else if (ext == ""p12"") return PERSONAL;")</f>
        <v>else if (ext == "p12") return PERSONAL;</v>
      </c>
    </row>
    <row r="86">
      <c r="A86" s="1" t="s">
        <v>223</v>
      </c>
      <c r="B86" s="1" t="s">
        <v>221</v>
      </c>
      <c r="C86" s="1" t="s">
        <v>224</v>
      </c>
      <c r="D86" s="3" t="str">
        <f>IFERROR(__xludf.DUMMYFUNCTION("CONCAT(CONCAT(CONCAT(CONCAT(CONCAT(""public static final String "", UPPER(SPLIT(A86, "" ""))), "" = ""), """"""""), B86), """""";"")"),"public static final String PKCS = ""application/x-pkcs12"";")</f>
        <v>public static final String PKCS = "application/x-pkcs12";</v>
      </c>
      <c r="E86" s="3" t="str">
        <f>IFERROR(__xludf.DUMMYFUNCTION("CONCAT(CONCAT(CONCAT(CONCAT(""else if (ext == """""", C86), """""") return ""), UPPER(SPLIT(A86, "" ""))),"";"")"),"else if (ext == ""pfx"") return PKCS;")</f>
        <v>else if (ext == "pfx") return PKCS;</v>
      </c>
    </row>
    <row r="87">
      <c r="A87" s="1" t="s">
        <v>225</v>
      </c>
      <c r="B87" s="1" t="s">
        <v>226</v>
      </c>
      <c r="C87" s="1" t="s">
        <v>227</v>
      </c>
      <c r="D87" s="3" t="str">
        <f>IFERROR(__xludf.DUMMYFUNCTION("CONCAT(CONCAT(CONCAT(CONCAT(CONCAT(""public static final String "", UPPER(SPLIT(A87, "" ""))), "" = ""), """"""""), B87), """""";"")"),"public static final String PKCS = ""application/x-pkcs7-certificates"";")</f>
        <v>public static final String PKCS = "application/x-pkcs7-certificates";</v>
      </c>
      <c r="E87" s="3" t="str">
        <f>IFERROR(__xludf.DUMMYFUNCTION("CONCAT(CONCAT(CONCAT(CONCAT(""else if (ext == """""", C87), """""") return ""), UPPER(SPLIT(A87, "" ""))),"";"")"),"else if (ext == ""p7b"") return PKCS;")</f>
        <v>else if (ext == "p7b") return PKCS;</v>
      </c>
    </row>
    <row r="88">
      <c r="A88" s="1" t="s">
        <v>228</v>
      </c>
      <c r="B88" s="1" t="s">
        <v>226</v>
      </c>
      <c r="C88" s="1" t="s">
        <v>229</v>
      </c>
      <c r="D88" s="3" t="str">
        <f>IFERROR(__xludf.DUMMYFUNCTION("CONCAT(CONCAT(CONCAT(CONCAT(CONCAT(""public static final String "", UPPER(SPLIT(A88, "" ""))), "" = ""), """"""""), B88), """""";"")"),"public static final String SOFTWARE = ""application/x-pkcs7-certificates"";")</f>
        <v>public static final String SOFTWARE = "application/x-pkcs7-certificates";</v>
      </c>
      <c r="E88" s="3" t="str">
        <f>IFERROR(__xludf.DUMMYFUNCTION("CONCAT(CONCAT(CONCAT(CONCAT(""else if (ext == """""", C88), """""") return ""), UPPER(SPLIT(A88, "" ""))),"";"")"),"else if (ext == ""spc"") return SOFTWARE;")</f>
        <v>else if (ext == "spc") return SOFTWARE;</v>
      </c>
    </row>
    <row r="89">
      <c r="A89" s="1" t="s">
        <v>230</v>
      </c>
      <c r="B89" s="1" t="s">
        <v>231</v>
      </c>
      <c r="C89" s="1" t="s">
        <v>232</v>
      </c>
      <c r="D89" s="3" t="str">
        <f>IFERROR(__xludf.DUMMYFUNCTION("CONCAT(CONCAT(CONCAT(CONCAT(CONCAT(""public static final String "", UPPER(SPLIT(A89, "" ""))), "" = ""), """"""""), B89), """""";"")"),"public static final String CERTIFICATE = ""application/x-pkcs7-certreqresp"";")</f>
        <v>public static final String CERTIFICATE = "application/x-pkcs7-certreqresp";</v>
      </c>
      <c r="E89" s="3" t="str">
        <f>IFERROR(__xludf.DUMMYFUNCTION("CONCAT(CONCAT(CONCAT(CONCAT(""else if (ext == """""", C89), """""") return ""), UPPER(SPLIT(A89, "" ""))),"";"")"),"else if (ext == ""p7r"") return CERTIFICATE;")</f>
        <v>else if (ext == "p7r") return CERTIFICATE;</v>
      </c>
    </row>
    <row r="90">
      <c r="A90" s="1" t="s">
        <v>225</v>
      </c>
      <c r="B90" s="1" t="s">
        <v>233</v>
      </c>
      <c r="C90" s="1" t="s">
        <v>234</v>
      </c>
      <c r="D90" s="3" t="str">
        <f>IFERROR(__xludf.DUMMYFUNCTION("CONCAT(CONCAT(CONCAT(CONCAT(CONCAT(""public static final String "", UPPER(SPLIT(A90, "" ""))), "" = ""), """"""""), B90), """""";"")"),"public static final String PKCS = ""application/x-pkcs7-mime"";")</f>
        <v>public static final String PKCS = "application/x-pkcs7-mime";</v>
      </c>
      <c r="E90" s="3" t="str">
        <f>IFERROR(__xludf.DUMMYFUNCTION("CONCAT(CONCAT(CONCAT(CONCAT(""else if (ext == """""", C90), """""") return ""), UPPER(SPLIT(A90, "" ""))),"";"")"),"else if (ext == ""p7c"") return PKCS;")</f>
        <v>else if (ext == "p7c") return PKCS;</v>
      </c>
    </row>
    <row r="91">
      <c r="A91" s="1" t="s">
        <v>235</v>
      </c>
      <c r="B91" s="1" t="s">
        <v>233</v>
      </c>
      <c r="C91" s="1" t="s">
        <v>236</v>
      </c>
      <c r="D91" s="3" t="str">
        <f>IFERROR(__xludf.DUMMYFUNCTION("CONCAT(CONCAT(CONCAT(CONCAT(CONCAT(""public static final String "", UPPER(SPLIT(A91, "" ""))), "" = ""), """"""""), B91), """""";"")"),"public static final String DIGITALLY = ""application/x-pkcs7-mime"";")</f>
        <v>public static final String DIGITALLY = "application/x-pkcs7-mime";</v>
      </c>
      <c r="E91" s="3" t="str">
        <f>IFERROR(__xludf.DUMMYFUNCTION("CONCAT(CONCAT(CONCAT(CONCAT(""else if (ext == """""", C91), """""") return ""), UPPER(SPLIT(A91, "" ""))),"";"")"),"else if (ext == ""p7m"") return DIGITALLY;")</f>
        <v>else if (ext == "p7m") return DIGITALLY;</v>
      </c>
    </row>
    <row r="92">
      <c r="A92" s="1" t="s">
        <v>237</v>
      </c>
      <c r="B92" s="1" t="s">
        <v>238</v>
      </c>
      <c r="C92" s="1" t="s">
        <v>239</v>
      </c>
      <c r="D92" s="3" t="str">
        <f>IFERROR(__xludf.DUMMYFUNCTION("CONCAT(CONCAT(CONCAT(CONCAT(CONCAT(""public static final String "", UPPER(SPLIT(A92, "" ""))), "" = ""), """"""""), B92), """""";"")"),"public static final String DIGITALLY = ""application/x-pkcs7-signature"";")</f>
        <v>public static final String DIGITALLY = "application/x-pkcs7-signature";</v>
      </c>
      <c r="E92" s="3" t="str">
        <f>IFERROR(__xludf.DUMMYFUNCTION("CONCAT(CONCAT(CONCAT(CONCAT(""else if (ext == """""", C92), """""") return ""), UPPER(SPLIT(A92, "" ""))),"";"")"),"else if (ext == ""p7s"") return DIGITALLY;")</f>
        <v>else if (ext == "p7s") return DIGITALLY;</v>
      </c>
    </row>
    <row r="93">
      <c r="A93" s="1" t="s">
        <v>240</v>
      </c>
      <c r="B93" s="1" t="s">
        <v>241</v>
      </c>
      <c r="C93" s="1" t="s">
        <v>242</v>
      </c>
      <c r="D93" s="3" t="str">
        <f>IFERROR(__xludf.DUMMYFUNCTION("CONCAT(CONCAT(CONCAT(CONCAT(CONCAT(""public static final String "", UPPER(SPLIT(A93, "" ""))), "" = ""), """"""""), B93), """""";"")"),"public static final String BASH = ""application/x-sh"";")</f>
        <v>public static final String BASH = "application/x-sh";</v>
      </c>
      <c r="E93" s="3" t="str">
        <f>IFERROR(__xludf.DUMMYFUNCTION("CONCAT(CONCAT(CONCAT(CONCAT(""else if (ext == """""", C93), """""") return ""), UPPER(SPLIT(A93, "" ""))),"";"")"),"else if (ext == ""sh"") return BASH;")</f>
        <v>else if (ext == "sh") return BASH;</v>
      </c>
    </row>
    <row r="94">
      <c r="A94" s="1" t="s">
        <v>243</v>
      </c>
      <c r="B94" s="1" t="s">
        <v>244</v>
      </c>
      <c r="C94" s="1" t="s">
        <v>245</v>
      </c>
      <c r="D94" s="3" t="str">
        <f>IFERROR(__xludf.DUMMYFUNCTION("CONCAT(CONCAT(CONCAT(CONCAT(CONCAT(""public static final String "", UPPER(SPLIT(A94, "" ""))), "" = ""), """"""""), B94), """""";"")"),"public static final String UNIX = ""application/x-shar"";")</f>
        <v>public static final String UNIX = "application/x-shar";</v>
      </c>
      <c r="E94" s="3" t="str">
        <f>IFERROR(__xludf.DUMMYFUNCTION("CONCAT(CONCAT(CONCAT(CONCAT(""else if (ext == """""", C94), """""") return ""), UPPER(SPLIT(A94, "" ""))),"";"")"),"else if (ext == ""shar"") return UNIX;")</f>
        <v>else if (ext == "shar") return UNIX;</v>
      </c>
    </row>
    <row r="95">
      <c r="A95" s="1" t="s">
        <v>246</v>
      </c>
      <c r="B95" s="1" t="s">
        <v>247</v>
      </c>
      <c r="C95" s="1" t="s">
        <v>248</v>
      </c>
      <c r="D95" s="3" t="str">
        <f>IFERROR(__xludf.DUMMYFUNCTION("CONCAT(CONCAT(CONCAT(CONCAT(CONCAT(""public static final String "", UPPER(SPLIT(A95, "" ""))), "" = ""), """"""""), B95), """""";"")"),"public static final String FLASH = ""application/x-shockwave-flash"";")</f>
        <v>public static final String FLASH = "application/x-shockwave-flash";</v>
      </c>
      <c r="E95" s="3" t="str">
        <f>IFERROR(__xludf.DUMMYFUNCTION("CONCAT(CONCAT(CONCAT(CONCAT(""else if (ext == """""", C95), """""") return ""), UPPER(SPLIT(A95, "" ""))),"";"")"),"else if (ext == ""swf"") return FLASH;")</f>
        <v>else if (ext == "swf") return FLASH;</v>
      </c>
    </row>
    <row r="96">
      <c r="A96" s="1" t="s">
        <v>249</v>
      </c>
      <c r="B96" s="1" t="s">
        <v>250</v>
      </c>
      <c r="C96" s="1" t="s">
        <v>251</v>
      </c>
      <c r="D96" s="3" t="str">
        <f>IFERROR(__xludf.DUMMYFUNCTION("CONCAT(CONCAT(CONCAT(CONCAT(CONCAT(""public static final String "", UPPER(SPLIT(A96, "" ""))), "" = ""), """"""""), B96), """""";"")"),"public static final String STUFFIT = ""application/x-stuffit"";")</f>
        <v>public static final String STUFFIT = "application/x-stuffit";</v>
      </c>
      <c r="E96" s="3" t="str">
        <f>IFERROR(__xludf.DUMMYFUNCTION("CONCAT(CONCAT(CONCAT(CONCAT(""else if (ext == """""", C96), """""") return ""), UPPER(SPLIT(A96, "" ""))),"";"")"),"else if (ext == ""sit"") return STUFFIT;")</f>
        <v>else if (ext == "sit") return STUFFIT;</v>
      </c>
    </row>
    <row r="97">
      <c r="A97" s="1" t="s">
        <v>252</v>
      </c>
      <c r="B97" s="1" t="s">
        <v>253</v>
      </c>
      <c r="C97" s="1" t="s">
        <v>254</v>
      </c>
      <c r="D97" s="3" t="str">
        <f>IFERROR(__xludf.DUMMYFUNCTION("CONCAT(CONCAT(CONCAT(CONCAT(CONCAT(""public static final String "", UPPER(SPLIT(A97, "" ""))), "" = ""), """"""""), B97), """""";"")"),"public static final String SYSTEM = ""application/x-sv4cpio"";")</f>
        <v>public static final String SYSTEM = "application/x-sv4cpio";</v>
      </c>
      <c r="E97" s="3" t="str">
        <f>IFERROR(__xludf.DUMMYFUNCTION("CONCAT(CONCAT(CONCAT(CONCAT(""else if (ext == """""", C97), """""") return ""), UPPER(SPLIT(A97, "" ""))),"";"")"),"else if (ext == ""sv4cpio"") return SYSTEM;")</f>
        <v>else if (ext == "sv4cpio") return SYSTEM;</v>
      </c>
    </row>
    <row r="98">
      <c r="A98" s="1" t="s">
        <v>255</v>
      </c>
      <c r="B98" s="1" t="s">
        <v>256</v>
      </c>
      <c r="C98" s="1" t="s">
        <v>257</v>
      </c>
      <c r="D98" s="3" t="str">
        <f>IFERROR(__xludf.DUMMYFUNCTION("CONCAT(CONCAT(CONCAT(CONCAT(CONCAT(""public static final String "", UPPER(SPLIT(A98, "" ""))), "" = ""), """"""""), B98), """""";"")"),"public static final String SYSTEM = ""application/x-sv4crc"";")</f>
        <v>public static final String SYSTEM = "application/x-sv4crc";</v>
      </c>
      <c r="E98" s="3" t="str">
        <f>IFERROR(__xludf.DUMMYFUNCTION("CONCAT(CONCAT(CONCAT(CONCAT(""else if (ext == """""", C98), """""") return ""), UPPER(SPLIT(A98, "" ""))),"";"")"),"else if (ext == ""sv4crc"") return SYSTEM;")</f>
        <v>else if (ext == "sv4crc") return SYSTEM;</v>
      </c>
    </row>
    <row r="99">
      <c r="A99" s="1" t="s">
        <v>258</v>
      </c>
      <c r="B99" s="1" t="s">
        <v>259</v>
      </c>
      <c r="C99" s="1" t="s">
        <v>260</v>
      </c>
      <c r="D99" s="3" t="str">
        <f>IFERROR(__xludf.DUMMYFUNCTION("CONCAT(CONCAT(CONCAT(CONCAT(CONCAT(""public static final String "", UPPER(SPLIT(A99, "" ""))), "" = ""), """"""""), B99), """""";"")"),"public static final String CONSOLIDATED = ""application/x-tar"";")</f>
        <v>public static final String CONSOLIDATED = "application/x-tar";</v>
      </c>
      <c r="E99" s="3" t="str">
        <f>IFERROR(__xludf.DUMMYFUNCTION("CONCAT(CONCAT(CONCAT(CONCAT(""else if (ext == """""", C99), """""") return ""), UPPER(SPLIT(A99, "" ""))),"";"")"),"else if (ext == ""tar"") return CONSOLIDATED;")</f>
        <v>else if (ext == "tar") return CONSOLIDATED;</v>
      </c>
    </row>
    <row r="100">
      <c r="A100" s="1" t="s">
        <v>261</v>
      </c>
      <c r="B100" s="1" t="s">
        <v>262</v>
      </c>
      <c r="C100" s="1" t="s">
        <v>263</v>
      </c>
      <c r="D100" s="3" t="str">
        <f>IFERROR(__xludf.DUMMYFUNCTION("CONCAT(CONCAT(CONCAT(CONCAT(CONCAT(""public static final String "", UPPER(SPLIT(A100, "" ""))), "" = ""), """"""""), B100), """""";"")"),"public static final String TCL = ""application/x-tcl"";")</f>
        <v>public static final String TCL = "application/x-tcl";</v>
      </c>
      <c r="E100" s="3" t="str">
        <f>IFERROR(__xludf.DUMMYFUNCTION("CONCAT(CONCAT(CONCAT(CONCAT(""else if (ext == """""", C100), """""") return ""), UPPER(SPLIT(A100, "" ""))),"";"")"),"else if (ext == ""tcl"") return TCL;")</f>
        <v>else if (ext == "tcl") return TCL;</v>
      </c>
    </row>
    <row r="101">
      <c r="A101" s="1" t="s">
        <v>264</v>
      </c>
      <c r="B101" s="1" t="s">
        <v>265</v>
      </c>
      <c r="C101" s="1" t="s">
        <v>266</v>
      </c>
      <c r="D101" s="3" t="str">
        <f>IFERROR(__xludf.DUMMYFUNCTION("CONCAT(CONCAT(CONCAT(CONCAT(CONCAT(""public static final String "", UPPER(SPLIT(A101, "" ""))), "" = ""), """"""""), B101), """""";"")"),"public static final String LATEX = ""application/x-tex"";")</f>
        <v>public static final String LATEX = "application/x-tex";</v>
      </c>
      <c r="E101" s="3" t="str">
        <f>IFERROR(__xludf.DUMMYFUNCTION("CONCAT(CONCAT(CONCAT(CONCAT(""else if (ext == """""", C101), """""") return ""), UPPER(SPLIT(A101, "" ""))),"";"")"),"else if (ext == ""tex"") return LATEX;")</f>
        <v>else if (ext == "tex") return LATEX;</v>
      </c>
    </row>
    <row r="102">
      <c r="A102" s="1" t="s">
        <v>267</v>
      </c>
      <c r="B102" s="1" t="s">
        <v>268</v>
      </c>
      <c r="C102" s="1" t="s">
        <v>269</v>
      </c>
      <c r="D102" s="3" t="str">
        <f>IFERROR(__xludf.DUMMYFUNCTION("CONCAT(CONCAT(CONCAT(CONCAT(CONCAT(""public static final String "", UPPER(SPLIT(A102, "" ""))), "" = ""), """"""""), B102), """""";"")"),"public static final String LATEX = ""application/x-texinfo"";")</f>
        <v>public static final String LATEX = "application/x-texinfo";</v>
      </c>
      <c r="E102" s="3" t="str">
        <f>IFERROR(__xludf.DUMMYFUNCTION("CONCAT(CONCAT(CONCAT(CONCAT(""else if (ext == """""", C102), """""") return ""), UPPER(SPLIT(A102, "" ""))),"";"")"),"else if (ext == ""texi"") return LATEX;")</f>
        <v>else if (ext == "texi") return LATEX;</v>
      </c>
    </row>
    <row r="103">
      <c r="A103" s="1" t="s">
        <v>267</v>
      </c>
      <c r="B103" s="1" t="s">
        <v>268</v>
      </c>
      <c r="C103" s="1" t="s">
        <v>270</v>
      </c>
      <c r="D103" s="3" t="str">
        <f>IFERROR(__xludf.DUMMYFUNCTION("CONCAT(CONCAT(CONCAT(CONCAT(CONCAT(""public static final String "", UPPER(SPLIT(A103, "" ""))), "" = ""), """"""""), B103), """""";"")"),"public static final String LATEX = ""application/x-texinfo"";")</f>
        <v>public static final String LATEX = "application/x-texinfo";</v>
      </c>
      <c r="E103" s="3" t="str">
        <f>IFERROR(__xludf.DUMMYFUNCTION("CONCAT(CONCAT(CONCAT(CONCAT(""else if (ext == """""", C103), """""") return ""), UPPER(SPLIT(A103, "" ""))),"";"")"),"else if (ext == ""texinfo"") return LATEX;")</f>
        <v>else if (ext == "texinfo") return LATEX;</v>
      </c>
    </row>
    <row r="104">
      <c r="A104" s="1" t="s">
        <v>271</v>
      </c>
      <c r="B104" s="1" t="s">
        <v>272</v>
      </c>
      <c r="C104" s="1" t="s">
        <v>273</v>
      </c>
      <c r="D104" s="3" t="str">
        <f>IFERROR(__xludf.DUMMYFUNCTION("CONCAT(CONCAT(CONCAT(CONCAT(CONCAT(""public static final String "", UPPER(SPLIT(A104, "" ""))), "" = ""), """"""""), B104), """""";"")"),"public static final String UNFORMATTED = ""application/x-troff"";")</f>
        <v>public static final String UNFORMATTED = "application/x-troff";</v>
      </c>
      <c r="E104" s="3" t="str">
        <f>IFERROR(__xludf.DUMMYFUNCTION("CONCAT(CONCAT(CONCAT(CONCAT(""else if (ext == """""", C104), """""") return ""), UPPER(SPLIT(A104, "" ""))),"";"")"),"else if (ext == ""roff"") return UNFORMATTED;")</f>
        <v>else if (ext == "roff") return UNFORMATTED;</v>
      </c>
    </row>
    <row r="105">
      <c r="A105" s="1" t="s">
        <v>274</v>
      </c>
      <c r="B105" s="1" t="s">
        <v>272</v>
      </c>
      <c r="C105" s="1" t="s">
        <v>275</v>
      </c>
      <c r="D105" s="3" t="str">
        <f>IFERROR(__xludf.DUMMYFUNCTION("CONCAT(CONCAT(CONCAT(CONCAT(CONCAT(""public static final String "", UPPER(SPLIT(A105, "" ""))), "" = ""), """"""""), B105), """""";"")"),"public static final String TURING = ""application/x-troff"";")</f>
        <v>public static final String TURING = "application/x-troff";</v>
      </c>
      <c r="E105" s="3" t="str">
        <f>IFERROR(__xludf.DUMMYFUNCTION("CONCAT(CONCAT(CONCAT(CONCAT(""else if (ext == """""", C105), """""") return ""), UPPER(SPLIT(A105, "" ""))),"";"")"),"else if (ext == ""t"") return TURING;")</f>
        <v>else if (ext == "t") return TURING;</v>
      </c>
    </row>
    <row r="106">
      <c r="A106" s="1" t="s">
        <v>276</v>
      </c>
      <c r="B106" s="1" t="s">
        <v>272</v>
      </c>
      <c r="C106" s="1" t="s">
        <v>277</v>
      </c>
      <c r="D106" s="3" t="str">
        <f>IFERROR(__xludf.DUMMYFUNCTION("CONCAT(CONCAT(CONCAT(CONCAT(CONCAT(""public static final String "", UPPER(SPLIT(A106, "" ""))), "" = ""), """"""""), B106), """""";"")"),"public static final String TOMERAIDER = ""application/x-troff"";")</f>
        <v>public static final String TOMERAIDER = "application/x-troff";</v>
      </c>
      <c r="E106" s="3" t="str">
        <f>IFERROR(__xludf.DUMMYFUNCTION("CONCAT(CONCAT(CONCAT(CONCAT(""else if (ext == """""", C106), """""") return ""), UPPER(SPLIT(A106, "" ""))),"";"")"),"else if (ext == ""tr"") return TOMERAIDER;")</f>
        <v>else if (ext == "tr") return TOMERAIDER;</v>
      </c>
    </row>
    <row r="107">
      <c r="A107" s="1" t="s">
        <v>278</v>
      </c>
      <c r="B107" s="1" t="s">
        <v>279</v>
      </c>
      <c r="C107" s="1" t="s">
        <v>280</v>
      </c>
      <c r="D107" s="3" t="str">
        <f>IFERROR(__xludf.DUMMYFUNCTION("CONCAT(CONCAT(CONCAT(CONCAT(CONCAT(""public static final String "", UPPER(SPLIT(A107, "" ""))), "" = ""), """"""""), B107), """""";"")"),"public static final String UNIX = ""application/x-troff-man"";")</f>
        <v>public static final String UNIX = "application/x-troff-man";</v>
      </c>
      <c r="E107" s="3" t="str">
        <f>IFERROR(__xludf.DUMMYFUNCTION("CONCAT(CONCAT(CONCAT(CONCAT(""else if (ext == """""", C107), """""") return ""), UPPER(SPLIT(A107, "" ""))),"";"")"),"else if (ext == ""man"") return UNIX;")</f>
        <v>else if (ext == "man") return UNIX;</v>
      </c>
    </row>
    <row r="108">
      <c r="A108" s="1" t="s">
        <v>281</v>
      </c>
      <c r="B108" s="1" t="s">
        <v>282</v>
      </c>
      <c r="C108" s="1" t="s">
        <v>283</v>
      </c>
      <c r="D108" s="3" t="str">
        <f>IFERROR(__xludf.DUMMYFUNCTION("CONCAT(CONCAT(CONCAT(CONCAT(CONCAT(""public static final String "", UPPER(SPLIT(A108, "" ""))), "" = ""), """"""""), B108), """""";"")"),"public static final String README = ""application/x-troff-me"";")</f>
        <v>public static final String README = "application/x-troff-me";</v>
      </c>
      <c r="E108" s="3" t="str">
        <f>IFERROR(__xludf.DUMMYFUNCTION("CONCAT(CONCAT(CONCAT(CONCAT(""else if (ext == """""", C108), """""") return ""), UPPER(SPLIT(A108, "" ""))),"";"")"),"else if (ext == ""me"") return README;")</f>
        <v>else if (ext == "me") return README;</v>
      </c>
    </row>
    <row r="109">
      <c r="A109" s="1" t="s">
        <v>284</v>
      </c>
      <c r="B109" s="1" t="s">
        <v>285</v>
      </c>
      <c r="C109" s="1" t="s">
        <v>286</v>
      </c>
      <c r="D109" s="3" t="str">
        <f>IFERROR(__xludf.DUMMYFUNCTION("CONCAT(CONCAT(CONCAT(CONCAT(CONCAT(""public static final String "", UPPER(SPLIT(A109, "" ""))), "" = ""), """"""""), B109), """""";"")"),"public static final String TDS = ""application/x-troff-ms"";")</f>
        <v>public static final String TDS = "application/x-troff-ms";</v>
      </c>
      <c r="E109" s="3" t="str">
        <f>IFERROR(__xludf.DUMMYFUNCTION("CONCAT(CONCAT(CONCAT(CONCAT(""else if (ext == """""", C109), """""") return ""), UPPER(SPLIT(A109, "" ""))),"";"")"),"else if (ext == ""ms"") return TDS;")</f>
        <v>else if (ext == "ms") return TDS;</v>
      </c>
    </row>
    <row r="110">
      <c r="A110" s="1" t="s">
        <v>287</v>
      </c>
      <c r="B110" s="1" t="s">
        <v>288</v>
      </c>
      <c r="C110" s="1" t="s">
        <v>289</v>
      </c>
      <c r="D110" s="3" t="str">
        <f>IFERROR(__xludf.DUMMYFUNCTION("CONCAT(CONCAT(CONCAT(CONCAT(CONCAT(""public static final String "", UPPER(SPLIT(A110, "" ""))), "" = ""), """"""""), B110), """""";"")"),"public static final String UNIFORM = ""application/x-ustar"";")</f>
        <v>public static final String UNIFORM = "application/x-ustar";</v>
      </c>
      <c r="E110" s="3" t="str">
        <f>IFERROR(__xludf.DUMMYFUNCTION("CONCAT(CONCAT(CONCAT(CONCAT(""else if (ext == """""", C110), """""") return ""), UPPER(SPLIT(A110, "" ""))),"";"")"),"else if (ext == ""ustar"") return UNIFORM;")</f>
        <v>else if (ext == "ustar") return UNIFORM;</v>
      </c>
    </row>
    <row r="111">
      <c r="A111" s="1" t="s">
        <v>290</v>
      </c>
      <c r="B111" s="1" t="s">
        <v>291</v>
      </c>
      <c r="C111" s="1" t="s">
        <v>292</v>
      </c>
      <c r="D111" s="3" t="str">
        <f>IFERROR(__xludf.DUMMYFUNCTION("CONCAT(CONCAT(CONCAT(CONCAT(CONCAT(""public static final String "", UPPER(SPLIT(A111, "" ""))), "" = ""), """"""""), B111), """""";"")"),"public static final String SOURCE = ""application/x-wais-source"";")</f>
        <v>public static final String SOURCE = "application/x-wais-source";</v>
      </c>
      <c r="E111" s="3" t="str">
        <f>IFERROR(__xludf.DUMMYFUNCTION("CONCAT(CONCAT(CONCAT(CONCAT(""else if (ext == """""", C111), """""") return ""), UPPER(SPLIT(A111, "" ""))),"";"")"),"else if (ext == ""src"") return SOURCE;")</f>
        <v>else if (ext == "src") return SOURCE;</v>
      </c>
    </row>
    <row r="112">
      <c r="A112" s="1" t="s">
        <v>293</v>
      </c>
      <c r="B112" s="1" t="s">
        <v>294</v>
      </c>
      <c r="C112" s="1" t="s">
        <v>295</v>
      </c>
      <c r="D112" s="3" t="str">
        <f>IFERROR(__xludf.DUMMYFUNCTION("CONCAT(CONCAT(CONCAT(CONCAT(CONCAT(""public static final String "", UPPER(SPLIT(A112, "" ""))), "" = ""), """"""""), B112), """""";"")"),"public static final String INTERNET = ""application/x-x509-ca-cert"";")</f>
        <v>public static final String INTERNET = "application/x-x509-ca-cert";</v>
      </c>
      <c r="E112" s="3" t="str">
        <f>IFERROR(__xludf.DUMMYFUNCTION("CONCAT(CONCAT(CONCAT(CONCAT(""else if (ext == """""", C112), """""") return ""), UPPER(SPLIT(A112, "" ""))),"";"")"),"else if (ext == ""cer"") return INTERNET;")</f>
        <v>else if (ext == "cer") return INTERNET;</v>
      </c>
    </row>
    <row r="113">
      <c r="A113" s="1" t="s">
        <v>296</v>
      </c>
      <c r="B113" s="1" t="s">
        <v>294</v>
      </c>
      <c r="C113" s="1" t="s">
        <v>297</v>
      </c>
      <c r="D113" s="3" t="str">
        <f>IFERROR(__xludf.DUMMYFUNCTION("CONCAT(CONCAT(CONCAT(CONCAT(CONCAT(""public static final String "", UPPER(SPLIT(A113, "" ""))), "" = ""), """"""""), B113), """""";"")"),"public static final String SECURITY = ""application/x-x509-ca-cert"";")</f>
        <v>public static final String SECURITY = "application/x-x509-ca-cert";</v>
      </c>
      <c r="E113" s="3" t="str">
        <f>IFERROR(__xludf.DUMMYFUNCTION("CONCAT(CONCAT(CONCAT(CONCAT(""else if (ext == """""", C113), """""") return ""), UPPER(SPLIT(A113, "" ""))),"";"")"),"else if (ext == ""crt"") return SECURITY;")</f>
        <v>else if (ext == "crt") return SECURITY;</v>
      </c>
    </row>
    <row r="114">
      <c r="A114" s="1" t="s">
        <v>298</v>
      </c>
      <c r="B114" s="1" t="s">
        <v>294</v>
      </c>
      <c r="C114" s="1" t="s">
        <v>299</v>
      </c>
      <c r="D114" s="3" t="str">
        <f>IFERROR(__xludf.DUMMYFUNCTION("CONCAT(CONCAT(CONCAT(CONCAT(CONCAT(""public static final String "", UPPER(SPLIT(A114, "" ""))), "" = ""), """"""""), B114), """""";"")"),"public static final String DER = ""application/x-x509-ca-cert"";")</f>
        <v>public static final String DER = "application/x-x509-ca-cert";</v>
      </c>
      <c r="E114" s="3" t="str">
        <f>IFERROR(__xludf.DUMMYFUNCTION("CONCAT(CONCAT(CONCAT(CONCAT(""else if (ext == """""", C114), """""") return ""), UPPER(SPLIT(A114, "" ""))),"";"")"),"else if (ext == ""der"") return DER;")</f>
        <v>else if (ext == "der") return DER;</v>
      </c>
    </row>
    <row r="115">
      <c r="A115" s="1" t="s">
        <v>300</v>
      </c>
      <c r="B115" s="1" t="s">
        <v>301</v>
      </c>
      <c r="C115" s="1" t="s">
        <v>302</v>
      </c>
      <c r="D115" s="3" t="str">
        <f>IFERROR(__xludf.DUMMYFUNCTION("CONCAT(CONCAT(CONCAT(CONCAT(CONCAT(""public static final String "", UPPER(SPLIT(A115, "" ""))), "" = ""), """"""""), B115), """""";"")"),"public static final String PUBLIC = ""application/ynd.ms-pkipko"";")</f>
        <v>public static final String PUBLIC = "application/ynd.ms-pkipko";</v>
      </c>
      <c r="E115" s="3" t="str">
        <f>IFERROR(__xludf.DUMMYFUNCTION("CONCAT(CONCAT(CONCAT(CONCAT(""else if (ext == """""", C115), """""") return ""), UPPER(SPLIT(A115, "" ""))),"";"")"),"else if (ext == ""pko"") return PUBLIC;")</f>
        <v>else if (ext == "pko") return PUBLIC;</v>
      </c>
    </row>
    <row r="116">
      <c r="A116" s="1" t="s">
        <v>303</v>
      </c>
      <c r="B116" s="1" t="s">
        <v>304</v>
      </c>
      <c r="C116" s="1" t="s">
        <v>305</v>
      </c>
      <c r="D116" s="3" t="str">
        <f>IFERROR(__xludf.DUMMYFUNCTION("CONCAT(CONCAT(CONCAT(CONCAT(CONCAT(""public static final String "", UPPER(SPLIT(A116, "" ""))), "" = ""), """"""""), B116), """""";"")"),"public static final String ZIPPED = ""application/zip"";")</f>
        <v>public static final String ZIPPED = "application/zip";</v>
      </c>
      <c r="E116" s="3" t="str">
        <f>IFERROR(__xludf.DUMMYFUNCTION("CONCAT(CONCAT(CONCAT(CONCAT(""else if (ext == """""", C116), """""") return ""), UPPER(SPLIT(A116, "" ""))),"";"")"),"else if (ext == ""zip"") return ZIPPED;")</f>
        <v>else if (ext == "zip") return ZIPPED;</v>
      </c>
    </row>
    <row r="117">
      <c r="A117" s="1" t="s">
        <v>306</v>
      </c>
      <c r="B117" s="1" t="s">
        <v>307</v>
      </c>
      <c r="C117" s="1" t="s">
        <v>308</v>
      </c>
      <c r="D117" s="3" t="str">
        <f>IFERROR(__xludf.DUMMYFUNCTION("CONCAT(CONCAT(CONCAT(CONCAT(CONCAT(""public static final String "", UPPER(SPLIT(A117, "" ""))), "" = ""), """"""""), B117), """""";"")"),"public static final String AUDIO = ""audio/basic"";")</f>
        <v>public static final String AUDIO = "audio/basic";</v>
      </c>
      <c r="E117" s="3" t="str">
        <f>IFERROR(__xludf.DUMMYFUNCTION("CONCAT(CONCAT(CONCAT(CONCAT(""else if (ext == """""", C117), """""") return ""), UPPER(SPLIT(A117, "" ""))),"";"")"),"else if (ext == ""au"") return AUDIO;")</f>
        <v>else if (ext == "au") return AUDIO;</v>
      </c>
    </row>
    <row r="118">
      <c r="A118" s="1" t="s">
        <v>309</v>
      </c>
      <c r="B118" s="1" t="s">
        <v>307</v>
      </c>
      <c r="C118" s="1" t="s">
        <v>310</v>
      </c>
      <c r="D118" s="3" t="str">
        <f>IFERROR(__xludf.DUMMYFUNCTION("CONCAT(CONCAT(CONCAT(CONCAT(CONCAT(""public static final String "", UPPER(SPLIT(A118, "" ""))), "" = ""), """"""""), B118), """""";"")"),"public static final String SOUND = ""audio/basic"";")</f>
        <v>public static final String SOUND = "audio/basic";</v>
      </c>
      <c r="E118" s="3" t="str">
        <f>IFERROR(__xludf.DUMMYFUNCTION("CONCAT(CONCAT(CONCAT(CONCAT(""else if (ext == """""", C118), """""") return ""), UPPER(SPLIT(A118, "" ""))),"";"")"),"else if (ext == ""snd"") return SOUND;")</f>
        <v>else if (ext == "snd") return SOUND;</v>
      </c>
    </row>
    <row r="119">
      <c r="A119" s="1" t="s">
        <v>311</v>
      </c>
      <c r="B119" s="1" t="s">
        <v>312</v>
      </c>
      <c r="C119" s="1" t="s">
        <v>313</v>
      </c>
      <c r="D119" s="3" t="str">
        <f>IFERROR(__xludf.DUMMYFUNCTION("CONCAT(CONCAT(CONCAT(CONCAT(CONCAT(""public static final String "", UPPER(SPLIT(A119, "" ""))), "" = ""), """"""""), B119), """""";"")"),"public static final String MIDI = ""audio/mid"";")</f>
        <v>public static final String MIDI = "audio/mid";</v>
      </c>
      <c r="E119" s="3" t="str">
        <f>IFERROR(__xludf.DUMMYFUNCTION("CONCAT(CONCAT(CONCAT(CONCAT(""else if (ext == """""", C119), """""") return ""), UPPER(SPLIT(A119, "" ""))),"";"")"),"else if (ext == ""mid"") return MIDI;")</f>
        <v>else if (ext == "mid") return MIDI;</v>
      </c>
    </row>
    <row r="120">
      <c r="A120" s="1" t="s">
        <v>314</v>
      </c>
      <c r="B120" s="1" t="s">
        <v>312</v>
      </c>
      <c r="C120" s="1" t="s">
        <v>315</v>
      </c>
      <c r="D120" s="3" t="str">
        <f>IFERROR(__xludf.DUMMYFUNCTION("CONCAT(CONCAT(CONCAT(CONCAT(CONCAT(""public static final String "", UPPER(SPLIT(A120, "" ""))), "" = ""), """"""""), B120), """""";"")"),"public static final String MEDIA = ""audio/mid"";")</f>
        <v>public static final String MEDIA = "audio/mid";</v>
      </c>
      <c r="E120" s="3" t="str">
        <f>IFERROR(__xludf.DUMMYFUNCTION("CONCAT(CONCAT(CONCAT(CONCAT(""else if (ext == """""", C120), """""") return ""), UPPER(SPLIT(A120, "" ""))),"";"")"),"else if (ext == ""rmi"") return MEDIA;")</f>
        <v>else if (ext == "rmi") return MEDIA;</v>
      </c>
    </row>
    <row r="121">
      <c r="A121" s="1" t="s">
        <v>316</v>
      </c>
      <c r="B121" s="1" t="s">
        <v>317</v>
      </c>
      <c r="C121" s="1" t="s">
        <v>318</v>
      </c>
      <c r="D121" s="3" t="str">
        <f>IFERROR(__xludf.DUMMYFUNCTION("CONCAT(CONCAT(CONCAT(CONCAT(CONCAT(""public static final String "", UPPER(SPLIT(A121, "" ""))), "" = ""), """"""""), B121), """""";"")"),"public static final String MP3 = ""audio/mpeg"";")</f>
        <v>public static final String MP3 = "audio/mpeg";</v>
      </c>
      <c r="E121" s="3" t="str">
        <f>IFERROR(__xludf.DUMMYFUNCTION("CONCAT(CONCAT(CONCAT(CONCAT(""else if (ext == """""", C121), """""") return ""), UPPER(SPLIT(A121, "" ""))),"";"")"),"else if (ext == ""mp3"") return MP3;")</f>
        <v>else if (ext == "mp3") return MP3;</v>
      </c>
    </row>
    <row r="122">
      <c r="A122" s="1" t="s">
        <v>319</v>
      </c>
      <c r="B122" s="1" t="s">
        <v>320</v>
      </c>
      <c r="C122" s="1" t="s">
        <v>321</v>
      </c>
      <c r="D122" s="3" t="str">
        <f>IFERROR(__xludf.DUMMYFUNCTION("CONCAT(CONCAT(CONCAT(CONCAT(CONCAT(""public static final String "", UPPER(SPLIT(A122, "" ""))), "" = ""), """"""""), B122), """""";"")"),"public static final String AUDIO = ""audio/x-aiff"";")</f>
        <v>public static final String AUDIO = "audio/x-aiff";</v>
      </c>
      <c r="E122" s="3" t="str">
        <f>IFERROR(__xludf.DUMMYFUNCTION("CONCAT(CONCAT(CONCAT(CONCAT(""else if (ext == """""", C122), """""") return ""), UPPER(SPLIT(A122, "" ""))),"";"")"),"else if (ext == ""aif"") return AUDIO;")</f>
        <v>else if (ext == "aif") return AUDIO;</v>
      </c>
    </row>
    <row r="123">
      <c r="A123" s="1" t="s">
        <v>322</v>
      </c>
      <c r="B123" s="1" t="s">
        <v>320</v>
      </c>
      <c r="C123" s="1" t="s">
        <v>323</v>
      </c>
      <c r="D123" s="3" t="str">
        <f>IFERROR(__xludf.DUMMYFUNCTION("CONCAT(CONCAT(CONCAT(CONCAT(CONCAT(""public static final String "", UPPER(SPLIT(A123, "" ""))), "" = ""), """"""""), B123), """""";"")"),"public static final String COMPRESSED = ""audio/x-aiff"";")</f>
        <v>public static final String COMPRESSED = "audio/x-aiff";</v>
      </c>
      <c r="E123" s="3" t="str">
        <f>IFERROR(__xludf.DUMMYFUNCTION("CONCAT(CONCAT(CONCAT(CONCAT(""else if (ext == """""", C123), """""") return ""), UPPER(SPLIT(A123, "" ""))),"";"")"),"else if (ext == ""aifc"") return COMPRESSED;")</f>
        <v>else if (ext == "aifc") return COMPRESSED;</v>
      </c>
    </row>
    <row r="124">
      <c r="A124" s="1" t="s">
        <v>319</v>
      </c>
      <c r="B124" s="1" t="s">
        <v>320</v>
      </c>
      <c r="C124" s="1" t="s">
        <v>324</v>
      </c>
      <c r="D124" s="3" t="str">
        <f>IFERROR(__xludf.DUMMYFUNCTION("CONCAT(CONCAT(CONCAT(CONCAT(CONCAT(""public static final String "", UPPER(SPLIT(A124, "" ""))), "" = ""), """"""""), B124), """""";"")"),"public static final String AUDIO = ""audio/x-aiff"";")</f>
        <v>public static final String AUDIO = "audio/x-aiff";</v>
      </c>
      <c r="E124" s="3" t="str">
        <f>IFERROR(__xludf.DUMMYFUNCTION("CONCAT(CONCAT(CONCAT(CONCAT(""else if (ext == """""", C124), """""") return ""), UPPER(SPLIT(A124, "" ""))),"";"")"),"else if (ext == ""aiff"") return AUDIO;")</f>
        <v>else if (ext == "aiff") return AUDIO;</v>
      </c>
    </row>
    <row r="125">
      <c r="A125" s="1" t="s">
        <v>325</v>
      </c>
      <c r="B125" s="1" t="s">
        <v>326</v>
      </c>
      <c r="C125" s="1" t="s">
        <v>327</v>
      </c>
      <c r="D125" s="3" t="str">
        <f>IFERROR(__xludf.DUMMYFUNCTION("CONCAT(CONCAT(CONCAT(CONCAT(CONCAT(""public static final String "", UPPER(SPLIT(A125, "" ""))), "" = ""), """"""""), B125), """""";"")"),"public static final String MEDIA = ""audio/x-mpegurl"";")</f>
        <v>public static final String MEDIA = "audio/x-mpegurl";</v>
      </c>
      <c r="E125" s="3" t="str">
        <f>IFERROR(__xludf.DUMMYFUNCTION("CONCAT(CONCAT(CONCAT(CONCAT(""else if (ext == """""", C125), """""") return ""), UPPER(SPLIT(A125, "" ""))),"";"")"),"else if (ext == ""m3u"") return MEDIA;")</f>
        <v>else if (ext == "m3u") return MEDIA;</v>
      </c>
    </row>
    <row r="126">
      <c r="A126" s="1" t="s">
        <v>328</v>
      </c>
      <c r="B126" s="1" t="s">
        <v>329</v>
      </c>
      <c r="C126" s="1" t="s">
        <v>330</v>
      </c>
      <c r="D126" s="3" t="str">
        <f>IFERROR(__xludf.DUMMYFUNCTION("CONCAT(CONCAT(CONCAT(CONCAT(CONCAT(""public static final String "", UPPER(SPLIT(A126, "" ""))), "" = ""), """"""""), B126), """""";"")"),"public static final String REAL = ""audio/x-pn-realaudio"";")</f>
        <v>public static final String REAL = "audio/x-pn-realaudio";</v>
      </c>
      <c r="E126" s="3" t="str">
        <f>IFERROR(__xludf.DUMMYFUNCTION("CONCAT(CONCAT(CONCAT(CONCAT(""else if (ext == """""", C126), """""") return ""), UPPER(SPLIT(A126, "" ""))),"";"")"),"else if (ext == ""ra"") return REAL;")</f>
        <v>else if (ext == "ra") return REAL;</v>
      </c>
    </row>
    <row r="127">
      <c r="A127" s="1" t="s">
        <v>331</v>
      </c>
      <c r="B127" s="1" t="s">
        <v>329</v>
      </c>
      <c r="C127" s="1" t="s">
        <v>332</v>
      </c>
      <c r="D127" s="3" t="str">
        <f>IFERROR(__xludf.DUMMYFUNCTION("CONCAT(CONCAT(CONCAT(CONCAT(CONCAT(""public static final String "", UPPER(SPLIT(A127, "" ""))), "" = ""), """"""""), B127), """""";"")"),"public static final String REAL = ""audio/x-pn-realaudio"";")</f>
        <v>public static final String REAL = "audio/x-pn-realaudio";</v>
      </c>
      <c r="E127" s="3" t="str">
        <f>IFERROR(__xludf.DUMMYFUNCTION("CONCAT(CONCAT(CONCAT(CONCAT(""else if (ext == """""", C127), """""") return ""), UPPER(SPLIT(A127, "" ""))),"";"")"),"else if (ext == ""ram"") return REAL;")</f>
        <v>else if (ext == "ram") return REAL;</v>
      </c>
    </row>
    <row r="128">
      <c r="A128" s="1" t="s">
        <v>333</v>
      </c>
      <c r="B128" s="1" t="s">
        <v>334</v>
      </c>
      <c r="C128" s="1" t="s">
        <v>335</v>
      </c>
      <c r="D128" s="3" t="str">
        <f>IFERROR(__xludf.DUMMYFUNCTION("CONCAT(CONCAT(CONCAT(CONCAT(CONCAT(""public static final String "", UPPER(SPLIT(A128, "" ""))), "" = ""), """"""""), B128), """""";"")"),"public static final String WAVE = ""audio/x-wav"";")</f>
        <v>public static final String WAVE = "audio/x-wav";</v>
      </c>
      <c r="E128" s="3" t="str">
        <f>IFERROR(__xludf.DUMMYFUNCTION("CONCAT(CONCAT(CONCAT(CONCAT(""else if (ext == """""", C128), """""") return ""), UPPER(SPLIT(A128, "" ""))),"";"")"),"else if (ext == ""wav"") return WAVE;")</f>
        <v>else if (ext == "wav") return WAVE;</v>
      </c>
    </row>
    <row r="129">
      <c r="A129" s="1" t="s">
        <v>336</v>
      </c>
      <c r="B129" s="1" t="s">
        <v>337</v>
      </c>
      <c r="C129" s="1" t="s">
        <v>338</v>
      </c>
      <c r="D129" s="3" t="str">
        <f>IFERROR(__xludf.DUMMYFUNCTION("CONCAT(CONCAT(CONCAT(CONCAT(CONCAT(""public static final String "", UPPER(SPLIT(A129, "" ""))), "" = ""), """"""""), B129), """""";"")"),"public static final String BITMAP = ""image/bmp"";")</f>
        <v>public static final String BITMAP = "image/bmp";</v>
      </c>
      <c r="E129" s="3" t="str">
        <f>IFERROR(__xludf.DUMMYFUNCTION("CONCAT(CONCAT(CONCAT(CONCAT(""else if (ext == """""", C129), """""") return ""), UPPER(SPLIT(A129, "" ""))),"";"")"),"else if (ext == ""bmp"") return BITMAP;")</f>
        <v>else if (ext == "bmp") return BITMAP;</v>
      </c>
    </row>
    <row r="130">
      <c r="A130" s="1" t="s">
        <v>339</v>
      </c>
      <c r="B130" s="1" t="s">
        <v>340</v>
      </c>
      <c r="C130" s="1" t="s">
        <v>341</v>
      </c>
      <c r="D130" s="3" t="str">
        <f>IFERROR(__xludf.DUMMYFUNCTION("CONCAT(CONCAT(CONCAT(CONCAT(CONCAT(""public static final String "", UPPER(SPLIT(A130, "" ""))), "" = ""), """"""""), B130), """""";"")"),"public static final String COMPILED = ""image/cis-cod"";")</f>
        <v>public static final String COMPILED = "image/cis-cod";</v>
      </c>
      <c r="E130" s="3" t="str">
        <f>IFERROR(__xludf.DUMMYFUNCTION("CONCAT(CONCAT(CONCAT(CONCAT(""else if (ext == """""", C130), """""") return ""), UPPER(SPLIT(A130, "" ""))),"";"")"),"else if (ext == ""cod"") return COMPILED;")</f>
        <v>else if (ext == "cod") return COMPILED;</v>
      </c>
    </row>
    <row r="131">
      <c r="A131" s="1" t="s">
        <v>342</v>
      </c>
      <c r="B131" s="1" t="s">
        <v>343</v>
      </c>
      <c r="C131" s="1" t="s">
        <v>344</v>
      </c>
      <c r="D131" s="3" t="str">
        <f>IFERROR(__xludf.DUMMYFUNCTION("CONCAT(CONCAT(CONCAT(CONCAT(CONCAT(""public static final String "", UPPER(SPLIT(A131, "" ""))), "" = ""), """"""""), B131), """""";"")"),"public static final String GRAPHIC = ""image/gif"";")</f>
        <v>public static final String GRAPHIC = "image/gif";</v>
      </c>
      <c r="E131" s="3" t="str">
        <f>IFERROR(__xludf.DUMMYFUNCTION("CONCAT(CONCAT(CONCAT(CONCAT(""else if (ext == """""", C131), """""") return ""), UPPER(SPLIT(A131, "" ""))),"";"")"),"else if (ext == ""gif"") return GRAPHIC;")</f>
        <v>else if (ext == "gif") return GRAPHIC;</v>
      </c>
    </row>
    <row r="132">
      <c r="A132" s="1" t="s">
        <v>345</v>
      </c>
      <c r="B132" s="1" t="s">
        <v>346</v>
      </c>
      <c r="C132" s="1" t="s">
        <v>347</v>
      </c>
      <c r="D132" s="3" t="str">
        <f>IFERROR(__xludf.DUMMYFUNCTION("CONCAT(CONCAT(CONCAT(CONCAT(CONCAT(""public static final String "", UPPER(SPLIT(A132, "" ""))), "" = ""), """"""""), B132), """""";"")"),"public static final String IMAGE = ""image/ief"";")</f>
        <v>public static final String IMAGE = "image/ief";</v>
      </c>
      <c r="E132" s="3" t="str">
        <f>IFERROR(__xludf.DUMMYFUNCTION("CONCAT(CONCAT(CONCAT(CONCAT(""else if (ext == """""", C132), """""") return ""), UPPER(SPLIT(A132, "" ""))),"";"")"),"else if (ext == ""ief"") return IMAGE;")</f>
        <v>else if (ext == "ief") return IMAGE;</v>
      </c>
    </row>
    <row r="133">
      <c r="A133" s="1" t="s">
        <v>348</v>
      </c>
      <c r="B133" s="1" t="s">
        <v>349</v>
      </c>
      <c r="C133" s="1" t="s">
        <v>350</v>
      </c>
      <c r="D133" s="3" t="str">
        <f>IFERROR(__xludf.DUMMYFUNCTION("CONCAT(CONCAT(CONCAT(CONCAT(CONCAT(""public static final String "", UPPER(SPLIT(A133, "" ""))), "" = ""), """"""""), B133), """""";"")"),"public static final String JPEG = ""image/jpeg"";")</f>
        <v>public static final String JPEG = "image/jpeg";</v>
      </c>
      <c r="E133" s="3" t="str">
        <f>IFERROR(__xludf.DUMMYFUNCTION("CONCAT(CONCAT(CONCAT(CONCAT(""else if (ext == """""", C133), """""") return ""), UPPER(SPLIT(A133, "" ""))),"";"")"),"else if (ext == ""jpe"") return JPEG;")</f>
        <v>else if (ext == "jpe") return JPEG;</v>
      </c>
    </row>
    <row r="134">
      <c r="A134" s="1" t="s">
        <v>348</v>
      </c>
      <c r="B134" s="1" t="s">
        <v>349</v>
      </c>
      <c r="C134" s="1" t="s">
        <v>351</v>
      </c>
      <c r="D134" s="3" t="str">
        <f>IFERROR(__xludf.DUMMYFUNCTION("CONCAT(CONCAT(CONCAT(CONCAT(CONCAT(""public static final String "", UPPER(SPLIT(A134, "" ""))), "" = ""), """"""""), B134), """""";"")"),"public static final String JPEG = ""image/jpeg"";")</f>
        <v>public static final String JPEG = "image/jpeg";</v>
      </c>
      <c r="E134" s="3" t="str">
        <f>IFERROR(__xludf.DUMMYFUNCTION("CONCAT(CONCAT(CONCAT(CONCAT(""else if (ext == """""", C134), """""") return ""), UPPER(SPLIT(A134, "" ""))),"";"")"),"else if (ext == ""jpeg"") return JPEG;")</f>
        <v>else if (ext == "jpeg") return JPEG;</v>
      </c>
    </row>
    <row r="135">
      <c r="A135" s="4" t="s">
        <v>348</v>
      </c>
      <c r="B135" s="4" t="s">
        <v>349</v>
      </c>
      <c r="C135" s="4" t="s">
        <v>352</v>
      </c>
      <c r="D135" s="3" t="str">
        <f>IFERROR(__xludf.DUMMYFUNCTION("CONCAT(CONCAT(CONCAT(CONCAT(CONCAT(""public static final String "", UPPER(SPLIT(A135, "" ""))), "" = ""), """"""""), B135), """""";"")"),"public static final String JPEG = ""image/jpeg"";")</f>
        <v>public static final String JPEG = "image/jpeg";</v>
      </c>
      <c r="E135" s="3" t="str">
        <f>IFERROR(__xludf.DUMMYFUNCTION("CONCAT(CONCAT(CONCAT(CONCAT(""else if (ext == """""", C135), """""") return ""), UPPER(SPLIT(A135, "" ""))),"";"")"),"else if (ext == ""jpg"") return JPEG;")</f>
        <v>else if (ext == "jpg") return JPEG;</v>
      </c>
    </row>
    <row r="136">
      <c r="A136" s="1" t="s">
        <v>353</v>
      </c>
      <c r="B136" s="1" t="s">
        <v>354</v>
      </c>
      <c r="C136" s="1" t="s">
        <v>355</v>
      </c>
      <c r="D136" s="3" t="str">
        <f>IFERROR(__xludf.DUMMYFUNCTION("CONCAT(CONCAT(CONCAT(CONCAT(CONCAT(""public static final String "", UPPER(SPLIT(A136, "" ""))), "" = ""), """"""""), B136), """""";"")"),"public static final String JPEG = ""image/pipeg"";")</f>
        <v>public static final String JPEG = "image/pipeg";</v>
      </c>
      <c r="E136" s="3" t="str">
        <f>IFERROR(__xludf.DUMMYFUNCTION("CONCAT(CONCAT(CONCAT(CONCAT(""else if (ext == """""", C136), """""") return ""), UPPER(SPLIT(A136, "" ""))),"";"")"),"else if (ext == ""jfif"") return JPEG;")</f>
        <v>else if (ext == "jfif") return JPEG;</v>
      </c>
    </row>
    <row r="137">
      <c r="A137" s="1" t="s">
        <v>356</v>
      </c>
      <c r="B137" s="1" t="s">
        <v>357</v>
      </c>
      <c r="C137" s="1" t="s">
        <v>358</v>
      </c>
      <c r="D137" s="3" t="str">
        <f>IFERROR(__xludf.DUMMYFUNCTION("CONCAT(CONCAT(CONCAT(CONCAT(CONCAT(""public static final String "", UPPER(SPLIT(A137, "" ""))), "" = ""), """"""""), B137), """""";"")"),"public static final String SCALABLE = ""image/svg+xml"";")</f>
        <v>public static final String SCALABLE = "image/svg+xml";</v>
      </c>
      <c r="E137" s="3" t="str">
        <f>IFERROR(__xludf.DUMMYFUNCTION("CONCAT(CONCAT(CONCAT(CONCAT(""else if (ext == """""", C137), """""") return ""), UPPER(SPLIT(A137, "" ""))),"";"")"),"else if (ext == ""svg"") return SCALABLE;")</f>
        <v>else if (ext == "svg") return SCALABLE;</v>
      </c>
    </row>
    <row r="138">
      <c r="A138" s="1" t="s">
        <v>359</v>
      </c>
      <c r="B138" s="1" t="s">
        <v>360</v>
      </c>
      <c r="C138" s="1" t="s">
        <v>361</v>
      </c>
      <c r="D138" s="3" t="str">
        <f>IFERROR(__xludf.DUMMYFUNCTION("CONCAT(CONCAT(CONCAT(CONCAT(CONCAT(""public static final String "", UPPER(SPLIT(A138, "" ""))), "" = ""), """"""""), B138), """""";"")"),"public static final String TIF = ""image/tiff"";")</f>
        <v>public static final String TIF = "image/tiff";</v>
      </c>
      <c r="E138" s="3" t="str">
        <f>IFERROR(__xludf.DUMMYFUNCTION("CONCAT(CONCAT(CONCAT(CONCAT(""else if (ext == """""", C138), """""") return ""), UPPER(SPLIT(A138, "" ""))),"";"")"),"else if (ext == ""tif"") return TIF;")</f>
        <v>else if (ext == "tif") return TIF;</v>
      </c>
    </row>
    <row r="139">
      <c r="A139" s="1" t="s">
        <v>359</v>
      </c>
      <c r="B139" s="1" t="s">
        <v>360</v>
      </c>
      <c r="C139" s="1" t="s">
        <v>362</v>
      </c>
      <c r="D139" s="3" t="str">
        <f>IFERROR(__xludf.DUMMYFUNCTION("CONCAT(CONCAT(CONCAT(CONCAT(CONCAT(""public static final String "", UPPER(SPLIT(A139, "" ""))), "" = ""), """"""""), B139), """""";"")"),"public static final String TIF = ""image/tiff"";")</f>
        <v>public static final String TIF = "image/tiff";</v>
      </c>
      <c r="E139" s="3" t="str">
        <f>IFERROR(__xludf.DUMMYFUNCTION("CONCAT(CONCAT(CONCAT(CONCAT(""else if (ext == """""", C139), """""") return ""), UPPER(SPLIT(A139, "" ""))),"";"")"),"else if (ext == ""tiff"") return TIF;")</f>
        <v>else if (ext == "tiff") return TIF;</v>
      </c>
    </row>
    <row r="140">
      <c r="A140" s="1" t="s">
        <v>363</v>
      </c>
      <c r="B140" s="1" t="s">
        <v>364</v>
      </c>
      <c r="C140" s="1" t="s">
        <v>365</v>
      </c>
      <c r="D140" s="3" t="str">
        <f>IFERROR(__xludf.DUMMYFUNCTION("CONCAT(CONCAT(CONCAT(CONCAT(CONCAT(""public static final String "", UPPER(SPLIT(A140, "" ""))), "" = ""), """"""""), B140), """""";"")"),"public static final String SUN = ""image/x-cmu-raster"";")</f>
        <v>public static final String SUN = "image/x-cmu-raster";</v>
      </c>
      <c r="E140" s="3" t="str">
        <f>IFERROR(__xludf.DUMMYFUNCTION("CONCAT(CONCAT(CONCAT(CONCAT(""else if (ext == """""", C140), """""") return ""), UPPER(SPLIT(A140, "" ""))),"";"")"),"else if (ext == ""ras"") return SUN;")</f>
        <v>else if (ext == "ras") return SUN;</v>
      </c>
    </row>
    <row r="141">
      <c r="A141" s="1" t="s">
        <v>366</v>
      </c>
      <c r="B141" s="1" t="s">
        <v>367</v>
      </c>
      <c r="C141" s="1" t="s">
        <v>368</v>
      </c>
      <c r="D141" s="3" t="str">
        <f>IFERROR(__xludf.DUMMYFUNCTION("CONCAT(CONCAT(CONCAT(CONCAT(CONCAT(""public static final String "", UPPER(SPLIT(A141, "" ""))), "" = ""), """"""""), B141), """""";"")"),"public static final String COREL = ""image/x-cmx"";")</f>
        <v>public static final String COREL = "image/x-cmx";</v>
      </c>
      <c r="E141" s="3" t="str">
        <f>IFERROR(__xludf.DUMMYFUNCTION("CONCAT(CONCAT(CONCAT(CONCAT(""else if (ext == """""", C141), """""") return ""), UPPER(SPLIT(A141, "" ""))),"";"")"),"else if (ext == ""cmx"") return COREL;")</f>
        <v>else if (ext == "cmx") return COREL;</v>
      </c>
    </row>
    <row r="142">
      <c r="A142" s="1" t="s">
        <v>369</v>
      </c>
      <c r="B142" s="1" t="s">
        <v>370</v>
      </c>
      <c r="C142" s="1" t="s">
        <v>371</v>
      </c>
      <c r="D142" s="3" t="str">
        <f>IFERROR(__xludf.DUMMYFUNCTION("CONCAT(CONCAT(CONCAT(CONCAT(CONCAT(""public static final String "", UPPER(SPLIT(A142, "" ""))), "" = ""), """"""""), B142), """""";"")"),"public static final String ICON = ""image/x-icon"";")</f>
        <v>public static final String ICON = "image/x-icon";</v>
      </c>
      <c r="E142" s="3" t="str">
        <f>IFERROR(__xludf.DUMMYFUNCTION("CONCAT(CONCAT(CONCAT(CONCAT(""else if (ext == """""", C142), """""") return ""), UPPER(SPLIT(A142, "" ""))),"";"")"),"else if (ext == ""ico"") return ICON;")</f>
        <v>else if (ext == "ico") return ICON;</v>
      </c>
    </row>
    <row r="143">
      <c r="A143" s="1" t="s">
        <v>372</v>
      </c>
      <c r="B143" s="1" t="s">
        <v>373</v>
      </c>
      <c r="C143" s="1" t="s">
        <v>374</v>
      </c>
      <c r="D143" s="3" t="str">
        <f>IFERROR(__xludf.DUMMYFUNCTION("CONCAT(CONCAT(CONCAT(CONCAT(CONCAT(""public static final String "", UPPER(SPLIT(A143, "" ""))), "" = ""), """"""""), B143), """""";"")"),"public static final String PORTABLE = ""image/x-portable-anymap"";")</f>
        <v>public static final String PORTABLE = "image/x-portable-anymap";</v>
      </c>
      <c r="E143" s="3" t="str">
        <f>IFERROR(__xludf.DUMMYFUNCTION("CONCAT(CONCAT(CONCAT(CONCAT(""else if (ext == """""", C143), """""") return ""), UPPER(SPLIT(A143, "" ""))),"";"")"),"else if (ext == ""pnm"") return PORTABLE;")</f>
        <v>else if (ext == "pnm") return PORTABLE;</v>
      </c>
    </row>
    <row r="144">
      <c r="A144" s="1" t="s">
        <v>375</v>
      </c>
      <c r="B144" s="1" t="s">
        <v>376</v>
      </c>
      <c r="C144" s="1" t="s">
        <v>377</v>
      </c>
      <c r="D144" s="3" t="str">
        <f>IFERROR(__xludf.DUMMYFUNCTION("CONCAT(CONCAT(CONCAT(CONCAT(CONCAT(""public static final String "", UPPER(SPLIT(A144, "" ""))), "" = ""), """"""""), B144), """""";"")"),"public static final String PORTABLE = ""image/x-portable-bitmap"";")</f>
        <v>public static final String PORTABLE = "image/x-portable-bitmap";</v>
      </c>
      <c r="E144" s="3" t="str">
        <f>IFERROR(__xludf.DUMMYFUNCTION("CONCAT(CONCAT(CONCAT(CONCAT(""else if (ext == """""", C144), """""") return ""), UPPER(SPLIT(A144, "" ""))),"";"")"),"else if (ext == ""pbm"") return PORTABLE;")</f>
        <v>else if (ext == "pbm") return PORTABLE;</v>
      </c>
    </row>
    <row r="145">
      <c r="A145" s="1" t="s">
        <v>378</v>
      </c>
      <c r="B145" s="1" t="s">
        <v>379</v>
      </c>
      <c r="C145" s="1" t="s">
        <v>380</v>
      </c>
      <c r="D145" s="3" t="str">
        <f>IFERROR(__xludf.DUMMYFUNCTION("CONCAT(CONCAT(CONCAT(CONCAT(CONCAT(""public static final String "", UPPER(SPLIT(A145, "" ""))), "" = ""), """"""""), B145), """""";"")"),"public static final String PORTABLE = ""image/x-portable-graymap"";")</f>
        <v>public static final String PORTABLE = "image/x-portable-graymap";</v>
      </c>
      <c r="E145" s="3" t="str">
        <f>IFERROR(__xludf.DUMMYFUNCTION("CONCAT(CONCAT(CONCAT(CONCAT(""else if (ext == """""", C145), """""") return ""), UPPER(SPLIT(A145, "" ""))),"";"")"),"else if (ext == ""pgm"") return PORTABLE;")</f>
        <v>else if (ext == "pgm") return PORTABLE;</v>
      </c>
    </row>
    <row r="146">
      <c r="A146" s="1" t="s">
        <v>381</v>
      </c>
      <c r="B146" s="1" t="s">
        <v>382</v>
      </c>
      <c r="C146" s="1" t="s">
        <v>383</v>
      </c>
      <c r="D146" s="3" t="str">
        <f>IFERROR(__xludf.DUMMYFUNCTION("CONCAT(CONCAT(CONCAT(CONCAT(CONCAT(""public static final String "", UPPER(SPLIT(A146, "" ""))), "" = ""), """"""""), B146), """""";"")"),"public static final String PORTABLE = ""image/x-portable-pixmap"";")</f>
        <v>public static final String PORTABLE = "image/x-portable-pixmap";</v>
      </c>
      <c r="E146" s="3" t="str">
        <f>IFERROR(__xludf.DUMMYFUNCTION("CONCAT(CONCAT(CONCAT(CONCAT(""else if (ext == """""", C146), """""") return ""), UPPER(SPLIT(A146, "" ""))),"";"")"),"else if (ext == ""ppm"") return PORTABLE;")</f>
        <v>else if (ext == "ppm") return PORTABLE;</v>
      </c>
    </row>
    <row r="147">
      <c r="A147" s="1" t="s">
        <v>384</v>
      </c>
      <c r="B147" s="1" t="s">
        <v>385</v>
      </c>
      <c r="C147" s="1" t="s">
        <v>386</v>
      </c>
      <c r="D147" s="3" t="str">
        <f>IFERROR(__xludf.DUMMYFUNCTION("CONCAT(CONCAT(CONCAT(CONCAT(CONCAT(""public static final String "", UPPER(SPLIT(A147, "" ""))), "" = ""), """"""""), B147), """""";"")"),"public static final String RGB = ""image/x-rgb"";")</f>
        <v>public static final String RGB = "image/x-rgb";</v>
      </c>
      <c r="E147" s="3" t="str">
        <f>IFERROR(__xludf.DUMMYFUNCTION("CONCAT(CONCAT(CONCAT(CONCAT(""else if (ext == """""", C147), """""") return ""), UPPER(SPLIT(A147, "" ""))),"";"")"),"else if (ext == ""rgb"") return RGB;")</f>
        <v>else if (ext == "rgb") return RGB;</v>
      </c>
    </row>
    <row r="148">
      <c r="A148" s="1" t="s">
        <v>387</v>
      </c>
      <c r="B148" s="1" t="s">
        <v>388</v>
      </c>
      <c r="C148" s="1" t="s">
        <v>389</v>
      </c>
      <c r="D148" s="3" t="str">
        <f>IFERROR(__xludf.DUMMYFUNCTION("CONCAT(CONCAT(CONCAT(CONCAT(CONCAT(""public static final String "", UPPER(SPLIT(A148, "" ""))), "" = ""), """"""""), B148), """""";"")"),"public static final String X11 = ""image/x-xbitmap"";")</f>
        <v>public static final String X11 = "image/x-xbitmap";</v>
      </c>
      <c r="E148" s="3" t="str">
        <f>IFERROR(__xludf.DUMMYFUNCTION("CONCAT(CONCAT(CONCAT(CONCAT(""else if (ext == """""", C148), """""") return ""), UPPER(SPLIT(A148, "" ""))),"";"")"),"else if (ext == ""xbm"") return X11;")</f>
        <v>else if (ext == "xbm") return X11;</v>
      </c>
    </row>
    <row r="149">
      <c r="A149" s="1" t="s">
        <v>390</v>
      </c>
      <c r="B149" s="1" t="s">
        <v>391</v>
      </c>
      <c r="C149" s="1" t="s">
        <v>392</v>
      </c>
      <c r="D149" s="3" t="str">
        <f>IFERROR(__xludf.DUMMYFUNCTION("CONCAT(CONCAT(CONCAT(CONCAT(CONCAT(""public static final String "", UPPER(SPLIT(A149, "" ""))), "" = ""), """"""""), B149), """""";"")"),"public static final String X11 = ""image/x-xpixmap"";")</f>
        <v>public static final String X11 = "image/x-xpixmap";</v>
      </c>
      <c r="E149" s="3" t="str">
        <f>IFERROR(__xludf.DUMMYFUNCTION("CONCAT(CONCAT(CONCAT(CONCAT(""else if (ext == """""", C149), """""") return ""), UPPER(SPLIT(A149, "" ""))),"";"")"),"else if (ext == ""xpm"") return X11;")</f>
        <v>else if (ext == "xpm") return X11;</v>
      </c>
    </row>
    <row r="150">
      <c r="A150" s="1" t="s">
        <v>393</v>
      </c>
      <c r="B150" s="1" t="s">
        <v>394</v>
      </c>
      <c r="C150" s="1" t="s">
        <v>395</v>
      </c>
      <c r="D150" s="3" t="str">
        <f>IFERROR(__xludf.DUMMYFUNCTION("CONCAT(CONCAT(CONCAT(CONCAT(CONCAT(""public static final String "", UPPER(SPLIT(A150, "" ""))), "" = ""), """"""""), B150), """""";"")"),"public static final String X-WINDOWS = ""image/x-xwindowdump"";")</f>
        <v>public static final String X-WINDOWS = "image/x-xwindowdump";</v>
      </c>
      <c r="E150" s="3" t="str">
        <f>IFERROR(__xludf.DUMMYFUNCTION("CONCAT(CONCAT(CONCAT(CONCAT(""else if (ext == """""", C150), """""") return ""), UPPER(SPLIT(A150, "" ""))),"";"")"),"else if (ext == ""xwd"") return X-WINDOWS;")</f>
        <v>else if (ext == "xwd") return X-WINDOWS;</v>
      </c>
    </row>
    <row r="151">
      <c r="A151" s="1" t="s">
        <v>396</v>
      </c>
      <c r="B151" s="1" t="s">
        <v>397</v>
      </c>
      <c r="C151" s="1" t="s">
        <v>398</v>
      </c>
      <c r="D151" s="3" t="str">
        <f>IFERROR(__xludf.DUMMYFUNCTION("CONCAT(CONCAT(CONCAT(CONCAT(CONCAT(""public static final String "", UPPER(SPLIT(A151, "" ""))), "" = ""), """"""""), B151), """""";"")"),"public static final String MHTML = ""message/rfc822"";")</f>
        <v>public static final String MHTML = "message/rfc822";</v>
      </c>
      <c r="E151" s="3" t="str">
        <f>IFERROR(__xludf.DUMMYFUNCTION("CONCAT(CONCAT(CONCAT(CONCAT(""else if (ext == """""", C151), """""") return ""), UPPER(SPLIT(A151, "" ""))),"";"")"),"else if (ext == ""mht"") return MHTML;")</f>
        <v>else if (ext == "mht") return MHTML;</v>
      </c>
    </row>
    <row r="152">
      <c r="A152" s="1" t="s">
        <v>399</v>
      </c>
      <c r="B152" s="1" t="s">
        <v>397</v>
      </c>
      <c r="C152" s="1" t="s">
        <v>400</v>
      </c>
      <c r="D152" s="3" t="str">
        <f>IFERROR(__xludf.DUMMYFUNCTION("CONCAT(CONCAT(CONCAT(CONCAT(CONCAT(""public static final String "", UPPER(SPLIT(A152, "" ""))), "" = ""), """"""""), B152), """""";"")"),"public static final String MIME = ""message/rfc822"";")</f>
        <v>public static final String MIME = "message/rfc822";</v>
      </c>
      <c r="E152" s="3" t="str">
        <f>IFERROR(__xludf.DUMMYFUNCTION("CONCAT(CONCAT(CONCAT(CONCAT(""else if (ext == """""", C152), """""") return ""), UPPER(SPLIT(A152, "" ""))),"";"")"),"else if (ext == ""mhtml"") return MIME;")</f>
        <v>else if (ext == "mhtml") return MIME;</v>
      </c>
    </row>
    <row r="153">
      <c r="A153" s="1" t="s">
        <v>401</v>
      </c>
      <c r="B153" s="1" t="s">
        <v>397</v>
      </c>
      <c r="C153" s="1" t="s">
        <v>402</v>
      </c>
      <c r="D153" s="3" t="str">
        <f>IFERROR(__xludf.DUMMYFUNCTION("CONCAT(CONCAT(CONCAT(CONCAT(CONCAT(""public static final String "", UPPER(SPLIT(A153, "" ""))), "" = ""), """"""""), B153), """""";"")"),"public static final String WINDOWS = ""message/rfc822"";")</f>
        <v>public static final String WINDOWS = "message/rfc822";</v>
      </c>
      <c r="E153" s="3" t="str">
        <f>IFERROR(__xludf.DUMMYFUNCTION("CONCAT(CONCAT(CONCAT(CONCAT(""else if (ext == """""", C153), """""") return ""), UPPER(SPLIT(A153, "" ""))),"";"")"),"else if (ext == ""nws"") return WINDOWS;")</f>
        <v>else if (ext == "nws") return WINDOWS;</v>
      </c>
    </row>
    <row r="154">
      <c r="A154" s="1" t="s">
        <v>403</v>
      </c>
      <c r="B154" s="1" t="s">
        <v>404</v>
      </c>
      <c r="C154" s="1" t="s">
        <v>405</v>
      </c>
      <c r="D154" s="3" t="str">
        <f>IFERROR(__xludf.DUMMYFUNCTION("CONCAT(CONCAT(CONCAT(CONCAT(CONCAT(""public static final String "", UPPER(SPLIT(A154, "" ""))), "" = ""), """"""""), B154), """""";"")"),"public static final String CASCADING = ""text/css"";")</f>
        <v>public static final String CASCADING = "text/css";</v>
      </c>
      <c r="E154" s="3" t="str">
        <f>IFERROR(__xludf.DUMMYFUNCTION("CONCAT(CONCAT(CONCAT(CONCAT(""else if (ext == """""", C154), """""") return ""), UPPER(SPLIT(A154, "" ""))),"";"")"),"else if (ext == ""css"") return CASCADING;")</f>
        <v>else if (ext == "css") return CASCADING;</v>
      </c>
    </row>
    <row r="155">
      <c r="A155" s="1" t="s">
        <v>406</v>
      </c>
      <c r="B155" s="1" t="s">
        <v>407</v>
      </c>
      <c r="C155" s="1">
        <v>323.0</v>
      </c>
      <c r="D155" s="3" t="str">
        <f>IFERROR(__xludf.DUMMYFUNCTION("CONCAT(CONCAT(CONCAT(CONCAT(CONCAT(""public static final String "", UPPER(SPLIT(A155, "" ""))), "" = ""), """"""""), B155), """""";"")"),"public static final String H_323 = ""text/h323"";")</f>
        <v>public static final String H_323 = "text/h323";</v>
      </c>
      <c r="E155" s="3" t="str">
        <f>IFERROR(__xludf.DUMMYFUNCTION("CONCAT(CONCAT(CONCAT(CONCAT(""else if (ext == """""", C155), """""") return ""), UPPER(SPLIT(A155, "" ""))),"";"")"),"else if (ext == ""323"") return H_323;")</f>
        <v>else if (ext == "323") return H_323;</v>
      </c>
    </row>
    <row r="156">
      <c r="A156" s="1" t="s">
        <v>408</v>
      </c>
      <c r="B156" s="1" t="s">
        <v>409</v>
      </c>
      <c r="C156" s="1" t="s">
        <v>410</v>
      </c>
      <c r="D156" s="3" t="str">
        <f>IFERROR(__xludf.DUMMYFUNCTION("CONCAT(CONCAT(CONCAT(CONCAT(CONCAT(""public static final String "", UPPER(SPLIT(A156, "" ""))), "" = ""), """"""""), B156), """""";"")"),"public static final String HTML = ""text/html"";")</f>
        <v>public static final String HTML = "text/html";</v>
      </c>
      <c r="E156" s="3" t="str">
        <f>IFERROR(__xludf.DUMMYFUNCTION("CONCAT(CONCAT(CONCAT(CONCAT(""else if (ext == """""", C156), """""") return ""), UPPER(SPLIT(A156, "" ""))),"";"")"),"else if (ext == ""htm"") return HTML;")</f>
        <v>else if (ext == "htm") return HTML;</v>
      </c>
    </row>
    <row r="157">
      <c r="A157" s="1" t="s">
        <v>408</v>
      </c>
      <c r="B157" s="1" t="s">
        <v>409</v>
      </c>
      <c r="C157" s="1" t="s">
        <v>411</v>
      </c>
      <c r="D157" s="3" t="str">
        <f>IFERROR(__xludf.DUMMYFUNCTION("CONCAT(CONCAT(CONCAT(CONCAT(CONCAT(""public static final String "", UPPER(SPLIT(A157, "" ""))), "" = ""), """"""""), B157), """""";"")"),"public static final String HTML = ""text/html"";")</f>
        <v>public static final String HTML = "text/html";</v>
      </c>
      <c r="E157" s="3" t="str">
        <f>IFERROR(__xludf.DUMMYFUNCTION("CONCAT(CONCAT(CONCAT(CONCAT(""else if (ext == """""", C157), """""") return ""), UPPER(SPLIT(A157, "" ""))),"";"")"),"else if (ext == ""html"") return HTML;")</f>
        <v>else if (ext == "html") return HTML;</v>
      </c>
    </row>
    <row r="158">
      <c r="A158" s="1" t="s">
        <v>412</v>
      </c>
      <c r="B158" s="1" t="s">
        <v>409</v>
      </c>
      <c r="C158" s="1" t="s">
        <v>413</v>
      </c>
      <c r="D158" s="3" t="str">
        <f>IFERROR(__xludf.DUMMYFUNCTION("CONCAT(CONCAT(CONCAT(CONCAT(CONCAT(""public static final String "", UPPER(SPLIT(A158, "" ""))), "" = ""), """"""""), B158), """""";"")"),"public static final String EXCHANGE = ""text/html"";")</f>
        <v>public static final String EXCHANGE = "text/html";</v>
      </c>
      <c r="E158" s="3" t="str">
        <f>IFERROR(__xludf.DUMMYFUNCTION("CONCAT(CONCAT(CONCAT(CONCAT(""else if (ext == """""", C158), """""") return ""), UPPER(SPLIT(A158, "" ""))),"";"")"),"else if (ext == ""stm"") return EXCHANGE;")</f>
        <v>else if (ext == "stm") return EXCHANGE;</v>
      </c>
    </row>
    <row r="159">
      <c r="A159" s="1" t="s">
        <v>414</v>
      </c>
      <c r="B159" s="1" t="s">
        <v>415</v>
      </c>
      <c r="C159" s="1" t="s">
        <v>416</v>
      </c>
      <c r="D159" s="3" t="str">
        <f>IFERROR(__xludf.DUMMYFUNCTION("CONCAT(CONCAT(CONCAT(CONCAT(CONCAT(""public static final String "", UPPER(SPLIT(A159, "" ""))), "" = ""), """"""""), B159), """""";"")"),"public static final String NETMEETING = ""text/iuls"";")</f>
        <v>public static final String NETMEETING = "text/iuls";</v>
      </c>
      <c r="E159" s="3" t="str">
        <f>IFERROR(__xludf.DUMMYFUNCTION("CONCAT(CONCAT(CONCAT(CONCAT(""else if (ext == """""", C159), """""") return ""), UPPER(SPLIT(A159, "" ""))),"";"")"),"else if (ext == ""uls"") return NETMEETING;")</f>
        <v>else if (ext == "uls") return NETMEETING;</v>
      </c>
    </row>
    <row r="160">
      <c r="A160" s="1" t="s">
        <v>417</v>
      </c>
      <c r="B160" s="1" t="s">
        <v>418</v>
      </c>
      <c r="C160" s="1" t="s">
        <v>419</v>
      </c>
      <c r="D160" s="3" t="str">
        <f>IFERROR(__xludf.DUMMYFUNCTION("CONCAT(CONCAT(CONCAT(CONCAT(CONCAT(""public static final String "", UPPER(SPLIT(A160, "" ""))), "" = ""), """"""""), B160), """""";"")"),"public static final String BASIC = ""text/plain"";")</f>
        <v>public static final String BASIC = "text/plain";</v>
      </c>
      <c r="E160" s="3" t="str">
        <f>IFERROR(__xludf.DUMMYFUNCTION("CONCAT(CONCAT(CONCAT(CONCAT(""else if (ext == """""", C160), """""") return ""), UPPER(SPLIT(A160, "" ""))),"";"")"),"else if (ext == ""bas"") return BASIC;")</f>
        <v>else if (ext == "bas") return BASIC;</v>
      </c>
    </row>
    <row r="161">
      <c r="A161" s="1" t="s">
        <v>420</v>
      </c>
      <c r="B161" s="1" t="s">
        <v>418</v>
      </c>
      <c r="C161" s="1" t="s">
        <v>420</v>
      </c>
      <c r="D161" s="3" t="str">
        <f>IFERROR(__xludf.DUMMYFUNCTION("CONCAT(CONCAT(CONCAT(CONCAT(CONCAT(""public static final String "", UPPER(SPLIT(A161, "" ""))), "" = ""), """"""""), B161), """""";"")"),"public static final String C = ""text/plain"";")</f>
        <v>public static final String C = "text/plain";</v>
      </c>
      <c r="E161" s="3" t="str">
        <f>IFERROR(__xludf.DUMMYFUNCTION("CONCAT(CONCAT(CONCAT(CONCAT(""else if (ext == """""", C161), """""") return ""), UPPER(SPLIT(A161, "" ""))),"";"")"),"else if (ext == ""c"") return C;")</f>
        <v>else if (ext == "c") return C;</v>
      </c>
    </row>
    <row r="162">
      <c r="A162" s="1" t="s">
        <v>421</v>
      </c>
      <c r="B162" s="1" t="s">
        <v>418</v>
      </c>
      <c r="C162" s="1" t="s">
        <v>422</v>
      </c>
      <c r="D162" s="3" t="str">
        <f>IFERROR(__xludf.DUMMYFUNCTION("CONCAT(CONCAT(CONCAT(CONCAT(CONCAT(""public static final String "", UPPER(SPLIT(A162, "" ""))), "" = ""), """"""""), B162), """""";"")"),"public static final String CPP = ""text/plain"";")</f>
        <v>public static final String CPP = "text/plain";</v>
      </c>
      <c r="E162" s="3" t="str">
        <f>IFERROR(__xludf.DUMMYFUNCTION("CONCAT(CONCAT(CONCAT(CONCAT(""else if (ext == """""", C162), """""") return ""), UPPER(SPLIT(A162, "" ""))),"";"")"),"else if (ext == ""h"") return CPP;")</f>
        <v>else if (ext == "h") return CPP;</v>
      </c>
    </row>
    <row r="163">
      <c r="A163" s="1" t="s">
        <v>423</v>
      </c>
      <c r="B163" s="1" t="s">
        <v>418</v>
      </c>
      <c r="C163" s="1" t="s">
        <v>424</v>
      </c>
      <c r="D163" s="3" t="str">
        <f>IFERROR(__xludf.DUMMYFUNCTION("CONCAT(CONCAT(CONCAT(CONCAT(CONCAT(""public static final String "", UPPER(SPLIT(A163, "" ""))), "" = ""), """"""""), B163), """""";"")"),"public static final String TEXT = ""text/plain"";")</f>
        <v>public static final String TEXT = "text/plain";</v>
      </c>
      <c r="E163" s="3" t="str">
        <f>IFERROR(__xludf.DUMMYFUNCTION("CONCAT(CONCAT(CONCAT(CONCAT(""else if (ext == """""", C163), """""") return ""), UPPER(SPLIT(A163, "" ""))),"";"")"),"else if (ext == ""txt"") return TEXT;")</f>
        <v>else if (ext == "txt") return TEXT;</v>
      </c>
    </row>
    <row r="164">
      <c r="A164" s="1" t="s">
        <v>425</v>
      </c>
      <c r="B164" s="1" t="s">
        <v>426</v>
      </c>
      <c r="C164" s="1" t="s">
        <v>427</v>
      </c>
      <c r="D164" s="3" t="str">
        <f>IFERROR(__xludf.DUMMYFUNCTION("CONCAT(CONCAT(CONCAT(CONCAT(CONCAT(""public static final String "", UPPER(SPLIT(A164, "" ""))), "" = ""), """"""""), B164), """""";"")"),"public static final String RICH = ""text/richtext"";")</f>
        <v>public static final String RICH = "text/richtext";</v>
      </c>
      <c r="E164" s="3" t="str">
        <f>IFERROR(__xludf.DUMMYFUNCTION("CONCAT(CONCAT(CONCAT(CONCAT(""else if (ext == """""", C164), """""") return ""), UPPER(SPLIT(A164, "" ""))),"";"")"),"else if (ext == ""rtx"") return RICH;")</f>
        <v>else if (ext == "rtx") return RICH;</v>
      </c>
    </row>
    <row r="165">
      <c r="A165" s="1" t="s">
        <v>428</v>
      </c>
      <c r="B165" s="1" t="s">
        <v>429</v>
      </c>
      <c r="C165" s="1" t="s">
        <v>430</v>
      </c>
      <c r="D165" s="3" t="str">
        <f>IFERROR(__xludf.DUMMYFUNCTION("CONCAT(CONCAT(CONCAT(CONCAT(CONCAT(""public static final String "", UPPER(SPLIT(A165, "" ""))), "" = ""), """"""""), B165), """""";"")"),"public static final String SCITEXT = ""text/scriptlet"";")</f>
        <v>public static final String SCITEXT = "text/scriptlet";</v>
      </c>
      <c r="E165" s="3" t="str">
        <f>IFERROR(__xludf.DUMMYFUNCTION("CONCAT(CONCAT(CONCAT(CONCAT(""else if (ext == """""", C165), """""") return ""), UPPER(SPLIT(A165, "" ""))),"";"")"),"else if (ext == ""sct"") return SCITEXT;")</f>
        <v>else if (ext == "sct") return SCITEXT;</v>
      </c>
    </row>
    <row r="166">
      <c r="A166" s="1" t="s">
        <v>431</v>
      </c>
      <c r="B166" s="1" t="s">
        <v>432</v>
      </c>
      <c r="C166" s="1" t="s">
        <v>433</v>
      </c>
      <c r="D166" s="3" t="str">
        <f>IFERROR(__xludf.DUMMYFUNCTION("CONCAT(CONCAT(CONCAT(CONCAT(CONCAT(""public static final String "", UPPER(SPLIT(A166, "" ""))), "" = ""), """"""""), B166), """""";"")"),"public static final String TAB = ""text/tab-separated-values"";")</f>
        <v>public static final String TAB = "text/tab-separated-values";</v>
      </c>
      <c r="E166" s="3" t="str">
        <f>IFERROR(__xludf.DUMMYFUNCTION("CONCAT(CONCAT(CONCAT(CONCAT(""else if (ext == """""", C166), """""") return ""), UPPER(SPLIT(A166, "" ""))),"";"")"),"else if (ext == ""tsv"") return TAB;")</f>
        <v>else if (ext == "tsv") return TAB;</v>
      </c>
    </row>
    <row r="167">
      <c r="A167" s="1" t="s">
        <v>434</v>
      </c>
      <c r="B167" s="1" t="s">
        <v>435</v>
      </c>
      <c r="C167" s="1" t="s">
        <v>436</v>
      </c>
      <c r="D167" s="3" t="str">
        <f>IFERROR(__xludf.DUMMYFUNCTION("CONCAT(CONCAT(CONCAT(CONCAT(CONCAT(""public static final String "", UPPER(SPLIT(A167, "" ""))), "" = ""), """"""""), B167), """""";"")"),"public static final String HYPERTEXT = ""text/webviewhtml"";")</f>
        <v>public static final String HYPERTEXT = "text/webviewhtml";</v>
      </c>
      <c r="E167" s="3" t="str">
        <f>IFERROR(__xludf.DUMMYFUNCTION("CONCAT(CONCAT(CONCAT(CONCAT(""else if (ext == """""", C167), """""") return ""), UPPER(SPLIT(A167, "" ""))),"";"")"),"else if (ext == ""htt"") return HYPERTEXT;")</f>
        <v>else if (ext == "htt") return HYPERTEXT;</v>
      </c>
    </row>
    <row r="168">
      <c r="A168" s="1" t="s">
        <v>437</v>
      </c>
      <c r="B168" s="1" t="s">
        <v>438</v>
      </c>
      <c r="C168" s="1" t="s">
        <v>439</v>
      </c>
      <c r="D168" s="3" t="str">
        <f>IFERROR(__xludf.DUMMYFUNCTION("CONCAT(CONCAT(CONCAT(CONCAT(CONCAT(""public static final String "", UPPER(SPLIT(A168, "" ""))), "" = ""), """"""""), B168), """""";"")"),"public static final String HTML = ""text/x-component"";")</f>
        <v>public static final String HTML = "text/x-component";</v>
      </c>
      <c r="E168" s="3" t="str">
        <f>IFERROR(__xludf.DUMMYFUNCTION("CONCAT(CONCAT(CONCAT(CONCAT(""else if (ext == """""", C168), """""") return ""), UPPER(SPLIT(A168, "" ""))),"";"")"),"else if (ext == ""htc"") return HTML;")</f>
        <v>else if (ext == "htc") return HTML;</v>
      </c>
    </row>
    <row r="169">
      <c r="A169" s="1" t="s">
        <v>440</v>
      </c>
      <c r="B169" s="1" t="s">
        <v>441</v>
      </c>
      <c r="C169" s="1" t="s">
        <v>442</v>
      </c>
      <c r="D169" s="3" t="str">
        <f>IFERROR(__xludf.DUMMYFUNCTION("CONCAT(CONCAT(CONCAT(CONCAT(CONCAT(""public static final String "", UPPER(SPLIT(A169, "" ""))), "" = ""), """"""""), B169), """""";"")"),"public static final String TEX = ""text/x-setext"";")</f>
        <v>public static final String TEX = "text/x-setext";</v>
      </c>
      <c r="E169" s="3" t="str">
        <f>IFERROR(__xludf.DUMMYFUNCTION("CONCAT(CONCAT(CONCAT(CONCAT(""else if (ext == """""", C169), """""") return ""), UPPER(SPLIT(A169, "" ""))),"";"")"),"else if (ext == ""etx"") return TEX;")</f>
        <v>else if (ext == "etx") return TEX;</v>
      </c>
    </row>
    <row r="170">
      <c r="A170" s="1" t="s">
        <v>443</v>
      </c>
      <c r="B170" s="1" t="s">
        <v>444</v>
      </c>
      <c r="C170" s="1" t="s">
        <v>445</v>
      </c>
      <c r="D170" s="3" t="str">
        <f>IFERROR(__xludf.DUMMYFUNCTION("CONCAT(CONCAT(CONCAT(CONCAT(CONCAT(""public static final String "", UPPER(SPLIT(A170, "" ""))), "" = ""), """"""""), B170), """""";"")"),"public static final String VCARD = ""text/x-vcard"";")</f>
        <v>public static final String VCARD = "text/x-vcard";</v>
      </c>
      <c r="E170" s="3" t="str">
        <f>IFERROR(__xludf.DUMMYFUNCTION("CONCAT(CONCAT(CONCAT(CONCAT(""else if (ext == """""", C170), """""") return ""), UPPER(SPLIT(A170, "" ""))),"";"")"),"else if (ext == ""vcf"") return VCARD;")</f>
        <v>else if (ext == "vcf") return VCARD;</v>
      </c>
    </row>
    <row r="171">
      <c r="A171" s="1" t="s">
        <v>446</v>
      </c>
      <c r="B171" s="1" t="s">
        <v>447</v>
      </c>
      <c r="C171" s="1" t="s">
        <v>448</v>
      </c>
      <c r="D171" s="3" t="str">
        <f>IFERROR(__xludf.DUMMYFUNCTION("CONCAT(CONCAT(CONCAT(CONCAT(CONCAT(""public static final String "", UPPER(SPLIT(A171, "" ""))), "" = ""), """"""""), B171), """""";"")"),"public static final String MPEG-2 = ""video/mpeg"";")</f>
        <v>public static final String MPEG-2 = "video/mpeg";</v>
      </c>
      <c r="E171" s="3" t="str">
        <f>IFERROR(__xludf.DUMMYFUNCTION("CONCAT(CONCAT(CONCAT(CONCAT(""else if (ext == """""", C171), """""") return ""), UPPER(SPLIT(A171, "" ""))),"";"")"),"else if (ext == ""mp2"") return MPEG-2;")</f>
        <v>else if (ext == "mp2") return MPEG-2;</v>
      </c>
    </row>
    <row r="172">
      <c r="A172" s="1" t="s">
        <v>446</v>
      </c>
      <c r="B172" s="1" t="s">
        <v>447</v>
      </c>
      <c r="C172" s="1" t="s">
        <v>449</v>
      </c>
      <c r="D172" s="3" t="str">
        <f>IFERROR(__xludf.DUMMYFUNCTION("CONCAT(CONCAT(CONCAT(CONCAT(CONCAT(""public static final String "", UPPER(SPLIT(A172, "" ""))), "" = ""), """"""""), B172), """""";"")"),"public static final String MPEG-2 = ""video/mpeg"";")</f>
        <v>public static final String MPEG-2 = "video/mpeg";</v>
      </c>
      <c r="E172" s="3" t="str">
        <f>IFERROR(__xludf.DUMMYFUNCTION("CONCAT(CONCAT(CONCAT(CONCAT(""else if (ext == """""", C172), """""") return ""), UPPER(SPLIT(A172, "" ""))),"";"")"),"else if (ext == ""mpa"") return MPEG-2;")</f>
        <v>else if (ext == "mpa") return MPEG-2;</v>
      </c>
    </row>
    <row r="173">
      <c r="A173" s="1" t="s">
        <v>450</v>
      </c>
      <c r="B173" s="1" t="s">
        <v>447</v>
      </c>
      <c r="C173" s="1" t="s">
        <v>451</v>
      </c>
      <c r="D173" s="3" t="str">
        <f>IFERROR(__xludf.DUMMYFUNCTION("CONCAT(CONCAT(CONCAT(CONCAT(CONCAT(""public static final String "", UPPER(SPLIT(A173, "" ""))), "" = ""), """"""""), B173), """""";"")"),"public static final String MPEG = ""video/mpeg"";")</f>
        <v>public static final String MPEG = "video/mpeg";</v>
      </c>
      <c r="E173" s="3" t="str">
        <f>IFERROR(__xludf.DUMMYFUNCTION("CONCAT(CONCAT(CONCAT(CONCAT(""else if (ext == """""", C173), """""") return ""), UPPER(SPLIT(A173, "" ""))),"";"")"),"else if (ext == ""mpe"") return MPEG;")</f>
        <v>else if (ext == "mpe") return MPEG;</v>
      </c>
    </row>
    <row r="174">
      <c r="A174" s="1" t="s">
        <v>450</v>
      </c>
      <c r="B174" s="1" t="s">
        <v>447</v>
      </c>
      <c r="C174" s="1" t="s">
        <v>452</v>
      </c>
      <c r="D174" s="3" t="str">
        <f>IFERROR(__xludf.DUMMYFUNCTION("CONCAT(CONCAT(CONCAT(CONCAT(CONCAT(""public static final String "", UPPER(SPLIT(A174, "" ""))), "" = ""), """"""""), B174), """""";"")"),"public static final String MPEG = ""video/mpeg"";")</f>
        <v>public static final String MPEG = "video/mpeg";</v>
      </c>
      <c r="E174" s="3" t="str">
        <f>IFERROR(__xludf.DUMMYFUNCTION("CONCAT(CONCAT(CONCAT(CONCAT(""else if (ext == """""", C174), """""") return ""), UPPER(SPLIT(A174, "" ""))),"";"")"),"else if (ext == ""mpeg"") return MPEG;")</f>
        <v>else if (ext == "mpeg") return MPEG;</v>
      </c>
    </row>
    <row r="175">
      <c r="A175" s="1" t="s">
        <v>450</v>
      </c>
      <c r="B175" s="1" t="s">
        <v>447</v>
      </c>
      <c r="C175" s="1" t="s">
        <v>453</v>
      </c>
      <c r="D175" s="3" t="str">
        <f>IFERROR(__xludf.DUMMYFUNCTION("CONCAT(CONCAT(CONCAT(CONCAT(CONCAT(""public static final String "", UPPER(SPLIT(A175, "" ""))), "" = ""), """"""""), B175), """""";"")"),"public static final String MPEG = ""video/mpeg"";")</f>
        <v>public static final String MPEG = "video/mpeg";</v>
      </c>
      <c r="E175" s="3" t="str">
        <f>IFERROR(__xludf.DUMMYFUNCTION("CONCAT(CONCAT(CONCAT(CONCAT(""else if (ext == """""", C175), """""") return ""), UPPER(SPLIT(A175, "" ""))),"";"")"),"else if (ext == ""mpg"") return MPEG;")</f>
        <v>else if (ext == "mpg") return MPEG;</v>
      </c>
    </row>
    <row r="176">
      <c r="A176" s="1" t="s">
        <v>454</v>
      </c>
      <c r="B176" s="1" t="s">
        <v>447</v>
      </c>
      <c r="C176" s="1" t="s">
        <v>455</v>
      </c>
      <c r="D176" s="3" t="str">
        <f>IFERROR(__xludf.DUMMYFUNCTION("CONCAT(CONCAT(CONCAT(CONCAT(CONCAT(""public static final String "", UPPER(SPLIT(A176, "" ""))), "" = ""), """"""""), B176), """""";"")"),"public static final String MPEG-2 = ""video/mpeg"";")</f>
        <v>public static final String MPEG-2 = "video/mpeg";</v>
      </c>
      <c r="E176" s="3" t="str">
        <f>IFERROR(__xludf.DUMMYFUNCTION("CONCAT(CONCAT(CONCAT(CONCAT(""else if (ext == """""", C176), """""") return ""), UPPER(SPLIT(A176, "" ""))),"";"")"),"else if (ext == ""mpv2"") return MPEG-2;")</f>
        <v>else if (ext == "mpv2") return MPEG-2;</v>
      </c>
    </row>
    <row r="177">
      <c r="A177" s="1" t="s">
        <v>456</v>
      </c>
      <c r="B177" s="1" t="s">
        <v>457</v>
      </c>
      <c r="C177" s="1" t="s">
        <v>458</v>
      </c>
      <c r="D177" s="3" t="str">
        <f>IFERROR(__xludf.DUMMYFUNCTION("CONCAT(CONCAT(CONCAT(CONCAT(CONCAT(""public static final String "", UPPER(SPLIT(A177, "" ""))), "" = ""), """"""""), B177), """""";"")"),"public static final String APPLE = ""video/quicktime"";")</f>
        <v>public static final String APPLE = "video/quicktime";</v>
      </c>
      <c r="E177" s="3" t="str">
        <f>IFERROR(__xludf.DUMMYFUNCTION("CONCAT(CONCAT(CONCAT(CONCAT(""else if (ext == """""", C177), """""") return ""), UPPER(SPLIT(A177, "" ""))),"";"")"),"else if (ext == ""mov"") return APPLE;")</f>
        <v>else if (ext == "mov") return APPLE;</v>
      </c>
    </row>
    <row r="178">
      <c r="A178" s="1" t="s">
        <v>456</v>
      </c>
      <c r="B178" s="1" t="s">
        <v>457</v>
      </c>
      <c r="C178" s="1" t="s">
        <v>459</v>
      </c>
      <c r="D178" s="3" t="str">
        <f>IFERROR(__xludf.DUMMYFUNCTION("CONCAT(CONCAT(CONCAT(CONCAT(CONCAT(""public static final String "", UPPER(SPLIT(A178, "" ""))), "" = ""), """"""""), B178), """""";"")"),"public static final String APPLE = ""video/quicktime"";")</f>
        <v>public static final String APPLE = "video/quicktime";</v>
      </c>
      <c r="E178" s="3" t="str">
        <f>IFERROR(__xludf.DUMMYFUNCTION("CONCAT(CONCAT(CONCAT(CONCAT(""else if (ext == """""", C178), """""") return ""), UPPER(SPLIT(A178, "" ""))),"";"")"),"else if (ext == ""qt"") return APPLE;")</f>
        <v>else if (ext == "qt") return APPLE;</v>
      </c>
    </row>
    <row r="179">
      <c r="A179" s="1" t="s">
        <v>460</v>
      </c>
      <c r="B179" s="1" t="s">
        <v>461</v>
      </c>
      <c r="C179" s="1" t="s">
        <v>462</v>
      </c>
      <c r="D179" s="3" t="str">
        <f>IFERROR(__xludf.DUMMYFUNCTION("CONCAT(CONCAT(CONCAT(CONCAT(CONCAT(""public static final String "", UPPER(SPLIT(A179, "" ""))), "" = ""), """"""""), B179), """""";"")"),"public static final String LOGOS = ""video/x-la-asf"";")</f>
        <v>public static final String LOGOS = "video/x-la-asf";</v>
      </c>
      <c r="E179" s="3" t="str">
        <f>IFERROR(__xludf.DUMMYFUNCTION("CONCAT(CONCAT(CONCAT(CONCAT(""else if (ext == """""", C179), """""") return ""), UPPER(SPLIT(A179, "" ""))),"";"")"),"else if (ext == ""lsf"") return LOGOS;")</f>
        <v>else if (ext == "lsf") return LOGOS;</v>
      </c>
    </row>
    <row r="180">
      <c r="A180" s="1" t="s">
        <v>463</v>
      </c>
      <c r="B180" s="1" t="s">
        <v>461</v>
      </c>
      <c r="C180" s="1" t="s">
        <v>464</v>
      </c>
      <c r="D180" s="3" t="str">
        <f>IFERROR(__xludf.DUMMYFUNCTION("CONCAT(CONCAT(CONCAT(CONCAT(CONCAT(""public static final String "", UPPER(SPLIT(A180, "" ""))), "" = ""), """"""""), B180), """""";"")"),"public static final String STREAMING = ""video/x-la-asf"";")</f>
        <v>public static final String STREAMING = "video/x-la-asf";</v>
      </c>
      <c r="E180" s="3" t="str">
        <f>IFERROR(__xludf.DUMMYFUNCTION("CONCAT(CONCAT(CONCAT(CONCAT(""else if (ext == """""", C180), """""") return ""), UPPER(SPLIT(A180, "" ""))),"";"")"),"else if (ext == ""lsx"") return STREAMING;")</f>
        <v>else if (ext == "lsx") return STREAMING;</v>
      </c>
    </row>
    <row r="181">
      <c r="A181" s="1" t="s">
        <v>465</v>
      </c>
      <c r="B181" s="1" t="s">
        <v>466</v>
      </c>
      <c r="C181" s="1" t="s">
        <v>467</v>
      </c>
      <c r="D181" s="3" t="str">
        <f>IFERROR(__xludf.DUMMYFUNCTION("CONCAT(CONCAT(CONCAT(CONCAT(CONCAT(""public static final String "", UPPER(SPLIT(A181, "" ""))), "" = ""), """"""""), B181), """""";"")"),"public static final String ADVANCED = ""video/x-ms-asf"";")</f>
        <v>public static final String ADVANCED = "video/x-ms-asf";</v>
      </c>
      <c r="E181" s="3" t="str">
        <f>IFERROR(__xludf.DUMMYFUNCTION("CONCAT(CONCAT(CONCAT(CONCAT(""else if (ext == """""", C181), """""") return ""), UPPER(SPLIT(A181, "" ""))),"";"")"),"else if (ext == ""asf"") return ADVANCED;")</f>
        <v>else if (ext == "asf") return ADVANCED;</v>
      </c>
    </row>
    <row r="182">
      <c r="A182" s="1" t="s">
        <v>468</v>
      </c>
      <c r="B182" s="1" t="s">
        <v>466</v>
      </c>
      <c r="C182" s="1" t="s">
        <v>469</v>
      </c>
      <c r="D182" s="3" t="str">
        <f>IFERROR(__xludf.DUMMYFUNCTION("CONCAT(CONCAT(CONCAT(CONCAT(CONCAT(""public static final String "", UPPER(SPLIT(A182, "" ""))), "" = ""), """"""""), B182), """""";"")"),"public static final String ACTIONSCRIPT = ""video/x-ms-asf"";")</f>
        <v>public static final String ACTIONSCRIPT = "video/x-ms-asf";</v>
      </c>
      <c r="E182" s="3" t="str">
        <f>IFERROR(__xludf.DUMMYFUNCTION("CONCAT(CONCAT(CONCAT(CONCAT(""else if (ext == """""", C182), """""") return ""), UPPER(SPLIT(A182, "" ""))),"";"")"),"else if (ext == ""asr"") return ACTIONSCRIPT;")</f>
        <v>else if (ext == "asr") return ACTIONSCRIPT;</v>
      </c>
    </row>
    <row r="183">
      <c r="A183" s="1" t="s">
        <v>470</v>
      </c>
      <c r="B183" s="1" t="s">
        <v>466</v>
      </c>
      <c r="C183" s="1" t="s">
        <v>471</v>
      </c>
      <c r="D183" s="3" t="str">
        <f>IFERROR(__xludf.DUMMYFUNCTION("CONCAT(CONCAT(CONCAT(CONCAT(CONCAT(""public static final String "", UPPER(SPLIT(A183, "" ""))), "" = ""), """"""""), B183), """""";"")"),"public static final String MICROSOFT = ""video/x-ms-asf"";")</f>
        <v>public static final String MICROSOFT = "video/x-ms-asf";</v>
      </c>
      <c r="E183" s="3" t="str">
        <f>IFERROR(__xludf.DUMMYFUNCTION("CONCAT(CONCAT(CONCAT(CONCAT(""else if (ext == """""", C183), """""") return ""), UPPER(SPLIT(A183, "" ""))),"";"")"),"else if (ext == ""asx"") return MICROSOFT;")</f>
        <v>else if (ext == "asx") return MICROSOFT;</v>
      </c>
    </row>
    <row r="184">
      <c r="A184" s="1" t="s">
        <v>472</v>
      </c>
      <c r="B184" s="1" t="s">
        <v>473</v>
      </c>
      <c r="C184" s="1" t="s">
        <v>474</v>
      </c>
      <c r="D184" s="3" t="str">
        <f>IFERROR(__xludf.DUMMYFUNCTION("CONCAT(CONCAT(CONCAT(CONCAT(CONCAT(""public static final String "", UPPER(SPLIT(A184, "" ""))), "" = ""), """"""""), B184), """""";"")"),"public static final String AUDIO = ""video/x-msvideo"";")</f>
        <v>public static final String AUDIO = "video/x-msvideo";</v>
      </c>
      <c r="E184" s="3" t="str">
        <f>IFERROR(__xludf.DUMMYFUNCTION("CONCAT(CONCAT(CONCAT(CONCAT(""else if (ext == """""", C184), """""") return ""), UPPER(SPLIT(A184, "" ""))),"";"")"),"else if (ext == ""avi"") return AUDIO;")</f>
        <v>else if (ext == "avi") return AUDIO;</v>
      </c>
    </row>
    <row r="185">
      <c r="A185" s="1" t="s">
        <v>456</v>
      </c>
      <c r="B185" s="1" t="s">
        <v>475</v>
      </c>
      <c r="C185" s="1" t="s">
        <v>476</v>
      </c>
      <c r="D185" s="3" t="str">
        <f>IFERROR(__xludf.DUMMYFUNCTION("CONCAT(CONCAT(CONCAT(CONCAT(CONCAT(""public static final String "", UPPER(SPLIT(A185, "" ""))), "" = ""), """"""""), B185), """""";"")"),"public static final String APPLE = ""video/x-sgi-movie"";")</f>
        <v>public static final String APPLE = "video/x-sgi-movie";</v>
      </c>
      <c r="E185" s="3" t="str">
        <f>IFERROR(__xludf.DUMMYFUNCTION("CONCAT(CONCAT(CONCAT(CONCAT(""else if (ext == """""", C185), """""") return ""), UPPER(SPLIT(A185, "" ""))),"";"")"),"else if (ext == ""movie"") return APPLE;")</f>
        <v>else if (ext == "movie") return APPLE;</v>
      </c>
    </row>
    <row r="186">
      <c r="A186" s="1" t="s">
        <v>477</v>
      </c>
      <c r="B186" s="1" t="s">
        <v>478</v>
      </c>
      <c r="C186" s="1" t="s">
        <v>479</v>
      </c>
      <c r="D186" s="3" t="str">
        <f>IFERROR(__xludf.DUMMYFUNCTION("CONCAT(CONCAT(CONCAT(CONCAT(CONCAT(""public static final String "", UPPER(SPLIT(A186, "" ""))), "" = ""), """"""""), B186), """""";"")"),"public static final String FLARE = ""x-world/x-vrml"";")</f>
        <v>public static final String FLARE = "x-world/x-vrml";</v>
      </c>
      <c r="E186" s="3" t="str">
        <f>IFERROR(__xludf.DUMMYFUNCTION("CONCAT(CONCAT(CONCAT(CONCAT(""else if (ext == """""", C186), """""") return ""), UPPER(SPLIT(A186, "" ""))),"";"")"),"else if (ext == ""flr"") return FLARE;")</f>
        <v>else if (ext == "flr") return FLARE;</v>
      </c>
    </row>
    <row r="187">
      <c r="A187" s="1" t="s">
        <v>480</v>
      </c>
      <c r="B187" s="1" t="s">
        <v>478</v>
      </c>
      <c r="C187" s="1" t="s">
        <v>481</v>
      </c>
      <c r="D187" s="3" t="str">
        <f>IFERROR(__xludf.DUMMYFUNCTION("CONCAT(CONCAT(CONCAT(CONCAT(CONCAT(""public static final String "", UPPER(SPLIT(A187, "" ""))), "" = ""), """"""""), B187), """""";"")"),"public static final String VRML = ""x-world/x-vrml"";")</f>
        <v>public static final String VRML = "x-world/x-vrml";</v>
      </c>
      <c r="E187" s="3" t="str">
        <f>IFERROR(__xludf.DUMMYFUNCTION("CONCAT(CONCAT(CONCAT(CONCAT(""else if (ext == """""", C187), """""") return ""), UPPER(SPLIT(A187, "" ""))),"";"")"),"else if (ext == ""vrml"") return VRML;")</f>
        <v>else if (ext == "vrml") return VRML;</v>
      </c>
    </row>
    <row r="188">
      <c r="A188" s="1" t="s">
        <v>482</v>
      </c>
      <c r="B188" s="1" t="s">
        <v>478</v>
      </c>
      <c r="C188" s="1" t="s">
        <v>483</v>
      </c>
      <c r="D188" s="3" t="str">
        <f>IFERROR(__xludf.DUMMYFUNCTION("CONCAT(CONCAT(CONCAT(CONCAT(CONCAT(""public static final String "", UPPER(SPLIT(A188, "" ""))), "" = ""), """"""""), B188), """""";"")"),"public static final String VRML = ""x-world/x-vrml"";")</f>
        <v>public static final String VRML = "x-world/x-vrml";</v>
      </c>
      <c r="E188" s="3" t="str">
        <f>IFERROR(__xludf.DUMMYFUNCTION("CONCAT(CONCAT(CONCAT(CONCAT(""else if (ext == """""", C188), """""") return ""), UPPER(SPLIT(A188, "" ""))),"";"")"),"else if (ext == ""wrl"") return VRML;")</f>
        <v>else if (ext == "wrl") return VRML;</v>
      </c>
    </row>
    <row r="189">
      <c r="A189" s="1" t="s">
        <v>484</v>
      </c>
      <c r="B189" s="1" t="s">
        <v>478</v>
      </c>
      <c r="C189" s="1" t="s">
        <v>485</v>
      </c>
      <c r="D189" s="3" t="str">
        <f>IFERROR(__xludf.DUMMYFUNCTION("CONCAT(CONCAT(CONCAT(CONCAT(CONCAT(""public static final String "", UPPER(SPLIT(A189, "" ""))), "" = ""), """"""""), B189), """""";"")"),"public static final String COMPRESSED = ""x-world/x-vrml"";")</f>
        <v>public static final String COMPRESSED = "x-world/x-vrml";</v>
      </c>
      <c r="E189" s="3" t="str">
        <f>IFERROR(__xludf.DUMMYFUNCTION("CONCAT(CONCAT(CONCAT(CONCAT(""else if (ext == """""", C189), """""") return ""), UPPER(SPLIT(A189, "" ""))),"";"")"),"else if (ext == ""wrz"") return COMPRESSED;")</f>
        <v>else if (ext == "wrz") return COMPRESSED;</v>
      </c>
    </row>
    <row r="190">
      <c r="A190" s="1" t="s">
        <v>486</v>
      </c>
      <c r="B190" s="1" t="s">
        <v>478</v>
      </c>
      <c r="C190" s="1" t="s">
        <v>487</v>
      </c>
      <c r="D190" s="3" t="str">
        <f>IFERROR(__xludf.DUMMYFUNCTION("CONCAT(CONCAT(CONCAT(CONCAT(CONCAT(""public static final String "", UPPER(SPLIT(A190, "" ""))), "" = ""), """"""""), B190), """""";"")"),"public static final String 3DS = ""x-world/x-vrml"";")</f>
        <v>public static final String 3DS = "x-world/x-vrml";</v>
      </c>
      <c r="E190" s="3" t="str">
        <f>IFERROR(__xludf.DUMMYFUNCTION("CONCAT(CONCAT(CONCAT(CONCAT(""else if (ext == """""", C190), """""") return ""), UPPER(SPLIT(A190, "" ""))),"";"")"),"else if (ext == ""xaf"") return 3DS;")</f>
        <v>else if (ext == "xaf") return 3DS;</v>
      </c>
    </row>
    <row r="191">
      <c r="A191" s="1" t="s">
        <v>488</v>
      </c>
      <c r="B191" s="1" t="s">
        <v>478</v>
      </c>
      <c r="C191" s="1" t="s">
        <v>489</v>
      </c>
      <c r="D191" s="3" t="str">
        <f>IFERROR(__xludf.DUMMYFUNCTION("CONCAT(CONCAT(CONCAT(CONCAT(CONCAT(""public static final String "", UPPER(SPLIT(A191, "" ""))), "" = ""), """"""""), B191), """""";"")"),"public static final String REALITY = ""x-world/x-vrml"";")</f>
        <v>public static final String REALITY = "x-world/x-vrml";</v>
      </c>
      <c r="E191" s="3" t="str">
        <f>IFERROR(__xludf.DUMMYFUNCTION("CONCAT(CONCAT(CONCAT(CONCAT(""else if (ext == """""", C191), """""") return ""), UPPER(SPLIT(A191, "" ""))),"";"")"),"else if (ext == ""xof"") return REALITY;")</f>
        <v>else if (ext == "xof") return REALITY;</v>
      </c>
    </row>
  </sheetData>
  <drawing r:id="rId1"/>
</worksheet>
</file>