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mpc\"/>
    </mc:Choice>
  </mc:AlternateContent>
  <xr:revisionPtr revIDLastSave="0" documentId="8_{1900E9B1-FA40-423F-9BE6-84E5513722FB}" xr6:coauthVersionLast="45" xr6:coauthVersionMax="45" xr10:uidLastSave="{00000000-0000-0000-0000-000000000000}"/>
  <bookViews>
    <workbookView xWindow="4320" yWindow="1935" windowWidth="29835" windowHeight="16395" xr2:uid="{5232C977-D2AF-4204-ADED-7AC831ABCAF0}"/>
  </bookViews>
  <sheets>
    <sheet name="Sheet1" sheetId="1" r:id="rId1"/>
  </sheets>
  <definedNames>
    <definedName name="solver_adj" localSheetId="0" hidden="1">Sheet1!$U$5:$U$7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Sheet1!$U$9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7" i="1"/>
  <c r="P16" i="1"/>
  <c r="P15" i="1"/>
  <c r="P14" i="1"/>
  <c r="W15" i="1"/>
  <c r="W16" i="1"/>
  <c r="W17" i="1"/>
  <c r="W18" i="1"/>
  <c r="W14" i="1"/>
  <c r="U17" i="1"/>
  <c r="T15" i="1"/>
  <c r="T16" i="1"/>
  <c r="T17" i="1"/>
  <c r="T18" i="1"/>
  <c r="T14" i="1"/>
  <c r="M18" i="1"/>
  <c r="M17" i="1"/>
  <c r="M16" i="1"/>
  <c r="M15" i="1"/>
  <c r="O15" i="1" s="1"/>
  <c r="M14" i="1"/>
  <c r="Q14" i="1" s="1"/>
  <c r="L18" i="1"/>
  <c r="U18" i="1" s="1"/>
  <c r="L17" i="1"/>
  <c r="L16" i="1"/>
  <c r="U16" i="1" s="1"/>
  <c r="L15" i="1"/>
  <c r="U15" i="1" s="1"/>
  <c r="L14" i="1"/>
  <c r="U14" i="1" s="1"/>
  <c r="K18" i="1"/>
  <c r="O18" i="1" s="1"/>
  <c r="K17" i="1"/>
  <c r="O17" i="1" s="1"/>
  <c r="K16" i="1"/>
  <c r="Q16" i="1" s="1"/>
  <c r="K15" i="1"/>
  <c r="Q15" i="1" s="1"/>
  <c r="K14" i="1"/>
  <c r="O14" i="1" s="1"/>
  <c r="I18" i="1"/>
  <c r="J18" i="1" s="1"/>
  <c r="I17" i="1"/>
  <c r="J17" i="1" s="1"/>
  <c r="I16" i="1"/>
  <c r="J16" i="1" s="1"/>
  <c r="I15" i="1"/>
  <c r="J15" i="1" s="1"/>
  <c r="I14" i="1"/>
  <c r="J14" i="1" s="1"/>
  <c r="O16" i="1" l="1"/>
  <c r="S16" i="1" s="1"/>
  <c r="Q17" i="1"/>
  <c r="Q18" i="1"/>
  <c r="S18" i="1" s="1"/>
  <c r="X18" i="1" s="1"/>
  <c r="S15" i="1"/>
  <c r="X15" i="1" s="1"/>
  <c r="S17" i="1"/>
  <c r="X17" i="1" s="1"/>
  <c r="X16" i="1"/>
  <c r="S14" i="1"/>
  <c r="X14" i="1" s="1"/>
  <c r="U9" i="1" l="1"/>
</calcChain>
</file>

<file path=xl/sharedStrings.xml><?xml version="1.0" encoding="utf-8"?>
<sst xmlns="http://schemas.openxmlformats.org/spreadsheetml/2006/main" count="52" uniqueCount="42">
  <si>
    <t>f/pb 1</t>
  </si>
  <si>
    <t>f/pb 2</t>
  </si>
  <si>
    <t>Z</t>
  </si>
  <si>
    <t>Transform</t>
  </si>
  <si>
    <t>Extinction</t>
  </si>
  <si>
    <t>Transform  (f--&gt;pb)</t>
  </si>
  <si>
    <t>R / r'</t>
  </si>
  <si>
    <t>I / i'</t>
  </si>
  <si>
    <t xml:space="preserve">Example: </t>
  </si>
  <si>
    <t>dcatmag/dJD</t>
  </si>
  <si>
    <t>Image i</t>
  </si>
  <si>
    <t>filter</t>
  </si>
  <si>
    <t>R</t>
  </si>
  <si>
    <t>I</t>
  </si>
  <si>
    <t>JD</t>
  </si>
  <si>
    <t>Airmass</t>
  </si>
  <si>
    <t>catmag</t>
  </si>
  <si>
    <t>JD_mean</t>
  </si>
  <si>
    <t>Constructed InstMags</t>
  </si>
  <si>
    <t>InstMag pred</t>
  </si>
  <si>
    <t>InstMag obs</t>
  </si>
  <si>
    <t>at JD</t>
  </si>
  <si>
    <t>dep var</t>
  </si>
  <si>
    <t>2nd Regression</t>
  </si>
  <si>
    <t>JD - JDmean</t>
  </si>
  <si>
    <t>intercept</t>
  </si>
  <si>
    <t>JD slope</t>
  </si>
  <si>
    <t>diff(InstMag)</t>
  </si>
  <si>
    <t>CI</t>
  </si>
  <si>
    <t>calculated</t>
  </si>
  <si>
    <t>error^2</t>
  </si>
  <si>
    <t>sumsq(err)</t>
  </si>
  <si>
    <t>(CI &amp; catmag=0)</t>
  </si>
  <si>
    <t>catmag2 at JDmean</t>
  </si>
  <si>
    <t>indep var</t>
  </si>
  <si>
    <t>re: CI</t>
  </si>
  <si>
    <t>catmag(MP) at JDmean</t>
  </si>
  <si>
    <t>from coeffs</t>
  </si>
  <si>
    <t>get from model</t>
  </si>
  <si>
    <t>This is what we</t>
  </si>
  <si>
    <t>This straight</t>
  </si>
  <si>
    <t>from make_dfs()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</si>
</sst>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Font="1" applyBorder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CEE9-4E2A-43BA-8F73-A98E40D73AD1}">
  <dimension ref="A5:X19"/>
  <sheetViews>
    <sheetView tabSelected="1" workbookViewId="0">
      <selection activeCell="S14" sqref="S14"/>
    </sheetView>
  </sheetViews>
  <sheetFormatPr defaultRowHeight="15.75" x14ac:dyDescent="0.25"/>
  <cols>
    <col min="1" max="1" width="21.125" style="3" customWidth="1"/>
    <col min="4" max="4" width="2.875" customWidth="1"/>
    <col min="5" max="8" width="8.25" customWidth="1"/>
    <col min="9" max="13" width="9.25" customWidth="1"/>
    <col min="14" max="14" width="2.125" customWidth="1"/>
    <col min="15" max="15" width="15" style="1" customWidth="1"/>
    <col min="16" max="17" width="15.125" customWidth="1"/>
    <col min="18" max="18" width="1.875" customWidth="1"/>
    <col min="19" max="19" width="12.5" style="1" customWidth="1"/>
    <col min="20" max="20" width="11.25" style="1" customWidth="1"/>
    <col min="21" max="21" width="9" style="1"/>
    <col min="22" max="22" width="2.375" customWidth="1"/>
    <col min="23" max="23" width="12.75" style="1" customWidth="1"/>
  </cols>
  <sheetData>
    <row r="5" spans="1:24" x14ac:dyDescent="0.25">
      <c r="T5" s="3" t="s">
        <v>25</v>
      </c>
      <c r="U5" s="1">
        <v>13.259999641511362</v>
      </c>
      <c r="W5" s="1" t="s">
        <v>33</v>
      </c>
    </row>
    <row r="6" spans="1:24" x14ac:dyDescent="0.25">
      <c r="T6" s="3" t="s">
        <v>26</v>
      </c>
      <c r="U6" s="1">
        <v>2.0013026773716289E-2</v>
      </c>
    </row>
    <row r="7" spans="1:24" x14ac:dyDescent="0.25">
      <c r="T7" s="3" t="s">
        <v>28</v>
      </c>
      <c r="U7" s="1">
        <v>0.27999897402562185</v>
      </c>
    </row>
    <row r="9" spans="1:24" x14ac:dyDescent="0.25">
      <c r="O9" s="1" t="s">
        <v>39</v>
      </c>
      <c r="P9" s="1" t="s">
        <v>40</v>
      </c>
      <c r="Q9" s="1" t="s">
        <v>40</v>
      </c>
      <c r="T9" s="3" t="s">
        <v>31</v>
      </c>
      <c r="U9" s="1">
        <f>SUM(X14:X18)</f>
        <v>2.4135268333033034E-11</v>
      </c>
    </row>
    <row r="10" spans="1:24" x14ac:dyDescent="0.25">
      <c r="O10" s="1" t="s">
        <v>38</v>
      </c>
      <c r="P10" s="1" t="s">
        <v>41</v>
      </c>
      <c r="Q10" s="1" t="s">
        <v>41</v>
      </c>
    </row>
    <row r="11" spans="1:24" ht="16.5" thickBot="1" x14ac:dyDescent="0.3">
      <c r="E11" s="6" t="s">
        <v>18</v>
      </c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  <c r="Q11" s="7"/>
      <c r="S11" s="8" t="s">
        <v>23</v>
      </c>
      <c r="T11" s="7"/>
      <c r="U11" s="7"/>
      <c r="V11" s="6"/>
      <c r="W11" s="7"/>
    </row>
    <row r="12" spans="1:24" ht="16.5" thickBot="1" x14ac:dyDescent="0.3">
      <c r="B12" s="2" t="s">
        <v>0</v>
      </c>
      <c r="C12" s="2" t="s">
        <v>1</v>
      </c>
      <c r="E12" s="1" t="s">
        <v>10</v>
      </c>
      <c r="F12" s="1" t="s">
        <v>11</v>
      </c>
      <c r="G12" s="1" t="s">
        <v>14</v>
      </c>
      <c r="H12" s="1" t="s">
        <v>15</v>
      </c>
      <c r="I12" s="1" t="s">
        <v>16</v>
      </c>
      <c r="J12" s="1" t="s">
        <v>16</v>
      </c>
      <c r="K12" s="1" t="s">
        <v>2</v>
      </c>
      <c r="L12" s="1" t="s">
        <v>3</v>
      </c>
      <c r="M12" s="1" t="s">
        <v>4</v>
      </c>
      <c r="O12" s="1" t="s">
        <v>19</v>
      </c>
      <c r="P12" s="9" t="s">
        <v>20</v>
      </c>
      <c r="Q12" s="9" t="s">
        <v>20</v>
      </c>
      <c r="S12" s="1" t="s">
        <v>27</v>
      </c>
      <c r="T12" s="1" t="s">
        <v>24</v>
      </c>
      <c r="U12" s="1" t="s">
        <v>34</v>
      </c>
      <c r="W12" s="1" t="s">
        <v>29</v>
      </c>
      <c r="X12" t="s">
        <v>30</v>
      </c>
    </row>
    <row r="13" spans="1:24" ht="16.5" thickBot="1" x14ac:dyDescent="0.3">
      <c r="A13" s="3" t="s">
        <v>8</v>
      </c>
      <c r="B13" s="4" t="s">
        <v>6</v>
      </c>
      <c r="C13" s="4" t="s">
        <v>7</v>
      </c>
      <c r="E13" s="6"/>
      <c r="F13" s="6"/>
      <c r="G13" s="7"/>
      <c r="H13" s="7"/>
      <c r="I13" s="7" t="s">
        <v>17</v>
      </c>
      <c r="J13" s="7" t="s">
        <v>21</v>
      </c>
      <c r="K13" s="7"/>
      <c r="L13" s="7"/>
      <c r="M13" s="7"/>
      <c r="N13" s="7"/>
      <c r="O13" s="7" t="s">
        <v>32</v>
      </c>
      <c r="P13" s="10"/>
      <c r="Q13" s="10"/>
      <c r="S13" s="7" t="s">
        <v>22</v>
      </c>
      <c r="T13" s="7"/>
      <c r="U13" s="7" t="s">
        <v>35</v>
      </c>
      <c r="V13" s="6"/>
      <c r="W13" s="7" t="s">
        <v>37</v>
      </c>
    </row>
    <row r="14" spans="1:24" x14ac:dyDescent="0.25">
      <c r="A14" s="3" t="s">
        <v>2</v>
      </c>
      <c r="B14">
        <v>-21.021999999999998</v>
      </c>
      <c r="C14">
        <v>-22.047000000000001</v>
      </c>
      <c r="E14" s="1">
        <v>1</v>
      </c>
      <c r="F14" s="1" t="s">
        <v>12</v>
      </c>
      <c r="G14">
        <v>44.4</v>
      </c>
      <c r="H14">
        <v>1.4</v>
      </c>
      <c r="I14">
        <f>$B$17</f>
        <v>13.54</v>
      </c>
      <c r="J14">
        <f>I14+$B$18*(G14-$B$19)</f>
        <v>13.536199999999999</v>
      </c>
      <c r="K14">
        <f>$B$14</f>
        <v>-21.021999999999998</v>
      </c>
      <c r="L14">
        <f>$B$15</f>
        <v>0.12</v>
      </c>
      <c r="M14">
        <f>$B$16</f>
        <v>0.125</v>
      </c>
      <c r="O14" s="1">
        <f>$K14+$M14*$H14</f>
        <v>-20.846999999999998</v>
      </c>
      <c r="P14" s="9">
        <f>$K14+$M14*$H14+$J14+$L14*($B$17-$C$17)</f>
        <v>-7.2771999999999988</v>
      </c>
      <c r="Q14" s="9">
        <f>$K14+$M14*$H14+$J14+$L14*($B$17-$C$17)</f>
        <v>-7.2771999999999988</v>
      </c>
      <c r="S14" s="1">
        <f>Q14-O14</f>
        <v>13.569799999999999</v>
      </c>
      <c r="T14" s="1">
        <f>G14-$B$19</f>
        <v>-0.19000000000000483</v>
      </c>
      <c r="U14" s="1">
        <f>1+L14</f>
        <v>1.1200000000000001</v>
      </c>
      <c r="W14" s="1">
        <f>$U$5+$U$6*($G14-$B$19)+$U$7*$U14</f>
        <v>13.569796017333053</v>
      </c>
      <c r="X14">
        <f>(S14-W14)^2</f>
        <v>1.5861636006393103E-11</v>
      </c>
    </row>
    <row r="15" spans="1:24" x14ac:dyDescent="0.25">
      <c r="A15" s="3" t="s">
        <v>5</v>
      </c>
      <c r="B15">
        <v>0.12</v>
      </c>
      <c r="C15">
        <v>-7.6999999999999999E-2</v>
      </c>
      <c r="E15" s="1">
        <v>2</v>
      </c>
      <c r="F15" s="1" t="s">
        <v>13</v>
      </c>
      <c r="G15">
        <v>44.51</v>
      </c>
      <c r="H15">
        <v>1.41</v>
      </c>
      <c r="I15">
        <f>$C$17</f>
        <v>13.26</v>
      </c>
      <c r="J15">
        <f t="shared" ref="J15:J18" si="0">I15+$B$18*(G15-$B$19)</f>
        <v>13.2584</v>
      </c>
      <c r="K15">
        <f>$C$14</f>
        <v>-22.047000000000001</v>
      </c>
      <c r="L15">
        <f>$C$15</f>
        <v>-7.6999999999999999E-2</v>
      </c>
      <c r="M15">
        <f>$C$16</f>
        <v>9.2999999999999999E-2</v>
      </c>
      <c r="O15" s="1">
        <f t="shared" ref="O15:O18" si="1">$K15+$M15*$H15</f>
        <v>-21.915870000000002</v>
      </c>
      <c r="P15" s="9">
        <f t="shared" ref="P15:Q18" si="2">$K15+$M15*$H15+$J15+$L15*($B$17-$C$17)</f>
        <v>-8.6790300000000009</v>
      </c>
      <c r="Q15" s="9">
        <f t="shared" si="2"/>
        <v>-8.6790300000000009</v>
      </c>
      <c r="S15" s="1">
        <f t="shared" ref="S15:S18" si="3">Q15-O15</f>
        <v>13.236840000000001</v>
      </c>
      <c r="T15" s="1">
        <f t="shared" ref="T15:T18" si="4">G15-$B$19</f>
        <v>-8.00000000000054E-2</v>
      </c>
      <c r="U15" s="1">
        <f>L15</f>
        <v>-7.6999999999999999E-2</v>
      </c>
      <c r="W15" s="1">
        <f t="shared" ref="W15:W18" si="5">$U$5+$U$6*($G15-$B$19)+$U$7*$U15</f>
        <v>13.236838678369491</v>
      </c>
      <c r="X15">
        <f t="shared" ref="X15:X18" si="6">(S15-W15)^2</f>
        <v>1.7467072047530482E-12</v>
      </c>
    </row>
    <row r="16" spans="1:24" x14ac:dyDescent="0.25">
      <c r="A16" s="3" t="s">
        <v>4</v>
      </c>
      <c r="B16">
        <v>0.125</v>
      </c>
      <c r="C16">
        <v>9.2999999999999999E-2</v>
      </c>
      <c r="E16" s="1">
        <v>3</v>
      </c>
      <c r="F16" s="1" t="s">
        <v>12</v>
      </c>
      <c r="G16">
        <v>44.58</v>
      </c>
      <c r="H16">
        <v>1.43</v>
      </c>
      <c r="I16">
        <f>$B$17</f>
        <v>13.54</v>
      </c>
      <c r="J16">
        <f t="shared" si="0"/>
        <v>13.5398</v>
      </c>
      <c r="K16">
        <f>$B$14</f>
        <v>-21.021999999999998</v>
      </c>
      <c r="L16">
        <f>$B$15</f>
        <v>0.12</v>
      </c>
      <c r="M16">
        <f>$B$16</f>
        <v>0.125</v>
      </c>
      <c r="O16" s="1">
        <f t="shared" si="1"/>
        <v>-20.843249999999998</v>
      </c>
      <c r="P16" s="9">
        <f t="shared" si="2"/>
        <v>-7.2698499999999981</v>
      </c>
      <c r="Q16" s="9">
        <f t="shared" si="2"/>
        <v>-7.2698499999999981</v>
      </c>
      <c r="S16" s="1">
        <f t="shared" si="3"/>
        <v>13.573399999999999</v>
      </c>
      <c r="T16" s="1">
        <f t="shared" si="4"/>
        <v>-1.0000000000005116E-2</v>
      </c>
      <c r="U16" s="1">
        <f>1+L16</f>
        <v>1.1200000000000001</v>
      </c>
      <c r="W16" s="1">
        <f t="shared" si="5"/>
        <v>13.573398362152322</v>
      </c>
      <c r="X16">
        <f t="shared" si="6"/>
        <v>2.6825450160896517E-12</v>
      </c>
    </row>
    <row r="17" spans="1:24" x14ac:dyDescent="0.25">
      <c r="A17" s="3" t="s">
        <v>36</v>
      </c>
      <c r="B17">
        <v>13.54</v>
      </c>
      <c r="C17">
        <v>13.26</v>
      </c>
      <c r="E17" s="1">
        <v>4</v>
      </c>
      <c r="F17" s="1" t="s">
        <v>13</v>
      </c>
      <c r="G17">
        <v>44.72</v>
      </c>
      <c r="H17">
        <v>1.444</v>
      </c>
      <c r="I17">
        <f>$C$17</f>
        <v>13.26</v>
      </c>
      <c r="J17">
        <f t="shared" si="0"/>
        <v>13.262599999999999</v>
      </c>
      <c r="K17">
        <f>$C$14</f>
        <v>-22.047000000000001</v>
      </c>
      <c r="L17">
        <f>$C$15</f>
        <v>-7.6999999999999999E-2</v>
      </c>
      <c r="M17">
        <f>$C$16</f>
        <v>9.2999999999999999E-2</v>
      </c>
      <c r="O17" s="1">
        <f t="shared" si="1"/>
        <v>-21.912708000000002</v>
      </c>
      <c r="P17" s="9">
        <f t="shared" si="2"/>
        <v>-8.6716680000000022</v>
      </c>
      <c r="Q17" s="9">
        <f t="shared" si="2"/>
        <v>-8.6716680000000022</v>
      </c>
      <c r="S17" s="1">
        <f t="shared" si="3"/>
        <v>13.24104</v>
      </c>
      <c r="T17" s="1">
        <f t="shared" si="4"/>
        <v>0.12999999999999545</v>
      </c>
      <c r="U17" s="1">
        <f>L17</f>
        <v>-7.6999999999999999E-2</v>
      </c>
      <c r="W17" s="1">
        <f t="shared" si="5"/>
        <v>13.241041413991972</v>
      </c>
      <c r="X17">
        <f t="shared" si="6"/>
        <v>1.9993732980081807E-12</v>
      </c>
    </row>
    <row r="18" spans="1:24" x14ac:dyDescent="0.25">
      <c r="A18" s="3" t="s">
        <v>9</v>
      </c>
      <c r="B18">
        <v>0.02</v>
      </c>
      <c r="C18" s="5"/>
      <c r="E18" s="1">
        <v>5</v>
      </c>
      <c r="F18" s="1" t="s">
        <v>12</v>
      </c>
      <c r="G18">
        <v>44.81</v>
      </c>
      <c r="H18">
        <v>1.4570000000000001</v>
      </c>
      <c r="I18">
        <f>$B$17</f>
        <v>13.54</v>
      </c>
      <c r="J18">
        <f t="shared" si="0"/>
        <v>13.5444</v>
      </c>
      <c r="K18">
        <f>$B$14</f>
        <v>-21.021999999999998</v>
      </c>
      <c r="L18">
        <f>$B$15</f>
        <v>0.12</v>
      </c>
      <c r="M18">
        <f>$B$16</f>
        <v>0.125</v>
      </c>
      <c r="O18" s="1">
        <f t="shared" si="1"/>
        <v>-20.839874999999999</v>
      </c>
      <c r="P18" s="9">
        <f t="shared" si="2"/>
        <v>-7.2618749999999999</v>
      </c>
      <c r="Q18" s="9">
        <f t="shared" si="2"/>
        <v>-7.2618749999999999</v>
      </c>
      <c r="S18" s="1">
        <f t="shared" si="3"/>
        <v>13.577999999999999</v>
      </c>
      <c r="T18" s="1">
        <f t="shared" si="4"/>
        <v>0.21999999999999886</v>
      </c>
      <c r="U18" s="1">
        <f>1+L18</f>
        <v>1.1200000000000001</v>
      </c>
      <c r="W18" s="1">
        <f t="shared" si="5"/>
        <v>13.578001358310276</v>
      </c>
      <c r="X18">
        <f t="shared" si="6"/>
        <v>1.8450068077890507E-12</v>
      </c>
    </row>
    <row r="19" spans="1:24" x14ac:dyDescent="0.25">
      <c r="A19" s="3" t="s">
        <v>17</v>
      </c>
      <c r="B19">
        <v>44.59</v>
      </c>
      <c r="C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Dose</dc:creator>
  <cp:lastModifiedBy>Eric Dose</cp:lastModifiedBy>
  <dcterms:created xsi:type="dcterms:W3CDTF">2020-10-22T00:20:31Z</dcterms:created>
  <dcterms:modified xsi:type="dcterms:W3CDTF">2020-10-22T03:19:27Z</dcterms:modified>
</cp:coreProperties>
</file>