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https://liveuclac-my.sharepoint.com/personal/ucbteed_ucl_ac_uk/Documents/BIOS0034 Research Project/MY DATA/Questionnaire/"/>
    </mc:Choice>
  </mc:AlternateContent>
  <xr:revisionPtr revIDLastSave="1" documentId="8_{3683FAA4-9266-498F-940C-D956E7586AC8}" xr6:coauthVersionLast="47" xr6:coauthVersionMax="47" xr10:uidLastSave="{248D3AE3-E497-4F23-B5FF-FC80A2CD2C56}"/>
  <bookViews>
    <workbookView xWindow="-110" yWindow="-110" windowWidth="25180" windowHeight="16140" tabRatio="765" xr2:uid="{00000000-000D-0000-FFFF-FFFF00000000}"/>
  </bookViews>
  <sheets>
    <sheet name="Data" sheetId="1" r:id="rId1"/>
    <sheet name="Graph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4" i="2" l="1"/>
  <c r="C233" i="2"/>
  <c r="C232" i="2"/>
  <c r="C231" i="2"/>
  <c r="C230" i="2"/>
  <c r="C229" i="2"/>
  <c r="AB232" i="2"/>
  <c r="AA231" i="2"/>
  <c r="AA230" i="2"/>
  <c r="AB235" i="2"/>
  <c r="AA235" i="2"/>
  <c r="AB234" i="2"/>
  <c r="AA234" i="2"/>
  <c r="AB233" i="2"/>
  <c r="AA233" i="2"/>
  <c r="AA232" i="2"/>
  <c r="AB231" i="2"/>
  <c r="AB230" i="2"/>
  <c r="AB212" i="2"/>
  <c r="AA212" i="2"/>
  <c r="AB218" i="2"/>
  <c r="AA218" i="2"/>
  <c r="AB217" i="2"/>
  <c r="AA217" i="2"/>
  <c r="AB216" i="2"/>
  <c r="AA216" i="2"/>
  <c r="AB214" i="2"/>
  <c r="AA214" i="2"/>
  <c r="AB213" i="2"/>
  <c r="AA213" i="2"/>
  <c r="C213" i="2"/>
  <c r="C214" i="2"/>
  <c r="C216" i="2"/>
  <c r="C217" i="2"/>
  <c r="C218" i="2"/>
  <c r="C212" i="2"/>
  <c r="C199" i="2"/>
  <c r="C198" i="2"/>
  <c r="C197" i="2"/>
  <c r="C196" i="2"/>
  <c r="C195" i="2"/>
  <c r="C176" i="2"/>
  <c r="C177" i="2"/>
  <c r="C178" i="2"/>
  <c r="C179" i="2"/>
  <c r="C175" i="2"/>
  <c r="C155" i="2"/>
  <c r="C156" i="2"/>
  <c r="C154" i="2"/>
  <c r="AD132" i="2"/>
  <c r="AC132" i="2"/>
  <c r="AD131" i="2"/>
  <c r="AC131" i="2"/>
  <c r="AD130" i="2"/>
  <c r="AC130" i="2"/>
  <c r="AD129" i="2"/>
  <c r="AC129" i="2"/>
  <c r="AD128" i="2"/>
  <c r="AC128" i="2"/>
  <c r="AD127" i="2"/>
  <c r="AC127" i="2"/>
  <c r="AD126" i="2"/>
  <c r="AC126" i="2"/>
  <c r="AD125" i="2"/>
  <c r="AC125" i="2"/>
  <c r="AD124" i="2"/>
  <c r="AC124" i="2"/>
  <c r="AD123" i="2"/>
  <c r="AC123" i="2"/>
  <c r="AD122" i="2"/>
  <c r="AC122" i="2"/>
  <c r="AD121" i="2"/>
  <c r="AC121" i="2"/>
  <c r="AD139" i="2"/>
  <c r="AD140" i="2"/>
  <c r="AD141" i="2"/>
  <c r="AD142" i="2"/>
  <c r="AD143" i="2"/>
  <c r="AD144" i="2"/>
  <c r="AD145" i="2"/>
  <c r="AD146" i="2"/>
  <c r="AD147" i="2"/>
  <c r="AD148" i="2"/>
  <c r="AD149" i="2"/>
  <c r="AD138" i="2"/>
  <c r="AC139" i="2"/>
  <c r="AC140" i="2"/>
  <c r="AC141" i="2"/>
  <c r="AC142" i="2"/>
  <c r="AC143" i="2"/>
  <c r="AC144" i="2"/>
  <c r="AC145" i="2"/>
  <c r="AC146" i="2"/>
  <c r="AC147" i="2"/>
  <c r="AC148" i="2"/>
  <c r="AC149" i="2"/>
  <c r="AC138" i="2"/>
  <c r="C139" i="2"/>
  <c r="C140" i="2"/>
  <c r="C141" i="2"/>
  <c r="C142" i="2"/>
  <c r="C144" i="2"/>
  <c r="C145" i="2"/>
  <c r="C146" i="2"/>
  <c r="C147" i="2"/>
  <c r="C148" i="2"/>
  <c r="C149" i="2"/>
  <c r="C138" i="2"/>
  <c r="C122" i="2"/>
  <c r="C123" i="2"/>
  <c r="C124" i="2"/>
  <c r="C125" i="2"/>
  <c r="C126" i="2"/>
  <c r="C127" i="2"/>
  <c r="C128" i="2"/>
  <c r="C129" i="2"/>
  <c r="C130" i="2"/>
  <c r="C131" i="2"/>
  <c r="C132" i="2"/>
  <c r="C121" i="2"/>
  <c r="C90" i="2"/>
  <c r="C89" i="2"/>
  <c r="C74" i="2"/>
  <c r="C75" i="2"/>
  <c r="C73" i="2"/>
  <c r="C51" i="2"/>
  <c r="Y231" i="2" a="1"/>
  <c r="Y231" i="2" s="1"/>
  <c r="Y232" i="2" a="1"/>
  <c r="Y232" i="2" s="1"/>
  <c r="Y233" i="2" a="1"/>
  <c r="Y233" i="2" s="1"/>
  <c r="Y234" i="2" a="1"/>
  <c r="Y234" i="2" s="1"/>
  <c r="Y230" i="2" a="1"/>
  <c r="Y230" i="2" s="1"/>
  <c r="X231" i="2" a="1"/>
  <c r="X231" i="2" s="1"/>
  <c r="X232" i="2" a="1"/>
  <c r="X232" i="2" s="1"/>
  <c r="X233" i="2" a="1"/>
  <c r="X233" i="2" s="1"/>
  <c r="X234" i="2" a="1"/>
  <c r="X234" i="2" s="1"/>
  <c r="X230" i="2" a="1"/>
  <c r="X230" i="2" s="1"/>
  <c r="W231" i="2" a="1"/>
  <c r="W231" i="2" s="1"/>
  <c r="W232" i="2" a="1"/>
  <c r="W232" i="2" s="1"/>
  <c r="W233" i="2" a="1"/>
  <c r="W233" i="2" s="1"/>
  <c r="W234" i="2" a="1"/>
  <c r="W234" i="2" s="1"/>
  <c r="W230" i="2" a="1"/>
  <c r="W230" i="2" s="1"/>
  <c r="W212" i="2" a="1"/>
  <c r="W212" i="2" s="1"/>
  <c r="Y213" i="2" a="1"/>
  <c r="Y213" i="2" s="1"/>
  <c r="Y214" i="2" a="1"/>
  <c r="Y214" i="2" s="1"/>
  <c r="Y215" i="2" a="1"/>
  <c r="Y215" i="2" s="1"/>
  <c r="Y216" i="2" a="1"/>
  <c r="Y216" i="2" s="1"/>
  <c r="Y217" i="2" a="1"/>
  <c r="Y217" i="2" s="1"/>
  <c r="Y212" i="2" a="1"/>
  <c r="Y212" i="2" s="1"/>
  <c r="X213" i="2" a="1"/>
  <c r="X213" i="2" s="1"/>
  <c r="X214" i="2" a="1"/>
  <c r="X214" i="2" s="1"/>
  <c r="X215" i="2" a="1"/>
  <c r="X215" i="2" s="1"/>
  <c r="AB215" i="2" s="1"/>
  <c r="X216" i="2" a="1"/>
  <c r="X216" i="2" s="1"/>
  <c r="X217" i="2" a="1"/>
  <c r="X217" i="2" s="1"/>
  <c r="X212" i="2" a="1"/>
  <c r="X212" i="2" s="1"/>
  <c r="W213" i="2" a="1"/>
  <c r="W213" i="2" s="1"/>
  <c r="W214" i="2" a="1"/>
  <c r="W214" i="2" s="1"/>
  <c r="W215" i="2" a="1"/>
  <c r="W215" i="2" s="1"/>
  <c r="AA215" i="2" s="1"/>
  <c r="W216" i="2" a="1"/>
  <c r="W216" i="2" s="1"/>
  <c r="W217" i="2" a="1"/>
  <c r="W217" i="2" s="1"/>
  <c r="Y121" i="2" a="1"/>
  <c r="Y121" i="2" s="1"/>
  <c r="AA139" i="2" a="1"/>
  <c r="AA139" i="2" s="1"/>
  <c r="AA140" i="2" a="1"/>
  <c r="AA140" i="2" s="1"/>
  <c r="AA141" i="2" a="1"/>
  <c r="AA141" i="2" s="1"/>
  <c r="AA142" i="2" a="1"/>
  <c r="AA142" i="2" s="1"/>
  <c r="AA143" i="2" a="1"/>
  <c r="AA143" i="2" s="1"/>
  <c r="AA144" i="2" a="1"/>
  <c r="AA144" i="2" s="1"/>
  <c r="AA145" i="2" a="1"/>
  <c r="AA145" i="2" s="1"/>
  <c r="AA146" i="2" a="1"/>
  <c r="AA146" i="2" s="1"/>
  <c r="AA147" i="2" a="1"/>
  <c r="AA147" i="2" s="1"/>
  <c r="AA148" i="2" a="1"/>
  <c r="AA148" i="2" s="1"/>
  <c r="AA138" i="2" a="1"/>
  <c r="AA138" i="2" s="1"/>
  <c r="Z139" i="2" a="1"/>
  <c r="Z139" i="2" s="1"/>
  <c r="Z140" i="2" a="1"/>
  <c r="Z140" i="2" s="1"/>
  <c r="Z141" i="2" a="1"/>
  <c r="Z141" i="2" s="1"/>
  <c r="Z142" i="2" a="1"/>
  <c r="Z142" i="2" s="1"/>
  <c r="Z143" i="2" a="1"/>
  <c r="Z143" i="2" s="1"/>
  <c r="Z144" i="2" a="1"/>
  <c r="Z144" i="2" s="1"/>
  <c r="Z145" i="2" a="1"/>
  <c r="Z145" i="2" s="1"/>
  <c r="Z146" i="2" a="1"/>
  <c r="Z146" i="2" s="1"/>
  <c r="Z147" i="2" a="1"/>
  <c r="Z147" i="2" s="1"/>
  <c r="Z148" i="2" a="1"/>
  <c r="Z148" i="2" s="1"/>
  <c r="Z138" i="2" a="1"/>
  <c r="Z138" i="2" s="1"/>
  <c r="Y139" i="2" a="1"/>
  <c r="Y139" i="2" s="1"/>
  <c r="Y140" i="2" a="1"/>
  <c r="Y140" i="2" s="1"/>
  <c r="Y141" i="2" a="1"/>
  <c r="Y141" i="2" s="1"/>
  <c r="Y142" i="2" a="1"/>
  <c r="Y142" i="2" s="1"/>
  <c r="Y143" i="2" a="1"/>
  <c r="Y143" i="2" s="1"/>
  <c r="Y144" i="2" a="1"/>
  <c r="Y144" i="2" s="1"/>
  <c r="Y145" i="2" a="1"/>
  <c r="Y145" i="2" s="1"/>
  <c r="Y146" i="2" a="1"/>
  <c r="Y146" i="2" s="1"/>
  <c r="Y147" i="2" a="1"/>
  <c r="Y147" i="2" s="1"/>
  <c r="Y148" i="2" a="1"/>
  <c r="Y148" i="2" s="1"/>
  <c r="Y138" i="2" a="1"/>
  <c r="Y138" i="2" s="1"/>
  <c r="AA121" i="2" a="1"/>
  <c r="AA121" i="2" s="1"/>
  <c r="AA122" i="2" a="1"/>
  <c r="AA122" i="2" s="1"/>
  <c r="AA123" i="2" a="1"/>
  <c r="AA123" i="2" s="1"/>
  <c r="AA124" i="2" a="1"/>
  <c r="AA124" i="2" s="1"/>
  <c r="AA125" i="2" a="1"/>
  <c r="AA125" i="2" s="1"/>
  <c r="AA126" i="2" a="1"/>
  <c r="AA126" i="2" s="1"/>
  <c r="AA127" i="2" a="1"/>
  <c r="AA127" i="2" s="1"/>
  <c r="AA128" i="2" a="1"/>
  <c r="AA128" i="2" s="1"/>
  <c r="AA129" i="2" a="1"/>
  <c r="AA129" i="2" s="1"/>
  <c r="AA130" i="2" a="1"/>
  <c r="AA130" i="2" s="1"/>
  <c r="AA131" i="2" a="1"/>
  <c r="AA131" i="2" s="1"/>
  <c r="Z122" i="2" a="1"/>
  <c r="Z122" i="2" s="1"/>
  <c r="Z123" i="2" a="1"/>
  <c r="Z123" i="2" s="1"/>
  <c r="Z124" i="2" a="1"/>
  <c r="Z124" i="2" s="1"/>
  <c r="Z125" i="2" a="1"/>
  <c r="Z125" i="2" s="1"/>
  <c r="Z126" i="2" a="1"/>
  <c r="Z126" i="2" s="1"/>
  <c r="Z127" i="2" a="1"/>
  <c r="Z127" i="2" s="1"/>
  <c r="Z128" i="2" a="1"/>
  <c r="Z128" i="2" s="1"/>
  <c r="Z129" i="2" a="1"/>
  <c r="Z129" i="2" s="1"/>
  <c r="Z130" i="2" a="1"/>
  <c r="Z130" i="2" s="1"/>
  <c r="Z131" i="2" a="1"/>
  <c r="Z131" i="2" s="1"/>
  <c r="Z121" i="2" a="1"/>
  <c r="Z121" i="2" s="1"/>
  <c r="Y122" i="2" a="1"/>
  <c r="Y122" i="2" s="1"/>
  <c r="Y123" i="2" a="1"/>
  <c r="Y123" i="2" s="1"/>
  <c r="Y124" i="2" a="1"/>
  <c r="Y124" i="2" s="1"/>
  <c r="Y125" i="2" a="1"/>
  <c r="Y125" i="2" s="1"/>
  <c r="Y126" i="2" a="1"/>
  <c r="Y126" i="2" s="1"/>
  <c r="Y127" i="2" a="1"/>
  <c r="Y127" i="2" s="1"/>
  <c r="Y128" i="2" a="1"/>
  <c r="Y128" i="2" s="1"/>
  <c r="Y129" i="2" a="1"/>
  <c r="Y129" i="2" s="1"/>
  <c r="Y130" i="2" a="1"/>
  <c r="Y130" i="2" s="1"/>
  <c r="Y131" i="2" a="1"/>
  <c r="Y131" i="2" s="1"/>
  <c r="B213" i="2" a="1"/>
  <c r="B213" i="2" s="1"/>
  <c r="B214" i="2" a="1"/>
  <c r="B214" i="2" s="1"/>
  <c r="B215" i="2" a="1"/>
  <c r="B215" i="2" s="1"/>
  <c r="C215" i="2" s="1"/>
  <c r="B216" i="2" a="1"/>
  <c r="B216" i="2" s="1"/>
  <c r="B217" i="2" a="1"/>
  <c r="B217" i="2" s="1"/>
  <c r="B212" i="2" a="1"/>
  <c r="B212" i="2" s="1"/>
  <c r="B196" i="2"/>
  <c r="B197" i="2"/>
  <c r="B198" i="2"/>
  <c r="B199" i="2"/>
  <c r="B195" i="2"/>
  <c r="B201" i="2"/>
  <c r="B181" i="2"/>
  <c r="B176" i="2"/>
  <c r="B177" i="2"/>
  <c r="B178" i="2"/>
  <c r="B179" i="2"/>
  <c r="B175" i="2"/>
  <c r="B155" i="2"/>
  <c r="B156" i="2"/>
  <c r="B154" i="2"/>
  <c r="B139" i="2" a="1"/>
  <c r="B139" i="2" s="1"/>
  <c r="B140" i="2" a="1"/>
  <c r="B140" i="2" s="1"/>
  <c r="B141" i="2" a="1"/>
  <c r="B141" i="2" s="1"/>
  <c r="B142" i="2" a="1"/>
  <c r="B142" i="2" s="1"/>
  <c r="B143" i="2" a="1"/>
  <c r="B143" i="2" s="1"/>
  <c r="C143" i="2" s="1"/>
  <c r="B144" i="2" a="1"/>
  <c r="B144" i="2" s="1"/>
  <c r="B145" i="2" a="1"/>
  <c r="B145" i="2" s="1"/>
  <c r="B146" i="2" a="1"/>
  <c r="B146" i="2" s="1"/>
  <c r="B147" i="2" a="1"/>
  <c r="B147" i="2" s="1"/>
  <c r="B148" i="2" a="1"/>
  <c r="B148" i="2" s="1"/>
  <c r="B138" i="2" a="1"/>
  <c r="B138" i="2" s="1"/>
  <c r="B134" i="2"/>
  <c r="B122" i="2" a="1"/>
  <c r="B122" i="2" s="1"/>
  <c r="B123" i="2" a="1"/>
  <c r="B123" i="2" s="1"/>
  <c r="B124" i="2" a="1"/>
  <c r="B124" i="2" s="1"/>
  <c r="B125" i="2" a="1"/>
  <c r="B125" i="2" s="1"/>
  <c r="B126" i="2" a="1"/>
  <c r="B126" i="2" s="1"/>
  <c r="B127" i="2" a="1"/>
  <c r="B127" i="2" s="1"/>
  <c r="B128" i="2" a="1"/>
  <c r="B128" i="2" s="1"/>
  <c r="B129" i="2" a="1"/>
  <c r="B129" i="2" s="1"/>
  <c r="B130" i="2" a="1"/>
  <c r="B130" i="2" s="1"/>
  <c r="B131" i="2" a="1"/>
  <c r="B131" i="2" s="1"/>
  <c r="B121" i="2" a="1"/>
  <c r="B121" i="2" s="1"/>
  <c r="B106" i="2"/>
  <c r="B105" i="2"/>
  <c r="B98" i="2"/>
  <c r="B97" i="2"/>
  <c r="B96" i="2"/>
  <c r="B95" i="2"/>
  <c r="B92" i="2"/>
  <c r="B94" i="2"/>
  <c r="B93" i="2"/>
  <c r="B91" i="2"/>
  <c r="B90" i="2"/>
  <c r="B89" i="2"/>
  <c r="B101" i="2" s="1"/>
  <c r="B77" i="2"/>
  <c r="B76" i="2"/>
  <c r="B75" i="2"/>
  <c r="B74" i="2"/>
  <c r="B73" i="2"/>
  <c r="B60" i="2"/>
  <c r="B61" i="2"/>
  <c r="B62" i="2"/>
  <c r="B63" i="2"/>
  <c r="B64" i="2"/>
  <c r="B59" i="2"/>
  <c r="B54" i="2"/>
  <c r="B53" i="2"/>
  <c r="B52" i="2"/>
  <c r="B51" i="2"/>
  <c r="B50" i="2"/>
  <c r="B49" i="2"/>
  <c r="B48" i="2"/>
  <c r="B47" i="2"/>
  <c r="B41" i="2"/>
  <c r="B43" i="2" s="1"/>
  <c r="C40" i="2" s="1"/>
  <c r="B40" i="2"/>
  <c r="G24" i="2"/>
  <c r="G23" i="2"/>
  <c r="G22" i="2"/>
  <c r="B23" i="2"/>
  <c r="B24" i="2"/>
  <c r="B25" i="2"/>
  <c r="B26" i="2"/>
  <c r="B27" i="2"/>
  <c r="B28" i="2"/>
  <c r="B29" i="2"/>
  <c r="B30" i="2"/>
  <c r="B31" i="2"/>
  <c r="B32" i="2"/>
  <c r="B33" i="2"/>
  <c r="B22" i="2"/>
  <c r="C4" i="2"/>
  <c r="D4" i="2"/>
  <c r="E4" i="2"/>
  <c r="F4" i="2"/>
  <c r="C5" i="2"/>
  <c r="D5" i="2"/>
  <c r="E5" i="2"/>
  <c r="F5" i="2"/>
  <c r="C6" i="2"/>
  <c r="D6" i="2"/>
  <c r="E6" i="2"/>
  <c r="F6" i="2"/>
  <c r="C7" i="2"/>
  <c r="D7" i="2"/>
  <c r="E7" i="2"/>
  <c r="F7" i="2"/>
  <c r="C8" i="2"/>
  <c r="D8" i="2"/>
  <c r="E8" i="2"/>
  <c r="F8" i="2"/>
  <c r="C9" i="2"/>
  <c r="D9" i="2"/>
  <c r="E9" i="2"/>
  <c r="F9" i="2"/>
  <c r="C10" i="2"/>
  <c r="D10" i="2"/>
  <c r="E10" i="2"/>
  <c r="F10" i="2"/>
  <c r="B5" i="2"/>
  <c r="B6" i="2"/>
  <c r="B7" i="2"/>
  <c r="B8" i="2"/>
  <c r="B9" i="2"/>
  <c r="B10" i="2"/>
  <c r="B4" i="2"/>
  <c r="H4" i="2" s="1"/>
  <c r="Z134" i="2" l="1"/>
  <c r="AA134" i="2"/>
  <c r="Y134" i="2"/>
  <c r="B158" i="2"/>
  <c r="B56" i="2"/>
  <c r="H8" i="2"/>
  <c r="B79" i="2"/>
  <c r="C41" i="2"/>
  <c r="B66" i="2"/>
  <c r="H5" i="2"/>
  <c r="F12" i="2"/>
  <c r="G26" i="2"/>
  <c r="H23" i="2" s="1"/>
  <c r="E12" i="2"/>
  <c r="H10" i="2"/>
  <c r="D12" i="2"/>
  <c r="H9" i="2"/>
  <c r="C12" i="2"/>
  <c r="B108" i="2"/>
  <c r="C106" i="2" s="1"/>
  <c r="B35" i="2"/>
  <c r="H7" i="2"/>
  <c r="H6" i="2"/>
  <c r="C29" i="2"/>
  <c r="C25" i="2"/>
  <c r="C24" i="2"/>
  <c r="C23" i="2"/>
  <c r="C30" i="2"/>
  <c r="C31" i="2"/>
  <c r="C33" i="2"/>
  <c r="C32" i="2"/>
  <c r="C27" i="2"/>
  <c r="C28" i="2"/>
  <c r="C26" i="2"/>
  <c r="C22" i="2"/>
  <c r="B12" i="2"/>
  <c r="C105" i="2" l="1"/>
  <c r="H12" i="2"/>
  <c r="I10" i="2" s="1"/>
  <c r="E14" i="2"/>
  <c r="F14" i="2"/>
  <c r="I6" i="2"/>
  <c r="I8" i="2"/>
  <c r="C14" i="2"/>
  <c r="I4" i="2"/>
  <c r="I7" i="2"/>
  <c r="I5" i="2"/>
  <c r="B14" i="2"/>
  <c r="C63" i="2"/>
  <c r="C64" i="2"/>
  <c r="C59" i="2"/>
  <c r="C60" i="2"/>
  <c r="H24" i="2"/>
  <c r="H22" i="2"/>
  <c r="C61" i="2"/>
  <c r="C62" i="2"/>
  <c r="D14" i="2" l="1"/>
  <c r="I9" i="2"/>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<sst xmlns="http://schemas.openxmlformats.org/spreadsheetml/2006/main" count="1100" uniqueCount="412">
  <si>
    <t>ID</t>
  </si>
  <si>
    <t>Start time</t>
  </si>
  <si>
    <t>Completion time</t>
  </si>
  <si>
    <t>Email</t>
  </si>
  <si>
    <t>Name</t>
  </si>
  <si>
    <t>Last modified time</t>
  </si>
  <si>
    <t>Invitation to take part
You are being invited to take part in an online questionnaire which will contribute to a UCL student's Masters research project. You should only participate if you want to;...</t>
  </si>
  <si>
    <t>What is the project's purpose?
The aim of this questionnaire is to explore the opinions, perceptions, motivations and priorities of people involved in the UK's riverfly monitoring programmes, in o...</t>
  </si>
  <si>
    <t>Why have I been chosen?
You have been invited to complete this questionnaire because you are (or have been) involved, in some way or another, in the UK's monitoring of riverfly larvae and other aq...</t>
  </si>
  <si>
    <t>Do I have to take part?
Taking part in the questionnaire is entirely voluntary. If you do decide to take part, your submission of the online questionnaire will imply your consent to participate an...</t>
  </si>
  <si>
    <t>What will happen to me if I take part?
If you decide to go ahead, the online form will take you through a set of questions asking you about your opinions regarding topics related to riverfly monit...</t>
  </si>
  <si>
    <t>What are the possible disadvantages and risks of taking part?
There are no foreseeable discomforts, disadvantages or risks in taking part, other than giving up the time it takes to complete the qu...</t>
  </si>
  <si>
    <t>What are the possible benefits of taking part?
Whilst there are no immediate benefits for people completing the questionnaire, it is hoped that this work will inform research in river health and e...</t>
  </si>
  <si>
    <t>What if something goes wrong?
If you would like to raise a complaint about this research, please contact the student's supervisor, Dr Izzy Bishop, at i.bishop@ucl.ac.uk. 
If you feel that your co...</t>
  </si>
  <si>
    <t>Will my taking part in this project be kept confidential?
The questionnaire is anonymous; it does not ask for any personal data or information which would identify you. If you accidentally include...</t>
  </si>
  <si>
    <t>Limits to confidentiality
Please note that confidentiality may not be guaranteed, due to the limited size of the participant sample.</t>
  </si>
  <si>
    <t>What will happen to the results of the research project?
Results will be written up in the student's dissertation (project report) and presented to a group of students, examiners and supervisors. ...</t>
  </si>
  <si>
    <t>Local Data Protection Privacy Notice
Notice:
The data controller for this project will be University College London (UCL). The UCL Data Protection Office provides oversight of UCL activities invol...</t>
  </si>
  <si>
    <t>Who is organising and funding this research?
This research is being conducted as part of an MSc in Ecology and Data Science at UCL, and is funded by the student's tuition fees and the People &amp; Nat...</t>
  </si>
  <si>
    <t>Contact for further information
Beth Downe (student researcher)
Email: elisabeth.downe.22@ucl.ac.uk 
Mobile: +44(0)7917 010 999
People &amp; Nature Lab, UCL East, One Pool Street, London, E20 2AF, Uni...</t>
  </si>
  <si>
    <t>Thank you for reading this information sheet and for considering taking part. 
To begin the questionnaire, please click 'Next', below.  
Please make sure you click the 'Submit' button at the end...</t>
  </si>
  <si>
    <t>Are you currently, or have you previously been, involved in any riverfly survey activities?
This includes any activities to monitor aquatic invertebrates in rivers, including Riverfly Monitoring ...</t>
  </si>
  <si>
    <t>Thank you for taking the time to start this questionnaire. Because you have not been involved in riverfly surveys, the questionnaire is not suitable for you to complete. If you are interested in p...</t>
  </si>
  <si>
    <t>How old are you? </t>
  </si>
  <si>
    <t>What gender do you identify as?</t>
  </si>
  <si>
    <t>In which UK country are you currently based? </t>
  </si>
  <si>
    <t>And which county? (England)</t>
  </si>
  <si>
    <t>And which county? (Northern Ireland)</t>
  </si>
  <si>
    <t>And which council area? (Scotland)</t>
  </si>
  <si>
    <t>And which region? (Wales)</t>
  </si>
  <si>
    <t>What is your current employment status?</t>
  </si>
  <si>
    <t>Regardless of your current employment status: Is/was your usual line of work (or studies) related to wildlife, ecology, biodiversity, conservation or the environment in any way?  </t>
  </si>
  <si>
    <t>Do you ever participate in any of the following recreational activities on/in/around your local river(s)? Select all that apply</t>
  </si>
  <si>
    <t>Approximately how long ago did you first start getting involved in Riverfly? </t>
  </si>
  <si>
    <t>Is your involvement continuing / current, or have you stopped? </t>
  </si>
  <si>
    <t>What were the main reasons for you stopping your involvement with Riverfly? Please select up to 3 options that you feel were the most important for you. </t>
  </si>
  <si>
    <t>Which particular Riverfly programmes have you ever been involved with? Select all that apply. </t>
  </si>
  <si>
    <t>In what way(s) are you (or have you been) involved in riverfly surveys? Select all that apply. </t>
  </si>
  <si>
    <t>Is your participation in Riverfly mainly voluntary, or mainly as paid work? </t>
  </si>
  <si>
    <t>If paid work, in what capacity are you doing this? </t>
  </si>
  <si>
    <t>In your opinion, what are the biggest advantages/benefits of riverfly surveys? Select up to 3 that you feel are the most important to you. </t>
  </si>
  <si>
    <t>In your opinion, what are the biggest challenges with riverfly surveys? Select up to 3 that you feel are the most important to you. </t>
  </si>
  <si>
    <t>Is there any information or function (i.e. to serve a particular purpose) that you wish the riverfly surveys could provide, but which they currently don't? </t>
  </si>
  <si>
    <t>What is eDNA?
eDNA - short for environmental DNA - refers to fragments of DNA (the building blocks of all life) that have been shed from living things (whether human, animal, plant, bacteria, etc...</t>
  </si>
  <si>
    <t>Had you already heard of eDNA before completing this questionnaire?</t>
  </si>
  <si>
    <t>From what you currently know about eDNA, including from the introduction above, do you think it might be a useful tool for contributing to riverfly surveys?</t>
  </si>
  <si>
    <t>From what you currently know about eDNA, including from the introduction above, do you think it might be a useful tool for monitoring rivers in general - i.e. beyond riverfly surveys?</t>
  </si>
  <si>
    <t>Can you think of any other potential advantages/ benefits of using eDNA for monitoring our rivers, that aren't listed above?</t>
  </si>
  <si>
    <t>Can you think of any other potential disadvantages/ challenges of using eDNA for monitoring our rivers, that aren't listed above?</t>
  </si>
  <si>
    <t>Thinking about the potential benefits of using eDNA, which ones do you think are the most important for riverfly surveys? Select up to 3 that you feel are the most important.</t>
  </si>
  <si>
    <t>Thinking about the potential challenges of using eDNA, which ones do you think are the most important for riverfly surveys, i.e. which ones could be the biggest barriers to using eDNA for riverfly...</t>
  </si>
  <si>
    <t>Is there anything else you would like to say about eDNA and its potential use for riverfly surveys and/or wider monitoring of rivers?</t>
  </si>
  <si>
    <t>Is there anything else related to riverfly surveys, eDNA, or river monitoring more generally, that you would like to tell us?</t>
  </si>
  <si>
    <t>anonymous</t>
  </si>
  <si>
    <t>Yes</t>
  </si>
  <si>
    <t>45-54</t>
  </si>
  <si>
    <t>Man</t>
  </si>
  <si>
    <t>England</t>
  </si>
  <si>
    <t>London (including City of London and Greater London)</t>
  </si>
  <si>
    <t>Employed (full- or part-time)</t>
  </si>
  <si>
    <t>Canoeing / kayaking / other manually-powered boat;Walking ;Observing nature/wildlife;</t>
  </si>
  <si>
    <t>3-5 years ago</t>
  </si>
  <si>
    <t>Yes, I am still involved in Riverfly</t>
  </si>
  <si>
    <t>Urban Riverfly;Riverfly Monitoring Initiative (RMI) - the original riverfly survey;Extended Riverfly;</t>
  </si>
  <si>
    <t>Carrying out kick-sampling ;Identifying the invertebrates;Observing others carrying out the survey;Assisting with set-up or tidying up;Managing or overseeing the survey;Coordinating volunteers for the survey;Analysing or interpreting the data;Participating in training in riverfly methods;Running riverfly training;</t>
  </si>
  <si>
    <t>Paid work</t>
  </si>
  <si>
    <t>I manage a Riverfly survey project as part of a paid role in ecological monitoring, restoration or research</t>
  </si>
  <si>
    <t>It's an opportunity to engage members of the public in science and nature;Riverfly collects important data for monitoring how well particular species or groups of organism are doing over time;Riverfly collects important data on how healthy or polluted our rivers are ;</t>
  </si>
  <si>
    <t>Difficulty recruiting or retaining volunteers;It doesn’t identify all the organisms down to species level, so the data collected lacks precision for tracking how well different species are doing;It takes too long ;</t>
  </si>
  <si>
    <t>Yes - both methods</t>
  </si>
  <si>
    <t>It's largely non-invasive (i.e. minimal disturbance of the area is needed to take samples, and organisms don't need to be destroyed);Collecting water samples can be easier and less time consuming than kick-sampling, and allow sampling to take place even during bad weather / high river levels;It can identify organisms down to species level ;</t>
  </si>
  <si>
    <t>The lab work is expensive ;It requires use of a specialist laboratory and trained lab personnel to carry out the tests;The DNA itself and the lab processes can be affected by conditions in the water (e.g. pollutants), so a negative result might indicate the species wasn't there, or it might indicate that conditions were too poor for the eDNA testing to work properly. Again, this means that drawing conclusions can be a complex process. ;</t>
  </si>
  <si>
    <t>65 and over</t>
  </si>
  <si>
    <t>Woman</t>
  </si>
  <si>
    <t>Retired</t>
  </si>
  <si>
    <t>No</t>
  </si>
  <si>
    <t>Canoeing / kayaking / other manually-powered boat;Walking ;</t>
  </si>
  <si>
    <t>Riverfly Monitoring Initiative (RMI) - the original riverfly survey;</t>
  </si>
  <si>
    <t>Carrying out kick-sampling ;Identifying the invertebrates;Participating in training in riverfly methods;uploading the results;</t>
  </si>
  <si>
    <t>Voluntary</t>
  </si>
  <si>
    <t>Riverfly collects important data on how healthy or polluted our rivers are ;The surveys provide a way to assess how local restoration/conservation activities are affecting biodiversity/river health;It's an opportunity to engage members of the public in science and nature;</t>
  </si>
  <si>
    <t>The river is too dirty/polluted and is unpleasant/a health hazard for volunteers;Difficulty identifying the organisms accurately;</t>
  </si>
  <si>
    <t>Could be more consistent over time and collecting a water sample would be much  quicker and easier than kick sampling 
Presumably there will be a large amount of human  DNA which might be useful to demonstrate levels of sewage entering the river.</t>
  </si>
  <si>
    <t>Kick sampling is a very visible form of citizen science that always gets passers-by asking questions and may make them more concerned about their local river. This more lab based testing is more removed from oridnary people 'doing their bit'.</t>
  </si>
  <si>
    <t>Collecting water samples can be easier and less time consuming than kick-sampling, and allow sampling to take place even during bad weather / high river levels;It's largely non-invasive (i.e. minimal disturbance of the area is needed to take samples, and organisms don't need to be destroyed);It can provide a list of all the organisms' DNA present, not just riverfly species;</t>
  </si>
  <si>
    <t>It requires use of a specialist laboratory and trained lab personnel to carry out the tests;The lab work is expensive ;</t>
  </si>
  <si>
    <t>We do need to find a way to get more volunteers as people probably have a limit to how long they will carry on doing sampling ( talking of myself here!) So this is a useful alternative to consider.</t>
  </si>
  <si>
    <t>Cornwall</t>
  </si>
  <si>
    <t>Observing nature/wildlife;Walking ;</t>
  </si>
  <si>
    <t>More than 10 years ago</t>
  </si>
  <si>
    <t>Riverfly Monitoring Initiative (RMI) - the original riverfly survey;Extended Riverfly;</t>
  </si>
  <si>
    <t>Carrying out kick-sampling ;Identifying the invertebrates;Observing others carrying out the survey;Assisting with set-up or tidying up;Managing or overseeing the survey;Coordinating volunteers for the survey;Participating in training in riverfly methods;Running riverfly training;</t>
  </si>
  <si>
    <t>Riverfly collects important data for monitoring how well particular species or groups of organism are doing over time;Riverfly collects important data on how healthy or polluted our rivers are ;The results give us a way to report potential pollution events or other issues to the relevant authorities (e.g. EA/SEPA/NRW/NIEA);</t>
  </si>
  <si>
    <t>Difficulty recruiting or retaining volunteers;It doesn’t identify all the organisms down to species level, so the data collected lacks precision for tracking how well different species are doing;It doesn't monitor all the organisms in the river;</t>
  </si>
  <si>
    <t>Collected data being submitted to a national database such as iRecord</t>
  </si>
  <si>
    <t>Ability to survey in deep or fast conditions.</t>
  </si>
  <si>
    <t>Lack of engagement in the fun activity of kick sampling.
Reduction in knowledge of identifying sampled invertebrates</t>
  </si>
  <si>
    <t>Lab methods to detect eDNA can be very sensitive, detecting presence of species' DNA even at very low volumes in the sample - so could detect rare or elusive organisms;It's largely non-invasive (i.e. minimal disturbance of the area is needed to take samples, and organisms don't need to be destroyed);Collecting water samples can be easier and less time consuming than kick-sampling, and allow sampling to take place even during bad weather / high river levels;</t>
  </si>
  <si>
    <t>It requires use of a specialist laboratory and trained lab personnel to carry out the tests;The lab work is expensive ;It is difficult to tell where the DNA in the sample comes from (e.g. from where the sample was collected, or from further upstream, or from the surrounding land or litter, etc), so it can be challenging to draw firm conclusions from the data;</t>
  </si>
  <si>
    <t>It would be a useful baseline tool which but practical surveys could follow on from this</t>
  </si>
  <si>
    <t>6-10 years ago</t>
  </si>
  <si>
    <t>Carrying out kick-sampling ;Identifying the invertebrates;Managing or overseeing the survey;Assisting with set-up or tidying up;Observing others carrying out the survey;</t>
  </si>
  <si>
    <t>It's fun taking part;Riverfly collects important data for monitoring how well particular species or groups of organism are doing over time;Riverfly collects important data on how healthy or polluted our rivers are ;</t>
  </si>
  <si>
    <t>No particular challenges;</t>
  </si>
  <si>
    <t>It would be good to be able to monitor pollutants in the water directly by some kind of water sample and test.</t>
  </si>
  <si>
    <t>Not sure</t>
  </si>
  <si>
    <t>Most volunteers seem to like kick sampling and ID. If simply taking water samples replaced kick sampling, I'm not sure how many people would be interested in doing that.</t>
  </si>
  <si>
    <t>It can provide a list of all the organisms' DNA present, not just riverfly species;Lab methods to detect eDNA can be very sensitive, detecting presence of species' DNA even at very low volumes in the sample - so could detect rare or elusive organisms;</t>
  </si>
  <si>
    <t>The lab work is expensive ;It is difficult to tell where the DNA in the sample comes from (e.g. from where the sample was collected, or from further upstream, or from the surrounding land or litter, etc), so it can be challenging to draw firm conclusions from the data;</t>
  </si>
  <si>
    <t>It's an interesting technology but perhaps a bit of an overkill for the current purposes of riverfly monitoring, which are monitoring the health of our rivers over time and allowing us to respond to pollution events.</t>
  </si>
  <si>
    <t>35-44</t>
  </si>
  <si>
    <t>Hertfordshire</t>
  </si>
  <si>
    <t>Walking ;</t>
  </si>
  <si>
    <t>6-12 months ago</t>
  </si>
  <si>
    <t>Extended Riverfly;Riverfly Monitoring Initiative (RMI) - the original riverfly survey;</t>
  </si>
  <si>
    <t>Observing others carrying out the survey;Managing or overseeing the survey;Coordinating volunteers for the survey;Analysing or interpreting the data;Participating in training in riverfly methods;Working for a riverfly coordination hub ;</t>
  </si>
  <si>
    <t>I work directly for a Riverfly coordination hub</t>
  </si>
  <si>
    <t>Riverfly collects important data for monitoring how well particular species or groups of organism are doing over time;The results give us a way to report potential pollution events or other issues to the relevant authorities (e.g. EA/SEPA/NRW/NIEA);The surveys provide a way to assess how local restoration/conservation activities are affecting biodiversity/river health;</t>
  </si>
  <si>
    <t>Bad weather (e.g. river flooded) means we cannot go into the river to carry out the sampling ;It doesn’t identify all the organisms down to species level, so the data collected lacks precision for tracking how well different species are doing;It doesn't monitor all the organisms in the river;</t>
  </si>
  <si>
    <t>Taking increased number of samples across a river system on the same day could give a better comparison of potential presence of species.</t>
  </si>
  <si>
    <t>loosing the identification skills of interested people and professionals. Reducing participation and engagement of local people in their river. If eDNA takes over from riverfly.
EA Trigger levels harder to monitor through just eDNA due to movement/ degradation etc of DNA in the environment.
monitoring during high flows would not be helpful as the DNA is likely to have traveled further?</t>
  </si>
  <si>
    <t>Lab methods to detect eDNA can be very sensitive, detecting presence of species' DNA even at very low volumes in the sample - so could detect rare or elusive organisms;It's largely non-invasive (i.e. minimal disturbance of the area is needed to take samples, and organisms don't need to be destroyed);It can provide a list of all the organisms' DNA present, not just riverfly species;</t>
  </si>
  <si>
    <t>The lab work is expensive ;It is difficult to tell where the DNA in the sample comes from (e.g. from where the sample was collected, or from further upstream, or from the surrounding land or litter, etc), so it can be challenging to draw firm conclusions from the data;The DNA itself and the lab processes can be affected by conditions in the water (e.g. pollutants), so a negative result might indicate the species wasn't there, or it might indicate that conditions were too poor for the eDNA testing to work properly. Again, this means that drawing conclusions can be a complex process. ;</t>
  </si>
  <si>
    <t>In thinking about EA trigger levels, It is helpful to know quicker if it has been breached, so manual sampling is ideal. However it is helpful to use eDNA to find out if rare/specialist are present and also species level data is helpful for records and this is not so time sensitive.</t>
  </si>
  <si>
    <t>55-64</t>
  </si>
  <si>
    <t>Cheshire</t>
  </si>
  <si>
    <t>Angling / fishing;Walking ;</t>
  </si>
  <si>
    <t>Carrying out kick-sampling ;Identifying the invertebrates;</t>
  </si>
  <si>
    <t>Riverfly collects important data for monitoring how well particular species or groups of organism are doing over time;The results give us a way to report potential pollution events or other issues to the relevant authorities (e.g. EA/SEPA/NRW/NIEA);It connects me with a much loved river I have fly fished for 40 years;</t>
  </si>
  <si>
    <t>Difficulty recruiting or retaining volunteers;It doesn't monitor all the organisms in the river;</t>
  </si>
  <si>
    <t>More opportunity and resource to be able to join Extended Riverfly and more overlaps generally to initiatives like Water Monitoring Network and eDNA sampling etc</t>
  </si>
  <si>
    <t>Not qualified to comment really. Only knew about eDNA in the first place because of the iWharfe project</t>
  </si>
  <si>
    <t>Lab methods to detect eDNA can be very sensitive, detecting presence of species' DNA even at very low volumes in the sample - so could detect rare or elusive organisms;It can provide a list of all the organisms' DNA present, not just riverfly species;eDNA testing increased not insteadNeed for far better coordination and cross-disciplinary collaboration;</t>
  </si>
  <si>
    <t>It requires use of a specialist laboratory and trained lab personnel to carry out the tests;</t>
  </si>
  <si>
    <t>No thanks, but always happy to be consulted</t>
  </si>
  <si>
    <t>Prefer not to say</t>
  </si>
  <si>
    <t>Kent</t>
  </si>
  <si>
    <t>Angling / fishing;Observing nature/wildlife;Photography;</t>
  </si>
  <si>
    <t>Less than 6 months ago</t>
  </si>
  <si>
    <t>Carrying out kick-sampling ;Identifying the invertebrates;Observing others carrying out the survey;Assisting with set-up or tidying up;Managing or overseeing the survey;Coordinating volunteers for the survey;Analysing or interpreting the data;</t>
  </si>
  <si>
    <t>Riverfly collects important data on what organisms are present in the river;The results give us a way to report potential pollution events or other issues to the relevant authorities (e.g. EA/SEPA/NRW/NIEA);The surveys provide a way to assess how local restoration/conservation activities are affecting biodiversity/river health;</t>
  </si>
  <si>
    <t>Bad weather (e.g. river flooded) means we cannot go into the river to carry out the sampling ;</t>
  </si>
  <si>
    <t>Gives far more data than the basic RMI 8</t>
  </si>
  <si>
    <t>Possibly gives too much data, also the expense (currently we're doing eDNA with Sussex University as part of a seperate study, so aware of cost)</t>
  </si>
  <si>
    <t>It can provide a list of all the organisms' DNA present, not just riverfly species;Lab methods to detect eDNA can be very sensitive, detecting presence of species' DNA even at very low volumes in the sample - so could detect rare or elusive organisms;It can identify organisms down to species level ;</t>
  </si>
  <si>
    <t>The lab work is expensive ;It can take time to process the samples and get final results ;It requires use of a specialist laboratory and trained lab personnel to carry out the tests;</t>
  </si>
  <si>
    <t>Still waiting on our first eDNA batch of results, I'll be able to answer this when I see the results.</t>
  </si>
  <si>
    <t>25-34</t>
  </si>
  <si>
    <t>Observing nature/wildlife;Walking ;Running ;</t>
  </si>
  <si>
    <t>1-2 years ago</t>
  </si>
  <si>
    <t>Urban Riverfly;</t>
  </si>
  <si>
    <t>Carrying out kick-sampling ;Identifying the invertebrates;Observing others carrying out the survey;Assisting with set-up or tidying up;</t>
  </si>
  <si>
    <t>It's fun taking part;It's interesting taking part / an opportunity to learn;Riverfly collects important data for monitoring how well particular species or groups of organism are doing over time;</t>
  </si>
  <si>
    <t>It doesn’t identify all the organisms down to species level, so the data collected lacks precision for tracking how well different species are doing;It doesn't monitor all the organisms in the river;</t>
  </si>
  <si>
    <t>It can identify organisms down to species level ;It can provide a list of all the organisms' DNA present, not just riverfly species;It's largely non-invasive (i.e. minimal disturbance of the area is needed to take samples, and organisms don't need to be destroyed);</t>
  </si>
  <si>
    <t>It is difficult to tell where the DNA in the sample comes from (e.g. from where the sample was collected, or from further upstream, or from the surrounding land or litter, etc), so it can be challenging to draw firm conclusions from the data;The DNA itself and the lab processes can be affected by conditions in the water (e.g. pollutants), so a negative result might indicate the species wasn't there, or it might indicate that conditions were too poor for the eDNA testing to work properly. Again, this means that drawing conclusions can be a complex process. ;It requires use of a specialist laboratory and trained lab personnel to carry out the tests;</t>
  </si>
  <si>
    <t>East Riding of Yorkshire</t>
  </si>
  <si>
    <t>The results give us a way to report potential pollution events or other issues to the relevant authorities (e.g. EA/SEPA/NRW/NIEA);Riverfly collects important data on what organisms are present in the river;It's interesting taking part / an opportunity to learn;</t>
  </si>
  <si>
    <t>It doesn’t identify all the organisms down to species level, so the data collected lacks precision for tracking how well different species are doing;It doesn't monitor all the organisms in the river;Difficulty identifying the organisms accurately;</t>
  </si>
  <si>
    <t>Lab methods to detect eDNA can be very sensitive, detecting presence of species' DNA even at very low volumes in the sample - so could detect rare or elusive organisms;It can provide a list of all the organisms' DNA present, not just riverfly species;Collecting water samples can be easier and less time consuming than kick-sampling, and allow sampling to take place even during bad weather / high river levels;</t>
  </si>
  <si>
    <t>The lab work is expensive ;The DNA itself and the lab processes can be affected by conditions in the water (e.g. pollutants), so a negative result might indicate the species wasn't there, or it might indicate that conditions were too poor for the eDNA testing to work properly. Again, this means that drawing conclusions can be a complex process. ;It can take time to process the samples and get final results ;</t>
  </si>
  <si>
    <t>I think eDNA could be a valuable addition to river surveys but not a substitute. The current methodology has the capacity to add additional environmental observations plus social benefits for the volunteers.</t>
  </si>
  <si>
    <t>Essex</t>
  </si>
  <si>
    <t>Carrying out kick-sampling ;Identifying the invertebrates;Assisting with set-up or tidying up;</t>
  </si>
  <si>
    <t>It connects me with my local community ;Riverfly collects important data for monitoring how well particular species or groups of organism are doing over time;Riverfly collects important data on how healthy or polluted our rivers are ;</t>
  </si>
  <si>
    <t>The lab work is expensive ;It requires use of a specialist laboratory and trained lab personnel to carry out the tests;</t>
  </si>
  <si>
    <t>Observing nature/wildlife;</t>
  </si>
  <si>
    <t>Riverfly collects important data on what organisms are present in the river;Riverfly collects important data for monitoring how well particular species or groups of organism are doing over time;Riverfly collects important data on how healthy or polluted our rivers are ;</t>
  </si>
  <si>
    <t>Difficulty recruiting or retaining volunteers;Difficulty identifying the organisms accurately;Bad weather (e.g. river flooded) means we cannot go into the river to carry out the sampling ;</t>
  </si>
  <si>
    <t>Cumbria</t>
  </si>
  <si>
    <t>Canoeing / kayaking / other manually-powered boat;Observing nature/wildlife;Walking ;</t>
  </si>
  <si>
    <t>Riverfly collects important data on how healthy or polluted our rivers are ;Riverfly collects important data for monitoring how well particular species or groups of organism are doing over time;The results give us a way to report potential pollution events or other issues to the relevant authorities (e.g. EA/SEPA/NRW/NIEA);</t>
  </si>
  <si>
    <t>Difficulty identifying the organisms accurately;</t>
  </si>
  <si>
    <t>I am a data scientist, I would like to be able to see the monitoring data. At present I can only see my own results.</t>
  </si>
  <si>
    <t>As eDNA potentially has greater sensitivity and specificity than manual species counting, it could be used to evaluate the test characteristics of the manual method.</t>
  </si>
  <si>
    <t>Hawthorn effect: eDNA could change the observation behaviour of extant riverfly samplers if they become aware of the presence of species they have not been detecting (or even worse, vice versa!).</t>
  </si>
  <si>
    <t>Lab methods to detect eDNA can be very sensitive, detecting presence of species' DNA even at very low volumes in the sample - so could detect rare or elusive organisms;Collecting water samples can be easier and less time consuming than kick-sampling, and allow sampling to take place even during bad weather / high river levels;</t>
  </si>
  <si>
    <t>Dorset</t>
  </si>
  <si>
    <t>I am on a 1 year sabbatical from full-time work studying an MSc</t>
  </si>
  <si>
    <t>Carrying out kick-sampling ;Identifying the invertebrates;I will be assisting with training ;</t>
  </si>
  <si>
    <t>The results give us a way to report potential pollution events or other issues to the relevant authorities (e.g. EA/SEPA/NRW/NIEA);It's an opportunity to engage members of the public in science and nature;It's fun taking part;</t>
  </si>
  <si>
    <t xml:space="preserve">Will allow for origins of faecal bacteria to be established (human or farm animals) </t>
  </si>
  <si>
    <t>Lab methods to detect eDNA can be very sensitive, detecting presence of species' DNA even at very low volumes in the sample - so could detect rare or elusive organisms;It can identify organisms down to species level ;It can provide a list of all the organisms' DNA present, not just riverfly species;</t>
  </si>
  <si>
    <t>It would be great to see it included in the monitoring done by EA/water companies and results made publicly available (or available for researchers)</t>
  </si>
  <si>
    <t>I chose a very busy place to do my monitoring so that I can talk to people about what I'm doing. Lots of people expect our river to be badly polluted but it's not. It's a good opportunity to do that.
The use of waterways by dogs, introducing flea treatments directly into the water, is an area which is going to need more study.</t>
  </si>
  <si>
    <t>Carrying out kick-sampling ;Identifying the invertebrates;Observing others carrying out the survey;Assisting with set-up or tidying up;Managing or overseeing the survey;Coordinating volunteers for the survey;Analysing or interpreting the data;Participating in training in riverfly methods;</t>
  </si>
  <si>
    <t>Riverfly collects important data on what organisms are present in the river;Riverfly collects important data on how healthy or polluted our rivers are ;It's interesting taking part / an opportunity to learn;</t>
  </si>
  <si>
    <t>An IS pictorial chart which could accompany the segmented plastic tray. This would make sorting the species easier and improve count accuracy.</t>
  </si>
  <si>
    <t>It is difficult to tell where the DNA in the sample comes from (e.g. from where the sample was collected, or from further upstream, or from the surrounding land or litter, etc), so it can be challenging to draw firm conclusions from the data;The DNA itself and the lab processes can be affected by conditions in the water (e.g. pollutants), so a negative result might indicate the species wasn't there, or it might indicate that conditions were too poor for the eDNA testing to work properly. Again, this means that drawing conclusions can be a complex process. ;</t>
  </si>
  <si>
    <t>Angling / fishing;Observing nature/wildlife;Walking ;</t>
  </si>
  <si>
    <t>Carrying out kick-sampling ;Identifying the invertebrates;Observing others carrying out the survey;Assisting with set-up or tidying up;Analysing or interpreting the data;Working for a riverfly coordination hub ;</t>
  </si>
  <si>
    <t>Riverfly collects important data on how healthy or polluted our rivers are ;The results give us a way to report potential pollution events or other issues to the relevant authorities (e.g. EA/SEPA/NRW/NIEA);The surveys provide a way to assess how local restoration/conservation activities are affecting biodiversity/river health;</t>
  </si>
  <si>
    <t>Difficulty recruiting or retaining volunteers;</t>
  </si>
  <si>
    <t>No. Monitoring 8 indicator species is probably enough for most people. Some also carry out chemical monitoring through the Angling Trust Water Quality Monitoring Network, which some see as complimentary, even though chemical changes through pollution can occur in a shorter time-span than their effect on freshwater invertebrates (so can be missed). Where I sample in Cumbria eDNA monitoring is used to check on presence of signal crayfish and crayfish plague, as well as the native white-clawed crayfish, but the more organisms you want to test for the more expensive the tests are, which limits the amount of testing done.</t>
  </si>
  <si>
    <t>As above, to monitor proliferation of Invasive Non-Native Species like signal crayfish, and the crayfish plague, especially in areas like Cumbria which still has stretches inhabited only by native white-clawed crayfish. Presumably, eDNA testing could also be used to monitor fish populations, like brown trout, salmon and grayling, and their spawning areas, more conveniently than electro-fishing, and without putting them under the same amount of stress.</t>
  </si>
  <si>
    <t>I have been told that single species targeting is expensive, and metabarcoding only indicates presence not quantity.
Time delay in receiving results. 
Less job satisfaction for riverfly monitors as they do not get to see results as they sample, they are just collecting samples.</t>
  </si>
  <si>
    <t>It requires use of a specialist laboratory and trained lab personnel to carry out the tests;The lab work is expensive ;It can take time to process the samples and get final results ;</t>
  </si>
  <si>
    <t xml:space="preserve">What makes Riverfly monitoring such a successful form of 'citizen science' is that the basic monitoring of 8 indicator species is relatively easy and does not take much time. Also, the results are there in front of you, and you learn more about the river from month to month. Other more complicated Riverfly schemes like Urban Riverfly and Extended Riverfly are less popular for this reason, except among a few volunteers who are really keen. Up to each individual if they wish to take on more monitoring tasks, like the Angling Trust Water Quality Monitoring Network, and eDNA sampling for Non-Native Species (through their local rivers trust). Locally, we have problems recruiting enough volunteers for even the most basic form of Riverfly monitoring.  </t>
  </si>
  <si>
    <t>Have been trained by local rivers trust in eDNA sampling for native white-clawed crayfish, and agree it is a fast and relatively easy process, as long as the guidelines are followed.</t>
  </si>
  <si>
    <t>Carrying out kick-sampling ;Identifying the invertebrates;Observing others carrying out the survey;Assisting with set-up or tidying up;Managing or overseeing the survey;Participating in training in riverfly methods;Running riverfly training;Coordinating volunteers for the survey;Analysing or interpreting the data;</t>
  </si>
  <si>
    <t>The surveys provide a way to assess how local restoration/conservation activities are affecting biodiversity/river health;The results give us a way to report potential pollution events or other issues to the relevant authorities (e.g. EA/SEPA/NRW/NIEA);It's an opportunity to engage members of the public in science and nature;</t>
  </si>
  <si>
    <t>Difficulty recruiting or retaining volunteers;The surveys are needed too frequently;Bankside backache;</t>
  </si>
  <si>
    <t>Evidence on how dog chemical flea treatments could be affecting invertebrate populations.</t>
  </si>
  <si>
    <t>The DNA itself and the lab processes can be affected by conditions in the water (e.g. pollutants), so a negative result might indicate the species wasn't there, or it might indicate that conditions were too poor for the eDNA testing to work properly. Again, this means that drawing conclusions can be a complex process. ;It is difficult to tell where the DNA in the sample comes from (e.g. from where the sample was collected, or from further upstream, or from the surrounding land or litter, etc), so it can be challenging to draw firm conclusions from the data;The lab work is expensive ;</t>
  </si>
  <si>
    <t>Is the use of eDNA analysis more suitable for still water bodies at this present time until the data analysis and sampling methods have been developed that make it more useful for flowing water studies and drawing conclusions from them?</t>
  </si>
  <si>
    <t xml:space="preserve">Projects are usually funded for only a few years, I think you would need a much longer length data set to really get good conclusive data </t>
  </si>
  <si>
    <t>Cambridgeshire</t>
  </si>
  <si>
    <t>Angling / fishing;Canoeing / kayaking / other manually-powered boat;Observing nature/wildlife;Walking ;Running ;</t>
  </si>
  <si>
    <t>Carrying out kick-sampling ;Identifying the invertebrates;Observing others carrying out the survey;Assisting with set-up or tidying up;Managing or overseeing the survey;</t>
  </si>
  <si>
    <t>Riverfly collects important data on how healthy or polluted our rivers are ;The results give us a way to report potential pollution events or other issues to the relevant authorities (e.g. EA/SEPA/NRW/NIEA);It's interesting taking part / an opportunity to learn;</t>
  </si>
  <si>
    <t>Difficulty identifying the organisms accurately;Bad weather (e.g. river flooded) means we cannot go into the river to carry out the sampling ;It doesn't monitor all the organisms in the river;</t>
  </si>
  <si>
    <t xml:space="preserve">I would like to see the inclusion of Damselfly and Dragonfly in the Riverfly monitoring. </t>
  </si>
  <si>
    <t xml:space="preserve">It could be useful in helping to establish why one species may be in decline. </t>
  </si>
  <si>
    <t>Due to the number of different species in contact with water the results from surveys could easily be miss</t>
  </si>
  <si>
    <t>It requires use of a specialist laboratory and trained lab personnel to carry out the tests;The lab work is expensive ;The DNA itself and the lab processes can be affected by conditions in the water (e.g. pollutants), so a negative result might indicate the species wasn't there, or it might indicate that conditions were too poor for the eDNA testing to work properly. Again, this means that drawing conclusions can be a complex process. ;</t>
  </si>
  <si>
    <t xml:space="preserve">It's a interesting avenue but long-term I think it would prove to be to expense and due to costs there would be far fewer samples tested from far fewer locations. As an addition to the current monitoring process it could be very beneficial if samples were collected from sites when trigger levels are met in order to assit why and trace the possible causes. </t>
  </si>
  <si>
    <t xml:space="preserve">Thank you for approaching the Riverfly program for allowing us to be included. </t>
  </si>
  <si>
    <t>Carrying out kick-sampling ;Identifying the invertebrates;Observing others carrying out the survey;</t>
  </si>
  <si>
    <t xml:space="preserve">Some form of input(s) on known variables upstream, (e.g. Conservation work; Potential pollution risks, such has housing developments; Trends upstream, etc.), would be really nice to have at one's fingertips to feel part of something bigger and to, maybe, help develop ownership of views on trends.  Also an understanding of why a given trigger level is what it is.  </t>
  </si>
  <si>
    <t>Resourcing aside, (though we are in an emergency so resources should be a priority!), it enables more rivers to be included in sampling as surveying is quicker. Monitors could carry on 'as is' to provide a 'check and balance' during migration to new the new method. The identification of a broad range/all species, (such as dogs, Humans, etc.), will provide insights into previously unthought of factors negatively impacting local/national ecosystems.</t>
  </si>
  <si>
    <t>None. Our Planet is dying and society needs to cease all BS jobs and investment and focus on Ecosystem protection.</t>
  </si>
  <si>
    <t>It can provide a list of all the organisms' DNA present, not just riverfly species;Collecting water samples can be easier and less time consuming than kick-sampling, and allow sampling to take place even during bad weather / high river levels;Lab methods to detect eDNA can be very sensitive, detecting presence of species' DNA even at very low volumes in the sample - so could detect rare or elusive organisms;</t>
  </si>
  <si>
    <t>The lab work is expensive ;It requires use of a specialist laboratory and trained lab personnel to carry out the tests;It is difficult to tell where the DNA in the sample comes from (e.g. from where the sample was collected, or from further upstream, or from the surrounding land or litter, etc), so it can be challenging to draw firm conclusions from the data;</t>
  </si>
  <si>
    <t xml:space="preserve">The samples collected and processed for eDNA could (should!) be used for regular detailed analysis of pollutants. </t>
  </si>
  <si>
    <t>Walking ;Observing nature/wildlife;</t>
  </si>
  <si>
    <t>Carrying out kick-sampling ;Identifying the invertebrates;Coordinating volunteers for the survey;</t>
  </si>
  <si>
    <t>Riverfly collects important data on what organisms are present in the river;It's an opportunity to engage members of the public in science and nature;The surveys provide a way to assess how local restoration/conservation activities are affecting biodiversity/river health;</t>
  </si>
  <si>
    <t>Lab methods to detect eDNA can be very sensitive, detecting presence of species' DNA even at very low volumes in the sample - so could detect rare or elusive organisms;It can provide a list of all the organisms' DNA present, not just riverfly species;It's largely non-invasive (i.e. minimal disturbance of the area is needed to take samples, and organisms don't need to be destroyed);</t>
  </si>
  <si>
    <t>Somerset</t>
  </si>
  <si>
    <t>Angling / fishing;Walking ;Observing nature/wildlife;</t>
  </si>
  <si>
    <t>Riverfly Monitoring Initiative (RMI) - the original riverfly survey;West Country CSI program ;</t>
  </si>
  <si>
    <t>Carrying out kick-sampling ;Identifying the invertebrates;Analysing or interpreting the data;</t>
  </si>
  <si>
    <t>Riverfly collects important data on what organisms are present in the river;Riverfly collects important data for monitoring how well particular species or groups of organism are doing over time;The results give us a way to report potential pollution events or other issues to the relevant authorities (e.g. EA/SEPA/NRW/NIEA);</t>
  </si>
  <si>
    <t>It can identify organisms down to species level ;It's largely non-invasive (i.e. minimal disturbance of the area is needed to take samples, and organisms don't need to be destroyed);Collecting water samples can be easier and less time consuming than kick-sampling, and allow sampling to take place even during bad weather / high river levels;</t>
  </si>
  <si>
    <t>It requires use of a specialist laboratory and trained lab personnel to carry out the tests;It is difficult to tell where the DNA in the sample comes from (e.g. from where the sample was collected, or from further upstream, or from the surrounding land or litter, etc), so it can be challenging to draw firm conclusions from the data;The lab work is expensive ;</t>
  </si>
  <si>
    <t>Riverfly Monitoring Initiative (RMI) - the original riverfly survey;Urban Riverfly;Extended Riverfly;</t>
  </si>
  <si>
    <t>Carrying out kick-sampling ;Identifying the invertebrates;Analysing or interpreting the data;Participating in training in riverfly methods;Observing others carrying out the survey;</t>
  </si>
  <si>
    <t>Riverfly collects important data for monitoring how well particular species or groups of organism are doing over time;The results give us a way to report potential pollution events or other issues to the relevant authorities (e.g. EA/SEPA/NRW/NIEA);It connects me with my local community ;</t>
  </si>
  <si>
    <t>Difficulty recruiting or retaining volunteers;Bad weather (e.g. river flooded) means we cannot go into the river to carry out the sampling ;It doesn't monitor all the organisms in the river;</t>
  </si>
  <si>
    <t xml:space="preserve">Impact of intermittent drying </t>
  </si>
  <si>
    <t>Yes - single species quantitative analysis only</t>
  </si>
  <si>
    <t>Could find new, invasive or protected species not currently known in area</t>
  </si>
  <si>
    <t>Cross-contamination, some species shed more dna than others so can skew the results</t>
  </si>
  <si>
    <t>Lab methods to detect eDNA can be very sensitive, detecting presence of species' DNA even at very low volumes in the sample - so could detect rare or elusive organisms;It's largely non-invasive (i.e. minimal disturbance of the area is needed to take samples, and organisms don't need to be destroyed);Collecting water samples can require fewer people than riverfly surveys;</t>
  </si>
  <si>
    <t>Lab methods to detect eDNA can be very sensitive, detecting presence of species' DNA even at very low volumes in the sample - so could detect rare or elusive organisms;It can provide a list of all the organisms' DNA present, not just riverfly species;</t>
  </si>
  <si>
    <t>It requires use of a specialist laboratory and trained lab personnel to carry out the tests;It is difficult to tell where the DNA in the sample comes from (e.g. from where the sample was collected, or from further upstream, or from the surrounding land or litter, etc), so it can be challenging to draw firm conclusions from the data;</t>
  </si>
  <si>
    <t>Running ;Walking ;Observing nature/wildlife;</t>
  </si>
  <si>
    <t>Carrying out kick-sampling ;Identifying the invertebrates;Observing others carrying out the survey;Assisting with set-up or tidying up;Managing or overseeing the survey;Coordinating volunteers for the survey;</t>
  </si>
  <si>
    <t>Riverfly collects important data on how healthy or polluted our rivers are ;It's fun taking part;It connects me with nature;</t>
  </si>
  <si>
    <t>Difficulty recruiting or retaining volunteers;Bad weather (e.g. river flooded) means we cannot go into the river to carry out the sampling ;</t>
  </si>
  <si>
    <t>Small fish recording and help with their ID if found in samples</t>
  </si>
  <si>
    <t xml:space="preserve">Controlling invasive species like Signal Crayfish, Mink, Mitten crabs etc </t>
  </si>
  <si>
    <t>It's largely non-invasive (i.e. minimal disturbance of the area is needed to take samples, and organisms don't need to be destroyed);Lab methods to detect eDNA can be very sensitive, detecting presence of species' DNA even at very low volumes in the sample - so could detect rare or elusive organisms;Collecting water samples can be easier and less time consuming than kick-sampling, and allow sampling to take place even during bad weather / high river levels;</t>
  </si>
  <si>
    <t xml:space="preserve">Just need more vols everywhere </t>
  </si>
  <si>
    <t>Swimming;Canoeing / kayaking / other manually-powered boat;Observing nature/wildlife;Walking ;Running ;</t>
  </si>
  <si>
    <t>Carrying out kick-sampling ;Assisting with set-up or tidying up;Managing or overseeing the survey;</t>
  </si>
  <si>
    <t>The results give us a way to report potential pollution events or other issues to the relevant authorities (e.g. EA/SEPA/NRW/NIEA);The surveys provide a way to assess how local restoration/conservation activities are affecting biodiversity/river health;It's fun taking part;</t>
  </si>
  <si>
    <t>Difficulty recruiting or retaining volunteers;It needs too much equipment;</t>
  </si>
  <si>
    <t>Collecting water samples can be easier and less time consuming than kick-sampling, and allow sampling to take place even during bad weather / high river levels;</t>
  </si>
  <si>
    <t>The DNA itself and the lab processes can be affected by conditions in the water (e.g. pollutants), so a negative result might indicate the species wasn't there, or it might indicate that conditions were too poor for the eDNA testing to work properly. Again, this means that drawing conclusions can be a complex process. ;</t>
  </si>
  <si>
    <t>North Yorkshire</t>
  </si>
  <si>
    <t>Angling / fishing;Canoeing / kayaking / other manually-powered boat;</t>
  </si>
  <si>
    <t>The surveys provide a way to assess how local restoration/conservation activities are affecting biodiversity/river health;The results give us a way to report potential pollution events or other issues to the relevant authorities (e.g. EA/SEPA/NRW/NIEA);Riverfly collects important data on how healthy or polluted our rivers are ;</t>
  </si>
  <si>
    <t>Yes - metabarcoding only</t>
  </si>
  <si>
    <t>It's largely non-invasive (i.e. minimal disturbance of the area is needed to take samples, and organisms don't need to be destroyed);Collecting water samples can be easier and less time consuming than kick-sampling, and allow sampling to take place even during bad weather / high river levels;</t>
  </si>
  <si>
    <t>assist with riverfly as part of organisation contribution</t>
  </si>
  <si>
    <t>The results give us a way to report potential pollution events or other issues to the relevant authorities (e.g. EA/SEPA/NRW/NIEA);It's an opportunity to engage members of the public in science and nature;Riverfly collects important data on how healthy or polluted our rivers are ;</t>
  </si>
  <si>
    <t>Difficulty identifying the organisms accurately;Difficulty recruiting or retaining volunteers;choosing appropriate sampling sites;</t>
  </si>
  <si>
    <t>habitat data- flow, substrate, adjacent land use and habitat etc</t>
  </si>
  <si>
    <t>It's largely non-invasive (i.e. minimal disturbance of the area is needed to take samples, and organisms don't need to be destroyed);It can provide a list of all the organisms' DNA present, not just riverfly species;</t>
  </si>
  <si>
    <t>Carrying out kick-sampling ;Identifying the invertebrates;Observing others carrying out the survey;Assisting with set-up or tidying up;Analysing or interpreting the data;Participating in training in riverfly methods;</t>
  </si>
  <si>
    <t>Riverfly collects important data for monitoring how well particular species or groups of organism are doing over time;It's an opportunity to engage members of the public in science and nature;The results give us a way to report potential pollution events or other issues to the relevant authorities (e.g. EA/SEPA/NRW/NIEA);</t>
  </si>
  <si>
    <t>It requires use of a specialist laboratory and trained lab personnel to carry out the tests;The DNA itself and the lab processes can be affected by conditions in the water (e.g. pollutants), so a negative result might indicate the species wasn't there, or it might indicate that conditions were too poor for the eDNA testing to work properly. Again, this means that drawing conclusions can be a complex process. ;The lab work is expensive ;</t>
  </si>
  <si>
    <t>Difficulty recruiting or retaining volunteers;Difficulty identifying the organisms accurately;It takes too long ;</t>
  </si>
  <si>
    <t>It can identify organisms down to species level ;Collecting water samples can require fewer people than riverfly surveys;Collecting water samples can be easier and less time consuming than kick-sampling, and allow sampling to take place even during bad weather / high river levels;</t>
  </si>
  <si>
    <t>The lab work is expensive ;It can take time to process the samples and get final results ;Transport of the samples;</t>
  </si>
  <si>
    <t>Carrying out kick-sampling ;Identifying the invertebrates;Observing others carrying out the survey;Assisting with set-up or tidying up;Managing or overseeing the survey;Coordinating volunteers for the survey;Analysing or interpreting the data;Participating in training in riverfly methods;Running riverfly training;Working for a riverfly coordination hub ;</t>
  </si>
  <si>
    <t>Bad weather (e.g. river flooded) means we cannot go into the river to carry out the sampling ;High Water the only problem.;</t>
  </si>
  <si>
    <t>We have to be careful what we ask vols to do. If a paid org, like Thames21, wants to get involved in taking eDNA then fine. We collect data through invert analysis. We dont ask vols to carry Hanna checkers around with them as it's all about time.</t>
  </si>
  <si>
    <t>It can identify organisms down to species level ;It can provide a list of all the organisms' DNA present, not just riverfly species;</t>
  </si>
  <si>
    <t>Personally, collecting eDNA is a separate river activity, like river clean ups or geomorphology analysis.  We will prob not be engaging with this</t>
  </si>
  <si>
    <t>Carrying out kick-sampling ;</t>
  </si>
  <si>
    <t>Riverfly collects important data on what organisms are present in the river;Riverfly collects important data on how healthy or polluted our rivers are ;The results give us a way to report potential pollution events or other issues to the relevant authorities (e.g. EA/SEPA/NRW/NIEA);</t>
  </si>
  <si>
    <t>It doesn't monitor all the organisms in the river;Difficulty recruiting or retaining volunteers;Difficulty identifying the organisms accurately;</t>
  </si>
  <si>
    <t>Lab methods to detect eDNA can be very sensitive, detecting presence of species' DNA even at very low volumes in the sample - so could detect rare or elusive organisms;It can identify organisms down to species level ;Collecting water samples can be easier and less time consuming than kick-sampling, and allow sampling to take place even during bad weather / high river levels;</t>
  </si>
  <si>
    <t>I feel the kick sampling gives an holistic record ,including weather conditions and photos of the site</t>
  </si>
  <si>
    <t>Carrying out kick-sampling ;Identifying the invertebrates;Observing others carrying out the survey;Managing or overseeing the survey;Coordinating volunteers for the survey;Analysing or interpreting the data;</t>
  </si>
  <si>
    <t>Riverfly collects important data for monitoring how well particular species or groups of organism are doing over time;Riverfly collects important data on how healthy or polluted our rivers are ;The surveys provide a way to assess how local restoration/conservation activities are affecting biodiversity/river health;</t>
  </si>
  <si>
    <t>Data in the form of a log scale between 1 and 4 is too limiting, much more useful information can be gained from analysing numerical data for indicator groups</t>
  </si>
  <si>
    <t>None</t>
  </si>
  <si>
    <t>Lack of eDNA for many organisms, especially invertebrates</t>
  </si>
  <si>
    <t>Collecting water samples can be easier and less time consuming than kick-sampling, and allow sampling to take place even during bad weather / high river levels;It can provide a list of all the organisms' DNA present, not just riverfly species;Lab methods to detect eDNA can be very sensitive, detecting presence of species' DNA even at very low volumes in the sample - so could detect rare or elusive organisms;</t>
  </si>
  <si>
    <t>It requires use of a specialist laboratory and trained lab personnel to carry out the tests;It is difficult to tell where the DNA in the sample comes from (e.g. from where the sample was collected, or from further upstream, or from the surrounding land or litter, etc), so it can be challenging to draw firm conclusions from the data;Lack of type eDNA profiles for accurate identiification;</t>
  </si>
  <si>
    <t>Expensive, who pays???</t>
  </si>
  <si>
    <t>DNA surveys could be useful, but only provide info on presence/absence, e.g. see NHM GenePools 2023 eDNA surveys of ponds. More productive and cost-beneficial would be to put the limited resources available into fuller analyses and use of the numerical data gained in standard RMI surveys by Citizen Scientist volunteers</t>
  </si>
  <si>
    <t>Difficulty recruiting or retaining volunteers;It doesn’t identify all the organisms down to species level, so the data collected lacks precision for tracking how well different species are doing;The EA doesn’t act on what we have found but just asks for more monitoring. ;</t>
  </si>
  <si>
    <t>It requires use of a specialist laboratory and trained lab personnel to carry out the tests;It can take time to process the samples and get final results ;The lab work is expensive ;</t>
  </si>
  <si>
    <t>Swimming;Observing nature/wildlife;</t>
  </si>
  <si>
    <t>It's interesting taking part / an opportunity to learn;It connects me with nature;Riverfly collects important data on how healthy or polluted our rivers are ;</t>
  </si>
  <si>
    <t>The rivers are not accessible. Travel time to sites. There is not much accessible engagement with volunteers to feedback on their successes and findings. ;</t>
  </si>
  <si>
    <t xml:space="preserve">I'm not sure. </t>
  </si>
  <si>
    <t>Upskilling volunteers</t>
  </si>
  <si>
    <t xml:space="preserve">It remove the human observation aspect, as the technology does it our behalf. So humans may lose out on the connection with nature and the intrinsic value of observing your environment.This may hinder engagement. </t>
  </si>
  <si>
    <t>Lab methods to detect eDNA can be very sensitive, detecting presence of species' DNA even at very low volumes in the sample - so could detect rare or elusive organisms;It can provide a list of all the organisms' DNA present, not just riverfly species;If it is easier to collect, more widespread samples could be taken. ;</t>
  </si>
  <si>
    <t xml:space="preserve">As above, I would miss the observation. </t>
  </si>
  <si>
    <t xml:space="preserve">As a volunteer I get very little feedback from people analysing results, and I don't know whats happening with the data I collect. So although I can see the benefits for the scientists and overall outcomes, if this method were used I'd want to ask questions about how the results can be fed back to make them impactful for the volunteers. </t>
  </si>
  <si>
    <t>Carrying out kick-sampling ;Identifying the invertebrates;Observing others carrying out the survey;Assisting with set-up or tidying up;Analysing or interpreting the data;</t>
  </si>
  <si>
    <t>More engagement/ support from the EA</t>
  </si>
  <si>
    <t xml:space="preserve">Additional data to support our concerns is probably a good thing. </t>
  </si>
  <si>
    <t xml:space="preserve">Unless the Environment Agency/ Water authorities actually respond and act on our results and concerns I see very little benefits in the additional work it creates  for volunteers. </t>
  </si>
  <si>
    <t>I don’t feel qualified to judge the advantages/disadvatages</t>
  </si>
  <si>
    <t xml:space="preserve">It sounds potentially beneficial with the right kind of support and if the information collected can be properly communicated to the people then able to take actions where necessary but I have no formal qualifications to be able to really assess the benefits one way or another. </t>
  </si>
  <si>
    <t>Riverfly collects important data on how healthy or polluted our rivers are ;It's interesting taking part / an opportunity to learn;It connects me with nature;</t>
  </si>
  <si>
    <t>I enjoy going into the river and the direct contact it gives me with nature. I can’t see that going into the river once a month for a few minutes each time creates much disturbance .</t>
  </si>
  <si>
    <t>Some feedback on the data we send would be useful. Defra do not seem to have sufficient resources.</t>
  </si>
  <si>
    <t>Riverfly collects important data for monitoring how well particular species or groups of organism are doing over time;Riverfly collects important data on how healthy or polluted our rivers are ;It connects me with nature;</t>
  </si>
  <si>
    <t>Bad weather (e.g. river flooded) means we cannot go into the river to carry out the sampling ;It doesn't monitor all the organisms in the river;</t>
  </si>
  <si>
    <t>New_ID</t>
  </si>
  <si>
    <t>Age and gender of respondents</t>
  </si>
  <si>
    <t>Under 18</t>
  </si>
  <si>
    <t>18-24</t>
  </si>
  <si>
    <t>Non-binary</t>
  </si>
  <si>
    <t>Other</t>
  </si>
  <si>
    <t>Total</t>
  </si>
  <si>
    <t>%</t>
  </si>
  <si>
    <t>Counties</t>
  </si>
  <si>
    <t>Count</t>
  </si>
  <si>
    <t>Employment</t>
  </si>
  <si>
    <t>1 declined to answer</t>
  </si>
  <si>
    <t>Employment in nature</t>
  </si>
  <si>
    <t>Recreational activities</t>
  </si>
  <si>
    <t>Swimming</t>
  </si>
  <si>
    <t>Angling / fishing</t>
  </si>
  <si>
    <t>Canoeing / kayaking / other manually-powered boat</t>
  </si>
  <si>
    <t>Observing nature/wildlife</t>
  </si>
  <si>
    <t>Walking</t>
  </si>
  <si>
    <t>Running</t>
  </si>
  <si>
    <t>Motorboats</t>
  </si>
  <si>
    <t>How long involved in RF</t>
  </si>
  <si>
    <t>Survey types</t>
  </si>
  <si>
    <t xml:space="preserve">Riverfly Monitoring Initiative (RMI) - the original riverfly survey	</t>
  </si>
  <si>
    <t>Urban Riverfly</t>
  </si>
  <si>
    <t>Extended Riverfly</t>
  </si>
  <si>
    <t>Ways involved</t>
  </si>
  <si>
    <t>Carrying out kick-sampling</t>
  </si>
  <si>
    <t>Identifying the invertebrates</t>
  </si>
  <si>
    <t xml:space="preserve">Observing others carrying out the survey	</t>
  </si>
  <si>
    <t xml:space="preserve">Assisting with set-up or tidying up	</t>
  </si>
  <si>
    <t xml:space="preserve">Managing or overseeing the survey	</t>
  </si>
  <si>
    <t xml:space="preserve">Coordinating volunteers for the survey	</t>
  </si>
  <si>
    <t xml:space="preserve">Analysing or interpreting the data	</t>
  </si>
  <si>
    <t xml:space="preserve">Participating in training in riverfly methods	</t>
  </si>
  <si>
    <t xml:space="preserve">Running riverfly training	</t>
  </si>
  <si>
    <t xml:space="preserve">Working for a riverfly coordination hub	</t>
  </si>
  <si>
    <t>Voluntary or paid</t>
  </si>
  <si>
    <t>Advantages of Riverfly</t>
  </si>
  <si>
    <t>Riverfly collects important data on what organisms are present in the river</t>
  </si>
  <si>
    <t>Riverfly collects important data on how healthy or polluted our rivers are</t>
  </si>
  <si>
    <t>The results give us a way to report potential pollution events or other issues to the relevant authorities (e.g. EA/SEPA/NRW/NIEA)</t>
  </si>
  <si>
    <t>Riverfly collects important data for monitoring how well particular species or groups of organism are doing over time</t>
  </si>
  <si>
    <t>The surveys provide a way to assess how local restoration/conservation activities are affecting biodiversity/river health</t>
  </si>
  <si>
    <t>It's fun taking part</t>
  </si>
  <si>
    <t>It's interesting taking part / an opportunity to learn</t>
  </si>
  <si>
    <t>It's a good way to meet people</t>
  </si>
  <si>
    <t>It connects me with my local community</t>
  </si>
  <si>
    <t>It connects me with nature</t>
  </si>
  <si>
    <t>It's an opportunity to engage members of the public in science and nature</t>
  </si>
  <si>
    <t>Challenges with Riverfly</t>
  </si>
  <si>
    <t>Difficulty recruiting or retaining volunteers</t>
  </si>
  <si>
    <t>Difficulty identifying the organisms accurately</t>
  </si>
  <si>
    <t>It takes too long</t>
  </si>
  <si>
    <t>It needs too much equipment</t>
  </si>
  <si>
    <t>Bad weather (e.g. river flooded) means we cannot go into the river to carry out the sampling</t>
  </si>
  <si>
    <t>It doesn’t identify all the organisms down to species level, so the data collected lacks precision for tracking how well different species are doing</t>
  </si>
  <si>
    <t>It doesn't monitor all the organisms in the river</t>
  </si>
  <si>
    <t>The river is too dirty/polluted and is unpleasant/a health hazard for volunteers</t>
  </si>
  <si>
    <t>The surveys are needed too frequently</t>
  </si>
  <si>
    <t>It's not interesting</t>
  </si>
  <si>
    <t>It's not fun</t>
  </si>
  <si>
    <t xml:space="preserve">Other </t>
  </si>
  <si>
    <t>Other: "No particular challenges"; "Bankside backache"; "choosing appropriate sampling sites"; "High Water the only problem"; "The EA doesn’t act on what we have found but just asks for more monitoring"; "The rivers are not accessible. Travel time to sites. There is not much accessible engagement with volunteers to feedback on their successes and findings"</t>
  </si>
  <si>
    <t>Other: "It connects me with a much loved river I have fly fished for 40 years"</t>
  </si>
  <si>
    <t>Other: "uploading the results"; "I will be assisting with training"</t>
  </si>
  <si>
    <t>Other: "West Country CSI Program"</t>
  </si>
  <si>
    <t>Other: "Photography"</t>
  </si>
  <si>
    <t xml:space="preserve">eDNA - already hear of? </t>
  </si>
  <si>
    <t xml:space="preserve">eDNA a useful method for Riverfly? </t>
  </si>
  <si>
    <t xml:space="preserve">eDNA a useful tool for monitoring rivers generally? </t>
  </si>
  <si>
    <t>Lab methods to detect eDNA can be very sensitive, detecting presence of species' DNA even at very low volumes in the sample - so could detect rare or elusive organisms</t>
  </si>
  <si>
    <t>It can provide a list of all the organisms' DNA present, not just riverfly species</t>
  </si>
  <si>
    <t>It's largely non-invasive (i.e. minimal disturbance of the area is needed to take samples, and organisms don't need to be destroyed)</t>
  </si>
  <si>
    <t>Collecting water samples can require fewer people than riverfly surveys</t>
  </si>
  <si>
    <t>Collecting water samples can be easier and less time consuming than kick-sampling, and allow sampling to take place even during bad weather / high river levels</t>
  </si>
  <si>
    <t>It can identify organisms down to species level</t>
  </si>
  <si>
    <t>Other: "eDNA testing increased not insteadNeed for far better coordination and cross-disciplinary collaboration"; "If it is easier to collect, more widespread samples could be taken"</t>
  </si>
  <si>
    <t>Top 3 challenges of eDNA</t>
  </si>
  <si>
    <t>Top 3 advantages of eDNA</t>
  </si>
  <si>
    <t>It requires use of a specialist laboratory and trained lab personnel to carry out the tests</t>
  </si>
  <si>
    <t>The lab work is expensive</t>
  </si>
  <si>
    <t>It can take time to process the samples and get final results</t>
  </si>
  <si>
    <t>Other: "Transport of the samples"; "Lack of type eDNA profiles for accurate identiification"</t>
  </si>
  <si>
    <t>It is difficult to tell where the DNA in the sample comes from, so it can be challenging to draw firm conclusions from the data</t>
  </si>
  <si>
    <t>The DNA itself and the lab processes can be affected by conditions in the water (e.g. pollutants)</t>
  </si>
  <si>
    <t>DISSAGGREGATED BY GENDER</t>
  </si>
  <si>
    <t>Women</t>
  </si>
  <si>
    <t>Men</t>
  </si>
  <si>
    <t>Other/not specified</t>
  </si>
  <si>
    <t>It is difficult to tell where the DNA in the sample comes from</t>
  </si>
  <si>
    <r>
      <t xml:space="preserve">We find, running </t>
    </r>
    <r>
      <rPr>
        <i/>
        <sz val="11"/>
        <color theme="1"/>
        <rFont val="Calibri"/>
        <family val="2"/>
        <scheme val="minor"/>
      </rPr>
      <t xml:space="preserve">[location removed] </t>
    </r>
    <r>
      <rPr>
        <sz val="11"/>
        <color theme="1"/>
        <rFont val="Calibri"/>
        <family val="2"/>
        <scheme val="minor"/>
      </rPr>
      <t>Riverfly, that the original RMI species list is just right for sampling. If we adopted Urban Riverfly or Extended then we would be asking volunteers to commit too much time to the project.</t>
    </r>
  </si>
  <si>
    <r>
      <t xml:space="preserve">If I use my particular example of my monitoring of the </t>
    </r>
    <r>
      <rPr>
        <i/>
        <sz val="11"/>
        <color theme="1"/>
        <rFont val="Calibri"/>
        <family val="2"/>
        <scheme val="minor"/>
      </rPr>
      <t>[location removed]</t>
    </r>
    <r>
      <rPr>
        <sz val="11"/>
        <color theme="1"/>
        <rFont val="Calibri"/>
        <family val="2"/>
        <scheme val="minor"/>
      </rPr>
      <t xml:space="preserve"> at </t>
    </r>
    <r>
      <rPr>
        <i/>
        <sz val="11"/>
        <color theme="1"/>
        <rFont val="Calibri"/>
        <family val="2"/>
        <scheme val="minor"/>
      </rPr>
      <t>[location removed]</t>
    </r>
    <r>
      <rPr>
        <sz val="11"/>
        <color theme="1"/>
        <rFont val="Calibri"/>
        <family val="2"/>
        <scheme val="minor"/>
      </rPr>
      <t xml:space="preserve">, the lack of more engaged overlap with eDNA and iWharfe sampling led by </t>
    </r>
    <r>
      <rPr>
        <i/>
        <sz val="11"/>
        <color theme="1"/>
        <rFont val="Calibri"/>
        <family val="2"/>
        <scheme val="minor"/>
      </rPr>
      <t>[location removed]</t>
    </r>
    <r>
      <rPr>
        <sz val="11"/>
        <color theme="1"/>
        <rFont val="Calibri"/>
        <family val="2"/>
        <scheme val="minor"/>
      </rPr>
      <t xml:space="preserve"> River Trust and </t>
    </r>
    <r>
      <rPr>
        <i/>
        <sz val="11"/>
        <color theme="1"/>
        <rFont val="Calibri"/>
        <family val="2"/>
        <scheme val="minor"/>
      </rPr>
      <t>[name removed]</t>
    </r>
    <r>
      <rPr>
        <sz val="11"/>
        <color theme="1"/>
        <rFont val="Calibri"/>
        <family val="2"/>
        <scheme val="minor"/>
      </rPr>
      <t xml:space="preserve"> (and his</t>
    </r>
    <r>
      <rPr>
        <i/>
        <sz val="11"/>
        <color theme="1"/>
        <rFont val="Calibri"/>
        <family val="2"/>
        <scheme val="minor"/>
      </rPr>
      <t xml:space="preserve"> [location removed]</t>
    </r>
    <r>
      <rPr>
        <sz val="11"/>
        <color theme="1"/>
        <rFont val="Calibri"/>
        <family val="2"/>
        <scheme val="minor"/>
      </rPr>
      <t xml:space="preserve"> Environmental Group) is a loss of opportunity. That my own fly fishing association </t>
    </r>
    <r>
      <rPr>
        <i/>
        <sz val="11"/>
        <color theme="1"/>
        <rFont val="Calibri"/>
        <family val="2"/>
        <scheme val="minor"/>
      </rPr>
      <t xml:space="preserve">[location removed] </t>
    </r>
    <r>
      <rPr>
        <sz val="11"/>
        <color theme="1"/>
        <rFont val="Calibri"/>
        <family val="2"/>
        <scheme val="minor"/>
      </rPr>
      <t>also fail to engage more fully is also a personal dissapointment and loss of opportunity. More advocacy, resourcing and marketing needed I guess.</t>
    </r>
  </si>
  <si>
    <r>
      <t xml:space="preserve">eDNA testing should be increased not instead of Riverfly surveys run by citizen science - but better coordination and cross-disciplinary collaboration. More overlaps into community engagement and education in the curriculum. </t>
    </r>
    <r>
      <rPr>
        <i/>
        <sz val="11"/>
        <color theme="1"/>
        <rFont val="Calibri"/>
        <family val="2"/>
        <scheme val="minor"/>
      </rPr>
      <t>[location and related website URL removed]</t>
    </r>
  </si>
  <si>
    <r>
      <t xml:space="preserve">Most of the Riverfly data collected in UK is done by volunteers, there is a very fine line between what 3rd sector orgs ask vols to do and what vols are prepared to do. If we ask vols to take on any more they will drop off and we will lose them. </t>
    </r>
    <r>
      <rPr>
        <i/>
        <sz val="11"/>
        <color theme="1"/>
        <rFont val="Calibri"/>
        <family val="2"/>
        <scheme val="minor"/>
      </rPr>
      <t>[name and affiliation removed]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</si>
</sst>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0.0%"/>
  </numFmts>
  <fonts count="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64" fontId="0" fillId="0" borderId="0" xfId="0" applyNumberFormat="1"/>
    <xf numFmtId="0" fontId="3" fillId="0" borderId="0" xfId="0" applyFont="1"/>
    <xf numFmtId="9" fontId="0" fillId="0" borderId="0" xfId="1" applyFont="1"/>
    <xf numFmtId="165" fontId="0" fillId="0" borderId="0" xfId="1" applyNumberFormat="1" applyFont="1"/>
    <xf numFmtId="0" fontId="4" fillId="0" borderId="0" xfId="0" applyFont="1"/>
    <xf numFmtId="165" fontId="2" fillId="0" borderId="0" xfId="1" applyNumberFormat="1" applyFont="1"/>
    <xf numFmtId="0" fontId="2" fillId="0" borderId="0" xfId="0" applyFont="1"/>
    <xf numFmtId="165" fontId="5" fillId="0" borderId="0" xfId="1" applyNumberFormat="1" applyFont="1"/>
    <xf numFmtId="0" fontId="0" fillId="0" borderId="0" xfId="0" applyFill="1"/>
  </cellXfs>
  <cellStyles count="2">
    <cellStyle name="Normal" xfId="0" builtinId="0"/>
    <cellStyle name="Percent" xfId="1" builtinId="5"/>
  </cellStyles>
  <dxfs count="5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colors>
    <mruColors>
      <color rgb="FF33CCCC"/>
      <color rgb="FFE99F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A. Age and gender of respondents</a:t>
            </a:r>
          </a:p>
        </c:rich>
      </c:tx>
      <c:layout>
        <c:manualLayout>
          <c:xMode val="edge"/>
          <c:yMode val="edge"/>
          <c:x val="0.11841289236611588"/>
          <c:y val="2.819738763415036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Graphs!$B$3</c:f>
              <c:strCache>
                <c:ptCount val="1"/>
                <c:pt idx="0">
                  <c:v>Woman</c:v>
                </c:pt>
              </c:strCache>
            </c:strRef>
          </c:tx>
          <c:spPr>
            <a:solidFill>
              <a:srgbClr val="33CCCC"/>
            </a:solidFill>
            <a:ln>
              <a:noFill/>
            </a:ln>
            <a:effectLst/>
          </c:spPr>
          <c:invertIfNegative val="0"/>
          <c:cat>
            <c:strRef>
              <c:f>Graphs!$A$4:$A$10</c:f>
              <c:strCache>
                <c:ptCount val="7"/>
                <c:pt idx="0">
                  <c:v>Under 18</c:v>
                </c:pt>
                <c:pt idx="1">
                  <c:v>18-24</c:v>
                </c:pt>
                <c:pt idx="2">
                  <c:v>25-34</c:v>
                </c:pt>
                <c:pt idx="3">
                  <c:v>35-44</c:v>
                </c:pt>
                <c:pt idx="4">
                  <c:v>45-54</c:v>
                </c:pt>
                <c:pt idx="5">
                  <c:v>55-64</c:v>
                </c:pt>
                <c:pt idx="6">
                  <c:v>65 and over</c:v>
                </c:pt>
              </c:strCache>
            </c:strRef>
          </c:cat>
          <c:val>
            <c:numRef>
              <c:f>Graphs!$B$4:$B$10</c:f>
              <c:numCache>
                <c:formatCode>General</c:formatCode>
                <c:ptCount val="7"/>
                <c:pt idx="0">
                  <c:v>0</c:v>
                </c:pt>
                <c:pt idx="1">
                  <c:v>0</c:v>
                </c:pt>
                <c:pt idx="2">
                  <c:v>3</c:v>
                </c:pt>
                <c:pt idx="3">
                  <c:v>2</c:v>
                </c:pt>
                <c:pt idx="4">
                  <c:v>3</c:v>
                </c:pt>
                <c:pt idx="5">
                  <c:v>2</c:v>
                </c:pt>
                <c:pt idx="6">
                  <c:v>4</c:v>
                </c:pt>
              </c:numCache>
            </c:numRef>
          </c:val>
          <c:extLst>
            <c:ext xmlns:c16="http://schemas.microsoft.com/office/drawing/2014/chart" uri="{C3380CC4-5D6E-409C-BE32-E72D297353CC}">
              <c16:uniqueId val="{00000002-1E43-41CC-A9A5-9A67AB5ABDBE}"/>
            </c:ext>
          </c:extLst>
        </c:ser>
        <c:ser>
          <c:idx val="1"/>
          <c:order val="1"/>
          <c:tx>
            <c:strRef>
              <c:f>Graphs!$C$3</c:f>
              <c:strCache>
                <c:ptCount val="1"/>
                <c:pt idx="0">
                  <c:v>Man</c:v>
                </c:pt>
              </c:strCache>
            </c:strRef>
          </c:tx>
          <c:spPr>
            <a:solidFill>
              <a:schemeClr val="accent2">
                <a:lumMod val="60000"/>
                <a:lumOff val="40000"/>
              </a:schemeClr>
            </a:solidFill>
            <a:ln>
              <a:noFill/>
            </a:ln>
            <a:effectLst/>
          </c:spPr>
          <c:invertIfNegative val="0"/>
          <c:cat>
            <c:strRef>
              <c:f>Graphs!$A$4:$A$10</c:f>
              <c:strCache>
                <c:ptCount val="7"/>
                <c:pt idx="0">
                  <c:v>Under 18</c:v>
                </c:pt>
                <c:pt idx="1">
                  <c:v>18-24</c:v>
                </c:pt>
                <c:pt idx="2">
                  <c:v>25-34</c:v>
                </c:pt>
                <c:pt idx="3">
                  <c:v>35-44</c:v>
                </c:pt>
                <c:pt idx="4">
                  <c:v>45-54</c:v>
                </c:pt>
                <c:pt idx="5">
                  <c:v>55-64</c:v>
                </c:pt>
                <c:pt idx="6">
                  <c:v>65 and over</c:v>
                </c:pt>
              </c:strCache>
            </c:strRef>
          </c:cat>
          <c:val>
            <c:numRef>
              <c:f>Graphs!$C$4:$C$10</c:f>
              <c:numCache>
                <c:formatCode>General</c:formatCode>
                <c:ptCount val="7"/>
                <c:pt idx="0">
                  <c:v>0</c:v>
                </c:pt>
                <c:pt idx="1">
                  <c:v>0</c:v>
                </c:pt>
                <c:pt idx="2">
                  <c:v>2</c:v>
                </c:pt>
                <c:pt idx="3">
                  <c:v>0</c:v>
                </c:pt>
                <c:pt idx="4">
                  <c:v>3</c:v>
                </c:pt>
                <c:pt idx="5">
                  <c:v>6</c:v>
                </c:pt>
                <c:pt idx="6">
                  <c:v>10</c:v>
                </c:pt>
              </c:numCache>
            </c:numRef>
          </c:val>
          <c:extLst>
            <c:ext xmlns:c16="http://schemas.microsoft.com/office/drawing/2014/chart" uri="{C3380CC4-5D6E-409C-BE32-E72D297353CC}">
              <c16:uniqueId val="{00000003-1E43-41CC-A9A5-9A67AB5ABDBE}"/>
            </c:ext>
          </c:extLst>
        </c:ser>
        <c:ser>
          <c:idx val="2"/>
          <c:order val="2"/>
          <c:tx>
            <c:strRef>
              <c:f>Graphs!$D$3</c:f>
              <c:strCache>
                <c:ptCount val="1"/>
                <c:pt idx="0">
                  <c:v>Non-binary</c:v>
                </c:pt>
              </c:strCache>
            </c:strRef>
          </c:tx>
          <c:spPr>
            <a:solidFill>
              <a:schemeClr val="accent3"/>
            </a:solidFill>
            <a:ln>
              <a:noFill/>
            </a:ln>
            <a:effectLst/>
          </c:spPr>
          <c:invertIfNegative val="0"/>
          <c:cat>
            <c:strRef>
              <c:f>Graphs!$A$4:$A$10</c:f>
              <c:strCache>
                <c:ptCount val="7"/>
                <c:pt idx="0">
                  <c:v>Under 18</c:v>
                </c:pt>
                <c:pt idx="1">
                  <c:v>18-24</c:v>
                </c:pt>
                <c:pt idx="2">
                  <c:v>25-34</c:v>
                </c:pt>
                <c:pt idx="3">
                  <c:v>35-44</c:v>
                </c:pt>
                <c:pt idx="4">
                  <c:v>45-54</c:v>
                </c:pt>
                <c:pt idx="5">
                  <c:v>55-64</c:v>
                </c:pt>
                <c:pt idx="6">
                  <c:v>65 and over</c:v>
                </c:pt>
              </c:strCache>
            </c:strRef>
          </c:cat>
          <c:val>
            <c:numRef>
              <c:f>Graphs!$D$4:$D$10</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1E43-41CC-A9A5-9A67AB5ABDBE}"/>
            </c:ext>
          </c:extLst>
        </c:ser>
        <c:ser>
          <c:idx val="3"/>
          <c:order val="3"/>
          <c:tx>
            <c:strRef>
              <c:f>Graphs!$E$3</c:f>
              <c:strCache>
                <c:ptCount val="1"/>
                <c:pt idx="0">
                  <c:v>Prefer not to say</c:v>
                </c:pt>
              </c:strCache>
            </c:strRef>
          </c:tx>
          <c:spPr>
            <a:solidFill>
              <a:schemeClr val="accent1"/>
            </a:solidFill>
            <a:ln>
              <a:noFill/>
            </a:ln>
            <a:effectLst/>
          </c:spPr>
          <c:invertIfNegative val="0"/>
          <c:cat>
            <c:strRef>
              <c:f>Graphs!$A$4:$A$10</c:f>
              <c:strCache>
                <c:ptCount val="7"/>
                <c:pt idx="0">
                  <c:v>Under 18</c:v>
                </c:pt>
                <c:pt idx="1">
                  <c:v>18-24</c:v>
                </c:pt>
                <c:pt idx="2">
                  <c:v>25-34</c:v>
                </c:pt>
                <c:pt idx="3">
                  <c:v>35-44</c:v>
                </c:pt>
                <c:pt idx="4">
                  <c:v>45-54</c:v>
                </c:pt>
                <c:pt idx="5">
                  <c:v>55-64</c:v>
                </c:pt>
                <c:pt idx="6">
                  <c:v>65 and over</c:v>
                </c:pt>
              </c:strCache>
            </c:strRef>
          </c:cat>
          <c:val>
            <c:numRef>
              <c:f>Graphs!$E$4:$E$10</c:f>
              <c:numCache>
                <c:formatCode>General</c:formatCode>
                <c:ptCount val="7"/>
                <c:pt idx="0">
                  <c:v>0</c:v>
                </c:pt>
                <c:pt idx="1">
                  <c:v>0</c:v>
                </c:pt>
                <c:pt idx="2">
                  <c:v>0</c:v>
                </c:pt>
                <c:pt idx="3">
                  <c:v>0</c:v>
                </c:pt>
                <c:pt idx="4">
                  <c:v>0</c:v>
                </c:pt>
                <c:pt idx="5">
                  <c:v>1</c:v>
                </c:pt>
                <c:pt idx="6">
                  <c:v>0</c:v>
                </c:pt>
              </c:numCache>
            </c:numRef>
          </c:val>
          <c:extLst>
            <c:ext xmlns:c16="http://schemas.microsoft.com/office/drawing/2014/chart" uri="{C3380CC4-5D6E-409C-BE32-E72D297353CC}">
              <c16:uniqueId val="{00000005-1E43-41CC-A9A5-9A67AB5ABDBE}"/>
            </c:ext>
          </c:extLst>
        </c:ser>
        <c:ser>
          <c:idx val="4"/>
          <c:order val="4"/>
          <c:tx>
            <c:strRef>
              <c:f>Graphs!$F$3</c:f>
              <c:strCache>
                <c:ptCount val="1"/>
                <c:pt idx="0">
                  <c:v>Other</c:v>
                </c:pt>
              </c:strCache>
            </c:strRef>
          </c:tx>
          <c:spPr>
            <a:solidFill>
              <a:srgbClr val="E99FD9"/>
            </a:solidFill>
            <a:ln>
              <a:noFill/>
            </a:ln>
            <a:effectLst/>
          </c:spPr>
          <c:invertIfNegative val="0"/>
          <c:cat>
            <c:strRef>
              <c:f>Graphs!$A$4:$A$10</c:f>
              <c:strCache>
                <c:ptCount val="7"/>
                <c:pt idx="0">
                  <c:v>Under 18</c:v>
                </c:pt>
                <c:pt idx="1">
                  <c:v>18-24</c:v>
                </c:pt>
                <c:pt idx="2">
                  <c:v>25-34</c:v>
                </c:pt>
                <c:pt idx="3">
                  <c:v>35-44</c:v>
                </c:pt>
                <c:pt idx="4">
                  <c:v>45-54</c:v>
                </c:pt>
                <c:pt idx="5">
                  <c:v>55-64</c:v>
                </c:pt>
                <c:pt idx="6">
                  <c:v>65 and over</c:v>
                </c:pt>
              </c:strCache>
            </c:strRef>
          </c:cat>
          <c:val>
            <c:numRef>
              <c:f>Graphs!$F$4:$F$10</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6-1E43-41CC-A9A5-9A67AB5ABDBE}"/>
            </c:ext>
          </c:extLst>
        </c:ser>
        <c:dLbls>
          <c:showLegendKey val="0"/>
          <c:showVal val="0"/>
          <c:showCatName val="0"/>
          <c:showSerName val="0"/>
          <c:showPercent val="0"/>
          <c:showBubbleSize val="0"/>
        </c:dLbls>
        <c:gapWidth val="224"/>
        <c:axId val="1078089887"/>
        <c:axId val="357762831"/>
      </c:barChart>
      <c:catAx>
        <c:axId val="107808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(years)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762831"/>
        <c:crosses val="autoZero"/>
        <c:auto val="1"/>
        <c:lblAlgn val="ctr"/>
        <c:lblOffset val="100"/>
        <c:noMultiLvlLbl val="0"/>
      </c:catAx>
      <c:valAx>
        <c:axId val="357762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respondents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08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Respondents'</a:t>
            </a:r>
            <a:r>
              <a:rPr lang="en-GB" baseline="0"/>
              <a:t> top 3 challenges with Riverfly surveys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62331625756017228"/>
          <c:y val="0.19486111111111112"/>
          <c:w val="0.34056323802083188"/>
          <c:h val="0.72088764946048411"/>
        </c:manualLayout>
      </c:layout>
      <c:barChart>
        <c:barDir val="bar"/>
        <c:grouping val="clustered"/>
        <c:varyColors val="0"/>
        <c:ser>
          <c:idx val="0"/>
          <c:order val="0"/>
          <c:spPr>
            <a:solidFill>
              <a:srgbClr val="33CCCC"/>
            </a:solidFill>
            <a:ln>
              <a:noFill/>
            </a:ln>
            <a:effectLst/>
          </c:spPr>
          <c:invertIfNegative val="0"/>
          <c:cat>
            <c:strRef>
              <c:f>Graphs!$A$138:$A$149</c:f>
              <c:strCache>
                <c:ptCount val="12"/>
                <c:pt idx="0">
                  <c:v>Difficulty recruiting or retaining volunteers</c:v>
                </c:pt>
                <c:pt idx="1">
                  <c:v>Difficulty identifying the organisms accurately</c:v>
                </c:pt>
                <c:pt idx="2">
                  <c:v>It takes too long</c:v>
                </c:pt>
                <c:pt idx="3">
                  <c:v>It needs too much equipment</c:v>
                </c:pt>
                <c:pt idx="4">
                  <c:v>Bad weather (e.g. river flooded) means we cannot go into the river to carry out the sampling</c:v>
                </c:pt>
                <c:pt idx="5">
                  <c:v>It doesn’t identify all the organisms down to species level, so the data collected lacks precision for tracking how well different species are doing</c:v>
                </c:pt>
                <c:pt idx="6">
                  <c:v>It doesn't monitor all the organisms in the river</c:v>
                </c:pt>
                <c:pt idx="7">
                  <c:v>The river is too dirty/polluted and is unpleasant/a health hazard for volunteers</c:v>
                </c:pt>
                <c:pt idx="8">
                  <c:v>The surveys are needed too frequently</c:v>
                </c:pt>
                <c:pt idx="9">
                  <c:v>It's not interesting</c:v>
                </c:pt>
                <c:pt idx="10">
                  <c:v>It's not fun</c:v>
                </c:pt>
                <c:pt idx="11">
                  <c:v>Other </c:v>
                </c:pt>
              </c:strCache>
            </c:strRef>
          </c:cat>
          <c:val>
            <c:numRef>
              <c:f>Graphs!$B$138:$B$149</c:f>
              <c:numCache>
                <c:formatCode>General</c:formatCode>
                <c:ptCount val="12"/>
                <c:pt idx="0">
                  <c:v>16</c:v>
                </c:pt>
                <c:pt idx="1">
                  <c:v>10</c:v>
                </c:pt>
                <c:pt idx="2">
                  <c:v>2</c:v>
                </c:pt>
                <c:pt idx="3">
                  <c:v>1</c:v>
                </c:pt>
                <c:pt idx="4">
                  <c:v>14</c:v>
                </c:pt>
                <c:pt idx="5">
                  <c:v>8</c:v>
                </c:pt>
                <c:pt idx="6">
                  <c:v>12</c:v>
                </c:pt>
                <c:pt idx="7">
                  <c:v>1</c:v>
                </c:pt>
                <c:pt idx="8">
                  <c:v>1</c:v>
                </c:pt>
                <c:pt idx="9">
                  <c:v>0</c:v>
                </c:pt>
                <c:pt idx="10">
                  <c:v>0</c:v>
                </c:pt>
                <c:pt idx="11">
                  <c:v>6</c:v>
                </c:pt>
              </c:numCache>
            </c:numRef>
          </c:val>
          <c:extLst>
            <c:ext xmlns:c16="http://schemas.microsoft.com/office/drawing/2014/chart" uri="{C3380CC4-5D6E-409C-BE32-E72D297353CC}">
              <c16:uniqueId val="{00000000-44D1-420B-B3C3-38DDFE90E7DB}"/>
            </c:ext>
          </c:extLst>
        </c:ser>
        <c:dLbls>
          <c:showLegendKey val="0"/>
          <c:showVal val="0"/>
          <c:showCatName val="0"/>
          <c:showSerName val="0"/>
          <c:showPercent val="0"/>
          <c:showBubbleSize val="0"/>
        </c:dLbls>
        <c:gapWidth val="182"/>
        <c:axId val="541706943"/>
        <c:axId val="541712223"/>
      </c:barChart>
      <c:catAx>
        <c:axId val="54170694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12223"/>
        <c:crosses val="autoZero"/>
        <c:auto val="1"/>
        <c:lblAlgn val="ctr"/>
        <c:lblOffset val="100"/>
        <c:noMultiLvlLbl val="0"/>
      </c:catAx>
      <c:valAx>
        <c:axId val="541712223"/>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0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Had</a:t>
            </a:r>
            <a:r>
              <a:rPr lang="en-GB" baseline="0"/>
              <a:t> respondents already heard of eDNA</a:t>
            </a:r>
            <a:endParaRPr lang="en-GB"/>
          </a:p>
        </c:rich>
      </c:tx>
      <c:layout>
        <c:manualLayout>
          <c:xMode val="edge"/>
          <c:yMode val="edge"/>
          <c:x val="0.43158377805696907"/>
          <c:y val="2.40793023767124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54090254170396"/>
          <c:y val="0.17785462492847148"/>
          <c:w val="0.4876217196702165"/>
          <c:h val="0.82214537507152852"/>
        </c:manualLayout>
      </c:layout>
      <c:pieChart>
        <c:varyColors val="1"/>
        <c:ser>
          <c:idx val="0"/>
          <c:order val="0"/>
          <c:dPt>
            <c:idx val="0"/>
            <c:bubble3D val="0"/>
            <c:spPr>
              <a:solidFill>
                <a:srgbClr val="33CCCC"/>
              </a:solidFill>
              <a:ln w="19050">
                <a:solidFill>
                  <a:schemeClr val="lt1"/>
                </a:solidFill>
              </a:ln>
              <a:effectLst/>
            </c:spPr>
            <c:extLst>
              <c:ext xmlns:c16="http://schemas.microsoft.com/office/drawing/2014/chart" uri="{C3380CC4-5D6E-409C-BE32-E72D297353CC}">
                <c16:uniqueId val="{00000001-557C-454B-8B98-F0FB659EAA78}"/>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2-557C-454B-8B98-F0FB659EAA78}"/>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3-557C-454B-8B98-F0FB659EAA78}"/>
              </c:ext>
            </c:extLst>
          </c:dPt>
          <c:dLbls>
            <c:dLbl>
              <c:idx val="0"/>
              <c:tx>
                <c:rich>
                  <a:bodyPr/>
                  <a:lstStyle/>
                  <a:p>
                    <a:fld id="{48513645-159C-4DF0-A1B2-6D1422FB2DF0}" type="VALUE">
                      <a:rPr lang="en-US"/>
                      <a:pPr/>
                      <a:t>[VALUE]</a:t>
                    </a:fld>
                    <a:r>
                      <a:rPr lang="en-US" baseline="0"/>
                      <a:t> (</a:t>
                    </a:r>
                    <a:fld id="{D3761B87-8640-4BA4-BF73-ED11CFB14B2C}" type="PERCENTAGE">
                      <a:rPr lang="en-US" baseline="0"/>
                      <a:pPr/>
                      <a:t>[PERCENTAGE]</a:t>
                    </a:fld>
                    <a:r>
                      <a:rPr lang="en-US" baseline="0"/>
                      <a:t>)</a:t>
                    </a:r>
                  </a:p>
                </c:rich>
              </c:tx>
              <c:dLblPos val="ct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557C-454B-8B98-F0FB659EAA78}"/>
                </c:ext>
              </c:extLst>
            </c:dLbl>
            <c:dLbl>
              <c:idx val="1"/>
              <c:tx>
                <c:rich>
                  <a:bodyPr/>
                  <a:lstStyle/>
                  <a:p>
                    <a:fld id="{A97B8D4E-CF21-4DA2-B799-BB8FECFEC960}" type="VALUE">
                      <a:rPr lang="en-US"/>
                      <a:pPr/>
                      <a:t>[VALUE]</a:t>
                    </a:fld>
                    <a:r>
                      <a:rPr lang="en-US" baseline="0"/>
                      <a:t> (</a:t>
                    </a:r>
                    <a:fld id="{22C6F761-1EDF-4A3E-BA92-5F08E54BA65A}" type="PERCENTAGE">
                      <a:rPr lang="en-US" baseline="0"/>
                      <a:pPr/>
                      <a:t>[PERCENTAGE]</a:t>
                    </a:fld>
                    <a:r>
                      <a:rPr lang="en-US" baseline="0"/>
                      <a:t>)</a:t>
                    </a:r>
                  </a:p>
                </c:rich>
              </c:tx>
              <c:dLblPos val="ct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2-557C-454B-8B98-F0FB659EAA78}"/>
                </c:ext>
              </c:extLst>
            </c:dLbl>
            <c:dLbl>
              <c:idx val="2"/>
              <c:layout>
                <c:manualLayout>
                  <c:x val="-5.1566236675994664E-2"/>
                  <c:y val="1.1093654674143003E-2"/>
                </c:manualLayout>
              </c:layout>
              <c:tx>
                <c:rich>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fld id="{0872A9F4-47C4-4508-8537-733E1DF7A849}" type="VALUE">
                      <a:rPr lang="en-US"/>
                      <a:pPr>
                        <a:defRPr sz="1200"/>
                      </a:pPr>
                      <a:t>[VALUE]</a:t>
                    </a:fld>
                    <a:r>
                      <a:rPr lang="en-US" baseline="0"/>
                      <a:t> (</a:t>
                    </a:r>
                    <a:fld id="{29B2DB92-7209-456D-9667-28AE9C144B03}" type="PERCENTAGE">
                      <a:rPr lang="en-US" baseline="0"/>
                      <a:pPr>
                        <a:defRPr sz="1200"/>
                      </a:pPr>
                      <a:t>[PERCENTAGE]</a:t>
                    </a:fld>
                    <a:r>
                      <a:rPr lang="en-US" baseline="0"/>
                      <a:t>)</a:t>
                    </a:r>
                  </a:p>
                </c:rich>
              </c:tx>
              <c:numFmt formatCode="0.0%"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layout>
                    <c:manualLayout>
                      <c:w val="0.1273471128608924"/>
                      <c:h val="0.15578703703703703"/>
                    </c:manualLayout>
                  </c15:layout>
                  <c15:dlblFieldTable/>
                  <c15:showDataLabelsRange val="0"/>
                </c:ext>
                <c:ext xmlns:c16="http://schemas.microsoft.com/office/drawing/2014/chart" uri="{C3380CC4-5D6E-409C-BE32-E72D297353CC}">
                  <c16:uniqueId val="{00000003-557C-454B-8B98-F0FB659EAA78}"/>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Graphs!$A$154:$A$156</c:f>
              <c:strCache>
                <c:ptCount val="3"/>
                <c:pt idx="0">
                  <c:v>Yes</c:v>
                </c:pt>
                <c:pt idx="1">
                  <c:v>No</c:v>
                </c:pt>
                <c:pt idx="2">
                  <c:v>Not sure</c:v>
                </c:pt>
              </c:strCache>
            </c:strRef>
          </c:cat>
          <c:val>
            <c:numRef>
              <c:f>Graphs!$B$154:$B$156</c:f>
              <c:numCache>
                <c:formatCode>General</c:formatCode>
                <c:ptCount val="3"/>
                <c:pt idx="0">
                  <c:v>26</c:v>
                </c:pt>
                <c:pt idx="1">
                  <c:v>9</c:v>
                </c:pt>
                <c:pt idx="2">
                  <c:v>1</c:v>
                </c:pt>
              </c:numCache>
            </c:numRef>
          </c:val>
          <c:extLst>
            <c:ext xmlns:c16="http://schemas.microsoft.com/office/drawing/2014/chart" uri="{C3380CC4-5D6E-409C-BE32-E72D297353CC}">
              <c16:uniqueId val="{00000000-557C-454B-8B98-F0FB659EAA7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eDNA</a:t>
            </a:r>
            <a:r>
              <a:rPr lang="en-GB" baseline="0"/>
              <a:t> could be a useful method for Riverfly?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33CCCC"/>
              </a:solidFill>
              <a:ln w="19050">
                <a:solidFill>
                  <a:schemeClr val="lt1"/>
                </a:solidFill>
              </a:ln>
              <a:effectLst/>
            </c:spPr>
            <c:extLst>
              <c:ext xmlns:c16="http://schemas.microsoft.com/office/drawing/2014/chart" uri="{C3380CC4-5D6E-409C-BE32-E72D297353CC}">
                <c16:uniqueId val="{00000001-CAF2-4B1B-A7F1-3128BFE616C6}"/>
              </c:ext>
            </c:extLst>
          </c:dPt>
          <c:dPt>
            <c:idx val="1"/>
            <c:bubble3D val="0"/>
            <c:spPr>
              <a:solidFill>
                <a:srgbClr val="E99FD9"/>
              </a:solidFill>
              <a:ln w="19050">
                <a:solidFill>
                  <a:schemeClr val="lt1"/>
                </a:solidFill>
              </a:ln>
              <a:effectLst/>
            </c:spPr>
            <c:extLst>
              <c:ext xmlns:c16="http://schemas.microsoft.com/office/drawing/2014/chart" uri="{C3380CC4-5D6E-409C-BE32-E72D297353CC}">
                <c16:uniqueId val="{00000004-CAF2-4B1B-A7F1-3128BFE616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AF2-4B1B-A7F1-3128BFE616C6}"/>
              </c:ext>
            </c:extLst>
          </c:dPt>
          <c:dPt>
            <c:idx val="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CAF2-4B1B-A7F1-3128BFE616C6}"/>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2-CAF2-4B1B-A7F1-3128BFE616C6}"/>
              </c:ext>
            </c:extLst>
          </c:dPt>
          <c:dLbls>
            <c:dLbl>
              <c:idx val="0"/>
              <c:tx>
                <c:rich>
                  <a:bodyPr/>
                  <a:lstStyle/>
                  <a:p>
                    <a:fld id="{2E551702-C13E-4357-9170-85E330804B51}" type="VALUE">
                      <a:rPr lang="en-US"/>
                      <a:pPr/>
                      <a:t>[VALUE]</a:t>
                    </a:fld>
                    <a:r>
                      <a:rPr lang="en-US" baseline="0"/>
                      <a:t> (</a:t>
                    </a:r>
                    <a:fld id="{3FA9E240-BE12-4A52-A4C0-E1ABD3D309DC}" type="PERCENTAGE">
                      <a:rPr lang="en-US" baseline="0"/>
                      <a:pPr/>
                      <a:t>[PERCENTAGE]</a:t>
                    </a:fld>
                    <a:r>
                      <a:rPr lang="en-US" baseline="0"/>
                      <a:t>)</a:t>
                    </a:r>
                  </a:p>
                </c:rich>
              </c:tx>
              <c:dLblPos val="ct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CAF2-4B1B-A7F1-3128BFE616C6}"/>
                </c:ext>
              </c:extLst>
            </c:dLbl>
            <c:dLbl>
              <c:idx val="1"/>
              <c:layout>
                <c:manualLayout>
                  <c:x val="7.766337752084787E-2"/>
                  <c:y val="-9.5244842097647435E-3"/>
                </c:manualLayout>
              </c:layout>
              <c:tx>
                <c:rich>
                  <a:bodyPr/>
                  <a:lstStyle/>
                  <a:p>
                    <a:fld id="{747FA4FA-DBCD-48D0-8FE3-8EB636D19316}" type="VALUE">
                      <a:rPr lang="en-US"/>
                      <a:pPr/>
                      <a:t>[VALUE]</a:t>
                    </a:fld>
                    <a:r>
                      <a:rPr lang="en-US" baseline="0"/>
                      <a:t> (</a:t>
                    </a:r>
                    <a:fld id="{7EF163BA-D5CC-4955-889C-AAC54DDD399C}" type="PERCENTAGE">
                      <a:rPr lang="en-US" baseline="0"/>
                      <a:pPr/>
                      <a:t>[PERCENTAGE]</a:t>
                    </a:fld>
                    <a:r>
                      <a:rPr lang="en-US" baseline="0"/>
                      <a:t>)</a:t>
                    </a:r>
                  </a:p>
                </c:rich>
              </c:tx>
              <c:dLblPos val="bestFit"/>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CAF2-4B1B-A7F1-3128BFE616C6}"/>
                </c:ext>
              </c:extLst>
            </c:dLbl>
            <c:dLbl>
              <c:idx val="2"/>
              <c:layout>
                <c:manualLayout>
                  <c:x val="2.6416160005315752E-2"/>
                  <c:y val="-6.3850588545427592E-2"/>
                </c:manualLayout>
              </c:layout>
              <c:tx>
                <c:rich>
                  <a:bodyPr/>
                  <a:lstStyle/>
                  <a:p>
                    <a:fld id="{22509043-722A-461F-A3BA-3DD724944F8A}" type="VALUE">
                      <a:rPr lang="en-US"/>
                      <a:pPr/>
                      <a:t>[VALUE]</a:t>
                    </a:fld>
                    <a:r>
                      <a:rPr lang="en-US" baseline="0"/>
                      <a:t> (</a:t>
                    </a:r>
                    <a:fld id="{3447D46C-A8BB-4704-A81A-55FDFBA8110A}" type="PERCENTAGE">
                      <a:rPr lang="en-US" baseline="0"/>
                      <a:pPr/>
                      <a:t>[PERCENTAGE]</a:t>
                    </a:fld>
                    <a:r>
                      <a:rPr lang="en-US" baseline="0"/>
                      <a:t>)</a:t>
                    </a:r>
                  </a:p>
                </c:rich>
              </c:tx>
              <c:dLblPos val="bestFit"/>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CAF2-4B1B-A7F1-3128BFE616C6}"/>
                </c:ext>
              </c:extLst>
            </c:dLbl>
            <c:dLbl>
              <c:idx val="3"/>
              <c:tx>
                <c:rich>
                  <a:bodyPr/>
                  <a:lstStyle/>
                  <a:p>
                    <a:fld id="{F5ECC9E2-CF0A-46DD-8037-ACC93648B737}" type="VALUE">
                      <a:rPr lang="en-US"/>
                      <a:pPr/>
                      <a:t>[VALUE]</a:t>
                    </a:fld>
                    <a:r>
                      <a:rPr lang="en-US" baseline="0"/>
                      <a:t> (</a:t>
                    </a:r>
                    <a:fld id="{B76F8FF2-89BC-4F9B-BF8C-3023C1F44214}" type="PERCENTAGE">
                      <a:rPr lang="en-US" baseline="0"/>
                      <a:pPr/>
                      <a:t>[PERCENTAGE]</a:t>
                    </a:fld>
                    <a:r>
                      <a:rPr lang="en-US" baseline="0"/>
                      <a:t>)</a:t>
                    </a:r>
                  </a:p>
                </c:rich>
              </c:tx>
              <c:dLblPos val="ct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CAF2-4B1B-A7F1-3128BFE616C6}"/>
                </c:ext>
              </c:extLst>
            </c:dLbl>
            <c:dLbl>
              <c:idx val="4"/>
              <c:tx>
                <c:rich>
                  <a:bodyPr/>
                  <a:lstStyle/>
                  <a:p>
                    <a:fld id="{585D8CD6-A64C-453F-9131-B15D001A6892}" type="VALUE">
                      <a:rPr lang="en-US"/>
                      <a:pPr/>
                      <a:t>[VALUE]</a:t>
                    </a:fld>
                    <a:r>
                      <a:rPr lang="en-US" baseline="0"/>
                      <a:t> (</a:t>
                    </a:r>
                    <a:fld id="{6833A362-BCD6-4912-A81C-2D9634F84E56}" type="PERCENTAGE">
                      <a:rPr lang="en-US" baseline="0"/>
                      <a:pPr/>
                      <a:t>[PERCENTAGE]</a:t>
                    </a:fld>
                    <a:r>
                      <a:rPr lang="en-US" baseline="0"/>
                      <a:t>)</a:t>
                    </a:r>
                  </a:p>
                </c:rich>
              </c:tx>
              <c:dLblPos val="ct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2-CAF2-4B1B-A7F1-3128BFE616C6}"/>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Graphs!$A$175:$A$179</c:f>
              <c:strCache>
                <c:ptCount val="5"/>
                <c:pt idx="0">
                  <c:v>Yes - both methods</c:v>
                </c:pt>
                <c:pt idx="1">
                  <c:v>Yes - single species quantitative analysis only</c:v>
                </c:pt>
                <c:pt idx="2">
                  <c:v>Yes - metabarcoding only</c:v>
                </c:pt>
                <c:pt idx="3">
                  <c:v>Not sure</c:v>
                </c:pt>
                <c:pt idx="4">
                  <c:v>No</c:v>
                </c:pt>
              </c:strCache>
            </c:strRef>
          </c:cat>
          <c:val>
            <c:numRef>
              <c:f>Graphs!$B$175:$B$179</c:f>
              <c:numCache>
                <c:formatCode>General</c:formatCode>
                <c:ptCount val="5"/>
                <c:pt idx="0">
                  <c:v>17</c:v>
                </c:pt>
                <c:pt idx="1">
                  <c:v>1</c:v>
                </c:pt>
                <c:pt idx="2">
                  <c:v>2</c:v>
                </c:pt>
                <c:pt idx="3">
                  <c:v>12</c:v>
                </c:pt>
                <c:pt idx="4">
                  <c:v>4</c:v>
                </c:pt>
              </c:numCache>
            </c:numRef>
          </c:val>
          <c:extLst>
            <c:ext xmlns:c16="http://schemas.microsoft.com/office/drawing/2014/chart" uri="{C3380CC4-5D6E-409C-BE32-E72D297353CC}">
              <c16:uniqueId val="{00000000-CAF2-4B1B-A7F1-3128BFE616C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eDNA - useful</a:t>
            </a:r>
            <a:r>
              <a:rPr lang="en-GB" baseline="0"/>
              <a:t> tool for monitoring rivers in general?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993484715925663"/>
          <c:y val="0.20342639593908629"/>
          <c:w val="0.39627525252525253"/>
          <c:h val="0.79657360406091371"/>
        </c:manualLayout>
      </c:layout>
      <c:pieChart>
        <c:varyColors val="1"/>
        <c:ser>
          <c:idx val="0"/>
          <c:order val="0"/>
          <c:dPt>
            <c:idx val="0"/>
            <c:bubble3D val="0"/>
            <c:spPr>
              <a:solidFill>
                <a:srgbClr val="33CCCC"/>
              </a:solidFill>
              <a:ln w="19050">
                <a:solidFill>
                  <a:schemeClr val="lt1"/>
                </a:solidFill>
              </a:ln>
              <a:effectLst/>
            </c:spPr>
            <c:extLst>
              <c:ext xmlns:c16="http://schemas.microsoft.com/office/drawing/2014/chart" uri="{C3380CC4-5D6E-409C-BE32-E72D297353CC}">
                <c16:uniqueId val="{00000001-2AAC-4B71-8501-FABDBDB98FAE}"/>
              </c:ext>
            </c:extLst>
          </c:dPt>
          <c:dPt>
            <c:idx val="1"/>
            <c:bubble3D val="0"/>
            <c:spPr>
              <a:solidFill>
                <a:srgbClr val="E99FD9"/>
              </a:solidFill>
              <a:ln w="19050">
                <a:solidFill>
                  <a:schemeClr val="lt1"/>
                </a:solidFill>
              </a:ln>
              <a:effectLst/>
            </c:spPr>
            <c:extLst>
              <c:ext xmlns:c16="http://schemas.microsoft.com/office/drawing/2014/chart" uri="{C3380CC4-5D6E-409C-BE32-E72D297353CC}">
                <c16:uniqueId val="{00000002-2AAC-4B71-8501-FABDBDB98F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AC-4B71-8501-FABDBDB98FAE}"/>
              </c:ext>
            </c:extLst>
          </c:dPt>
          <c:dPt>
            <c:idx val="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2AAC-4B71-8501-FABDBDB98FAE}"/>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4-2AAC-4B71-8501-FABDBDB98FAE}"/>
              </c:ext>
            </c:extLst>
          </c:dPt>
          <c:dLbls>
            <c:dLbl>
              <c:idx val="0"/>
              <c:tx>
                <c:rich>
                  <a:bodyPr/>
                  <a:lstStyle/>
                  <a:p>
                    <a:fld id="{439104D3-E5F9-41A9-8E8B-61981CDC6E9F}" type="VALUE">
                      <a:rPr lang="en-US"/>
                      <a:pPr/>
                      <a:t>[VALUE]</a:t>
                    </a:fld>
                    <a:r>
                      <a:rPr lang="en-US" baseline="0"/>
                      <a:t> (</a:t>
                    </a:r>
                    <a:fld id="{058B192B-2A83-47FF-AF66-E4A47E00A6E6}" type="PERCENTAGE">
                      <a:rPr lang="en-US" baseline="0"/>
                      <a:pPr/>
                      <a:t>[PERCENTAGE]</a:t>
                    </a:fld>
                    <a:r>
                      <a:rPr lang="en-US" baseline="0"/>
                      <a:t>)</a:t>
                    </a:r>
                  </a:p>
                </c:rich>
              </c:tx>
              <c:dLblPos val="ct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2AAC-4B71-8501-FABDBDB98FAE}"/>
                </c:ext>
              </c:extLst>
            </c:dLbl>
            <c:dLbl>
              <c:idx val="1"/>
              <c:layout>
                <c:manualLayout>
                  <c:x val="-3.3840703624168191E-3"/>
                  <c:y val="4.0908909228985196E-3"/>
                </c:manualLayout>
              </c:layout>
              <c:tx>
                <c:rich>
                  <a:bodyPr/>
                  <a:lstStyle/>
                  <a:p>
                    <a:fld id="{959E470B-4CF1-4594-BBEE-68E306D465AB}" type="VALUE">
                      <a:rPr lang="en-US"/>
                      <a:pPr/>
                      <a:t>[VALUE]</a:t>
                    </a:fld>
                    <a:r>
                      <a:rPr lang="en-US" baseline="0"/>
                      <a:t> (</a:t>
                    </a:r>
                    <a:fld id="{DFCFA484-8855-4F98-8F16-DA9320477C60}" type="PERCENTAGE">
                      <a:rPr lang="en-US" baseline="0"/>
                      <a:pPr/>
                      <a:t>[PERCENTAGE]</a:t>
                    </a:fld>
                    <a:r>
                      <a:rPr lang="en-US" baseline="0"/>
                      <a:t>)</a:t>
                    </a:r>
                  </a:p>
                </c:rich>
              </c:tx>
              <c:dLblPos val="bestFit"/>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2-2AAC-4B71-8501-FABDBDB98FAE}"/>
                </c:ext>
              </c:extLst>
            </c:dLbl>
            <c:dLbl>
              <c:idx val="2"/>
              <c:tx>
                <c:rich>
                  <a:bodyPr/>
                  <a:lstStyle/>
                  <a:p>
                    <a:fld id="{CC91EED6-6381-40D2-A9C9-E89D6E08977A}" type="VALUE">
                      <a:rPr lang="en-US"/>
                      <a:pPr/>
                      <a:t>[VALUE]</a:t>
                    </a:fld>
                    <a:r>
                      <a:rPr lang="en-US" baseline="0"/>
                      <a:t> (</a:t>
                    </a:r>
                    <a:fld id="{06B9EFED-52BF-46E6-8D4D-C88A8FDC8BFF}" type="PERCENTAGE">
                      <a:rPr lang="en-US" baseline="0"/>
                      <a:pPr/>
                      <a:t>[PERCENTAGE]</a:t>
                    </a:fld>
                    <a:r>
                      <a:rPr lang="en-US" baseline="0"/>
                      <a:t>)</a:t>
                    </a:r>
                  </a:p>
                </c:rich>
              </c:tx>
              <c:dLblPos val="ct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2AAC-4B71-8501-FABDBDB98FAE}"/>
                </c:ext>
              </c:extLst>
            </c:dLbl>
            <c:dLbl>
              <c:idx val="3"/>
              <c:tx>
                <c:rich>
                  <a:bodyPr/>
                  <a:lstStyle/>
                  <a:p>
                    <a:fld id="{7B26A899-2AAF-47CB-B24F-75C8AE7AA102}" type="VALUE">
                      <a:rPr lang="en-US"/>
                      <a:pPr/>
                      <a:t>[VALUE]</a:t>
                    </a:fld>
                    <a:r>
                      <a:rPr lang="en-US" baseline="0"/>
                      <a:t> (</a:t>
                    </a:r>
                    <a:fld id="{99110301-1ADC-4C90-96CF-D904E2208EE0}" type="PERCENTAGE">
                      <a:rPr lang="en-US" baseline="0"/>
                      <a:pPr/>
                      <a:t>[PERCENTAGE]</a:t>
                    </a:fld>
                    <a:r>
                      <a:rPr lang="en-US" baseline="0"/>
                      <a:t>)</a:t>
                    </a:r>
                  </a:p>
                </c:rich>
              </c:tx>
              <c:dLblPos val="ct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2AAC-4B71-8501-FABDBDB98FAE}"/>
                </c:ext>
              </c:extLst>
            </c:dLbl>
            <c:dLbl>
              <c:idx val="4"/>
              <c:layout>
                <c:manualLayout>
                  <c:x val="-4.8722129430791234E-3"/>
                  <c:y val="-1.2420227293923305E-2"/>
                </c:manualLayout>
              </c:layout>
              <c:tx>
                <c:rich>
                  <a:bodyPr/>
                  <a:lstStyle/>
                  <a:p>
                    <a:fld id="{05853E33-B87D-4A4C-9B1D-4815212A4FC8}" type="VALUE">
                      <a:rPr lang="en-US"/>
                      <a:pPr/>
                      <a:t>[VALUE]</a:t>
                    </a:fld>
                    <a:r>
                      <a:rPr lang="en-US" baseline="0"/>
                      <a:t> (</a:t>
                    </a:r>
                    <a:fld id="{51D8E9F5-D97B-49F5-89D7-4F47408A19A5}" type="PERCENTAGE">
                      <a:rPr lang="en-US" baseline="0"/>
                      <a:pPr/>
                      <a:t>[PERCENTAGE]</a:t>
                    </a:fld>
                    <a:r>
                      <a:rPr lang="en-US" baseline="0"/>
                      <a:t>)</a:t>
                    </a:r>
                  </a:p>
                </c:rich>
              </c:tx>
              <c:dLblPos val="bestFit"/>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2AAC-4B71-8501-FABDBDB98FAE}"/>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Graphs!$A$195:$A$199</c:f>
              <c:strCache>
                <c:ptCount val="5"/>
                <c:pt idx="0">
                  <c:v>Yes - both methods</c:v>
                </c:pt>
                <c:pt idx="1">
                  <c:v>Yes - single species quantitative analysis only</c:v>
                </c:pt>
                <c:pt idx="2">
                  <c:v>Yes - metabarcoding only</c:v>
                </c:pt>
                <c:pt idx="3">
                  <c:v>Not sure</c:v>
                </c:pt>
                <c:pt idx="4">
                  <c:v>No</c:v>
                </c:pt>
              </c:strCache>
            </c:strRef>
          </c:cat>
          <c:val>
            <c:numRef>
              <c:f>Graphs!$B$195:$B$199</c:f>
              <c:numCache>
                <c:formatCode>General</c:formatCode>
                <c:ptCount val="5"/>
                <c:pt idx="0">
                  <c:v>25</c:v>
                </c:pt>
                <c:pt idx="1">
                  <c:v>1</c:v>
                </c:pt>
                <c:pt idx="2">
                  <c:v>2</c:v>
                </c:pt>
                <c:pt idx="3">
                  <c:v>6</c:v>
                </c:pt>
                <c:pt idx="4">
                  <c:v>2</c:v>
                </c:pt>
              </c:numCache>
            </c:numRef>
          </c:val>
          <c:extLst>
            <c:ext xmlns:c16="http://schemas.microsoft.com/office/drawing/2014/chart" uri="{C3380CC4-5D6E-409C-BE32-E72D297353CC}">
              <c16:uniqueId val="{00000000-2AAC-4B71-8501-FABDBDB98FA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3 Advantages</a:t>
            </a:r>
            <a:r>
              <a:rPr lang="en-GB" baseline="0"/>
              <a:t>/benefits of eDNA</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6247452087357005"/>
          <c:y val="0.22818642461358996"/>
          <c:w val="0.35428444085998684"/>
          <c:h val="0.72088764946048411"/>
        </c:manualLayout>
      </c:layout>
      <c:barChart>
        <c:barDir val="bar"/>
        <c:grouping val="clustered"/>
        <c:varyColors val="0"/>
        <c:ser>
          <c:idx val="0"/>
          <c:order val="0"/>
          <c:spPr>
            <a:solidFill>
              <a:srgbClr val="33CCCC"/>
            </a:solidFill>
            <a:ln>
              <a:noFill/>
            </a:ln>
            <a:effectLst/>
          </c:spPr>
          <c:invertIfNegative val="0"/>
          <c:cat>
            <c:strRef>
              <c:f>Graphs!$A$212:$A$218</c:f>
              <c:strCache>
                <c:ptCount val="7"/>
                <c:pt idx="0">
                  <c:v>Lab methods to detect eDNA can be very sensitive, detecting presence of species' DNA even at very low volumes in the sample - so could detect rare or elusive organisms</c:v>
                </c:pt>
                <c:pt idx="1">
                  <c:v>It can identify organisms down to species level</c:v>
                </c:pt>
                <c:pt idx="2">
                  <c:v>It can provide a list of all the organisms' DNA present, not just riverfly species</c:v>
                </c:pt>
                <c:pt idx="3">
                  <c:v>It's largely non-invasive (i.e. minimal disturbance of the area is needed to take samples, and organisms don't need to be destroyed)</c:v>
                </c:pt>
                <c:pt idx="4">
                  <c:v>Collecting water samples can require fewer people than riverfly surveys</c:v>
                </c:pt>
                <c:pt idx="5">
                  <c:v>Collecting water samples can be easier and less time consuming than kick-sampling, and allow sampling to take place even during bad weather / high river levels</c:v>
                </c:pt>
                <c:pt idx="6">
                  <c:v>Other</c:v>
                </c:pt>
              </c:strCache>
            </c:strRef>
          </c:cat>
          <c:val>
            <c:numRef>
              <c:f>Graphs!$B$212:$B$218</c:f>
              <c:numCache>
                <c:formatCode>General</c:formatCode>
                <c:ptCount val="7"/>
                <c:pt idx="0">
                  <c:v>22</c:v>
                </c:pt>
                <c:pt idx="1">
                  <c:v>10</c:v>
                </c:pt>
                <c:pt idx="2">
                  <c:v>21</c:v>
                </c:pt>
                <c:pt idx="3">
                  <c:v>15</c:v>
                </c:pt>
                <c:pt idx="4">
                  <c:v>2</c:v>
                </c:pt>
                <c:pt idx="5">
                  <c:v>16</c:v>
                </c:pt>
                <c:pt idx="6">
                  <c:v>2</c:v>
                </c:pt>
              </c:numCache>
            </c:numRef>
          </c:val>
          <c:extLst>
            <c:ext xmlns:c16="http://schemas.microsoft.com/office/drawing/2014/chart" uri="{C3380CC4-5D6E-409C-BE32-E72D297353CC}">
              <c16:uniqueId val="{00000000-C0D8-4D71-A8D5-6EF0C19F5605}"/>
            </c:ext>
          </c:extLst>
        </c:ser>
        <c:dLbls>
          <c:showLegendKey val="0"/>
          <c:showVal val="0"/>
          <c:showCatName val="0"/>
          <c:showSerName val="0"/>
          <c:showPercent val="0"/>
          <c:showBubbleSize val="0"/>
        </c:dLbls>
        <c:gapWidth val="182"/>
        <c:axId val="53202975"/>
        <c:axId val="462703375"/>
      </c:barChart>
      <c:catAx>
        <c:axId val="532029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703375"/>
        <c:crosses val="autoZero"/>
        <c:auto val="1"/>
        <c:lblAlgn val="ctr"/>
        <c:lblOffset val="100"/>
        <c:noMultiLvlLbl val="0"/>
      </c:catAx>
      <c:valAx>
        <c:axId val="462703375"/>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3 challenges with eDNA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6193713590679214"/>
          <c:y val="0.17171296296296296"/>
          <c:w val="0.35954463009197024"/>
          <c:h val="0.72088764946048411"/>
        </c:manualLayout>
      </c:layout>
      <c:barChart>
        <c:barDir val="bar"/>
        <c:grouping val="clustered"/>
        <c:varyColors val="0"/>
        <c:ser>
          <c:idx val="0"/>
          <c:order val="0"/>
          <c:spPr>
            <a:solidFill>
              <a:schemeClr val="accent2">
                <a:lumMod val="60000"/>
                <a:lumOff val="40000"/>
              </a:schemeClr>
            </a:solidFill>
            <a:ln>
              <a:noFill/>
            </a:ln>
            <a:effectLst/>
          </c:spPr>
          <c:invertIfNegative val="0"/>
          <c:cat>
            <c:strRef>
              <c:f>Graphs!$A$229:$A$234</c:f>
              <c:strCache>
                <c:ptCount val="6"/>
                <c:pt idx="0">
                  <c:v>It requires use of a specialist laboratory and trained lab personnel to carry out the tests</c:v>
                </c:pt>
                <c:pt idx="1">
                  <c:v>The lab work is expensive</c:v>
                </c:pt>
                <c:pt idx="2">
                  <c:v>It can take time to process the samples and get final results</c:v>
                </c:pt>
                <c:pt idx="3">
                  <c:v>It is difficult to tell where the DNA in the sample comes from, so it can be challenging to draw firm conclusions from the data</c:v>
                </c:pt>
                <c:pt idx="4">
                  <c:v>The DNA itself and the lab processes can be affected by conditions in the water (e.g. pollutants)</c:v>
                </c:pt>
                <c:pt idx="5">
                  <c:v>Other</c:v>
                </c:pt>
              </c:strCache>
            </c:strRef>
          </c:cat>
          <c:val>
            <c:numRef>
              <c:f>Graphs!$B$229:$B$234</c:f>
              <c:numCache>
                <c:formatCode>General</c:formatCode>
                <c:ptCount val="6"/>
                <c:pt idx="0">
                  <c:v>24</c:v>
                </c:pt>
                <c:pt idx="1">
                  <c:v>27</c:v>
                </c:pt>
                <c:pt idx="2">
                  <c:v>7</c:v>
                </c:pt>
                <c:pt idx="3">
                  <c:v>16</c:v>
                </c:pt>
                <c:pt idx="4">
                  <c:v>14</c:v>
                </c:pt>
                <c:pt idx="5">
                  <c:v>2</c:v>
                </c:pt>
              </c:numCache>
            </c:numRef>
          </c:val>
          <c:extLst>
            <c:ext xmlns:c16="http://schemas.microsoft.com/office/drawing/2014/chart" uri="{C3380CC4-5D6E-409C-BE32-E72D297353CC}">
              <c16:uniqueId val="{00000000-EB5F-4660-8B0A-13BD7B0E5CB8}"/>
            </c:ext>
          </c:extLst>
        </c:ser>
        <c:dLbls>
          <c:showLegendKey val="0"/>
          <c:showVal val="0"/>
          <c:showCatName val="0"/>
          <c:showSerName val="0"/>
          <c:showPercent val="0"/>
          <c:showBubbleSize val="0"/>
        </c:dLbls>
        <c:gapWidth val="182"/>
        <c:axId val="505584127"/>
        <c:axId val="505582687"/>
      </c:barChart>
      <c:catAx>
        <c:axId val="5055841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582687"/>
        <c:crosses val="autoZero"/>
        <c:auto val="1"/>
        <c:lblAlgn val="ctr"/>
        <c:lblOffset val="100"/>
        <c:noMultiLvlLbl val="0"/>
      </c:catAx>
      <c:valAx>
        <c:axId val="505582687"/>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58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3 advantages</a:t>
            </a:r>
            <a:r>
              <a:rPr lang="en-GB" baseline="0"/>
              <a:t> of Riverfly - disaggregated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45883368942231889"/>
          <c:y val="0.19017095721947178"/>
          <c:w val="0.32677497763379887"/>
          <c:h val="0.80982904278052825"/>
        </c:manualLayout>
      </c:layout>
      <c:barChart>
        <c:barDir val="bar"/>
        <c:grouping val="clustered"/>
        <c:varyColors val="0"/>
        <c:ser>
          <c:idx val="0"/>
          <c:order val="0"/>
          <c:tx>
            <c:strRef>
              <c:f>Graphs!$Y$120</c:f>
              <c:strCache>
                <c:ptCount val="1"/>
                <c:pt idx="0">
                  <c:v>Men</c:v>
                </c:pt>
              </c:strCache>
            </c:strRef>
          </c:tx>
          <c:spPr>
            <a:solidFill>
              <a:schemeClr val="accent2">
                <a:lumMod val="60000"/>
                <a:lumOff val="40000"/>
              </a:schemeClr>
            </a:solidFill>
            <a:ln>
              <a:noFill/>
            </a:ln>
            <a:effectLst/>
          </c:spPr>
          <c:invertIfNegative val="0"/>
          <c:cat>
            <c:strRef>
              <c:f>Graphs!$X$121:$X$132</c:f>
              <c:strCache>
                <c:ptCount val="12"/>
                <c:pt idx="0">
                  <c:v>Riverfly collects important data on what organisms are present in the river</c:v>
                </c:pt>
                <c:pt idx="1">
                  <c:v>Riverfly collects important data for monitoring how well particular species or groups of organism are doing over time</c:v>
                </c:pt>
                <c:pt idx="2">
                  <c:v>Riverfly collects important data on how healthy or polluted our rivers are</c:v>
                </c:pt>
                <c:pt idx="3">
                  <c:v>The results give us a way to report potential pollution events or other issues to the relevant authorities (e.g. EA/SEPA/NRW/NIEA)</c:v>
                </c:pt>
                <c:pt idx="4">
                  <c:v>The surveys provide a way to assess how local restoration/conservation activities are affecting biodiversity/river health</c:v>
                </c:pt>
                <c:pt idx="5">
                  <c:v>It's fun taking part</c:v>
                </c:pt>
                <c:pt idx="6">
                  <c:v>It's interesting taking part / an opportunity to learn</c:v>
                </c:pt>
                <c:pt idx="7">
                  <c:v>It's a good way to meet people</c:v>
                </c:pt>
                <c:pt idx="8">
                  <c:v>It connects me with my local community</c:v>
                </c:pt>
                <c:pt idx="9">
                  <c:v>It connects me with nature</c:v>
                </c:pt>
                <c:pt idx="10">
                  <c:v>It's an opportunity to engage members of the public in science and nature</c:v>
                </c:pt>
                <c:pt idx="11">
                  <c:v>Other</c:v>
                </c:pt>
              </c:strCache>
            </c:strRef>
          </c:cat>
          <c:val>
            <c:numRef>
              <c:f>Graphs!$Y$121:$Y$132</c:f>
              <c:numCache>
                <c:formatCode>General</c:formatCode>
                <c:ptCount val="12"/>
                <c:pt idx="0">
                  <c:v>5</c:v>
                </c:pt>
                <c:pt idx="1">
                  <c:v>13</c:v>
                </c:pt>
                <c:pt idx="2">
                  <c:v>16</c:v>
                </c:pt>
                <c:pt idx="3">
                  <c:v>12</c:v>
                </c:pt>
                <c:pt idx="4">
                  <c:v>4</c:v>
                </c:pt>
                <c:pt idx="5">
                  <c:v>3</c:v>
                </c:pt>
                <c:pt idx="6">
                  <c:v>5</c:v>
                </c:pt>
                <c:pt idx="7">
                  <c:v>0</c:v>
                </c:pt>
                <c:pt idx="8">
                  <c:v>1</c:v>
                </c:pt>
                <c:pt idx="9">
                  <c:v>2</c:v>
                </c:pt>
                <c:pt idx="10">
                  <c:v>1</c:v>
                </c:pt>
                <c:pt idx="11">
                  <c:v>1</c:v>
                </c:pt>
              </c:numCache>
            </c:numRef>
          </c:val>
          <c:extLst>
            <c:ext xmlns:c16="http://schemas.microsoft.com/office/drawing/2014/chart" uri="{C3380CC4-5D6E-409C-BE32-E72D297353CC}">
              <c16:uniqueId val="{00000000-0D34-4C9E-BA11-2AECFB812E31}"/>
            </c:ext>
          </c:extLst>
        </c:ser>
        <c:ser>
          <c:idx val="1"/>
          <c:order val="1"/>
          <c:tx>
            <c:strRef>
              <c:f>Graphs!$Z$120</c:f>
              <c:strCache>
                <c:ptCount val="1"/>
                <c:pt idx="0">
                  <c:v>Women</c:v>
                </c:pt>
              </c:strCache>
            </c:strRef>
          </c:tx>
          <c:spPr>
            <a:solidFill>
              <a:srgbClr val="33CCCC"/>
            </a:solidFill>
            <a:ln>
              <a:noFill/>
            </a:ln>
            <a:effectLst/>
          </c:spPr>
          <c:invertIfNegative val="0"/>
          <c:cat>
            <c:strRef>
              <c:f>Graphs!$X$121:$X$132</c:f>
              <c:strCache>
                <c:ptCount val="12"/>
                <c:pt idx="0">
                  <c:v>Riverfly collects important data on what organisms are present in the river</c:v>
                </c:pt>
                <c:pt idx="1">
                  <c:v>Riverfly collects important data for monitoring how well particular species or groups of organism are doing over time</c:v>
                </c:pt>
                <c:pt idx="2">
                  <c:v>Riverfly collects important data on how healthy or polluted our rivers are</c:v>
                </c:pt>
                <c:pt idx="3">
                  <c:v>The results give us a way to report potential pollution events or other issues to the relevant authorities (e.g. EA/SEPA/NRW/NIEA)</c:v>
                </c:pt>
                <c:pt idx="4">
                  <c:v>The surveys provide a way to assess how local restoration/conservation activities are affecting biodiversity/river health</c:v>
                </c:pt>
                <c:pt idx="5">
                  <c:v>It's fun taking part</c:v>
                </c:pt>
                <c:pt idx="6">
                  <c:v>It's interesting taking part / an opportunity to learn</c:v>
                </c:pt>
                <c:pt idx="7">
                  <c:v>It's a good way to meet people</c:v>
                </c:pt>
                <c:pt idx="8">
                  <c:v>It connects me with my local community</c:v>
                </c:pt>
                <c:pt idx="9">
                  <c:v>It connects me with nature</c:v>
                </c:pt>
                <c:pt idx="10">
                  <c:v>It's an opportunity to engage members of the public in science and nature</c:v>
                </c:pt>
                <c:pt idx="11">
                  <c:v>Other</c:v>
                </c:pt>
              </c:strCache>
            </c:strRef>
          </c:cat>
          <c:val>
            <c:numRef>
              <c:f>Graphs!$Z$121:$Z$132</c:f>
              <c:numCache>
                <c:formatCode>General</c:formatCode>
                <c:ptCount val="12"/>
                <c:pt idx="0">
                  <c:v>2</c:v>
                </c:pt>
                <c:pt idx="1">
                  <c:v>5</c:v>
                </c:pt>
                <c:pt idx="2">
                  <c:v>7</c:v>
                </c:pt>
                <c:pt idx="3">
                  <c:v>9</c:v>
                </c:pt>
                <c:pt idx="4">
                  <c:v>6</c:v>
                </c:pt>
                <c:pt idx="5">
                  <c:v>2</c:v>
                </c:pt>
                <c:pt idx="6">
                  <c:v>1</c:v>
                </c:pt>
                <c:pt idx="7">
                  <c:v>0</c:v>
                </c:pt>
                <c:pt idx="8">
                  <c:v>1</c:v>
                </c:pt>
                <c:pt idx="9">
                  <c:v>2</c:v>
                </c:pt>
                <c:pt idx="10">
                  <c:v>7</c:v>
                </c:pt>
                <c:pt idx="11">
                  <c:v>0</c:v>
                </c:pt>
              </c:numCache>
            </c:numRef>
          </c:val>
          <c:extLst>
            <c:ext xmlns:c16="http://schemas.microsoft.com/office/drawing/2014/chart" uri="{C3380CC4-5D6E-409C-BE32-E72D297353CC}">
              <c16:uniqueId val="{00000001-0D34-4C9E-BA11-2AECFB812E31}"/>
            </c:ext>
          </c:extLst>
        </c:ser>
        <c:ser>
          <c:idx val="2"/>
          <c:order val="2"/>
          <c:tx>
            <c:strRef>
              <c:f>Graphs!$AA$120</c:f>
              <c:strCache>
                <c:ptCount val="1"/>
                <c:pt idx="0">
                  <c:v>Other/not specified</c:v>
                </c:pt>
              </c:strCache>
            </c:strRef>
          </c:tx>
          <c:spPr>
            <a:solidFill>
              <a:schemeClr val="accent1"/>
            </a:solidFill>
            <a:ln>
              <a:noFill/>
            </a:ln>
            <a:effectLst/>
          </c:spPr>
          <c:invertIfNegative val="0"/>
          <c:cat>
            <c:strRef>
              <c:f>Graphs!$X$121:$X$132</c:f>
              <c:strCache>
                <c:ptCount val="12"/>
                <c:pt idx="0">
                  <c:v>Riverfly collects important data on what organisms are present in the river</c:v>
                </c:pt>
                <c:pt idx="1">
                  <c:v>Riverfly collects important data for monitoring how well particular species or groups of organism are doing over time</c:v>
                </c:pt>
                <c:pt idx="2">
                  <c:v>Riverfly collects important data on how healthy or polluted our rivers are</c:v>
                </c:pt>
                <c:pt idx="3">
                  <c:v>The results give us a way to report potential pollution events or other issues to the relevant authorities (e.g. EA/SEPA/NRW/NIEA)</c:v>
                </c:pt>
                <c:pt idx="4">
                  <c:v>The surveys provide a way to assess how local restoration/conservation activities are affecting biodiversity/river health</c:v>
                </c:pt>
                <c:pt idx="5">
                  <c:v>It's fun taking part</c:v>
                </c:pt>
                <c:pt idx="6">
                  <c:v>It's interesting taking part / an opportunity to learn</c:v>
                </c:pt>
                <c:pt idx="7">
                  <c:v>It's a good way to meet people</c:v>
                </c:pt>
                <c:pt idx="8">
                  <c:v>It connects me with my local community</c:v>
                </c:pt>
                <c:pt idx="9">
                  <c:v>It connects me with nature</c:v>
                </c:pt>
                <c:pt idx="10">
                  <c:v>It's an opportunity to engage members of the public in science and nature</c:v>
                </c:pt>
                <c:pt idx="11">
                  <c:v>Other</c:v>
                </c:pt>
              </c:strCache>
            </c:strRef>
          </c:cat>
          <c:val>
            <c:numRef>
              <c:f>Graphs!$AA$121:$AA$132</c:f>
              <c:numCache>
                <c:formatCode>General</c:formatCode>
                <c:ptCount val="12"/>
                <c:pt idx="0">
                  <c:v>1</c:v>
                </c:pt>
                <c:pt idx="1">
                  <c:v>0</c:v>
                </c:pt>
                <c:pt idx="2">
                  <c:v>0</c:v>
                </c:pt>
                <c:pt idx="3">
                  <c:v>1</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0D34-4C9E-BA11-2AECFB812E31}"/>
            </c:ext>
          </c:extLst>
        </c:ser>
        <c:dLbls>
          <c:showLegendKey val="0"/>
          <c:showVal val="0"/>
          <c:showCatName val="0"/>
          <c:showSerName val="0"/>
          <c:showPercent val="0"/>
          <c:showBubbleSize val="0"/>
        </c:dLbls>
        <c:gapWidth val="247"/>
        <c:axId val="354896799"/>
        <c:axId val="354897759"/>
      </c:barChart>
      <c:catAx>
        <c:axId val="354896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54897759"/>
        <c:crosses val="autoZero"/>
        <c:auto val="1"/>
        <c:lblAlgn val="ctr"/>
        <c:lblOffset val="100"/>
        <c:noMultiLvlLbl val="0"/>
      </c:catAx>
      <c:valAx>
        <c:axId val="354897759"/>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6799"/>
        <c:crosses val="autoZero"/>
        <c:crossBetween val="between"/>
      </c:valAx>
      <c:spPr>
        <a:noFill/>
        <a:ln>
          <a:noFill/>
        </a:ln>
        <a:effectLst/>
      </c:spPr>
    </c:plotArea>
    <c:legend>
      <c:legendPos val="r"/>
      <c:layout>
        <c:manualLayout>
          <c:xMode val="edge"/>
          <c:yMode val="edge"/>
          <c:x val="0.79041525558746517"/>
          <c:y val="0.72533596334834072"/>
          <c:w val="9.6552462567543407E-2"/>
          <c:h val="0.235980901073241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3 challenges with Riverfly</a:t>
            </a:r>
            <a:r>
              <a:rPr lang="en-GB" baseline="0"/>
              <a:t> - disaggregated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49489752341575627"/>
          <c:y val="0.17171296296296296"/>
          <c:w val="0.33643422539776507"/>
          <c:h val="0.8190373655679859"/>
        </c:manualLayout>
      </c:layout>
      <c:barChart>
        <c:barDir val="bar"/>
        <c:grouping val="clustered"/>
        <c:varyColors val="0"/>
        <c:ser>
          <c:idx val="0"/>
          <c:order val="0"/>
          <c:tx>
            <c:strRef>
              <c:f>Graphs!$Y$137</c:f>
              <c:strCache>
                <c:ptCount val="1"/>
                <c:pt idx="0">
                  <c:v>Men</c:v>
                </c:pt>
              </c:strCache>
            </c:strRef>
          </c:tx>
          <c:spPr>
            <a:solidFill>
              <a:schemeClr val="accent2">
                <a:lumMod val="60000"/>
                <a:lumOff val="40000"/>
              </a:schemeClr>
            </a:solidFill>
            <a:ln>
              <a:noFill/>
            </a:ln>
            <a:effectLst/>
          </c:spPr>
          <c:invertIfNegative val="0"/>
          <c:cat>
            <c:strRef>
              <c:f>Graphs!$X$138:$X$149</c:f>
              <c:strCache>
                <c:ptCount val="12"/>
                <c:pt idx="0">
                  <c:v>Difficulty recruiting or retaining volunteers</c:v>
                </c:pt>
                <c:pt idx="1">
                  <c:v>Difficulty identifying the organisms accurately</c:v>
                </c:pt>
                <c:pt idx="2">
                  <c:v>It takes too long</c:v>
                </c:pt>
                <c:pt idx="3">
                  <c:v>It needs too much equipment</c:v>
                </c:pt>
                <c:pt idx="4">
                  <c:v>Bad weather (e.g. river flooded) means we cannot go into the river to carry out the sampling</c:v>
                </c:pt>
                <c:pt idx="5">
                  <c:v>It doesn’t identify all the organisms down to species level, so the data collected lacks precision for tracking how well different species are doing</c:v>
                </c:pt>
                <c:pt idx="6">
                  <c:v>It doesn't monitor all the organisms in the river</c:v>
                </c:pt>
                <c:pt idx="7">
                  <c:v>The river is too dirty/polluted and is unpleasant/a health hazard for volunteers</c:v>
                </c:pt>
                <c:pt idx="8">
                  <c:v>The surveys are needed too frequently</c:v>
                </c:pt>
                <c:pt idx="9">
                  <c:v>It's not interesting</c:v>
                </c:pt>
                <c:pt idx="10">
                  <c:v>It's not fun</c:v>
                </c:pt>
                <c:pt idx="11">
                  <c:v>Other </c:v>
                </c:pt>
              </c:strCache>
            </c:strRef>
          </c:cat>
          <c:val>
            <c:numRef>
              <c:f>Graphs!$Y$138:$Y$149</c:f>
              <c:numCache>
                <c:formatCode>General</c:formatCode>
                <c:ptCount val="12"/>
                <c:pt idx="0">
                  <c:v>10</c:v>
                </c:pt>
                <c:pt idx="1">
                  <c:v>5</c:v>
                </c:pt>
                <c:pt idx="2">
                  <c:v>1</c:v>
                </c:pt>
                <c:pt idx="3">
                  <c:v>0</c:v>
                </c:pt>
                <c:pt idx="4">
                  <c:v>7</c:v>
                </c:pt>
                <c:pt idx="5">
                  <c:v>6</c:v>
                </c:pt>
                <c:pt idx="6">
                  <c:v>6</c:v>
                </c:pt>
                <c:pt idx="7">
                  <c:v>0</c:v>
                </c:pt>
                <c:pt idx="8">
                  <c:v>0</c:v>
                </c:pt>
                <c:pt idx="9">
                  <c:v>0</c:v>
                </c:pt>
                <c:pt idx="10">
                  <c:v>0</c:v>
                </c:pt>
                <c:pt idx="11">
                  <c:v>3</c:v>
                </c:pt>
              </c:numCache>
            </c:numRef>
          </c:val>
          <c:extLst>
            <c:ext xmlns:c16="http://schemas.microsoft.com/office/drawing/2014/chart" uri="{C3380CC4-5D6E-409C-BE32-E72D297353CC}">
              <c16:uniqueId val="{00000000-73E7-4074-9B40-701E73C8138F}"/>
            </c:ext>
          </c:extLst>
        </c:ser>
        <c:ser>
          <c:idx val="1"/>
          <c:order val="1"/>
          <c:tx>
            <c:strRef>
              <c:f>Graphs!$Z$137</c:f>
              <c:strCache>
                <c:ptCount val="1"/>
                <c:pt idx="0">
                  <c:v>Women</c:v>
                </c:pt>
              </c:strCache>
            </c:strRef>
          </c:tx>
          <c:spPr>
            <a:solidFill>
              <a:srgbClr val="33CCCC"/>
            </a:solidFill>
            <a:ln>
              <a:noFill/>
            </a:ln>
            <a:effectLst/>
          </c:spPr>
          <c:invertIfNegative val="0"/>
          <c:cat>
            <c:strRef>
              <c:f>Graphs!$X$138:$X$149</c:f>
              <c:strCache>
                <c:ptCount val="12"/>
                <c:pt idx="0">
                  <c:v>Difficulty recruiting or retaining volunteers</c:v>
                </c:pt>
                <c:pt idx="1">
                  <c:v>Difficulty identifying the organisms accurately</c:v>
                </c:pt>
                <c:pt idx="2">
                  <c:v>It takes too long</c:v>
                </c:pt>
                <c:pt idx="3">
                  <c:v>It needs too much equipment</c:v>
                </c:pt>
                <c:pt idx="4">
                  <c:v>Bad weather (e.g. river flooded) means we cannot go into the river to carry out the sampling</c:v>
                </c:pt>
                <c:pt idx="5">
                  <c:v>It doesn’t identify all the organisms down to species level, so the data collected lacks precision for tracking how well different species are doing</c:v>
                </c:pt>
                <c:pt idx="6">
                  <c:v>It doesn't monitor all the organisms in the river</c:v>
                </c:pt>
                <c:pt idx="7">
                  <c:v>The river is too dirty/polluted and is unpleasant/a health hazard for volunteers</c:v>
                </c:pt>
                <c:pt idx="8">
                  <c:v>The surveys are needed too frequently</c:v>
                </c:pt>
                <c:pt idx="9">
                  <c:v>It's not interesting</c:v>
                </c:pt>
                <c:pt idx="10">
                  <c:v>It's not fun</c:v>
                </c:pt>
                <c:pt idx="11">
                  <c:v>Other </c:v>
                </c:pt>
              </c:strCache>
            </c:strRef>
          </c:cat>
          <c:val>
            <c:numRef>
              <c:f>Graphs!$Z$138:$Z$149</c:f>
              <c:numCache>
                <c:formatCode>General</c:formatCode>
                <c:ptCount val="12"/>
                <c:pt idx="0">
                  <c:v>6</c:v>
                </c:pt>
                <c:pt idx="1">
                  <c:v>5</c:v>
                </c:pt>
                <c:pt idx="2">
                  <c:v>1</c:v>
                </c:pt>
                <c:pt idx="3">
                  <c:v>1</c:v>
                </c:pt>
                <c:pt idx="4">
                  <c:v>6</c:v>
                </c:pt>
                <c:pt idx="5">
                  <c:v>2</c:v>
                </c:pt>
                <c:pt idx="6">
                  <c:v>6</c:v>
                </c:pt>
                <c:pt idx="7">
                  <c:v>1</c:v>
                </c:pt>
                <c:pt idx="8">
                  <c:v>1</c:v>
                </c:pt>
                <c:pt idx="9">
                  <c:v>0</c:v>
                </c:pt>
                <c:pt idx="10">
                  <c:v>0</c:v>
                </c:pt>
                <c:pt idx="11">
                  <c:v>3</c:v>
                </c:pt>
              </c:numCache>
            </c:numRef>
          </c:val>
          <c:extLst>
            <c:ext xmlns:c16="http://schemas.microsoft.com/office/drawing/2014/chart" uri="{C3380CC4-5D6E-409C-BE32-E72D297353CC}">
              <c16:uniqueId val="{00000001-73E7-4074-9B40-701E73C8138F}"/>
            </c:ext>
          </c:extLst>
        </c:ser>
        <c:ser>
          <c:idx val="2"/>
          <c:order val="2"/>
          <c:tx>
            <c:strRef>
              <c:f>Graphs!$AA$137</c:f>
              <c:strCache>
                <c:ptCount val="1"/>
                <c:pt idx="0">
                  <c:v>Other/not specified</c:v>
                </c:pt>
              </c:strCache>
            </c:strRef>
          </c:tx>
          <c:spPr>
            <a:solidFill>
              <a:schemeClr val="accent1"/>
            </a:solidFill>
            <a:ln>
              <a:noFill/>
            </a:ln>
            <a:effectLst/>
          </c:spPr>
          <c:invertIfNegative val="0"/>
          <c:cat>
            <c:strRef>
              <c:f>Graphs!$X$138:$X$149</c:f>
              <c:strCache>
                <c:ptCount val="12"/>
                <c:pt idx="0">
                  <c:v>Difficulty recruiting or retaining volunteers</c:v>
                </c:pt>
                <c:pt idx="1">
                  <c:v>Difficulty identifying the organisms accurately</c:v>
                </c:pt>
                <c:pt idx="2">
                  <c:v>It takes too long</c:v>
                </c:pt>
                <c:pt idx="3">
                  <c:v>It needs too much equipment</c:v>
                </c:pt>
                <c:pt idx="4">
                  <c:v>Bad weather (e.g. river flooded) means we cannot go into the river to carry out the sampling</c:v>
                </c:pt>
                <c:pt idx="5">
                  <c:v>It doesn’t identify all the organisms down to species level, so the data collected lacks precision for tracking how well different species are doing</c:v>
                </c:pt>
                <c:pt idx="6">
                  <c:v>It doesn't monitor all the organisms in the river</c:v>
                </c:pt>
                <c:pt idx="7">
                  <c:v>The river is too dirty/polluted and is unpleasant/a health hazard for volunteers</c:v>
                </c:pt>
                <c:pt idx="8">
                  <c:v>The surveys are needed too frequently</c:v>
                </c:pt>
                <c:pt idx="9">
                  <c:v>It's not interesting</c:v>
                </c:pt>
                <c:pt idx="10">
                  <c:v>It's not fun</c:v>
                </c:pt>
                <c:pt idx="11">
                  <c:v>Other </c:v>
                </c:pt>
              </c:strCache>
            </c:strRef>
          </c:cat>
          <c:val>
            <c:numRef>
              <c:f>Graphs!$AA$138:$AA$149</c:f>
              <c:numCache>
                <c:formatCode>General</c:formatCode>
                <c:ptCount val="12"/>
                <c:pt idx="0">
                  <c:v>0</c:v>
                </c:pt>
                <c:pt idx="1">
                  <c:v>0</c:v>
                </c:pt>
                <c:pt idx="2">
                  <c:v>0</c:v>
                </c:pt>
                <c:pt idx="3">
                  <c:v>0</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73E7-4074-9B40-701E73C8138F}"/>
            </c:ext>
          </c:extLst>
        </c:ser>
        <c:dLbls>
          <c:showLegendKey val="0"/>
          <c:showVal val="0"/>
          <c:showCatName val="0"/>
          <c:showSerName val="0"/>
          <c:showPercent val="0"/>
          <c:showBubbleSize val="0"/>
        </c:dLbls>
        <c:gapWidth val="247"/>
        <c:axId val="994245343"/>
        <c:axId val="994242943"/>
      </c:barChart>
      <c:catAx>
        <c:axId val="99424534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94242943"/>
        <c:crosses val="autoZero"/>
        <c:auto val="1"/>
        <c:lblAlgn val="ctr"/>
        <c:lblOffset val="100"/>
        <c:noMultiLvlLbl val="0"/>
      </c:catAx>
      <c:valAx>
        <c:axId val="994242943"/>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245343"/>
        <c:crosses val="autoZero"/>
        <c:crossBetween val="between"/>
      </c:valAx>
      <c:spPr>
        <a:noFill/>
        <a:ln>
          <a:noFill/>
        </a:ln>
        <a:effectLst/>
      </c:spPr>
    </c:plotArea>
    <c:legend>
      <c:legendPos val="r"/>
      <c:layout>
        <c:manualLayout>
          <c:xMode val="edge"/>
          <c:yMode val="edge"/>
          <c:x val="0.83951142885538654"/>
          <c:y val="0.74092716735721242"/>
          <c:w val="9.6521316261518234E-2"/>
          <c:h val="0.227720352598158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3 advantages of eDNA - disaggregated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52226052477178919"/>
          <c:y val="0.17171296296296296"/>
          <c:w val="0.32338791091144869"/>
          <c:h val="0.72088764946048411"/>
        </c:manualLayout>
      </c:layout>
      <c:barChart>
        <c:barDir val="bar"/>
        <c:grouping val="clustered"/>
        <c:varyColors val="0"/>
        <c:ser>
          <c:idx val="0"/>
          <c:order val="0"/>
          <c:tx>
            <c:strRef>
              <c:f>Graphs!$W$211</c:f>
              <c:strCache>
                <c:ptCount val="1"/>
                <c:pt idx="0">
                  <c:v>Men</c:v>
                </c:pt>
              </c:strCache>
            </c:strRef>
          </c:tx>
          <c:spPr>
            <a:solidFill>
              <a:schemeClr val="accent2">
                <a:lumMod val="60000"/>
                <a:lumOff val="40000"/>
              </a:schemeClr>
            </a:solidFill>
            <a:ln>
              <a:noFill/>
            </a:ln>
            <a:effectLst/>
          </c:spPr>
          <c:invertIfNegative val="0"/>
          <c:cat>
            <c:strRef>
              <c:f>Graphs!$V$212:$V$218</c:f>
              <c:strCache>
                <c:ptCount val="7"/>
                <c:pt idx="0">
                  <c:v>Lab methods to detect eDNA can be very sensitive, detecting presence of species' DNA even at very low volumes in the sample - so could detect rare or elusive organisms</c:v>
                </c:pt>
                <c:pt idx="1">
                  <c:v>It can identify organisms down to species level</c:v>
                </c:pt>
                <c:pt idx="2">
                  <c:v>It can provide a list of all the organisms' DNA present, not just riverfly species</c:v>
                </c:pt>
                <c:pt idx="3">
                  <c:v>It's largely non-invasive (i.e. minimal disturbance of the area is needed to take samples, and organisms don't need to be destroyed)</c:v>
                </c:pt>
                <c:pt idx="4">
                  <c:v>Collecting water samples can require fewer people than riverfly surveys</c:v>
                </c:pt>
                <c:pt idx="5">
                  <c:v>Collecting water samples can be easier and less time consuming than kick-sampling, and allow sampling to take place even during bad weather / high river levels</c:v>
                </c:pt>
                <c:pt idx="6">
                  <c:v>Other</c:v>
                </c:pt>
              </c:strCache>
            </c:strRef>
          </c:cat>
          <c:val>
            <c:numRef>
              <c:f>Graphs!$W$212:$W$218</c:f>
              <c:numCache>
                <c:formatCode>General</c:formatCode>
                <c:ptCount val="7"/>
                <c:pt idx="0">
                  <c:v>11</c:v>
                </c:pt>
                <c:pt idx="1">
                  <c:v>6</c:v>
                </c:pt>
                <c:pt idx="2">
                  <c:v>10</c:v>
                </c:pt>
                <c:pt idx="3">
                  <c:v>9</c:v>
                </c:pt>
                <c:pt idx="4">
                  <c:v>0</c:v>
                </c:pt>
                <c:pt idx="5">
                  <c:v>10</c:v>
                </c:pt>
                <c:pt idx="6">
                  <c:v>1</c:v>
                </c:pt>
              </c:numCache>
            </c:numRef>
          </c:val>
          <c:extLst>
            <c:ext xmlns:c16="http://schemas.microsoft.com/office/drawing/2014/chart" uri="{C3380CC4-5D6E-409C-BE32-E72D297353CC}">
              <c16:uniqueId val="{00000000-BAA5-494A-846D-391168AA3638}"/>
            </c:ext>
          </c:extLst>
        </c:ser>
        <c:ser>
          <c:idx val="1"/>
          <c:order val="1"/>
          <c:tx>
            <c:strRef>
              <c:f>Graphs!$X$211</c:f>
              <c:strCache>
                <c:ptCount val="1"/>
                <c:pt idx="0">
                  <c:v>Women</c:v>
                </c:pt>
              </c:strCache>
            </c:strRef>
          </c:tx>
          <c:spPr>
            <a:solidFill>
              <a:srgbClr val="33CCCC"/>
            </a:solidFill>
            <a:ln>
              <a:noFill/>
            </a:ln>
            <a:effectLst/>
          </c:spPr>
          <c:invertIfNegative val="0"/>
          <c:cat>
            <c:strRef>
              <c:f>Graphs!$V$212:$V$218</c:f>
              <c:strCache>
                <c:ptCount val="7"/>
                <c:pt idx="0">
                  <c:v>Lab methods to detect eDNA can be very sensitive, detecting presence of species' DNA even at very low volumes in the sample - so could detect rare or elusive organisms</c:v>
                </c:pt>
                <c:pt idx="1">
                  <c:v>It can identify organisms down to species level</c:v>
                </c:pt>
                <c:pt idx="2">
                  <c:v>It can provide a list of all the organisms' DNA present, not just riverfly species</c:v>
                </c:pt>
                <c:pt idx="3">
                  <c:v>It's largely non-invasive (i.e. minimal disturbance of the area is needed to take samples, and organisms don't need to be destroyed)</c:v>
                </c:pt>
                <c:pt idx="4">
                  <c:v>Collecting water samples can require fewer people than riverfly surveys</c:v>
                </c:pt>
                <c:pt idx="5">
                  <c:v>Collecting water samples can be easier and less time consuming than kick-sampling, and allow sampling to take place even during bad weather / high river levels</c:v>
                </c:pt>
                <c:pt idx="6">
                  <c:v>Other</c:v>
                </c:pt>
              </c:strCache>
            </c:strRef>
          </c:cat>
          <c:val>
            <c:numRef>
              <c:f>Graphs!$X$212:$X$218</c:f>
              <c:numCache>
                <c:formatCode>General</c:formatCode>
                <c:ptCount val="7"/>
                <c:pt idx="0">
                  <c:v>10</c:v>
                </c:pt>
                <c:pt idx="1">
                  <c:v>3</c:v>
                </c:pt>
                <c:pt idx="2">
                  <c:v>10</c:v>
                </c:pt>
                <c:pt idx="3">
                  <c:v>6</c:v>
                </c:pt>
                <c:pt idx="4">
                  <c:v>2</c:v>
                </c:pt>
                <c:pt idx="5">
                  <c:v>6</c:v>
                </c:pt>
                <c:pt idx="6">
                  <c:v>1</c:v>
                </c:pt>
              </c:numCache>
            </c:numRef>
          </c:val>
          <c:extLst>
            <c:ext xmlns:c16="http://schemas.microsoft.com/office/drawing/2014/chart" uri="{C3380CC4-5D6E-409C-BE32-E72D297353CC}">
              <c16:uniqueId val="{00000001-BAA5-494A-846D-391168AA3638}"/>
            </c:ext>
          </c:extLst>
        </c:ser>
        <c:ser>
          <c:idx val="2"/>
          <c:order val="2"/>
          <c:tx>
            <c:strRef>
              <c:f>Graphs!$Y$211</c:f>
              <c:strCache>
                <c:ptCount val="1"/>
                <c:pt idx="0">
                  <c:v>Other/not specified</c:v>
                </c:pt>
              </c:strCache>
            </c:strRef>
          </c:tx>
          <c:spPr>
            <a:solidFill>
              <a:schemeClr val="accent1"/>
            </a:solidFill>
            <a:ln>
              <a:noFill/>
            </a:ln>
            <a:effectLst/>
          </c:spPr>
          <c:invertIfNegative val="0"/>
          <c:cat>
            <c:strRef>
              <c:f>Graphs!$V$212:$V$218</c:f>
              <c:strCache>
                <c:ptCount val="7"/>
                <c:pt idx="0">
                  <c:v>Lab methods to detect eDNA can be very sensitive, detecting presence of species' DNA even at very low volumes in the sample - so could detect rare or elusive organisms</c:v>
                </c:pt>
                <c:pt idx="1">
                  <c:v>It can identify organisms down to species level</c:v>
                </c:pt>
                <c:pt idx="2">
                  <c:v>It can provide a list of all the organisms' DNA present, not just riverfly species</c:v>
                </c:pt>
                <c:pt idx="3">
                  <c:v>It's largely non-invasive (i.e. minimal disturbance of the area is needed to take samples, and organisms don't need to be destroyed)</c:v>
                </c:pt>
                <c:pt idx="4">
                  <c:v>Collecting water samples can require fewer people than riverfly surveys</c:v>
                </c:pt>
                <c:pt idx="5">
                  <c:v>Collecting water samples can be easier and less time consuming than kick-sampling, and allow sampling to take place even during bad weather / high river levels</c:v>
                </c:pt>
                <c:pt idx="6">
                  <c:v>Other</c:v>
                </c:pt>
              </c:strCache>
            </c:strRef>
          </c:cat>
          <c:val>
            <c:numRef>
              <c:f>Graphs!$Y$212:$Y$218</c:f>
              <c:numCache>
                <c:formatCode>General</c:formatCode>
                <c:ptCount val="7"/>
                <c:pt idx="0">
                  <c:v>1</c:v>
                </c:pt>
                <c:pt idx="1">
                  <c:v>1</c:v>
                </c:pt>
                <c:pt idx="2">
                  <c:v>1</c:v>
                </c:pt>
                <c:pt idx="3">
                  <c:v>0</c:v>
                </c:pt>
                <c:pt idx="4">
                  <c:v>0</c:v>
                </c:pt>
                <c:pt idx="5">
                  <c:v>0</c:v>
                </c:pt>
                <c:pt idx="6">
                  <c:v>0</c:v>
                </c:pt>
              </c:numCache>
            </c:numRef>
          </c:val>
          <c:extLst>
            <c:ext xmlns:c16="http://schemas.microsoft.com/office/drawing/2014/chart" uri="{C3380CC4-5D6E-409C-BE32-E72D297353CC}">
              <c16:uniqueId val="{00000002-BAA5-494A-846D-391168AA3638}"/>
            </c:ext>
          </c:extLst>
        </c:ser>
        <c:dLbls>
          <c:showLegendKey val="0"/>
          <c:showVal val="0"/>
          <c:showCatName val="0"/>
          <c:showSerName val="0"/>
          <c:showPercent val="0"/>
          <c:showBubbleSize val="0"/>
        </c:dLbls>
        <c:gapWidth val="182"/>
        <c:axId val="615674399"/>
        <c:axId val="615675839"/>
      </c:barChart>
      <c:catAx>
        <c:axId val="6156743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15675839"/>
        <c:crosses val="autoZero"/>
        <c:auto val="1"/>
        <c:lblAlgn val="ctr"/>
        <c:lblOffset val="100"/>
        <c:noMultiLvlLbl val="0"/>
      </c:catAx>
      <c:valAx>
        <c:axId val="615675839"/>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674399"/>
        <c:crosses val="autoZero"/>
        <c:crossBetween val="between"/>
      </c:valAx>
      <c:spPr>
        <a:noFill/>
        <a:ln>
          <a:noFill/>
        </a:ln>
        <a:effectLst/>
      </c:spPr>
    </c:plotArea>
    <c:legend>
      <c:legendPos val="r"/>
      <c:layout>
        <c:manualLayout>
          <c:xMode val="edge"/>
          <c:yMode val="edge"/>
          <c:x val="0.86621539747324516"/>
          <c:y val="0.67931612715077294"/>
          <c:w val="0.10650514296102563"/>
          <c:h val="0.233035784187222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3 challenges</a:t>
            </a:r>
            <a:r>
              <a:rPr lang="en-GB" baseline="0"/>
              <a:t> of eDNA - disaggregated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50934645669291334"/>
          <c:y val="0.22818642461358996"/>
          <c:w val="0.36042510311211101"/>
          <c:h val="0.72088764946048411"/>
        </c:manualLayout>
      </c:layout>
      <c:barChart>
        <c:barDir val="bar"/>
        <c:grouping val="clustered"/>
        <c:varyColors val="0"/>
        <c:ser>
          <c:idx val="0"/>
          <c:order val="0"/>
          <c:tx>
            <c:strRef>
              <c:f>Graphs!$W$229</c:f>
              <c:strCache>
                <c:ptCount val="1"/>
                <c:pt idx="0">
                  <c:v>Men</c:v>
                </c:pt>
              </c:strCache>
            </c:strRef>
          </c:tx>
          <c:spPr>
            <a:solidFill>
              <a:schemeClr val="accent2">
                <a:lumMod val="60000"/>
                <a:lumOff val="40000"/>
              </a:schemeClr>
            </a:solidFill>
            <a:ln>
              <a:noFill/>
            </a:ln>
            <a:effectLst/>
          </c:spPr>
          <c:invertIfNegative val="0"/>
          <c:cat>
            <c:strRef>
              <c:f>Graphs!$V$230:$V$235</c:f>
              <c:strCache>
                <c:ptCount val="6"/>
                <c:pt idx="0">
                  <c:v>It requires use of a specialist laboratory and trained lab personnel to carry out the tests</c:v>
                </c:pt>
                <c:pt idx="1">
                  <c:v>The lab work is expensive</c:v>
                </c:pt>
                <c:pt idx="2">
                  <c:v>It can take time to process the samples and get final results</c:v>
                </c:pt>
                <c:pt idx="3">
                  <c:v>It is difficult to tell where the DNA in the sample comes from</c:v>
                </c:pt>
                <c:pt idx="4">
                  <c:v>The DNA itself and the lab processes can be affected by conditions in the water (e.g. pollutants)</c:v>
                </c:pt>
                <c:pt idx="5">
                  <c:v>Other</c:v>
                </c:pt>
              </c:strCache>
            </c:strRef>
          </c:cat>
          <c:val>
            <c:numRef>
              <c:f>Graphs!$W$230:$W$235</c:f>
              <c:numCache>
                <c:formatCode>General</c:formatCode>
                <c:ptCount val="6"/>
                <c:pt idx="0">
                  <c:v>15</c:v>
                </c:pt>
                <c:pt idx="1">
                  <c:v>14</c:v>
                </c:pt>
                <c:pt idx="2">
                  <c:v>4</c:v>
                </c:pt>
                <c:pt idx="3">
                  <c:v>9</c:v>
                </c:pt>
                <c:pt idx="4">
                  <c:v>6</c:v>
                </c:pt>
                <c:pt idx="5">
                  <c:v>1</c:v>
                </c:pt>
              </c:numCache>
            </c:numRef>
          </c:val>
          <c:extLst>
            <c:ext xmlns:c16="http://schemas.microsoft.com/office/drawing/2014/chart" uri="{C3380CC4-5D6E-409C-BE32-E72D297353CC}">
              <c16:uniqueId val="{00000000-3615-4DD0-BCA8-F62EBF149784}"/>
            </c:ext>
          </c:extLst>
        </c:ser>
        <c:ser>
          <c:idx val="1"/>
          <c:order val="1"/>
          <c:tx>
            <c:strRef>
              <c:f>Graphs!$X$229</c:f>
              <c:strCache>
                <c:ptCount val="1"/>
                <c:pt idx="0">
                  <c:v>Women</c:v>
                </c:pt>
              </c:strCache>
            </c:strRef>
          </c:tx>
          <c:spPr>
            <a:solidFill>
              <a:srgbClr val="33CCCC"/>
            </a:solidFill>
            <a:ln>
              <a:noFill/>
            </a:ln>
            <a:effectLst/>
          </c:spPr>
          <c:invertIfNegative val="0"/>
          <c:cat>
            <c:strRef>
              <c:f>Graphs!$V$230:$V$235</c:f>
              <c:strCache>
                <c:ptCount val="6"/>
                <c:pt idx="0">
                  <c:v>It requires use of a specialist laboratory and trained lab personnel to carry out the tests</c:v>
                </c:pt>
                <c:pt idx="1">
                  <c:v>The lab work is expensive</c:v>
                </c:pt>
                <c:pt idx="2">
                  <c:v>It can take time to process the samples and get final results</c:v>
                </c:pt>
                <c:pt idx="3">
                  <c:v>It is difficult to tell where the DNA in the sample comes from</c:v>
                </c:pt>
                <c:pt idx="4">
                  <c:v>The DNA itself and the lab processes can be affected by conditions in the water (e.g. pollutants)</c:v>
                </c:pt>
                <c:pt idx="5">
                  <c:v>Other</c:v>
                </c:pt>
              </c:strCache>
            </c:strRef>
          </c:cat>
          <c:val>
            <c:numRef>
              <c:f>Graphs!$X$230:$X$235</c:f>
              <c:numCache>
                <c:formatCode>General</c:formatCode>
                <c:ptCount val="6"/>
                <c:pt idx="0">
                  <c:v>8</c:v>
                </c:pt>
                <c:pt idx="1">
                  <c:v>12</c:v>
                </c:pt>
                <c:pt idx="2">
                  <c:v>2</c:v>
                </c:pt>
                <c:pt idx="3">
                  <c:v>7</c:v>
                </c:pt>
                <c:pt idx="4">
                  <c:v>8</c:v>
                </c:pt>
                <c:pt idx="5">
                  <c:v>1</c:v>
                </c:pt>
              </c:numCache>
            </c:numRef>
          </c:val>
          <c:extLst>
            <c:ext xmlns:c16="http://schemas.microsoft.com/office/drawing/2014/chart" uri="{C3380CC4-5D6E-409C-BE32-E72D297353CC}">
              <c16:uniqueId val="{00000001-3615-4DD0-BCA8-F62EBF149784}"/>
            </c:ext>
          </c:extLst>
        </c:ser>
        <c:ser>
          <c:idx val="2"/>
          <c:order val="2"/>
          <c:tx>
            <c:strRef>
              <c:f>Graphs!$Y$229</c:f>
              <c:strCache>
                <c:ptCount val="1"/>
                <c:pt idx="0">
                  <c:v>Other/not specified</c:v>
                </c:pt>
              </c:strCache>
            </c:strRef>
          </c:tx>
          <c:spPr>
            <a:solidFill>
              <a:schemeClr val="accent1"/>
            </a:solidFill>
            <a:ln>
              <a:noFill/>
            </a:ln>
            <a:effectLst/>
          </c:spPr>
          <c:invertIfNegative val="0"/>
          <c:cat>
            <c:strRef>
              <c:f>Graphs!$V$230:$V$235</c:f>
              <c:strCache>
                <c:ptCount val="6"/>
                <c:pt idx="0">
                  <c:v>It requires use of a specialist laboratory and trained lab personnel to carry out the tests</c:v>
                </c:pt>
                <c:pt idx="1">
                  <c:v>The lab work is expensive</c:v>
                </c:pt>
                <c:pt idx="2">
                  <c:v>It can take time to process the samples and get final results</c:v>
                </c:pt>
                <c:pt idx="3">
                  <c:v>It is difficult to tell where the DNA in the sample comes from</c:v>
                </c:pt>
                <c:pt idx="4">
                  <c:v>The DNA itself and the lab processes can be affected by conditions in the water (e.g. pollutants)</c:v>
                </c:pt>
                <c:pt idx="5">
                  <c:v>Other</c:v>
                </c:pt>
              </c:strCache>
            </c:strRef>
          </c:cat>
          <c:val>
            <c:numRef>
              <c:f>Graphs!$Y$230:$Y$235</c:f>
              <c:numCache>
                <c:formatCode>General</c:formatCode>
                <c:ptCount val="6"/>
                <c:pt idx="0">
                  <c:v>1</c:v>
                </c:pt>
                <c:pt idx="1">
                  <c:v>1</c:v>
                </c:pt>
                <c:pt idx="2">
                  <c:v>1</c:v>
                </c:pt>
                <c:pt idx="3">
                  <c:v>0</c:v>
                </c:pt>
                <c:pt idx="4">
                  <c:v>0</c:v>
                </c:pt>
                <c:pt idx="5">
                  <c:v>0</c:v>
                </c:pt>
              </c:numCache>
            </c:numRef>
          </c:val>
          <c:extLst>
            <c:ext xmlns:c16="http://schemas.microsoft.com/office/drawing/2014/chart" uri="{C3380CC4-5D6E-409C-BE32-E72D297353CC}">
              <c16:uniqueId val="{00000002-3615-4DD0-BCA8-F62EBF149784}"/>
            </c:ext>
          </c:extLst>
        </c:ser>
        <c:dLbls>
          <c:showLegendKey val="0"/>
          <c:showVal val="0"/>
          <c:showCatName val="0"/>
          <c:showSerName val="0"/>
          <c:showPercent val="0"/>
          <c:showBubbleSize val="0"/>
        </c:dLbls>
        <c:gapWidth val="182"/>
        <c:axId val="312584896"/>
        <c:axId val="312582016"/>
      </c:barChart>
      <c:catAx>
        <c:axId val="3125848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582016"/>
        <c:crosses val="autoZero"/>
        <c:auto val="1"/>
        <c:lblAlgn val="ctr"/>
        <c:lblOffset val="100"/>
        <c:noMultiLvlLbl val="0"/>
      </c:catAx>
      <c:valAx>
        <c:axId val="312582016"/>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584896"/>
        <c:crosses val="autoZero"/>
        <c:crossBetween val="between"/>
      </c:valAx>
      <c:spPr>
        <a:noFill/>
        <a:ln>
          <a:noFill/>
        </a:ln>
        <a:effectLst/>
      </c:spPr>
    </c:plotArea>
    <c:legend>
      <c:legendPos val="r"/>
      <c:layout>
        <c:manualLayout>
          <c:xMode val="edge"/>
          <c:yMode val="edge"/>
          <c:x val="0.88115251218597679"/>
          <c:y val="0.68857538641003213"/>
          <c:w val="0.10534729621529262"/>
          <c:h val="0.233035953116040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 Employment status</a:t>
            </a:r>
            <a:r>
              <a:rPr lang="en-GB" baseline="0"/>
              <a:t> of respondents</a:t>
            </a:r>
            <a:endParaRPr lang="en-GB"/>
          </a:p>
        </c:rich>
      </c:tx>
      <c:layout>
        <c:manualLayout>
          <c:xMode val="edge"/>
          <c:yMode val="edge"/>
          <c:x val="1.1632348391242194E-2"/>
          <c:y val="3.253419791397642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555555555555555E-2"/>
          <c:y val="0.17470609120079103"/>
          <c:w val="0.58664676290463691"/>
          <c:h val="0.81252029673216553"/>
        </c:manualLayout>
      </c:layout>
      <c:pieChart>
        <c:varyColors val="1"/>
        <c:ser>
          <c:idx val="0"/>
          <c:order val="0"/>
          <c:spPr>
            <a:solidFill>
              <a:srgbClr val="33CCCC"/>
            </a:solidFill>
          </c:spPr>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5CD7-49BE-8FAC-95784DD0AC03}"/>
              </c:ext>
            </c:extLst>
          </c:dPt>
          <c:dPt>
            <c:idx val="1"/>
            <c:bubble3D val="0"/>
            <c:spPr>
              <a:solidFill>
                <a:srgbClr val="33CCCC"/>
              </a:solidFill>
              <a:ln w="19050">
                <a:solidFill>
                  <a:schemeClr val="lt1"/>
                </a:solidFill>
              </a:ln>
              <a:effectLst/>
            </c:spPr>
            <c:extLst>
              <c:ext xmlns:c16="http://schemas.microsoft.com/office/drawing/2014/chart" uri="{C3380CC4-5D6E-409C-BE32-E72D297353CC}">
                <c16:uniqueId val="{00000003-5CD7-49BE-8FAC-95784DD0AC03}"/>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2-5CD7-49BE-8FAC-95784DD0AC03}"/>
              </c:ext>
            </c:extLst>
          </c:dPt>
          <c:dLbls>
            <c:dLbl>
              <c:idx val="0"/>
              <c:tx>
                <c:rich>
                  <a:bodyPr/>
                  <a:lstStyle/>
                  <a:p>
                    <a:fld id="{AEA5D737-A491-497C-98D7-14C4FCBE6D92}" type="VALUE">
                      <a:rPr lang="en-US"/>
                      <a:pPr/>
                      <a:t>[VALUE]</a:t>
                    </a:fld>
                    <a:r>
                      <a:rPr lang="en-US" baseline="0"/>
                      <a:t> (</a:t>
                    </a:r>
                    <a:fld id="{BAFDB1C5-9DF3-434A-B7B9-ECB2484C20B2}" type="PERCENTAGE">
                      <a:rPr lang="en-US" baseline="0"/>
                      <a:pPr/>
                      <a:t>[PERCENTAGE]</a:t>
                    </a:fld>
                    <a:r>
                      <a:rPr lang="en-US" baseline="0"/>
                      <a:t>)</a:t>
                    </a:r>
                  </a:p>
                </c:rich>
              </c:tx>
              <c:dLblPos val="ct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5CD7-49BE-8FAC-95784DD0AC03}"/>
                </c:ext>
              </c:extLst>
            </c:dLbl>
            <c:dLbl>
              <c:idx val="1"/>
              <c:tx>
                <c:rich>
                  <a:bodyPr/>
                  <a:lstStyle/>
                  <a:p>
                    <a:fld id="{B442CF30-2820-4E3E-98EA-F036CCBFEF1F}" type="VALUE">
                      <a:rPr lang="en-US"/>
                      <a:pPr/>
                      <a:t>[VALUE]</a:t>
                    </a:fld>
                    <a:r>
                      <a:rPr lang="en-US" baseline="0"/>
                      <a:t> (</a:t>
                    </a:r>
                    <a:fld id="{8270A57D-EEFA-4F3D-B378-D3E79977019A}" type="PERCENTAGE">
                      <a:rPr lang="en-US" baseline="0"/>
                      <a:pPr/>
                      <a:t>[PERCENTAGE]</a:t>
                    </a:fld>
                    <a:r>
                      <a:rPr lang="en-US" baseline="0"/>
                      <a:t>)</a:t>
                    </a:r>
                  </a:p>
                </c:rich>
              </c:tx>
              <c:dLblPos val="ct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5CD7-49BE-8FAC-95784DD0AC03}"/>
                </c:ext>
              </c:extLst>
            </c:dLbl>
            <c:dLbl>
              <c:idx val="2"/>
              <c:layout>
                <c:manualLayout>
                  <c:x val="4.6267166009503473E-2"/>
                  <c:y val="4.9264264315843416E-2"/>
                </c:manualLayout>
              </c:layout>
              <c:tx>
                <c:rich>
                  <a:bodyPr/>
                  <a:lstStyle/>
                  <a:p>
                    <a:fld id="{9A298E22-5053-4900-A67B-1FB4280DBB71}" type="VALUE">
                      <a:rPr lang="en-US"/>
                      <a:pPr/>
                      <a:t>[VALUE]</a:t>
                    </a:fld>
                    <a:r>
                      <a:rPr lang="en-US" baseline="0"/>
                      <a:t> (</a:t>
                    </a:r>
                    <a:fld id="{4D114E42-60FA-4E97-A5E8-92B2FAC6F9AF}" type="PERCENTAGE">
                      <a:rPr lang="en-US" baseline="0"/>
                      <a:pPr/>
                      <a:t>[PERCENTAGE]</a:t>
                    </a:fld>
                    <a:r>
                      <a:rPr lang="en-US" baseline="0"/>
                      <a:t>)</a:t>
                    </a:r>
                  </a:p>
                </c:rich>
              </c:tx>
              <c:dLblPos val="bestFit"/>
              <c:showLegendKey val="0"/>
              <c:showVal val="1"/>
              <c:showCatName val="0"/>
              <c:showSerName val="0"/>
              <c:showPercent val="1"/>
              <c:showBubbleSize val="0"/>
              <c:separator> </c:separator>
              <c:extLst>
                <c:ext xmlns:c15="http://schemas.microsoft.com/office/drawing/2012/chart" uri="{CE6537A1-D6FC-4f65-9D91-7224C49458BB}">
                  <c15:layout>
                    <c:manualLayout>
                      <c:w val="0.14905555555555552"/>
                      <c:h val="0.14953693157032485"/>
                    </c:manualLayout>
                  </c15:layout>
                  <c15:dlblFieldTable/>
                  <c15:showDataLabelsRange val="0"/>
                </c:ext>
                <c:ext xmlns:c16="http://schemas.microsoft.com/office/drawing/2014/chart" uri="{C3380CC4-5D6E-409C-BE32-E72D297353CC}">
                  <c16:uniqueId val="{00000002-5CD7-49BE-8FAC-95784DD0AC03}"/>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Graphs!$F$22:$F$24</c:f>
              <c:strCache>
                <c:ptCount val="3"/>
                <c:pt idx="0">
                  <c:v>Employed (full- or part-time)</c:v>
                </c:pt>
                <c:pt idx="1">
                  <c:v>Retired</c:v>
                </c:pt>
                <c:pt idx="2">
                  <c:v>Other</c:v>
                </c:pt>
              </c:strCache>
            </c:strRef>
          </c:cat>
          <c:val>
            <c:numRef>
              <c:f>Graphs!$G$22:$G$24</c:f>
              <c:numCache>
                <c:formatCode>General</c:formatCode>
                <c:ptCount val="3"/>
                <c:pt idx="0">
                  <c:v>17</c:v>
                </c:pt>
                <c:pt idx="1">
                  <c:v>17</c:v>
                </c:pt>
                <c:pt idx="2">
                  <c:v>1</c:v>
                </c:pt>
              </c:numCache>
            </c:numRef>
          </c:val>
          <c:extLst>
            <c:ext xmlns:c16="http://schemas.microsoft.com/office/drawing/2014/chart" uri="{C3380CC4-5D6E-409C-BE32-E72D297353CC}">
              <c16:uniqueId val="{00000000-5CD7-49BE-8FAC-95784DD0AC0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433798556301558"/>
          <c:y val="0.38210811609614448"/>
          <c:w val="0.32217756163753913"/>
          <c:h val="0.4063974454094916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r>
              <a:rPr lang="en-GB" sz="1400"/>
              <a:t>D. Is respondent's wor</a:t>
            </a:r>
            <a:r>
              <a:rPr lang="en-GB" sz="1400" baseline="0"/>
              <a:t>k related to ecology/nature/conservation?</a:t>
            </a:r>
            <a:endParaRPr lang="en-GB" sz="1400"/>
          </a:p>
        </c:rich>
      </c:tx>
      <c:layout>
        <c:manualLayout>
          <c:xMode val="edge"/>
          <c:yMode val="edge"/>
          <c:x val="0.22454631302794897"/>
          <c:y val="2.7095835440194553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spPr>
            <a:solidFill>
              <a:schemeClr val="accent2">
                <a:lumMod val="60000"/>
                <a:lumOff val="40000"/>
              </a:schemeClr>
            </a:solidFill>
          </c:spPr>
          <c:dPt>
            <c:idx val="0"/>
            <c:bubble3D val="0"/>
            <c:spPr>
              <a:solidFill>
                <a:srgbClr val="33CCCC"/>
              </a:solidFill>
              <a:ln w="19050">
                <a:solidFill>
                  <a:schemeClr val="lt1"/>
                </a:solidFill>
              </a:ln>
              <a:effectLst/>
            </c:spPr>
            <c:extLst>
              <c:ext xmlns:c16="http://schemas.microsoft.com/office/drawing/2014/chart" uri="{C3380CC4-5D6E-409C-BE32-E72D297353CC}">
                <c16:uniqueId val="{00000002-E197-4C47-B312-6169F379772C}"/>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E197-4C47-B312-6169F379772C}"/>
              </c:ext>
            </c:extLst>
          </c:dPt>
          <c:dLbls>
            <c:dLbl>
              <c:idx val="0"/>
              <c:tx>
                <c:rich>
                  <a:bodyPr/>
                  <a:lstStyle/>
                  <a:p>
                    <a:r>
                      <a:rPr lang="en-US"/>
                      <a:t>YES</a:t>
                    </a:r>
                  </a:p>
                  <a:p>
                    <a:fld id="{7DED9E09-4D46-4E5D-8A1A-7DC877AA8BB6}" type="VALUE">
                      <a:rPr lang="en-US"/>
                      <a:pPr/>
                      <a:t>[VALUE]</a:t>
                    </a:fld>
                    <a:r>
                      <a:rPr lang="en-US" baseline="0"/>
                      <a:t> (</a:t>
                    </a:r>
                    <a:fld id="{58F406EC-80BB-421A-ABC0-79D38519B216}" type="PERCENTAGE">
                      <a:rPr lang="en-US" baseline="0"/>
                      <a:pPr/>
                      <a:t>[PERCENTAGE]</a:t>
                    </a:fld>
                    <a:r>
                      <a:rPr lang="en-US" baseline="0"/>
                      <a:t>)</a:t>
                    </a:r>
                  </a:p>
                </c:rich>
              </c:tx>
              <c:dLblPos val="ct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2-E197-4C47-B312-6169F379772C}"/>
                </c:ext>
              </c:extLst>
            </c:dLbl>
            <c:dLbl>
              <c:idx val="1"/>
              <c:tx>
                <c:rich>
                  <a:bodyPr/>
                  <a:lstStyle/>
                  <a:p>
                    <a:r>
                      <a:rPr lang="en-US"/>
                      <a:t>NO</a:t>
                    </a:r>
                  </a:p>
                  <a:p>
                    <a:fld id="{C881A2E2-A76B-4E44-8C7D-C4EF136315D6}" type="VALUE">
                      <a:rPr lang="en-US"/>
                      <a:pPr/>
                      <a:t>[VALUE]</a:t>
                    </a:fld>
                    <a:r>
                      <a:rPr lang="en-US" baseline="0"/>
                      <a:t> (</a:t>
                    </a:r>
                    <a:fld id="{FE2384E9-503C-4BC9-AF7A-60EDDA32B526}" type="PERCENTAGE">
                      <a:rPr lang="en-US" baseline="0"/>
                      <a:pPr/>
                      <a:t>[PERCENTAGE]</a:t>
                    </a:fld>
                    <a:r>
                      <a:rPr lang="en-US" baseline="0"/>
                      <a:t>)</a:t>
                    </a:r>
                  </a:p>
                </c:rich>
              </c:tx>
              <c:dLblPos val="ct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E197-4C47-B312-6169F379772C}"/>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Graphs!$A$40:$A$41</c:f>
              <c:strCache>
                <c:ptCount val="2"/>
                <c:pt idx="0">
                  <c:v>Yes</c:v>
                </c:pt>
                <c:pt idx="1">
                  <c:v>No</c:v>
                </c:pt>
              </c:strCache>
            </c:strRef>
          </c:cat>
          <c:val>
            <c:numRef>
              <c:f>Graphs!$B$40:$B$41</c:f>
              <c:numCache>
                <c:formatCode>General</c:formatCode>
                <c:ptCount val="2"/>
                <c:pt idx="0">
                  <c:v>11</c:v>
                </c:pt>
                <c:pt idx="1">
                  <c:v>25</c:v>
                </c:pt>
              </c:numCache>
            </c:numRef>
          </c:val>
          <c:extLst>
            <c:ext xmlns:c16="http://schemas.microsoft.com/office/drawing/2014/chart" uri="{C3380CC4-5D6E-409C-BE32-E72D297353CC}">
              <c16:uniqueId val="{00000000-E197-4C47-B312-6169F379772C}"/>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 Respondents'</a:t>
            </a:r>
            <a:r>
              <a:rPr lang="en-GB" baseline="0"/>
              <a:t> recreational activities on/in/near local river</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4354243835056732"/>
          <c:y val="0.22903579071849639"/>
          <c:w val="0.3366799350039027"/>
          <c:h val="0.71984872450949078"/>
        </c:manualLayout>
      </c:layout>
      <c:barChart>
        <c:barDir val="bar"/>
        <c:grouping val="clustered"/>
        <c:varyColors val="0"/>
        <c:ser>
          <c:idx val="0"/>
          <c:order val="0"/>
          <c:spPr>
            <a:solidFill>
              <a:srgbClr val="33CCCC"/>
            </a:solidFill>
            <a:ln>
              <a:noFill/>
            </a:ln>
            <a:effectLst/>
          </c:spPr>
          <c:invertIfNegative val="0"/>
          <c:cat>
            <c:strRef>
              <c:f>Graphs!$A$47:$A$54</c:f>
              <c:strCache>
                <c:ptCount val="8"/>
                <c:pt idx="0">
                  <c:v>Swimming</c:v>
                </c:pt>
                <c:pt idx="1">
                  <c:v>Angling / fishing</c:v>
                </c:pt>
                <c:pt idx="2">
                  <c:v>Canoeing / kayaking / other manually-powered boat</c:v>
                </c:pt>
                <c:pt idx="3">
                  <c:v>Motorboats</c:v>
                </c:pt>
                <c:pt idx="4">
                  <c:v>Observing nature/wildlife</c:v>
                </c:pt>
                <c:pt idx="5">
                  <c:v>Walking</c:v>
                </c:pt>
                <c:pt idx="6">
                  <c:v>Running</c:v>
                </c:pt>
                <c:pt idx="7">
                  <c:v>Other</c:v>
                </c:pt>
              </c:strCache>
            </c:strRef>
          </c:cat>
          <c:val>
            <c:numRef>
              <c:f>Graphs!$B$47:$B$54</c:f>
              <c:numCache>
                <c:formatCode>General</c:formatCode>
                <c:ptCount val="8"/>
                <c:pt idx="0">
                  <c:v>2</c:v>
                </c:pt>
                <c:pt idx="1">
                  <c:v>7</c:v>
                </c:pt>
                <c:pt idx="2">
                  <c:v>6</c:v>
                </c:pt>
                <c:pt idx="3">
                  <c:v>0</c:v>
                </c:pt>
                <c:pt idx="4">
                  <c:v>29</c:v>
                </c:pt>
                <c:pt idx="5">
                  <c:v>29</c:v>
                </c:pt>
                <c:pt idx="6">
                  <c:v>6</c:v>
                </c:pt>
                <c:pt idx="7">
                  <c:v>1</c:v>
                </c:pt>
              </c:numCache>
            </c:numRef>
          </c:val>
          <c:extLst>
            <c:ext xmlns:c16="http://schemas.microsoft.com/office/drawing/2014/chart" uri="{C3380CC4-5D6E-409C-BE32-E72D297353CC}">
              <c16:uniqueId val="{00000000-398B-48D8-B99E-D515CEB457EE}"/>
            </c:ext>
          </c:extLst>
        </c:ser>
        <c:dLbls>
          <c:showLegendKey val="0"/>
          <c:showVal val="0"/>
          <c:showCatName val="0"/>
          <c:showSerName val="0"/>
          <c:showPercent val="0"/>
          <c:showBubbleSize val="0"/>
        </c:dLbls>
        <c:gapWidth val="182"/>
        <c:axId val="194021615"/>
        <c:axId val="194022095"/>
      </c:barChart>
      <c:catAx>
        <c:axId val="19402161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4022095"/>
        <c:crosses val="autoZero"/>
        <c:auto val="1"/>
        <c:lblAlgn val="ctr"/>
        <c:lblOffset val="100"/>
        <c:noMultiLvlLbl val="0"/>
      </c:catAx>
      <c:valAx>
        <c:axId val="194022095"/>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2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 How</a:t>
            </a:r>
            <a:r>
              <a:rPr lang="en-GB" baseline="0"/>
              <a:t> long respondents have been involved in Riverfly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2">
                <a:lumMod val="60000"/>
                <a:lumOff val="40000"/>
              </a:schemeClr>
            </a:solidFill>
            <a:ln>
              <a:noFill/>
            </a:ln>
            <a:effectLst/>
          </c:spPr>
          <c:invertIfNegative val="0"/>
          <c:cat>
            <c:strRef>
              <c:f>Graphs!$A$59:$A$64</c:f>
              <c:strCache>
                <c:ptCount val="6"/>
                <c:pt idx="0">
                  <c:v>Less than 6 months ago</c:v>
                </c:pt>
                <c:pt idx="1">
                  <c:v>6-12 months ago</c:v>
                </c:pt>
                <c:pt idx="2">
                  <c:v>1-2 years ago</c:v>
                </c:pt>
                <c:pt idx="3">
                  <c:v>3-5 years ago</c:v>
                </c:pt>
                <c:pt idx="4">
                  <c:v>6-10 years ago</c:v>
                </c:pt>
                <c:pt idx="5">
                  <c:v>More than 10 years ago</c:v>
                </c:pt>
              </c:strCache>
            </c:strRef>
          </c:cat>
          <c:val>
            <c:numRef>
              <c:f>Graphs!$B$59:$B$64</c:f>
              <c:numCache>
                <c:formatCode>General</c:formatCode>
                <c:ptCount val="6"/>
                <c:pt idx="0">
                  <c:v>4</c:v>
                </c:pt>
                <c:pt idx="1">
                  <c:v>3</c:v>
                </c:pt>
                <c:pt idx="2">
                  <c:v>7</c:v>
                </c:pt>
                <c:pt idx="3">
                  <c:v>6</c:v>
                </c:pt>
                <c:pt idx="4">
                  <c:v>14</c:v>
                </c:pt>
                <c:pt idx="5">
                  <c:v>2</c:v>
                </c:pt>
              </c:numCache>
            </c:numRef>
          </c:val>
          <c:extLst>
            <c:ext xmlns:c16="http://schemas.microsoft.com/office/drawing/2014/chart" uri="{C3380CC4-5D6E-409C-BE32-E72D297353CC}">
              <c16:uniqueId val="{00000000-C3FC-4FD6-A13A-B71680AE4187}"/>
            </c:ext>
          </c:extLst>
        </c:ser>
        <c:dLbls>
          <c:showLegendKey val="0"/>
          <c:showVal val="0"/>
          <c:showCatName val="0"/>
          <c:showSerName val="0"/>
          <c:showPercent val="0"/>
          <c:showBubbleSize val="0"/>
        </c:dLbls>
        <c:gapWidth val="182"/>
        <c:axId val="560731487"/>
        <c:axId val="560731967"/>
      </c:barChart>
      <c:catAx>
        <c:axId val="5607314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31967"/>
        <c:crosses val="autoZero"/>
        <c:auto val="1"/>
        <c:lblAlgn val="ctr"/>
        <c:lblOffset val="100"/>
        <c:noMultiLvlLbl val="0"/>
      </c:catAx>
      <c:valAx>
        <c:axId val="560731967"/>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31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 Type(s) of Riverfly survey respondents</a:t>
            </a:r>
            <a:r>
              <a:rPr lang="en-GB" baseline="0"/>
              <a:t> have been involved with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Graphs!$A$73:$A$77</c:f>
              <c:strCache>
                <c:ptCount val="5"/>
                <c:pt idx="0">
                  <c:v>Riverfly Monitoring Initiative (RMI) - the original riverfly survey	</c:v>
                </c:pt>
                <c:pt idx="1">
                  <c:v>Urban Riverfly</c:v>
                </c:pt>
                <c:pt idx="2">
                  <c:v>Extended Riverfly</c:v>
                </c:pt>
                <c:pt idx="3">
                  <c:v>Not sure</c:v>
                </c:pt>
                <c:pt idx="4">
                  <c:v>Other</c:v>
                </c:pt>
              </c:strCache>
            </c:strRef>
          </c:cat>
          <c:val>
            <c:numRef>
              <c:f>Graphs!$B$73:$B$77</c:f>
              <c:numCache>
                <c:formatCode>General</c:formatCode>
                <c:ptCount val="5"/>
                <c:pt idx="0">
                  <c:v>34</c:v>
                </c:pt>
                <c:pt idx="1">
                  <c:v>4</c:v>
                </c:pt>
                <c:pt idx="2">
                  <c:v>6</c:v>
                </c:pt>
                <c:pt idx="3">
                  <c:v>0</c:v>
                </c:pt>
                <c:pt idx="4">
                  <c:v>1</c:v>
                </c:pt>
              </c:numCache>
            </c:numRef>
          </c:val>
          <c:extLst>
            <c:ext xmlns:c16="http://schemas.microsoft.com/office/drawing/2014/chart" uri="{C3380CC4-5D6E-409C-BE32-E72D297353CC}">
              <c16:uniqueId val="{00000001-4B16-4AD2-B278-DFF1BD7CD74A}"/>
            </c:ext>
          </c:extLst>
        </c:ser>
        <c:dLbls>
          <c:showLegendKey val="0"/>
          <c:showVal val="0"/>
          <c:showCatName val="0"/>
          <c:showSerName val="0"/>
          <c:showPercent val="0"/>
          <c:showBubbleSize val="0"/>
        </c:dLbls>
        <c:gapWidth val="182"/>
        <c:axId val="619558111"/>
        <c:axId val="619553791"/>
      </c:barChart>
      <c:catAx>
        <c:axId val="6195581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553791"/>
        <c:crosses val="autoZero"/>
        <c:auto val="1"/>
        <c:lblAlgn val="ctr"/>
        <c:lblOffset val="100"/>
        <c:noMultiLvlLbl val="0"/>
      </c:catAx>
      <c:valAx>
        <c:axId val="619553791"/>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55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 Ways</a:t>
            </a:r>
            <a:r>
              <a:rPr lang="en-GB" baseline="0"/>
              <a:t> in which respondents are involved in Riverfly</a:t>
            </a:r>
            <a:endParaRPr lang="en-GB"/>
          </a:p>
        </c:rich>
      </c:tx>
      <c:layout>
        <c:manualLayout>
          <c:xMode val="edge"/>
          <c:yMode val="edge"/>
          <c:x val="0.1485693350831146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rgbClr val="33CCCC"/>
            </a:solidFill>
            <a:ln>
              <a:noFill/>
            </a:ln>
            <a:effectLst/>
          </c:spPr>
          <c:invertIfNegative val="0"/>
          <c:cat>
            <c:strRef>
              <c:f>Graphs!$A$89:$A$99</c:f>
              <c:strCache>
                <c:ptCount val="11"/>
                <c:pt idx="0">
                  <c:v>Carrying out kick-sampling</c:v>
                </c:pt>
                <c:pt idx="1">
                  <c:v>Identifying the invertebrates</c:v>
                </c:pt>
                <c:pt idx="2">
                  <c:v>Observing others carrying out the survey	</c:v>
                </c:pt>
                <c:pt idx="3">
                  <c:v>Assisting with set-up or tidying up	</c:v>
                </c:pt>
                <c:pt idx="4">
                  <c:v>Managing or overseeing the survey	</c:v>
                </c:pt>
                <c:pt idx="5">
                  <c:v>Coordinating volunteers for the survey	</c:v>
                </c:pt>
                <c:pt idx="6">
                  <c:v>Analysing or interpreting the data	</c:v>
                </c:pt>
                <c:pt idx="7">
                  <c:v>Participating in training in riverfly methods	</c:v>
                </c:pt>
                <c:pt idx="8">
                  <c:v>Running riverfly training	</c:v>
                </c:pt>
                <c:pt idx="9">
                  <c:v>Working for a riverfly coordination hub	</c:v>
                </c:pt>
                <c:pt idx="10">
                  <c:v>Other </c:v>
                </c:pt>
              </c:strCache>
            </c:strRef>
          </c:cat>
          <c:val>
            <c:numRef>
              <c:f>Graphs!$B$89:$B$99</c:f>
              <c:numCache>
                <c:formatCode>General</c:formatCode>
                <c:ptCount val="11"/>
                <c:pt idx="0">
                  <c:v>35</c:v>
                </c:pt>
                <c:pt idx="1">
                  <c:v>33</c:v>
                </c:pt>
                <c:pt idx="2">
                  <c:v>21</c:v>
                </c:pt>
                <c:pt idx="3">
                  <c:v>20</c:v>
                </c:pt>
                <c:pt idx="4">
                  <c:v>15</c:v>
                </c:pt>
                <c:pt idx="5">
                  <c:v>13</c:v>
                </c:pt>
                <c:pt idx="6">
                  <c:v>15</c:v>
                </c:pt>
                <c:pt idx="7">
                  <c:v>11</c:v>
                </c:pt>
                <c:pt idx="8">
                  <c:v>5</c:v>
                </c:pt>
                <c:pt idx="9">
                  <c:v>3</c:v>
                </c:pt>
                <c:pt idx="10">
                  <c:v>2</c:v>
                </c:pt>
              </c:numCache>
            </c:numRef>
          </c:val>
          <c:extLst>
            <c:ext xmlns:c16="http://schemas.microsoft.com/office/drawing/2014/chart" uri="{C3380CC4-5D6E-409C-BE32-E72D297353CC}">
              <c16:uniqueId val="{00000000-E00F-4CF3-B2F1-FA2B7CE8C305}"/>
            </c:ext>
          </c:extLst>
        </c:ser>
        <c:dLbls>
          <c:showLegendKey val="0"/>
          <c:showVal val="0"/>
          <c:showCatName val="0"/>
          <c:showSerName val="0"/>
          <c:showPercent val="0"/>
          <c:showBubbleSize val="0"/>
        </c:dLbls>
        <c:gapWidth val="182"/>
        <c:axId val="570855599"/>
        <c:axId val="570862319"/>
      </c:barChart>
      <c:catAx>
        <c:axId val="5708555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62319"/>
        <c:crosses val="autoZero"/>
        <c:auto val="1"/>
        <c:lblAlgn val="ctr"/>
        <c:lblOffset val="100"/>
        <c:noMultiLvlLbl val="0"/>
      </c:catAx>
      <c:valAx>
        <c:axId val="570862319"/>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5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 Respondents' involvement -</a:t>
            </a:r>
            <a:r>
              <a:rPr lang="en-GB" baseline="0"/>
              <a:t> voluntary or as paid work</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2-6298-4F99-8878-F6B423054FD2}"/>
              </c:ext>
            </c:extLst>
          </c:dPt>
          <c:dPt>
            <c:idx val="1"/>
            <c:bubble3D val="0"/>
            <c:spPr>
              <a:solidFill>
                <a:srgbClr val="33CCCC"/>
              </a:solidFill>
              <a:ln w="19050">
                <a:solidFill>
                  <a:schemeClr val="lt1"/>
                </a:solidFill>
              </a:ln>
              <a:effectLst/>
            </c:spPr>
            <c:extLst>
              <c:ext xmlns:c16="http://schemas.microsoft.com/office/drawing/2014/chart" uri="{C3380CC4-5D6E-409C-BE32-E72D297353CC}">
                <c16:uniqueId val="{00000001-6298-4F99-8878-F6B423054FD2}"/>
              </c:ext>
            </c:extLst>
          </c:dPt>
          <c:dLbls>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fld id="{2E02AB1F-AD0A-4B78-8C65-A21DF1C34EEF}" type="VALUE">
                      <a:rPr lang="en-US"/>
                      <a:pPr>
                        <a:defRPr sz="1200"/>
                      </a:pPr>
                      <a:t>[VALUE]</a:t>
                    </a:fld>
                    <a:r>
                      <a:rPr lang="en-US" baseline="0"/>
                      <a:t> (</a:t>
                    </a:r>
                    <a:fld id="{4CDA25D0-3C71-4EAD-B8F4-C2DD37FCCA0E}" type="PERCENTAGE">
                      <a:rPr lang="en-US" baseline="0"/>
                      <a:pPr>
                        <a:defRPr sz="1200"/>
                      </a:pPr>
                      <a:t>[PERCENTAGE]</a:t>
                    </a:fld>
                    <a:r>
                      <a:rPr lang="en-US" baseline="0"/>
                      <a:t>)</a:t>
                    </a:r>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2-6298-4F99-8878-F6B423054FD2}"/>
                </c:ext>
              </c:extLst>
            </c:dLbl>
            <c:dLbl>
              <c:idx val="1"/>
              <c:layout>
                <c:manualLayout>
                  <c:x val="7.9687445319335082E-2"/>
                  <c:y val="0.14231809565470979"/>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fld id="{53A32C18-28BC-4FCA-96F8-05437E76366D}" type="VALUE">
                      <a:rPr lang="en-US"/>
                      <a:pPr>
                        <a:defRPr sz="1200"/>
                      </a:pPr>
                      <a:t>[VALUE]</a:t>
                    </a:fld>
                    <a:r>
                      <a:rPr lang="en-US" baseline="0"/>
                      <a:t> </a:t>
                    </a:r>
                  </a:p>
                  <a:p>
                    <a:pPr>
                      <a:defRPr sz="1200"/>
                    </a:pPr>
                    <a:r>
                      <a:rPr lang="en-US" baseline="0"/>
                      <a:t>(</a:t>
                    </a:r>
                    <a:fld id="{F0BA1FA5-2538-4B30-8719-7745C019838E}" type="PERCENTAGE">
                      <a:rPr lang="en-US" baseline="0"/>
                      <a:pPr>
                        <a:defRPr sz="1200"/>
                      </a:pPr>
                      <a:t>[PERCENTAGE]</a:t>
                    </a:fld>
                    <a:r>
                      <a:rPr lang="en-US" baseline="0"/>
                      <a:t>)</a:t>
                    </a:r>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6298-4F99-8878-F6B423054FD2}"/>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Graphs!$A$105:$A$106</c:f>
              <c:strCache>
                <c:ptCount val="2"/>
                <c:pt idx="0">
                  <c:v>Voluntary</c:v>
                </c:pt>
                <c:pt idx="1">
                  <c:v>Paid work</c:v>
                </c:pt>
              </c:strCache>
            </c:strRef>
          </c:cat>
          <c:val>
            <c:numRef>
              <c:f>Graphs!$B$105:$B$106</c:f>
              <c:numCache>
                <c:formatCode>General</c:formatCode>
                <c:ptCount val="2"/>
                <c:pt idx="0">
                  <c:v>32</c:v>
                </c:pt>
                <c:pt idx="1">
                  <c:v>4</c:v>
                </c:pt>
              </c:numCache>
            </c:numRef>
          </c:val>
          <c:extLst>
            <c:ext xmlns:c16="http://schemas.microsoft.com/office/drawing/2014/chart" uri="{C3380CC4-5D6E-409C-BE32-E72D297353CC}">
              <c16:uniqueId val="{00000000-6298-4F99-8878-F6B423054FD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919116360454955"/>
          <c:y val="0.46606955380577431"/>
          <c:w val="0.21560520925337795"/>
          <c:h val="0.2102626486197926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Respondents'</a:t>
            </a:r>
            <a:r>
              <a:rPr lang="en-GB" baseline="0"/>
              <a:t> top 3 advantages / benefits of riverfly surveys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57427246764826845"/>
          <c:y val="0.21505975139936478"/>
          <c:w val="0.37871119933059694"/>
          <c:h val="0.7259520225176761"/>
        </c:manualLayout>
      </c:layout>
      <c:barChart>
        <c:barDir val="bar"/>
        <c:grouping val="clustered"/>
        <c:varyColors val="0"/>
        <c:ser>
          <c:idx val="0"/>
          <c:order val="0"/>
          <c:spPr>
            <a:solidFill>
              <a:schemeClr val="accent1"/>
            </a:solidFill>
            <a:ln>
              <a:noFill/>
            </a:ln>
            <a:effectLst/>
          </c:spPr>
          <c:invertIfNegative val="0"/>
          <c:cat>
            <c:strRef>
              <c:f>Graphs!$A$121:$A$132</c:f>
              <c:strCache>
                <c:ptCount val="12"/>
                <c:pt idx="0">
                  <c:v>Riverfly collects important data on what organisms are present in the river</c:v>
                </c:pt>
                <c:pt idx="1">
                  <c:v>Riverfly collects important data for monitoring how well particular species or groups of organism are doing over time</c:v>
                </c:pt>
                <c:pt idx="2">
                  <c:v>Riverfly collects important data on how healthy or polluted our rivers are</c:v>
                </c:pt>
                <c:pt idx="3">
                  <c:v>The results give us a way to report potential pollution events or other issues to the relevant authorities (e.g. EA/SEPA/NRW/NIEA)</c:v>
                </c:pt>
                <c:pt idx="4">
                  <c:v>The surveys provide a way to assess how local restoration/conservation activities are affecting biodiversity/river health</c:v>
                </c:pt>
                <c:pt idx="5">
                  <c:v>It's fun taking part</c:v>
                </c:pt>
                <c:pt idx="6">
                  <c:v>It's interesting taking part / an opportunity to learn</c:v>
                </c:pt>
                <c:pt idx="7">
                  <c:v>It's a good way to meet people</c:v>
                </c:pt>
                <c:pt idx="8">
                  <c:v>It connects me with my local community</c:v>
                </c:pt>
                <c:pt idx="9">
                  <c:v>It connects me with nature</c:v>
                </c:pt>
                <c:pt idx="10">
                  <c:v>It's an opportunity to engage members of the public in science and nature</c:v>
                </c:pt>
                <c:pt idx="11">
                  <c:v>Other</c:v>
                </c:pt>
              </c:strCache>
            </c:strRef>
          </c:cat>
          <c:val>
            <c:numRef>
              <c:f>Graphs!$B$121:$B$132</c:f>
              <c:numCache>
                <c:formatCode>General</c:formatCode>
                <c:ptCount val="12"/>
                <c:pt idx="0">
                  <c:v>8</c:v>
                </c:pt>
                <c:pt idx="1">
                  <c:v>18</c:v>
                </c:pt>
                <c:pt idx="2">
                  <c:v>23</c:v>
                </c:pt>
                <c:pt idx="3">
                  <c:v>22</c:v>
                </c:pt>
                <c:pt idx="4">
                  <c:v>11</c:v>
                </c:pt>
                <c:pt idx="5">
                  <c:v>5</c:v>
                </c:pt>
                <c:pt idx="6">
                  <c:v>6</c:v>
                </c:pt>
                <c:pt idx="7">
                  <c:v>0</c:v>
                </c:pt>
                <c:pt idx="8">
                  <c:v>2</c:v>
                </c:pt>
                <c:pt idx="9">
                  <c:v>4</c:v>
                </c:pt>
                <c:pt idx="10">
                  <c:v>8</c:v>
                </c:pt>
                <c:pt idx="11">
                  <c:v>1</c:v>
                </c:pt>
              </c:numCache>
            </c:numRef>
          </c:val>
          <c:extLst>
            <c:ext xmlns:c16="http://schemas.microsoft.com/office/drawing/2014/chart" uri="{C3380CC4-5D6E-409C-BE32-E72D297353CC}">
              <c16:uniqueId val="{00000000-8592-4E4D-ADBC-BC5AA3A9A0B8}"/>
            </c:ext>
          </c:extLst>
        </c:ser>
        <c:dLbls>
          <c:showLegendKey val="0"/>
          <c:showVal val="0"/>
          <c:showCatName val="0"/>
          <c:showSerName val="0"/>
          <c:showPercent val="0"/>
          <c:showBubbleSize val="0"/>
        </c:dLbls>
        <c:gapWidth val="182"/>
        <c:axId val="62496879"/>
        <c:axId val="193843999"/>
      </c:barChart>
      <c:catAx>
        <c:axId val="624968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43999"/>
        <c:crosses val="autoZero"/>
        <c:auto val="1"/>
        <c:lblAlgn val="ctr"/>
        <c:lblOffset val="100"/>
        <c:noMultiLvlLbl val="0"/>
      </c:catAx>
      <c:valAx>
        <c:axId val="193843999"/>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9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10</xdr:col>
      <xdr:colOff>606425</xdr:colOff>
      <xdr:row>1</xdr:row>
      <xdr:rowOff>152400</xdr:rowOff>
    </xdr:from>
    <xdr:to>
      <xdr:col>18</xdr:col>
      <xdr:colOff>301625</xdr:colOff>
      <xdr:row>16</xdr:row>
      <xdr:rowOff>133350</xdr:rowOff>
    </xdr:to>
    <xdr:graphicFrame macro="">
      <xdr:nvGraphicFramePr>
        <xdr:cNvPr id="2" name="Chart 1">
          <a:extLst>
            <a:ext uri="{FF2B5EF4-FFF2-40B4-BE49-F238E27FC236}">
              <a16:creationId xmlns:a16="http://schemas.microsoft.com/office/drawing/2014/main" id="{A7C940DF-D947-7453-8114-D9FB87B48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160378</xdr:colOff>
      <xdr:row>19</xdr:row>
      <xdr:rowOff>4233</xdr:rowOff>
    </xdr:from>
    <xdr:to>
      <xdr:col>18</xdr:col>
      <xdr:colOff>458339</xdr:colOff>
      <xdr:row>36</xdr:row>
      <xdr:rowOff>122116</xdr:rowOff>
    </xdr:to>
    <xdr:graphicFrame macro="">
      <xdr:nvGraphicFramePr>
        <xdr:cNvPr id="4" name="Chart 3">
          <a:extLst>
            <a:ext uri="{FF2B5EF4-FFF2-40B4-BE49-F238E27FC236}">
              <a16:creationId xmlns:a16="http://schemas.microsoft.com/office/drawing/2014/main" id="{0157FD34-576B-7EF4-EBA8-8164E9201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537308</xdr:colOff>
      <xdr:row>18</xdr:row>
      <xdr:rowOff>180152</xdr:rowOff>
    </xdr:from>
    <xdr:to>
      <xdr:col>27</xdr:col>
      <xdr:colOff>132126</xdr:colOff>
      <xdr:row>37</xdr:row>
      <xdr:rowOff>13956</xdr:rowOff>
    </xdr:to>
    <xdr:graphicFrame macro="">
      <xdr:nvGraphicFramePr>
        <xdr:cNvPr id="5" name="Chart 4">
          <a:extLst>
            <a:ext uri="{FF2B5EF4-FFF2-40B4-BE49-F238E27FC236}">
              <a16:creationId xmlns:a16="http://schemas.microsoft.com/office/drawing/2014/main" id="{C98D6099-D232-A80E-7DEC-8B68DA164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547412</xdr:colOff>
      <xdr:row>39</xdr:row>
      <xdr:rowOff>59888</xdr:rowOff>
    </xdr:from>
    <xdr:to>
      <xdr:col>16</xdr:col>
      <xdr:colOff>602155</xdr:colOff>
      <xdr:row>54</xdr:row>
      <xdr:rowOff>11278</xdr:rowOff>
    </xdr:to>
    <xdr:graphicFrame macro="">
      <xdr:nvGraphicFramePr>
        <xdr:cNvPr id="6" name="Chart 5">
          <a:extLst>
            <a:ext uri="{FF2B5EF4-FFF2-40B4-BE49-F238E27FC236}">
              <a16:creationId xmlns:a16="http://schemas.microsoft.com/office/drawing/2014/main" id="{9D4B374E-9D75-6982-2A65-ECF348348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544129</xdr:colOff>
      <xdr:row>55</xdr:row>
      <xdr:rowOff>59887</xdr:rowOff>
    </xdr:from>
    <xdr:to>
      <xdr:col>11</xdr:col>
      <xdr:colOff>255095</xdr:colOff>
      <xdr:row>70</xdr:row>
      <xdr:rowOff>11277</xdr:rowOff>
    </xdr:to>
    <xdr:graphicFrame macro="">
      <xdr:nvGraphicFramePr>
        <xdr:cNvPr id="7" name="Chart 6">
          <a:extLst>
            <a:ext uri="{FF2B5EF4-FFF2-40B4-BE49-F238E27FC236}">
              <a16:creationId xmlns:a16="http://schemas.microsoft.com/office/drawing/2014/main" id="{C5AAB2BA-A733-6290-C946-74C193637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530443</xdr:colOff>
      <xdr:row>71</xdr:row>
      <xdr:rowOff>27043</xdr:rowOff>
    </xdr:from>
    <xdr:to>
      <xdr:col>11</xdr:col>
      <xdr:colOff>241409</xdr:colOff>
      <xdr:row>85</xdr:row>
      <xdr:rowOff>164553</xdr:rowOff>
    </xdr:to>
    <xdr:graphicFrame macro="">
      <xdr:nvGraphicFramePr>
        <xdr:cNvPr id="8" name="Chart 7">
          <a:extLst>
            <a:ext uri="{FF2B5EF4-FFF2-40B4-BE49-F238E27FC236}">
              <a16:creationId xmlns:a16="http://schemas.microsoft.com/office/drawing/2014/main" id="{D8C773AC-78CE-603A-73DB-A0E509F46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535917</xdr:colOff>
      <xdr:row>86</xdr:row>
      <xdr:rowOff>174844</xdr:rowOff>
    </xdr:from>
    <xdr:to>
      <xdr:col>11</xdr:col>
      <xdr:colOff>246883</xdr:colOff>
      <xdr:row>101</xdr:row>
      <xdr:rowOff>126233</xdr:rowOff>
    </xdr:to>
    <xdr:graphicFrame macro="">
      <xdr:nvGraphicFramePr>
        <xdr:cNvPr id="9" name="Chart 8">
          <a:extLst>
            <a:ext uri="{FF2B5EF4-FFF2-40B4-BE49-F238E27FC236}">
              <a16:creationId xmlns:a16="http://schemas.microsoft.com/office/drawing/2014/main" id="{9D45C222-E988-7822-AB2A-406864A98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557814</xdr:colOff>
      <xdr:row>102</xdr:row>
      <xdr:rowOff>87258</xdr:rowOff>
    </xdr:from>
    <xdr:to>
      <xdr:col>11</xdr:col>
      <xdr:colOff>268780</xdr:colOff>
      <xdr:row>117</xdr:row>
      <xdr:rowOff>38647</xdr:rowOff>
    </xdr:to>
    <xdr:graphicFrame macro="">
      <xdr:nvGraphicFramePr>
        <xdr:cNvPr id="10" name="Chart 9">
          <a:extLst>
            <a:ext uri="{FF2B5EF4-FFF2-40B4-BE49-F238E27FC236}">
              <a16:creationId xmlns:a16="http://schemas.microsoft.com/office/drawing/2014/main" id="{51511AE7-EBC5-8E00-9EBC-99BE81ABF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595034</xdr:colOff>
      <xdr:row>118</xdr:row>
      <xdr:rowOff>113767</xdr:rowOff>
    </xdr:from>
    <xdr:to>
      <xdr:col>20</xdr:col>
      <xdr:colOff>101024</xdr:colOff>
      <xdr:row>133</xdr:row>
      <xdr:rowOff>126023</xdr:rowOff>
    </xdr:to>
    <xdr:graphicFrame macro="">
      <xdr:nvGraphicFramePr>
        <xdr:cNvPr id="11" name="Chart 10">
          <a:extLst>
            <a:ext uri="{FF2B5EF4-FFF2-40B4-BE49-F238E27FC236}">
              <a16:creationId xmlns:a16="http://schemas.microsoft.com/office/drawing/2014/main" id="{A98A2B46-1E96-1D10-D23B-20C067137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28225</xdr:colOff>
      <xdr:row>135</xdr:row>
      <xdr:rowOff>61364</xdr:rowOff>
    </xdr:from>
    <xdr:to>
      <xdr:col>19</xdr:col>
      <xdr:colOff>216626</xdr:colOff>
      <xdr:row>150</xdr:row>
      <xdr:rowOff>22927</xdr:rowOff>
    </xdr:to>
    <xdr:graphicFrame macro="">
      <xdr:nvGraphicFramePr>
        <xdr:cNvPr id="12" name="Chart 11">
          <a:extLst>
            <a:ext uri="{FF2B5EF4-FFF2-40B4-BE49-F238E27FC236}">
              <a16:creationId xmlns:a16="http://schemas.microsoft.com/office/drawing/2014/main" id="{C7235636-87C9-817B-D6B4-F40F111A9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48890</xdr:colOff>
      <xdr:row>151</xdr:row>
      <xdr:rowOff>173753</xdr:rowOff>
    </xdr:from>
    <xdr:to>
      <xdr:col>12</xdr:col>
      <xdr:colOff>376504</xdr:colOff>
      <xdr:row>170</xdr:row>
      <xdr:rowOff>84291</xdr:rowOff>
    </xdr:to>
    <xdr:graphicFrame macro="">
      <xdr:nvGraphicFramePr>
        <xdr:cNvPr id="13" name="Chart 12">
          <a:extLst>
            <a:ext uri="{FF2B5EF4-FFF2-40B4-BE49-F238E27FC236}">
              <a16:creationId xmlns:a16="http://schemas.microsoft.com/office/drawing/2014/main" id="{FB79ECDB-DEB3-30DD-56F4-4153050B4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71120</xdr:colOff>
      <xdr:row>172</xdr:row>
      <xdr:rowOff>55880</xdr:rowOff>
    </xdr:from>
    <xdr:to>
      <xdr:col>12</xdr:col>
      <xdr:colOff>604520</xdr:colOff>
      <xdr:row>191</xdr:row>
      <xdr:rowOff>71120</xdr:rowOff>
    </xdr:to>
    <xdr:graphicFrame macro="">
      <xdr:nvGraphicFramePr>
        <xdr:cNvPr id="14" name="Chart 13">
          <a:extLst>
            <a:ext uri="{FF2B5EF4-FFF2-40B4-BE49-F238E27FC236}">
              <a16:creationId xmlns:a16="http://schemas.microsoft.com/office/drawing/2014/main" id="{1D9A6D07-695B-CEC4-3E72-44B9E00C3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50800</xdr:colOff>
      <xdr:row>192</xdr:row>
      <xdr:rowOff>76200</xdr:rowOff>
    </xdr:from>
    <xdr:to>
      <xdr:col>12</xdr:col>
      <xdr:colOff>599440</xdr:colOff>
      <xdr:row>208</xdr:row>
      <xdr:rowOff>152400</xdr:rowOff>
    </xdr:to>
    <xdr:graphicFrame macro="">
      <xdr:nvGraphicFramePr>
        <xdr:cNvPr id="15" name="Chart 14">
          <a:extLst>
            <a:ext uri="{FF2B5EF4-FFF2-40B4-BE49-F238E27FC236}">
              <a16:creationId xmlns:a16="http://schemas.microsoft.com/office/drawing/2014/main" id="{CCA4436D-E1ED-5849-0491-0903D4A93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71120</xdr:colOff>
      <xdr:row>210</xdr:row>
      <xdr:rowOff>93980</xdr:rowOff>
    </xdr:from>
    <xdr:to>
      <xdr:col>18</xdr:col>
      <xdr:colOff>350520</xdr:colOff>
      <xdr:row>225</xdr:row>
      <xdr:rowOff>93980</xdr:rowOff>
    </xdr:to>
    <xdr:graphicFrame macro="">
      <xdr:nvGraphicFramePr>
        <xdr:cNvPr id="16" name="Chart 15">
          <a:extLst>
            <a:ext uri="{FF2B5EF4-FFF2-40B4-BE49-F238E27FC236}">
              <a16:creationId xmlns:a16="http://schemas.microsoft.com/office/drawing/2014/main" id="{E7C1C253-8BF0-D3A9-8CE7-9694BDCF6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147320</xdr:colOff>
      <xdr:row>227</xdr:row>
      <xdr:rowOff>109220</xdr:rowOff>
    </xdr:from>
    <xdr:to>
      <xdr:col>18</xdr:col>
      <xdr:colOff>375920</xdr:colOff>
      <xdr:row>242</xdr:row>
      <xdr:rowOff>109220</xdr:rowOff>
    </xdr:to>
    <xdr:graphicFrame macro="">
      <xdr:nvGraphicFramePr>
        <xdr:cNvPr id="17" name="Chart 16">
          <a:extLst>
            <a:ext uri="{FF2B5EF4-FFF2-40B4-BE49-F238E27FC236}">
              <a16:creationId xmlns:a16="http://schemas.microsoft.com/office/drawing/2014/main" id="{E30BF10E-9A6A-B812-C7F9-DA29DA410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31</xdr:col>
      <xdr:colOff>111649</xdr:colOff>
      <xdr:row>116</xdr:row>
      <xdr:rowOff>13955</xdr:rowOff>
    </xdr:from>
    <xdr:to>
      <xdr:col>51</xdr:col>
      <xdr:colOff>209341</xdr:colOff>
      <xdr:row>134</xdr:row>
      <xdr:rowOff>181427</xdr:rowOff>
    </xdr:to>
    <xdr:graphicFrame macro="">
      <xdr:nvGraphicFramePr>
        <xdr:cNvPr id="18" name="Chart 17">
          <a:extLst>
            <a:ext uri="{FF2B5EF4-FFF2-40B4-BE49-F238E27FC236}">
              <a16:creationId xmlns:a16="http://schemas.microsoft.com/office/drawing/2014/main" id="{A5ADF42A-398A-E704-1E52-832538308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31</xdr:col>
      <xdr:colOff>186320</xdr:colOff>
      <xdr:row>135</xdr:row>
      <xdr:rowOff>61961</xdr:rowOff>
    </xdr:from>
    <xdr:to>
      <xdr:col>51</xdr:col>
      <xdr:colOff>209341</xdr:colOff>
      <xdr:row>153</xdr:row>
      <xdr:rowOff>160494</xdr:rowOff>
    </xdr:to>
    <xdr:graphicFrame macro="">
      <xdr:nvGraphicFramePr>
        <xdr:cNvPr id="19" name="Chart 18">
          <a:extLst>
            <a:ext uri="{FF2B5EF4-FFF2-40B4-BE49-F238E27FC236}">
              <a16:creationId xmlns:a16="http://schemas.microsoft.com/office/drawing/2014/main" id="{85ABB5C9-DC16-F6C6-D60E-85AEAE509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30</xdr:col>
      <xdr:colOff>468963</xdr:colOff>
      <xdr:row>202</xdr:row>
      <xdr:rowOff>13956</xdr:rowOff>
    </xdr:from>
    <xdr:to>
      <xdr:col>47</xdr:col>
      <xdr:colOff>603434</xdr:colOff>
      <xdr:row>223</xdr:row>
      <xdr:rowOff>64931</xdr:rowOff>
    </xdr:to>
    <xdr:graphicFrame macro="">
      <xdr:nvGraphicFramePr>
        <xdr:cNvPr id="20" name="Chart 19">
          <a:extLst>
            <a:ext uri="{FF2B5EF4-FFF2-40B4-BE49-F238E27FC236}">
              <a16:creationId xmlns:a16="http://schemas.microsoft.com/office/drawing/2014/main" id="{C10F8CBA-2975-C009-28B7-22848FE3A3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30</xdr:col>
      <xdr:colOff>392995</xdr:colOff>
      <xdr:row>225</xdr:row>
      <xdr:rowOff>97693</xdr:rowOff>
    </xdr:from>
    <xdr:to>
      <xdr:col>48</xdr:col>
      <xdr:colOff>34407</xdr:colOff>
      <xdr:row>245</xdr:row>
      <xdr:rowOff>62802</xdr:rowOff>
    </xdr:to>
    <xdr:graphicFrame macro="">
      <xdr:nvGraphicFramePr>
        <xdr:cNvPr id="21" name="Chart 20">
          <a:extLst>
            <a:ext uri="{FF2B5EF4-FFF2-40B4-BE49-F238E27FC236}">
              <a16:creationId xmlns:a16="http://schemas.microsoft.com/office/drawing/2014/main" id="{050AC125-12B7-975F-19CE-6CEDAD1C9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B37" totalsRowShown="0">
  <autoFilter ref="A1:BB37" xr:uid="{00000000-0009-0000-0100-000001000000}"/>
  <tableColumns count="54">
    <tableColumn id="1" xr3:uid="{00000000-0010-0000-0000-000001000000}" name="ID" dataDxfId="52"/>
    <tableColumn id="54" xr3:uid="{E41F0AF7-AB3D-4A7A-B280-B43150D050E8}" name="New_ID"/>
    <tableColumn id="2" xr3:uid="{00000000-0010-0000-0000-000002000000}" name="Start time" dataDxfId="51"/>
    <tableColumn id="3" xr3:uid="{00000000-0010-0000-0000-000003000000}" name="Completion time" dataDxfId="50"/>
    <tableColumn id="4" xr3:uid="{00000000-0010-0000-0000-000004000000}" name="Email" dataDxfId="49"/>
    <tableColumn id="5" xr3:uid="{00000000-0010-0000-0000-000005000000}" name="Name" dataDxfId="48"/>
    <tableColumn id="6" xr3:uid="{00000000-0010-0000-0000-000006000000}" name="Last modified time" dataDxfId="47"/>
    <tableColumn id="7" xr3:uid="{00000000-0010-0000-0000-000007000000}" name="Invitation to take part_x000a_You are being invited to take part in an online questionnaire which will contribute to a UCL student's Masters research project. You should only participate if you want to;..." dataDxfId="46"/>
    <tableColumn id="8" xr3:uid="{00000000-0010-0000-0000-000008000000}" name="What is the project's purpose?_x000a_The aim of this questionnaire is to explore the opinions, perceptions, motivations and priorities of people involved in the UK's riverfly monitoring programmes, in o..." dataDxfId="45"/>
    <tableColumn id="9" xr3:uid="{00000000-0010-0000-0000-000009000000}" name="Why have I been chosen?_x000a_You have been invited to complete this questionnaire because you are (or have been) involved, in some way or another, in the UK's monitoring of riverfly larvae and other aq..." dataDxfId="44"/>
    <tableColumn id="10" xr3:uid="{00000000-0010-0000-0000-00000A000000}" name="Do I have to take part?_x000a_Taking part in the questionnaire is entirely voluntary. If you do decide to take part, your submission of the online questionnaire will imply your consent to participate an..." dataDxfId="43"/>
    <tableColumn id="11" xr3:uid="{00000000-0010-0000-0000-00000B000000}" name="What will happen to me if I take part?_x000a_If you decide to go ahead, the online form will take you through a set of questions asking you about your opinions regarding topics related to riverfly monit..." dataDxfId="42"/>
    <tableColumn id="12" xr3:uid="{00000000-0010-0000-0000-00000C000000}" name="What are the possible disadvantages and risks of taking part?_x000a_There are no foreseeable discomforts, disadvantages or risks in taking part, other than giving up the time it takes to complete the qu..." dataDxfId="41"/>
    <tableColumn id="13" xr3:uid="{00000000-0010-0000-0000-00000D000000}" name="What are the possible benefits of taking part?_x000a_Whilst there are no immediate benefits for people completing the questionnaire, it is hoped that this work will inform research in river health and e..." dataDxfId="40"/>
    <tableColumn id="14" xr3:uid="{00000000-0010-0000-0000-00000E000000}" name="What if something goes wrong?_x000a_If you would like to raise a complaint about this research, please contact the student's supervisor, Dr Izzy Bishop, at i.bishop@ucl.ac.uk. _x000a__x000a_If you feel that your co..." dataDxfId="39"/>
    <tableColumn id="15" xr3:uid="{00000000-0010-0000-0000-00000F000000}" name="Will my taking part in this project be kept confidential?_x000a_The questionnaire is anonymous; it does not ask for any personal data or information which would identify you. If you accidentally include..." dataDxfId="38"/>
    <tableColumn id="16" xr3:uid="{00000000-0010-0000-0000-000010000000}" name="Limits to confidentiality_x000a_Please note that confidentiality may not be guaranteed, due to the limited size of the participant sample." dataDxfId="37"/>
    <tableColumn id="17" xr3:uid="{00000000-0010-0000-0000-000011000000}" name="What will happen to the results of the research project?_x000a_Results will be written up in the student's dissertation (project report) and presented to a group of students, examiners and supervisors. ..." dataDxfId="36"/>
    <tableColumn id="18" xr3:uid="{00000000-0010-0000-0000-000012000000}" name="Local Data Protection Privacy Notice_x000a_Notice:_x000a_The data controller for this project will be University College London (UCL). The UCL Data Protection Office provides oversight of UCL activities invol..." dataDxfId="35"/>
    <tableColumn id="19" xr3:uid="{00000000-0010-0000-0000-000013000000}" name="Who is organising and funding this research?_x000a_This research is being conducted as part of an MSc in Ecology and Data Science at UCL, and is funded by the student's tuition fees and the People &amp; Nat..." dataDxfId="34"/>
    <tableColumn id="20" xr3:uid="{00000000-0010-0000-0000-000014000000}" name="Contact for further information_x000a_Beth Downe (student researcher)_x000a_Email: elisabeth.downe.22@ucl.ac.uk _x000a_Mobile: +44(0)7917 010 999_x000a_People &amp; Nature Lab, UCL East, One Pool Street, London, E20 2AF, Uni..." dataDxfId="33"/>
    <tableColumn id="21" xr3:uid="{00000000-0010-0000-0000-000015000000}" name="Thank you for reading this information sheet and for considering taking part. _x000a__x000a_To begin the questionnaire, please click 'Next', below.  _x000a__x000a_Please make sure you click the 'Submit' button at the end..." dataDxfId="32"/>
    <tableColumn id="22" xr3:uid="{00000000-0010-0000-0000-000016000000}" name="Are you currently, or have you previously been, involved in any riverfly survey activities?_x000a__x000a_This includes any activities to monitor aquatic invertebrates in rivers, including Riverfly Monitoring ..." dataDxfId="31"/>
    <tableColumn id="23" xr3:uid="{00000000-0010-0000-0000-000017000000}" name="Thank you for taking the time to start this questionnaire. Because you have not been involved in riverfly surveys, the questionnaire is not suitable for you to complete. If you are interested in p..." dataDxfId="30"/>
    <tableColumn id="24" xr3:uid="{00000000-0010-0000-0000-000018000000}" name="How old are you? " dataDxfId="29"/>
    <tableColumn id="25" xr3:uid="{00000000-0010-0000-0000-000019000000}" name="What gender do you identify as?" dataDxfId="28"/>
    <tableColumn id="26" xr3:uid="{00000000-0010-0000-0000-00001A000000}" name="In which UK country are you currently based? " dataDxfId="27"/>
    <tableColumn id="27" xr3:uid="{00000000-0010-0000-0000-00001B000000}" name="And which county? (England)" dataDxfId="26"/>
    <tableColumn id="28" xr3:uid="{00000000-0010-0000-0000-00001C000000}" name="And which county? (Northern Ireland)" dataDxfId="25"/>
    <tableColumn id="29" xr3:uid="{00000000-0010-0000-0000-00001D000000}" name="And which council area? (Scotland)" dataDxfId="24"/>
    <tableColumn id="30" xr3:uid="{00000000-0010-0000-0000-00001E000000}" name="And which region? (Wales)" dataDxfId="23"/>
    <tableColumn id="31" xr3:uid="{00000000-0010-0000-0000-00001F000000}" name="What is your current employment status?" dataDxfId="22"/>
    <tableColumn id="32" xr3:uid="{00000000-0010-0000-0000-000020000000}" name="Regardless of your current employment status: Is/was your usual line of work (or studies) related to wildlife, ecology, biodiversity, conservation or the environment in any way?  " dataDxfId="21"/>
    <tableColumn id="33" xr3:uid="{00000000-0010-0000-0000-000021000000}" name="Do you ever participate in any of the following recreational activities on/in/around your local river(s)? Select all that apply" dataDxfId="20"/>
    <tableColumn id="34" xr3:uid="{00000000-0010-0000-0000-000022000000}" name="Approximately how long ago did you first start getting involved in Riverfly? " dataDxfId="19"/>
    <tableColumn id="35" xr3:uid="{00000000-0010-0000-0000-000023000000}" name="Is your involvement continuing / current, or have you stopped? " dataDxfId="18"/>
    <tableColumn id="36" xr3:uid="{00000000-0010-0000-0000-000024000000}" name="What were the main reasons for you stopping your involvement with Riverfly? Please select up to 3 options that you feel were the most important for you. " dataDxfId="17"/>
    <tableColumn id="37" xr3:uid="{00000000-0010-0000-0000-000025000000}" name="Which particular Riverfly programmes have you ever been involved with? Select all that apply. " dataDxfId="16"/>
    <tableColumn id="38" xr3:uid="{00000000-0010-0000-0000-000026000000}" name="In what way(s) are you (or have you been) involved in riverfly surveys? Select all that apply. " dataDxfId="15"/>
    <tableColumn id="39" xr3:uid="{00000000-0010-0000-0000-000027000000}" name="Is your participation in Riverfly mainly voluntary, or mainly as paid work? " dataDxfId="14"/>
    <tableColumn id="40" xr3:uid="{00000000-0010-0000-0000-000028000000}" name="If paid work, in what capacity are you doing this? " dataDxfId="13"/>
    <tableColumn id="41" xr3:uid="{00000000-0010-0000-0000-000029000000}" name="In your opinion, what are the biggest advantages/benefits of riverfly surveys? Select up to 3 that you feel are the most important to you. " dataDxfId="12"/>
    <tableColumn id="42" xr3:uid="{00000000-0010-0000-0000-00002A000000}" name="In your opinion, what are the biggest challenges with riverfly surveys? Select up to 3 that you feel are the most important to you. " dataDxfId="11"/>
    <tableColumn id="43" xr3:uid="{00000000-0010-0000-0000-00002B000000}" name="Is there any information or function (i.e. to serve a particular purpose) that you wish the riverfly surveys could provide, but which they currently don't? " dataDxfId="10"/>
    <tableColumn id="44" xr3:uid="{00000000-0010-0000-0000-00002C000000}" name="What is eDNA?_x000a__x000a_eDNA - short for environmental DNA - refers to fragments of DNA (the building blocks of all life) that have been shed from living things (whether human, animal, plant, bacteria, etc..." dataDxfId="9"/>
    <tableColumn id="45" xr3:uid="{00000000-0010-0000-0000-00002D000000}" name="Had you already heard of eDNA before completing this questionnaire?" dataDxfId="8"/>
    <tableColumn id="46" xr3:uid="{00000000-0010-0000-0000-00002E000000}" name="From what you currently know about eDNA, including from the introduction above, do you think it might be a useful tool for contributing to riverfly surveys?" dataDxfId="7"/>
    <tableColumn id="47" xr3:uid="{00000000-0010-0000-0000-00002F000000}" name="From what you currently know about eDNA, including from the introduction above, do you think it might be a useful tool for monitoring rivers in general - i.e. beyond riverfly surveys?" dataDxfId="6"/>
    <tableColumn id="48" xr3:uid="{00000000-0010-0000-0000-000030000000}" name="Can you think of any other potential advantages/ benefits of using eDNA for monitoring our rivers, that aren't listed above?" dataDxfId="5"/>
    <tableColumn id="49" xr3:uid="{00000000-0010-0000-0000-000031000000}" name="Can you think of any other potential disadvantages/ challenges of using eDNA for monitoring our rivers, that aren't listed above?" dataDxfId="4"/>
    <tableColumn id="50" xr3:uid="{00000000-0010-0000-0000-000032000000}" name="Thinking about the potential benefits of using eDNA, which ones do you think are the most important for riverfly surveys? Select up to 3 that you feel are the most important." dataDxfId="3"/>
    <tableColumn id="51" xr3:uid="{00000000-0010-0000-0000-000033000000}" name="Thinking about the potential challenges of using eDNA, which ones do you think are the most important for riverfly surveys, i.e. which ones could be the biggest barriers to using eDNA for riverfly..." dataDxfId="2"/>
    <tableColumn id="52" xr3:uid="{00000000-0010-0000-0000-000034000000}" name="Is there anything else you would like to say about eDNA and its potential use for riverfly surveys and/or wider monitoring of rivers?" dataDxfId="1"/>
    <tableColumn id="53" xr3:uid="{00000000-0010-0000-0000-000035000000}" name="Is there anything else related to riverfly surveys, eDNA, or river monitoring more generally, that you would like to tell u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37"/>
  <sheetViews>
    <sheetView tabSelected="1" topLeftCell="B1" workbookViewId="0">
      <selection activeCell="B39" sqref="B39"/>
    </sheetView>
  </sheetViews>
  <sheetFormatPr defaultRowHeight="14.5" x14ac:dyDescent="0.35"/>
  <cols>
    <col min="1" max="1" width="20" hidden="1" customWidth="1"/>
    <col min="2" max="2" width="20" customWidth="1"/>
    <col min="3" max="22" width="20" hidden="1" customWidth="1"/>
    <col min="23" max="23" width="20" bestFit="1" customWidth="1"/>
    <col min="24" max="24" width="20" hidden="1" customWidth="1"/>
    <col min="25" max="54" width="20" bestFit="1" customWidth="1"/>
  </cols>
  <sheetData>
    <row r="1" spans="1:54" x14ac:dyDescent="0.35">
      <c r="A1" t="s">
        <v>0</v>
      </c>
      <c r="B1" t="s">
        <v>317</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row>
    <row r="2" spans="1:54" x14ac:dyDescent="0.35">
      <c r="A2">
        <v>12</v>
      </c>
      <c r="B2">
        <v>1</v>
      </c>
      <c r="C2" s="1">
        <v>45454.530590277798</v>
      </c>
      <c r="D2" s="1">
        <v>45454.534502314797</v>
      </c>
      <c r="E2" t="s">
        <v>53</v>
      </c>
      <c r="G2" s="1"/>
      <c r="W2" t="s">
        <v>54</v>
      </c>
      <c r="Y2" t="s">
        <v>55</v>
      </c>
      <c r="Z2" t="s">
        <v>56</v>
      </c>
      <c r="AA2" t="s">
        <v>57</v>
      </c>
      <c r="AB2" t="s">
        <v>58</v>
      </c>
      <c r="AF2" t="s">
        <v>59</v>
      </c>
      <c r="AG2" t="s">
        <v>54</v>
      </c>
      <c r="AH2" t="s">
        <v>60</v>
      </c>
      <c r="AI2" t="s">
        <v>61</v>
      </c>
      <c r="AJ2" t="s">
        <v>62</v>
      </c>
      <c r="AL2" t="s">
        <v>63</v>
      </c>
      <c r="AM2" t="s">
        <v>64</v>
      </c>
      <c r="AN2" t="s">
        <v>65</v>
      </c>
      <c r="AO2" t="s">
        <v>66</v>
      </c>
      <c r="AP2" t="s">
        <v>67</v>
      </c>
      <c r="AQ2" t="s">
        <v>68</v>
      </c>
      <c r="AT2" t="s">
        <v>54</v>
      </c>
      <c r="AU2" t="s">
        <v>69</v>
      </c>
      <c r="AV2" t="s">
        <v>69</v>
      </c>
      <c r="AY2" t="s">
        <v>70</v>
      </c>
      <c r="AZ2" t="s">
        <v>71</v>
      </c>
    </row>
    <row r="3" spans="1:54" x14ac:dyDescent="0.35">
      <c r="A3">
        <v>13</v>
      </c>
      <c r="B3">
        <v>2</v>
      </c>
      <c r="C3" s="1">
        <v>45454.588333333297</v>
      </c>
      <c r="D3" s="1">
        <v>45454.600462962997</v>
      </c>
      <c r="E3" t="s">
        <v>53</v>
      </c>
      <c r="G3" s="1"/>
      <c r="W3" t="s">
        <v>54</v>
      </c>
      <c r="Y3" t="s">
        <v>72</v>
      </c>
      <c r="Z3" t="s">
        <v>73</v>
      </c>
      <c r="AA3" t="s">
        <v>57</v>
      </c>
      <c r="AB3" t="s">
        <v>58</v>
      </c>
      <c r="AF3" t="s">
        <v>74</v>
      </c>
      <c r="AG3" t="s">
        <v>75</v>
      </c>
      <c r="AH3" t="s">
        <v>76</v>
      </c>
      <c r="AI3" t="s">
        <v>61</v>
      </c>
      <c r="AJ3" t="s">
        <v>62</v>
      </c>
      <c r="AL3" t="s">
        <v>77</v>
      </c>
      <c r="AM3" t="s">
        <v>78</v>
      </c>
      <c r="AN3" t="s">
        <v>79</v>
      </c>
      <c r="AP3" t="s">
        <v>80</v>
      </c>
      <c r="AQ3" t="s">
        <v>81</v>
      </c>
      <c r="AT3" t="s">
        <v>54</v>
      </c>
      <c r="AU3" t="s">
        <v>69</v>
      </c>
      <c r="AV3" t="s">
        <v>69</v>
      </c>
      <c r="AW3" t="s">
        <v>82</v>
      </c>
      <c r="AX3" t="s">
        <v>83</v>
      </c>
      <c r="AY3" t="s">
        <v>84</v>
      </c>
      <c r="AZ3" t="s">
        <v>85</v>
      </c>
      <c r="BB3" t="s">
        <v>86</v>
      </c>
    </row>
    <row r="4" spans="1:54" x14ac:dyDescent="0.35">
      <c r="A4">
        <v>14</v>
      </c>
      <c r="B4">
        <v>3</v>
      </c>
      <c r="C4" s="1">
        <v>45455.4706828704</v>
      </c>
      <c r="D4" s="1">
        <v>45455.476053240702</v>
      </c>
      <c r="E4" t="s">
        <v>53</v>
      </c>
      <c r="G4" s="1"/>
      <c r="W4" t="s">
        <v>54</v>
      </c>
      <c r="Y4" t="s">
        <v>72</v>
      </c>
      <c r="Z4" t="s">
        <v>56</v>
      </c>
      <c r="AA4" t="s">
        <v>57</v>
      </c>
      <c r="AB4" t="s">
        <v>87</v>
      </c>
      <c r="AF4" t="s">
        <v>74</v>
      </c>
      <c r="AG4" t="s">
        <v>75</v>
      </c>
      <c r="AH4" t="s">
        <v>88</v>
      </c>
      <c r="AI4" t="s">
        <v>89</v>
      </c>
      <c r="AJ4" t="s">
        <v>62</v>
      </c>
      <c r="AL4" t="s">
        <v>90</v>
      </c>
      <c r="AM4" t="s">
        <v>91</v>
      </c>
      <c r="AN4" t="s">
        <v>79</v>
      </c>
      <c r="AP4" t="s">
        <v>92</v>
      </c>
      <c r="AQ4" t="s">
        <v>93</v>
      </c>
      <c r="AR4" t="s">
        <v>94</v>
      </c>
      <c r="AT4" t="s">
        <v>54</v>
      </c>
      <c r="AU4" t="s">
        <v>69</v>
      </c>
      <c r="AV4" t="s">
        <v>69</v>
      </c>
      <c r="AW4" t="s">
        <v>95</v>
      </c>
      <c r="AX4" t="s">
        <v>96</v>
      </c>
      <c r="AY4" s="9" t="s">
        <v>97</v>
      </c>
      <c r="AZ4" t="s">
        <v>98</v>
      </c>
      <c r="BA4" t="s">
        <v>99</v>
      </c>
    </row>
    <row r="5" spans="1:54" x14ac:dyDescent="0.35">
      <c r="A5">
        <v>15</v>
      </c>
      <c r="B5">
        <v>4</v>
      </c>
      <c r="C5" s="1">
        <v>45455.488182870402</v>
      </c>
      <c r="D5" s="1">
        <v>45455.5004513889</v>
      </c>
      <c r="E5" t="s">
        <v>53</v>
      </c>
      <c r="G5" s="1"/>
      <c r="W5" t="s">
        <v>54</v>
      </c>
      <c r="Y5" t="s">
        <v>72</v>
      </c>
      <c r="Z5" t="s">
        <v>56</v>
      </c>
      <c r="AA5" t="s">
        <v>57</v>
      </c>
      <c r="AB5" t="s">
        <v>58</v>
      </c>
      <c r="AF5" t="s">
        <v>74</v>
      </c>
      <c r="AG5" t="s">
        <v>75</v>
      </c>
      <c r="AI5" t="s">
        <v>100</v>
      </c>
      <c r="AJ5" t="s">
        <v>62</v>
      </c>
      <c r="AL5" t="s">
        <v>77</v>
      </c>
      <c r="AM5" t="s">
        <v>101</v>
      </c>
      <c r="AN5" t="s">
        <v>79</v>
      </c>
      <c r="AP5" t="s">
        <v>102</v>
      </c>
      <c r="AQ5" t="s">
        <v>103</v>
      </c>
      <c r="AR5" t="s">
        <v>104</v>
      </c>
      <c r="AT5" t="s">
        <v>54</v>
      </c>
      <c r="AU5" t="s">
        <v>105</v>
      </c>
      <c r="AV5" t="s">
        <v>105</v>
      </c>
      <c r="AX5" t="s">
        <v>106</v>
      </c>
      <c r="AY5" s="9" t="s">
        <v>107</v>
      </c>
      <c r="AZ5" t="s">
        <v>108</v>
      </c>
      <c r="BA5" t="s">
        <v>109</v>
      </c>
    </row>
    <row r="6" spans="1:54" x14ac:dyDescent="0.35">
      <c r="A6">
        <v>16</v>
      </c>
      <c r="B6">
        <v>5</v>
      </c>
      <c r="C6" s="1">
        <v>45455.484409722201</v>
      </c>
      <c r="D6" s="1">
        <v>45455.500891203701</v>
      </c>
      <c r="E6" t="s">
        <v>53</v>
      </c>
      <c r="G6" s="1"/>
      <c r="W6" t="s">
        <v>54</v>
      </c>
      <c r="Y6" t="s">
        <v>110</v>
      </c>
      <c r="Z6" t="s">
        <v>73</v>
      </c>
      <c r="AA6" t="s">
        <v>57</v>
      </c>
      <c r="AB6" t="s">
        <v>111</v>
      </c>
      <c r="AF6" t="s">
        <v>59</v>
      </c>
      <c r="AG6" t="s">
        <v>54</v>
      </c>
      <c r="AH6" t="s">
        <v>112</v>
      </c>
      <c r="AI6" t="s">
        <v>113</v>
      </c>
      <c r="AJ6" t="s">
        <v>62</v>
      </c>
      <c r="AL6" t="s">
        <v>114</v>
      </c>
      <c r="AM6" t="s">
        <v>115</v>
      </c>
      <c r="AN6" t="s">
        <v>65</v>
      </c>
      <c r="AO6" t="s">
        <v>116</v>
      </c>
      <c r="AP6" t="s">
        <v>117</v>
      </c>
      <c r="AQ6" t="s">
        <v>118</v>
      </c>
      <c r="AT6" t="s">
        <v>54</v>
      </c>
      <c r="AU6" t="s">
        <v>69</v>
      </c>
      <c r="AV6" t="s">
        <v>69</v>
      </c>
      <c r="AW6" t="s">
        <v>119</v>
      </c>
      <c r="AX6" t="s">
        <v>120</v>
      </c>
      <c r="AY6" s="9" t="s">
        <v>121</v>
      </c>
      <c r="AZ6" t="s">
        <v>122</v>
      </c>
      <c r="BA6" t="s">
        <v>123</v>
      </c>
    </row>
    <row r="7" spans="1:54" x14ac:dyDescent="0.35">
      <c r="A7">
        <v>17</v>
      </c>
      <c r="B7">
        <v>6</v>
      </c>
      <c r="C7" s="1">
        <v>45455.506064814799</v>
      </c>
      <c r="D7" s="1">
        <v>45455.521087963003</v>
      </c>
      <c r="E7" t="s">
        <v>53</v>
      </c>
      <c r="G7" s="1"/>
      <c r="W7" t="s">
        <v>54</v>
      </c>
      <c r="Y7" t="s">
        <v>124</v>
      </c>
      <c r="Z7" t="s">
        <v>56</v>
      </c>
      <c r="AA7" t="s">
        <v>57</v>
      </c>
      <c r="AB7" t="s">
        <v>125</v>
      </c>
      <c r="AF7" t="s">
        <v>59</v>
      </c>
      <c r="AG7" t="s">
        <v>75</v>
      </c>
      <c r="AH7" t="s">
        <v>126</v>
      </c>
      <c r="AI7" t="s">
        <v>100</v>
      </c>
      <c r="AJ7" t="s">
        <v>62</v>
      </c>
      <c r="AL7" t="s">
        <v>77</v>
      </c>
      <c r="AM7" t="s">
        <v>127</v>
      </c>
      <c r="AN7" t="s">
        <v>79</v>
      </c>
      <c r="AP7" t="s">
        <v>128</v>
      </c>
      <c r="AQ7" t="s">
        <v>129</v>
      </c>
      <c r="AR7" t="s">
        <v>130</v>
      </c>
      <c r="AT7" t="s">
        <v>54</v>
      </c>
      <c r="AU7" t="s">
        <v>69</v>
      </c>
      <c r="AV7" t="s">
        <v>69</v>
      </c>
      <c r="AW7" s="9" t="s">
        <v>409</v>
      </c>
      <c r="AX7" s="9" t="s">
        <v>131</v>
      </c>
      <c r="AY7" s="9" t="s">
        <v>132</v>
      </c>
      <c r="AZ7" t="s">
        <v>133</v>
      </c>
      <c r="BA7" t="s">
        <v>410</v>
      </c>
      <c r="BB7" t="s">
        <v>134</v>
      </c>
    </row>
    <row r="8" spans="1:54" x14ac:dyDescent="0.35">
      <c r="A8">
        <v>18</v>
      </c>
      <c r="B8">
        <v>7</v>
      </c>
      <c r="C8" s="1">
        <v>45455.616747685199</v>
      </c>
      <c r="D8" s="1">
        <v>45455.624537037002</v>
      </c>
      <c r="E8" t="s">
        <v>53</v>
      </c>
      <c r="G8" s="1"/>
      <c r="W8" t="s">
        <v>54</v>
      </c>
      <c r="Y8" t="s">
        <v>124</v>
      </c>
      <c r="Z8" t="s">
        <v>135</v>
      </c>
      <c r="AA8" t="s">
        <v>57</v>
      </c>
      <c r="AB8" t="s">
        <v>136</v>
      </c>
      <c r="AF8" t="s">
        <v>59</v>
      </c>
      <c r="AG8" t="s">
        <v>75</v>
      </c>
      <c r="AH8" t="s">
        <v>137</v>
      </c>
      <c r="AI8" t="s">
        <v>138</v>
      </c>
      <c r="AJ8" t="s">
        <v>62</v>
      </c>
      <c r="AL8" t="s">
        <v>77</v>
      </c>
      <c r="AM8" t="s">
        <v>139</v>
      </c>
      <c r="AN8" t="s">
        <v>79</v>
      </c>
      <c r="AP8" t="s">
        <v>140</v>
      </c>
      <c r="AQ8" t="s">
        <v>141</v>
      </c>
      <c r="AT8" t="s">
        <v>54</v>
      </c>
      <c r="AU8" t="s">
        <v>69</v>
      </c>
      <c r="AV8" t="s">
        <v>69</v>
      </c>
      <c r="AW8" t="s">
        <v>142</v>
      </c>
      <c r="AX8" s="9" t="s">
        <v>143</v>
      </c>
      <c r="AY8" s="9" t="s">
        <v>144</v>
      </c>
      <c r="AZ8" t="s">
        <v>145</v>
      </c>
      <c r="BA8" t="s">
        <v>146</v>
      </c>
    </row>
    <row r="9" spans="1:54" x14ac:dyDescent="0.35">
      <c r="A9">
        <v>19</v>
      </c>
      <c r="B9">
        <v>8</v>
      </c>
      <c r="C9" s="1">
        <v>45455.606354166703</v>
      </c>
      <c r="D9" s="1">
        <v>45455.664247685199</v>
      </c>
      <c r="E9" t="s">
        <v>53</v>
      </c>
      <c r="G9" s="1"/>
      <c r="W9" t="s">
        <v>54</v>
      </c>
      <c r="Y9" t="s">
        <v>147</v>
      </c>
      <c r="Z9" t="s">
        <v>56</v>
      </c>
      <c r="AA9" t="s">
        <v>57</v>
      </c>
      <c r="AB9" t="s">
        <v>58</v>
      </c>
      <c r="AF9" t="s">
        <v>59</v>
      </c>
      <c r="AG9" t="s">
        <v>54</v>
      </c>
      <c r="AH9" t="s">
        <v>148</v>
      </c>
      <c r="AI9" t="s">
        <v>149</v>
      </c>
      <c r="AJ9" t="s">
        <v>62</v>
      </c>
      <c r="AL9" t="s">
        <v>150</v>
      </c>
      <c r="AM9" t="s">
        <v>151</v>
      </c>
      <c r="AN9" t="s">
        <v>79</v>
      </c>
      <c r="AP9" t="s">
        <v>152</v>
      </c>
      <c r="AQ9" t="s">
        <v>153</v>
      </c>
      <c r="AT9" t="s">
        <v>54</v>
      </c>
      <c r="AU9" t="s">
        <v>105</v>
      </c>
      <c r="AV9" t="s">
        <v>105</v>
      </c>
      <c r="AX9" s="9"/>
      <c r="AY9" s="9" t="s">
        <v>154</v>
      </c>
      <c r="AZ9" t="s">
        <v>155</v>
      </c>
    </row>
    <row r="10" spans="1:54" x14ac:dyDescent="0.35">
      <c r="A10">
        <v>20</v>
      </c>
      <c r="B10">
        <v>9</v>
      </c>
      <c r="C10" s="1">
        <v>45455.688796296301</v>
      </c>
      <c r="D10" s="1">
        <v>45455.6954513889</v>
      </c>
      <c r="E10" t="s">
        <v>53</v>
      </c>
      <c r="G10" s="1"/>
      <c r="W10" t="s">
        <v>54</v>
      </c>
      <c r="Y10" t="s">
        <v>72</v>
      </c>
      <c r="Z10" t="s">
        <v>56</v>
      </c>
      <c r="AA10" t="s">
        <v>57</v>
      </c>
      <c r="AB10" t="s">
        <v>156</v>
      </c>
      <c r="AF10" t="s">
        <v>59</v>
      </c>
      <c r="AG10" t="s">
        <v>75</v>
      </c>
      <c r="AH10" t="s">
        <v>88</v>
      </c>
      <c r="AI10" t="s">
        <v>149</v>
      </c>
      <c r="AJ10" t="s">
        <v>62</v>
      </c>
      <c r="AL10" t="s">
        <v>77</v>
      </c>
      <c r="AM10" t="s">
        <v>127</v>
      </c>
      <c r="AN10" t="s">
        <v>79</v>
      </c>
      <c r="AP10" t="s">
        <v>157</v>
      </c>
      <c r="AQ10" t="s">
        <v>158</v>
      </c>
      <c r="AT10" t="s">
        <v>54</v>
      </c>
      <c r="AU10" t="s">
        <v>69</v>
      </c>
      <c r="AV10" t="s">
        <v>69</v>
      </c>
      <c r="AX10" s="9"/>
      <c r="AY10" s="9" t="s">
        <v>159</v>
      </c>
      <c r="AZ10" t="s">
        <v>160</v>
      </c>
      <c r="BB10" t="s">
        <v>161</v>
      </c>
    </row>
    <row r="11" spans="1:54" x14ac:dyDescent="0.35">
      <c r="A11">
        <v>21</v>
      </c>
      <c r="B11">
        <v>10</v>
      </c>
      <c r="C11" s="1">
        <v>45455.701446759304</v>
      </c>
      <c r="D11" s="1">
        <v>45455.706296296303</v>
      </c>
      <c r="E11" t="s">
        <v>53</v>
      </c>
      <c r="G11" s="1"/>
      <c r="W11" t="s">
        <v>54</v>
      </c>
      <c r="Y11" t="s">
        <v>72</v>
      </c>
      <c r="Z11" t="s">
        <v>56</v>
      </c>
      <c r="AA11" t="s">
        <v>57</v>
      </c>
      <c r="AB11" t="s">
        <v>162</v>
      </c>
      <c r="AF11" t="s">
        <v>74</v>
      </c>
      <c r="AG11" t="s">
        <v>54</v>
      </c>
      <c r="AH11" t="s">
        <v>88</v>
      </c>
      <c r="AI11" t="s">
        <v>100</v>
      </c>
      <c r="AJ11" t="s">
        <v>62</v>
      </c>
      <c r="AL11" t="s">
        <v>77</v>
      </c>
      <c r="AM11" t="s">
        <v>163</v>
      </c>
      <c r="AN11" t="s">
        <v>79</v>
      </c>
      <c r="AP11" t="s">
        <v>164</v>
      </c>
      <c r="AQ11" t="s">
        <v>153</v>
      </c>
      <c r="AT11" t="s">
        <v>54</v>
      </c>
      <c r="AU11" t="s">
        <v>69</v>
      </c>
      <c r="AV11" t="s">
        <v>69</v>
      </c>
      <c r="AX11" s="9"/>
      <c r="AY11" s="9" t="s">
        <v>144</v>
      </c>
      <c r="AZ11" t="s">
        <v>165</v>
      </c>
    </row>
    <row r="12" spans="1:54" x14ac:dyDescent="0.35">
      <c r="A12">
        <v>22</v>
      </c>
      <c r="B12">
        <v>11</v>
      </c>
      <c r="C12" s="1">
        <v>45455.718460648102</v>
      </c>
      <c r="D12" s="1">
        <v>45455.723831018498</v>
      </c>
      <c r="E12" t="s">
        <v>53</v>
      </c>
      <c r="G12" s="1"/>
      <c r="W12" t="s">
        <v>54</v>
      </c>
      <c r="Y12" t="s">
        <v>147</v>
      </c>
      <c r="Z12" t="s">
        <v>56</v>
      </c>
      <c r="AA12" t="s">
        <v>57</v>
      </c>
      <c r="AB12" t="s">
        <v>58</v>
      </c>
      <c r="AF12" t="s">
        <v>59</v>
      </c>
      <c r="AG12" t="s">
        <v>75</v>
      </c>
      <c r="AH12" t="s">
        <v>166</v>
      </c>
      <c r="AI12" t="s">
        <v>100</v>
      </c>
      <c r="AJ12" t="s">
        <v>62</v>
      </c>
      <c r="AL12" t="s">
        <v>77</v>
      </c>
      <c r="AM12" t="s">
        <v>139</v>
      </c>
      <c r="AN12" t="s">
        <v>79</v>
      </c>
      <c r="AP12" t="s">
        <v>167</v>
      </c>
      <c r="AQ12" t="s">
        <v>168</v>
      </c>
      <c r="AT12" t="s">
        <v>54</v>
      </c>
      <c r="AU12" t="s">
        <v>69</v>
      </c>
      <c r="AV12" t="s">
        <v>69</v>
      </c>
      <c r="AX12" s="9"/>
      <c r="AY12" s="9" t="s">
        <v>154</v>
      </c>
      <c r="AZ12" t="s">
        <v>85</v>
      </c>
    </row>
    <row r="13" spans="1:54" x14ac:dyDescent="0.35">
      <c r="A13">
        <v>23</v>
      </c>
      <c r="B13">
        <v>12</v>
      </c>
      <c r="C13" s="1">
        <v>45455.725416666697</v>
      </c>
      <c r="D13" s="1">
        <v>45455.758819444403</v>
      </c>
      <c r="E13" t="s">
        <v>53</v>
      </c>
      <c r="G13" s="1"/>
      <c r="W13" t="s">
        <v>54</v>
      </c>
      <c r="Y13" t="s">
        <v>72</v>
      </c>
      <c r="Z13" t="s">
        <v>56</v>
      </c>
      <c r="AA13" t="s">
        <v>57</v>
      </c>
      <c r="AB13" t="s">
        <v>169</v>
      </c>
      <c r="AF13" t="s">
        <v>74</v>
      </c>
      <c r="AG13" t="s">
        <v>75</v>
      </c>
      <c r="AH13" t="s">
        <v>170</v>
      </c>
      <c r="AI13" t="s">
        <v>138</v>
      </c>
      <c r="AJ13" t="s">
        <v>62</v>
      </c>
      <c r="AL13" t="s">
        <v>77</v>
      </c>
      <c r="AM13" t="s">
        <v>127</v>
      </c>
      <c r="AN13" t="s">
        <v>79</v>
      </c>
      <c r="AP13" t="s">
        <v>171</v>
      </c>
      <c r="AQ13" t="s">
        <v>172</v>
      </c>
      <c r="AR13" t="s">
        <v>173</v>
      </c>
      <c r="AT13" t="s">
        <v>54</v>
      </c>
      <c r="AU13" t="s">
        <v>69</v>
      </c>
      <c r="AV13" t="s">
        <v>69</v>
      </c>
      <c r="AW13" t="s">
        <v>174</v>
      </c>
      <c r="AX13" s="9" t="s">
        <v>175</v>
      </c>
      <c r="AY13" s="9" t="s">
        <v>176</v>
      </c>
      <c r="AZ13" t="s">
        <v>122</v>
      </c>
    </row>
    <row r="14" spans="1:54" x14ac:dyDescent="0.35">
      <c r="A14">
        <v>24</v>
      </c>
      <c r="B14">
        <v>13</v>
      </c>
      <c r="C14" s="1">
        <v>45456.348831018498</v>
      </c>
      <c r="D14" s="1">
        <v>45456.3573032407</v>
      </c>
      <c r="E14" t="s">
        <v>53</v>
      </c>
      <c r="G14" s="1"/>
      <c r="W14" t="s">
        <v>54</v>
      </c>
      <c r="Y14" t="s">
        <v>55</v>
      </c>
      <c r="Z14" t="s">
        <v>73</v>
      </c>
      <c r="AA14" t="s">
        <v>57</v>
      </c>
      <c r="AB14" t="s">
        <v>177</v>
      </c>
      <c r="AF14" t="s">
        <v>178</v>
      </c>
      <c r="AG14" t="s">
        <v>54</v>
      </c>
      <c r="AH14" t="s">
        <v>148</v>
      </c>
      <c r="AI14" t="s">
        <v>149</v>
      </c>
      <c r="AJ14" t="s">
        <v>62</v>
      </c>
      <c r="AL14" t="s">
        <v>90</v>
      </c>
      <c r="AM14" t="s">
        <v>179</v>
      </c>
      <c r="AN14" t="s">
        <v>79</v>
      </c>
      <c r="AP14" t="s">
        <v>180</v>
      </c>
      <c r="AQ14" t="s">
        <v>153</v>
      </c>
      <c r="AT14" t="s">
        <v>54</v>
      </c>
      <c r="AU14" t="s">
        <v>69</v>
      </c>
      <c r="AV14" t="s">
        <v>69</v>
      </c>
      <c r="AW14" t="s">
        <v>181</v>
      </c>
      <c r="AX14" s="9"/>
      <c r="AY14" s="9" t="s">
        <v>182</v>
      </c>
      <c r="AZ14" t="s">
        <v>122</v>
      </c>
      <c r="BA14" t="s">
        <v>183</v>
      </c>
      <c r="BB14" t="s">
        <v>184</v>
      </c>
    </row>
    <row r="15" spans="1:54" x14ac:dyDescent="0.35">
      <c r="A15">
        <v>25</v>
      </c>
      <c r="B15">
        <v>14</v>
      </c>
      <c r="C15" s="1">
        <v>45456.5051157407</v>
      </c>
      <c r="D15" s="1">
        <v>45456.509097222202</v>
      </c>
      <c r="E15" t="s">
        <v>53</v>
      </c>
      <c r="G15" s="1"/>
      <c r="W15" t="s">
        <v>54</v>
      </c>
      <c r="Y15" t="s">
        <v>72</v>
      </c>
      <c r="Z15" t="s">
        <v>56</v>
      </c>
      <c r="AA15" t="s">
        <v>57</v>
      </c>
      <c r="AB15" t="s">
        <v>177</v>
      </c>
      <c r="AF15" t="s">
        <v>74</v>
      </c>
      <c r="AG15" t="s">
        <v>75</v>
      </c>
      <c r="AI15" t="s">
        <v>61</v>
      </c>
      <c r="AJ15" t="s">
        <v>62</v>
      </c>
      <c r="AL15" t="s">
        <v>77</v>
      </c>
      <c r="AM15" t="s">
        <v>185</v>
      </c>
      <c r="AN15" t="s">
        <v>79</v>
      </c>
      <c r="AP15" t="s">
        <v>186</v>
      </c>
      <c r="AR15" t="s">
        <v>187</v>
      </c>
      <c r="AT15" t="s">
        <v>75</v>
      </c>
      <c r="AU15" t="s">
        <v>75</v>
      </c>
      <c r="AV15" t="s">
        <v>75</v>
      </c>
      <c r="AX15" s="9"/>
      <c r="AY15" s="9"/>
      <c r="AZ15" t="s">
        <v>188</v>
      </c>
    </row>
    <row r="16" spans="1:54" x14ac:dyDescent="0.35">
      <c r="A16">
        <v>26</v>
      </c>
      <c r="B16">
        <v>15</v>
      </c>
      <c r="C16" s="1">
        <v>45456.633900462999</v>
      </c>
      <c r="D16" s="1">
        <v>45456.658738425896</v>
      </c>
      <c r="E16" t="s">
        <v>53</v>
      </c>
      <c r="G16" s="1"/>
      <c r="W16" t="s">
        <v>54</v>
      </c>
      <c r="Y16" t="s">
        <v>72</v>
      </c>
      <c r="Z16" t="s">
        <v>56</v>
      </c>
      <c r="AA16" t="s">
        <v>57</v>
      </c>
      <c r="AB16" t="s">
        <v>169</v>
      </c>
      <c r="AF16" t="s">
        <v>74</v>
      </c>
      <c r="AG16" t="s">
        <v>75</v>
      </c>
      <c r="AH16" t="s">
        <v>189</v>
      </c>
      <c r="AI16" t="s">
        <v>100</v>
      </c>
      <c r="AJ16" t="s">
        <v>62</v>
      </c>
      <c r="AL16" t="s">
        <v>77</v>
      </c>
      <c r="AM16" t="s">
        <v>190</v>
      </c>
      <c r="AN16" t="s">
        <v>79</v>
      </c>
      <c r="AP16" t="s">
        <v>191</v>
      </c>
      <c r="AQ16" t="s">
        <v>192</v>
      </c>
      <c r="AR16" t="s">
        <v>193</v>
      </c>
      <c r="AT16" t="s">
        <v>54</v>
      </c>
      <c r="AU16" t="s">
        <v>75</v>
      </c>
      <c r="AV16" t="s">
        <v>69</v>
      </c>
      <c r="AW16" t="s">
        <v>194</v>
      </c>
      <c r="AX16" s="9" t="s">
        <v>195</v>
      </c>
      <c r="AY16" s="9"/>
      <c r="AZ16" t="s">
        <v>196</v>
      </c>
      <c r="BA16" t="s">
        <v>197</v>
      </c>
      <c r="BB16" t="s">
        <v>198</v>
      </c>
    </row>
    <row r="17" spans="1:54" x14ac:dyDescent="0.35">
      <c r="A17">
        <v>27</v>
      </c>
      <c r="B17">
        <v>16</v>
      </c>
      <c r="C17" s="1">
        <v>45457.339872685203</v>
      </c>
      <c r="D17" s="1">
        <v>45457.350405092599</v>
      </c>
      <c r="E17" t="s">
        <v>53</v>
      </c>
      <c r="G17" s="1"/>
      <c r="W17" t="s">
        <v>54</v>
      </c>
      <c r="Y17" t="s">
        <v>110</v>
      </c>
      <c r="Z17" t="s">
        <v>73</v>
      </c>
      <c r="AA17" t="s">
        <v>57</v>
      </c>
      <c r="AB17" t="s">
        <v>111</v>
      </c>
      <c r="AF17" t="s">
        <v>59</v>
      </c>
      <c r="AG17" t="s">
        <v>54</v>
      </c>
      <c r="AH17" t="s">
        <v>88</v>
      </c>
      <c r="AI17" t="s">
        <v>89</v>
      </c>
      <c r="AJ17" t="s">
        <v>62</v>
      </c>
      <c r="AL17" t="s">
        <v>77</v>
      </c>
      <c r="AM17" t="s">
        <v>199</v>
      </c>
      <c r="AN17" t="s">
        <v>79</v>
      </c>
      <c r="AP17" t="s">
        <v>200</v>
      </c>
      <c r="AQ17" t="s">
        <v>201</v>
      </c>
      <c r="AR17" t="s">
        <v>202</v>
      </c>
      <c r="AT17" t="s">
        <v>54</v>
      </c>
      <c r="AU17" t="s">
        <v>105</v>
      </c>
      <c r="AV17" t="s">
        <v>105</v>
      </c>
      <c r="AX17" s="9"/>
      <c r="AY17" s="9" t="s">
        <v>121</v>
      </c>
      <c r="AZ17" t="s">
        <v>203</v>
      </c>
      <c r="BA17" t="s">
        <v>204</v>
      </c>
      <c r="BB17" t="s">
        <v>205</v>
      </c>
    </row>
    <row r="18" spans="1:54" x14ac:dyDescent="0.35">
      <c r="A18">
        <v>28</v>
      </c>
      <c r="B18">
        <v>17</v>
      </c>
      <c r="C18" s="1">
        <v>45460.538113425901</v>
      </c>
      <c r="D18" s="1">
        <v>45460.561354166697</v>
      </c>
      <c r="E18" t="s">
        <v>53</v>
      </c>
      <c r="G18" s="1"/>
      <c r="W18" t="s">
        <v>54</v>
      </c>
      <c r="Y18" t="s">
        <v>124</v>
      </c>
      <c r="Z18" t="s">
        <v>56</v>
      </c>
      <c r="AA18" t="s">
        <v>57</v>
      </c>
      <c r="AB18" t="s">
        <v>206</v>
      </c>
      <c r="AF18" t="s">
        <v>59</v>
      </c>
      <c r="AG18" t="s">
        <v>75</v>
      </c>
      <c r="AH18" t="s">
        <v>207</v>
      </c>
      <c r="AI18" t="s">
        <v>113</v>
      </c>
      <c r="AJ18" t="s">
        <v>62</v>
      </c>
      <c r="AL18" t="s">
        <v>77</v>
      </c>
      <c r="AM18" t="s">
        <v>208</v>
      </c>
      <c r="AN18" t="s">
        <v>79</v>
      </c>
      <c r="AP18" t="s">
        <v>209</v>
      </c>
      <c r="AQ18" t="s">
        <v>210</v>
      </c>
      <c r="AR18" t="s">
        <v>211</v>
      </c>
      <c r="AT18" t="s">
        <v>54</v>
      </c>
      <c r="AU18" t="s">
        <v>105</v>
      </c>
      <c r="AV18" t="s">
        <v>69</v>
      </c>
      <c r="AW18" t="s">
        <v>212</v>
      </c>
      <c r="AX18" s="9" t="s">
        <v>213</v>
      </c>
      <c r="AY18" s="9" t="s">
        <v>97</v>
      </c>
      <c r="AZ18" t="s">
        <v>214</v>
      </c>
      <c r="BA18" t="s">
        <v>215</v>
      </c>
      <c r="BB18" t="s">
        <v>216</v>
      </c>
    </row>
    <row r="19" spans="1:54" x14ac:dyDescent="0.35">
      <c r="A19">
        <v>29</v>
      </c>
      <c r="B19">
        <v>18</v>
      </c>
      <c r="C19" s="1">
        <v>45461.975150462997</v>
      </c>
      <c r="D19" s="1">
        <v>45461.989953703698</v>
      </c>
      <c r="E19" t="s">
        <v>53</v>
      </c>
      <c r="G19" s="1"/>
      <c r="W19" t="s">
        <v>54</v>
      </c>
      <c r="Y19" t="s">
        <v>124</v>
      </c>
      <c r="Z19" t="s">
        <v>56</v>
      </c>
      <c r="AA19" t="s">
        <v>57</v>
      </c>
      <c r="AB19" t="s">
        <v>136</v>
      </c>
      <c r="AF19" t="s">
        <v>74</v>
      </c>
      <c r="AG19" t="s">
        <v>75</v>
      </c>
      <c r="AH19" t="s">
        <v>88</v>
      </c>
      <c r="AI19" t="s">
        <v>61</v>
      </c>
      <c r="AJ19" t="s">
        <v>62</v>
      </c>
      <c r="AL19" t="s">
        <v>77</v>
      </c>
      <c r="AM19" t="s">
        <v>217</v>
      </c>
      <c r="AN19" t="s">
        <v>79</v>
      </c>
      <c r="AP19" t="s">
        <v>92</v>
      </c>
      <c r="AR19" t="s">
        <v>218</v>
      </c>
      <c r="AT19" t="s">
        <v>54</v>
      </c>
      <c r="AU19" t="s">
        <v>105</v>
      </c>
      <c r="AV19" t="s">
        <v>69</v>
      </c>
      <c r="AW19" t="s">
        <v>219</v>
      </c>
      <c r="AX19" s="9" t="s">
        <v>220</v>
      </c>
      <c r="AY19" s="9" t="s">
        <v>221</v>
      </c>
      <c r="AZ19" t="s">
        <v>222</v>
      </c>
      <c r="BB19" t="s">
        <v>223</v>
      </c>
    </row>
    <row r="20" spans="1:54" x14ac:dyDescent="0.35">
      <c r="A20">
        <v>30</v>
      </c>
      <c r="B20">
        <v>19</v>
      </c>
      <c r="C20" s="1">
        <v>45472.429004629601</v>
      </c>
      <c r="D20" s="1">
        <v>45472.433425925898</v>
      </c>
      <c r="E20" t="s">
        <v>53</v>
      </c>
      <c r="G20" s="1"/>
      <c r="W20" t="s">
        <v>54</v>
      </c>
      <c r="Y20" t="s">
        <v>72</v>
      </c>
      <c r="Z20" t="s">
        <v>73</v>
      </c>
      <c r="AA20" t="s">
        <v>57</v>
      </c>
      <c r="AB20" t="s">
        <v>177</v>
      </c>
      <c r="AF20" t="s">
        <v>74</v>
      </c>
      <c r="AG20" t="s">
        <v>75</v>
      </c>
      <c r="AH20" t="s">
        <v>224</v>
      </c>
      <c r="AI20" t="s">
        <v>100</v>
      </c>
      <c r="AJ20" t="s">
        <v>62</v>
      </c>
      <c r="AL20" t="s">
        <v>77</v>
      </c>
      <c r="AM20" t="s">
        <v>225</v>
      </c>
      <c r="AN20" t="s">
        <v>79</v>
      </c>
      <c r="AP20" t="s">
        <v>226</v>
      </c>
      <c r="AQ20" t="s">
        <v>141</v>
      </c>
      <c r="AT20" t="s">
        <v>54</v>
      </c>
      <c r="AU20" t="s">
        <v>69</v>
      </c>
      <c r="AV20" t="s">
        <v>69</v>
      </c>
      <c r="AX20" s="9"/>
      <c r="AY20" s="9" t="s">
        <v>227</v>
      </c>
      <c r="AZ20" t="s">
        <v>214</v>
      </c>
    </row>
    <row r="21" spans="1:54" x14ac:dyDescent="0.35">
      <c r="A21">
        <v>31</v>
      </c>
      <c r="B21">
        <v>20</v>
      </c>
      <c r="C21" s="1">
        <v>45473.455706018503</v>
      </c>
      <c r="D21" s="1">
        <v>45473.4617476852</v>
      </c>
      <c r="E21" t="s">
        <v>53</v>
      </c>
      <c r="G21" s="1"/>
      <c r="W21" t="s">
        <v>54</v>
      </c>
      <c r="Y21" t="s">
        <v>124</v>
      </c>
      <c r="Z21" t="s">
        <v>56</v>
      </c>
      <c r="AA21" t="s">
        <v>57</v>
      </c>
      <c r="AB21" t="s">
        <v>228</v>
      </c>
      <c r="AF21" t="s">
        <v>59</v>
      </c>
      <c r="AG21" t="s">
        <v>75</v>
      </c>
      <c r="AH21" t="s">
        <v>229</v>
      </c>
      <c r="AI21" t="s">
        <v>61</v>
      </c>
      <c r="AJ21" t="s">
        <v>62</v>
      </c>
      <c r="AL21" t="s">
        <v>230</v>
      </c>
      <c r="AM21" t="s">
        <v>231</v>
      </c>
      <c r="AN21" t="s">
        <v>79</v>
      </c>
      <c r="AP21" t="s">
        <v>232</v>
      </c>
      <c r="AQ21" t="s">
        <v>168</v>
      </c>
      <c r="AT21" t="s">
        <v>75</v>
      </c>
      <c r="AU21" t="s">
        <v>69</v>
      </c>
      <c r="AV21" t="s">
        <v>69</v>
      </c>
      <c r="AX21" s="9"/>
      <c r="AY21" s="9" t="s">
        <v>233</v>
      </c>
      <c r="AZ21" t="s">
        <v>234</v>
      </c>
    </row>
    <row r="22" spans="1:54" x14ac:dyDescent="0.35">
      <c r="A22">
        <v>32</v>
      </c>
      <c r="B22">
        <v>21</v>
      </c>
      <c r="C22" s="1">
        <v>45475.982592592598</v>
      </c>
      <c r="D22" s="1">
        <v>45475.9937615741</v>
      </c>
      <c r="E22" t="s">
        <v>53</v>
      </c>
      <c r="G22" s="1"/>
      <c r="W22" t="s">
        <v>54</v>
      </c>
      <c r="Y22" t="s">
        <v>147</v>
      </c>
      <c r="Z22" t="s">
        <v>73</v>
      </c>
      <c r="AA22" t="s">
        <v>57</v>
      </c>
      <c r="AB22" t="s">
        <v>111</v>
      </c>
      <c r="AF22" t="s">
        <v>59</v>
      </c>
      <c r="AG22" t="s">
        <v>54</v>
      </c>
      <c r="AH22" t="s">
        <v>88</v>
      </c>
      <c r="AI22" t="s">
        <v>100</v>
      </c>
      <c r="AJ22" t="s">
        <v>62</v>
      </c>
      <c r="AL22" t="s">
        <v>235</v>
      </c>
      <c r="AM22" t="s">
        <v>236</v>
      </c>
      <c r="AN22" t="s">
        <v>65</v>
      </c>
      <c r="AO22" t="s">
        <v>66</v>
      </c>
      <c r="AP22" t="s">
        <v>237</v>
      </c>
      <c r="AQ22" t="s">
        <v>238</v>
      </c>
      <c r="AR22" t="s">
        <v>239</v>
      </c>
      <c r="AT22" t="s">
        <v>54</v>
      </c>
      <c r="AU22" t="s">
        <v>240</v>
      </c>
      <c r="AV22" t="s">
        <v>240</v>
      </c>
      <c r="AW22" t="s">
        <v>241</v>
      </c>
      <c r="AX22" s="9" t="s">
        <v>242</v>
      </c>
      <c r="AY22" s="9" t="s">
        <v>243</v>
      </c>
      <c r="AZ22" t="s">
        <v>98</v>
      </c>
    </row>
    <row r="23" spans="1:54" x14ac:dyDescent="0.35">
      <c r="A23">
        <v>33</v>
      </c>
      <c r="B23">
        <v>22</v>
      </c>
      <c r="C23" s="1">
        <v>45477.4610763889</v>
      </c>
      <c r="D23" s="1">
        <v>45477.4666319444</v>
      </c>
      <c r="E23" t="s">
        <v>53</v>
      </c>
      <c r="G23" s="1"/>
      <c r="W23" t="s">
        <v>54</v>
      </c>
      <c r="Y23" t="s">
        <v>124</v>
      </c>
      <c r="Z23" t="s">
        <v>73</v>
      </c>
      <c r="AA23" t="s">
        <v>57</v>
      </c>
      <c r="AB23" t="s">
        <v>58</v>
      </c>
      <c r="AF23" t="s">
        <v>74</v>
      </c>
      <c r="AG23" t="s">
        <v>75</v>
      </c>
      <c r="AH23" t="s">
        <v>88</v>
      </c>
      <c r="AI23" t="s">
        <v>100</v>
      </c>
      <c r="AJ23" t="s">
        <v>62</v>
      </c>
      <c r="AL23" t="s">
        <v>77</v>
      </c>
      <c r="AM23" t="s">
        <v>185</v>
      </c>
      <c r="AN23" t="s">
        <v>79</v>
      </c>
      <c r="AP23" t="s">
        <v>67</v>
      </c>
      <c r="AQ23" t="s">
        <v>141</v>
      </c>
      <c r="AT23" t="s">
        <v>75</v>
      </c>
      <c r="AU23" t="s">
        <v>105</v>
      </c>
      <c r="AV23" t="s">
        <v>69</v>
      </c>
      <c r="AX23" s="9"/>
      <c r="AY23" s="9" t="s">
        <v>244</v>
      </c>
      <c r="AZ23" t="s">
        <v>245</v>
      </c>
    </row>
    <row r="24" spans="1:54" x14ac:dyDescent="0.35">
      <c r="A24">
        <v>34</v>
      </c>
      <c r="B24">
        <v>23</v>
      </c>
      <c r="C24" s="1">
        <v>45477.5153587963</v>
      </c>
      <c r="D24" s="1">
        <v>45477.521099537</v>
      </c>
      <c r="E24" t="s">
        <v>53</v>
      </c>
      <c r="G24" s="1"/>
      <c r="W24" t="s">
        <v>54</v>
      </c>
      <c r="Y24" t="s">
        <v>55</v>
      </c>
      <c r="Z24" t="s">
        <v>56</v>
      </c>
      <c r="AA24" t="s">
        <v>57</v>
      </c>
      <c r="AB24" t="s">
        <v>169</v>
      </c>
      <c r="AF24" t="s">
        <v>59</v>
      </c>
      <c r="AG24" t="s">
        <v>75</v>
      </c>
      <c r="AH24" t="s">
        <v>246</v>
      </c>
      <c r="AI24" t="s">
        <v>149</v>
      </c>
      <c r="AJ24" t="s">
        <v>62</v>
      </c>
      <c r="AL24" t="s">
        <v>77</v>
      </c>
      <c r="AM24" t="s">
        <v>247</v>
      </c>
      <c r="AN24" t="s">
        <v>79</v>
      </c>
      <c r="AP24" t="s">
        <v>248</v>
      </c>
      <c r="AQ24" t="s">
        <v>249</v>
      </c>
      <c r="AR24" t="s">
        <v>250</v>
      </c>
      <c r="AT24" t="s">
        <v>54</v>
      </c>
      <c r="AU24" t="s">
        <v>105</v>
      </c>
      <c r="AV24" t="s">
        <v>69</v>
      </c>
      <c r="AW24" t="s">
        <v>251</v>
      </c>
      <c r="AX24" s="9" t="s">
        <v>75</v>
      </c>
      <c r="AY24" s="9" t="s">
        <v>252</v>
      </c>
      <c r="AZ24" t="s">
        <v>222</v>
      </c>
      <c r="BA24" t="s">
        <v>75</v>
      </c>
      <c r="BB24" t="s">
        <v>253</v>
      </c>
    </row>
    <row r="25" spans="1:54" x14ac:dyDescent="0.35">
      <c r="A25">
        <v>35</v>
      </c>
      <c r="B25">
        <v>24</v>
      </c>
      <c r="C25" s="1">
        <v>45477.525023148097</v>
      </c>
      <c r="D25" s="1">
        <v>45477.527858796297</v>
      </c>
      <c r="E25" t="s">
        <v>53</v>
      </c>
      <c r="G25" s="1"/>
      <c r="W25" t="s">
        <v>54</v>
      </c>
      <c r="Y25" t="s">
        <v>55</v>
      </c>
      <c r="Z25" t="s">
        <v>73</v>
      </c>
      <c r="AA25" t="s">
        <v>57</v>
      </c>
      <c r="AB25" t="s">
        <v>169</v>
      </c>
      <c r="AF25" t="s">
        <v>59</v>
      </c>
      <c r="AG25" t="s">
        <v>75</v>
      </c>
      <c r="AH25" t="s">
        <v>254</v>
      </c>
      <c r="AI25" t="s">
        <v>149</v>
      </c>
      <c r="AJ25" t="s">
        <v>62</v>
      </c>
      <c r="AL25" t="s">
        <v>77</v>
      </c>
      <c r="AM25" t="s">
        <v>255</v>
      </c>
      <c r="AN25" t="s">
        <v>79</v>
      </c>
      <c r="AP25" t="s">
        <v>256</v>
      </c>
      <c r="AQ25" t="s">
        <v>257</v>
      </c>
      <c r="AT25" t="s">
        <v>75</v>
      </c>
      <c r="AU25" t="s">
        <v>69</v>
      </c>
      <c r="AV25" t="s">
        <v>69</v>
      </c>
      <c r="AX25" s="9"/>
      <c r="AY25" s="9" t="s">
        <v>258</v>
      </c>
      <c r="AZ25" t="s">
        <v>259</v>
      </c>
    </row>
    <row r="26" spans="1:54" x14ac:dyDescent="0.35">
      <c r="A26">
        <v>36</v>
      </c>
      <c r="B26">
        <v>25</v>
      </c>
      <c r="C26" s="1">
        <v>45477.528668981497</v>
      </c>
      <c r="D26" s="1">
        <v>45477.5329166667</v>
      </c>
      <c r="E26" t="s">
        <v>53</v>
      </c>
      <c r="G26" s="1"/>
      <c r="W26" t="s">
        <v>54</v>
      </c>
      <c r="Y26" t="s">
        <v>124</v>
      </c>
      <c r="Z26" t="s">
        <v>56</v>
      </c>
      <c r="AA26" t="s">
        <v>57</v>
      </c>
      <c r="AB26" t="s">
        <v>260</v>
      </c>
      <c r="AF26" t="s">
        <v>74</v>
      </c>
      <c r="AG26" t="s">
        <v>75</v>
      </c>
      <c r="AH26" t="s">
        <v>261</v>
      </c>
      <c r="AI26" t="s">
        <v>138</v>
      </c>
      <c r="AJ26" t="s">
        <v>62</v>
      </c>
      <c r="AL26" t="s">
        <v>77</v>
      </c>
      <c r="AM26" t="s">
        <v>151</v>
      </c>
      <c r="AN26" t="s">
        <v>79</v>
      </c>
      <c r="AP26" t="s">
        <v>262</v>
      </c>
      <c r="AQ26" t="s">
        <v>249</v>
      </c>
      <c r="AT26" t="s">
        <v>54</v>
      </c>
      <c r="AU26" t="s">
        <v>263</v>
      </c>
      <c r="AV26" t="s">
        <v>263</v>
      </c>
      <c r="AX26" s="9"/>
      <c r="AY26" s="9" t="s">
        <v>264</v>
      </c>
      <c r="AZ26" t="s">
        <v>133</v>
      </c>
    </row>
    <row r="27" spans="1:54" x14ac:dyDescent="0.35">
      <c r="A27">
        <v>37</v>
      </c>
      <c r="B27">
        <v>26</v>
      </c>
      <c r="C27" s="1">
        <v>45478.517858796302</v>
      </c>
      <c r="D27" s="1">
        <v>45478.539444444403</v>
      </c>
      <c r="E27" t="s">
        <v>53</v>
      </c>
      <c r="G27" s="1"/>
      <c r="W27" t="s">
        <v>54</v>
      </c>
      <c r="Y27" t="s">
        <v>147</v>
      </c>
      <c r="Z27" t="s">
        <v>73</v>
      </c>
      <c r="AA27" t="s">
        <v>57</v>
      </c>
      <c r="AB27" t="s">
        <v>125</v>
      </c>
      <c r="AF27" t="s">
        <v>59</v>
      </c>
      <c r="AG27" t="s">
        <v>54</v>
      </c>
      <c r="AH27" t="s">
        <v>88</v>
      </c>
      <c r="AI27" t="s">
        <v>149</v>
      </c>
      <c r="AJ27" t="s">
        <v>62</v>
      </c>
      <c r="AL27" t="s">
        <v>90</v>
      </c>
      <c r="AM27" t="s">
        <v>64</v>
      </c>
      <c r="AN27" t="s">
        <v>65</v>
      </c>
      <c r="AO27" t="s">
        <v>265</v>
      </c>
      <c r="AP27" t="s">
        <v>266</v>
      </c>
      <c r="AQ27" t="s">
        <v>267</v>
      </c>
      <c r="AR27" t="s">
        <v>268</v>
      </c>
      <c r="AT27" t="s">
        <v>54</v>
      </c>
      <c r="AU27" t="s">
        <v>75</v>
      </c>
      <c r="AV27" t="s">
        <v>69</v>
      </c>
      <c r="AX27" s="9"/>
      <c r="AY27" s="9" t="s">
        <v>269</v>
      </c>
      <c r="AZ27" t="s">
        <v>71</v>
      </c>
    </row>
    <row r="28" spans="1:54" x14ac:dyDescent="0.35">
      <c r="A28">
        <v>38</v>
      </c>
      <c r="B28">
        <v>27</v>
      </c>
      <c r="C28" s="1">
        <v>45485.901759259301</v>
      </c>
      <c r="D28" s="1">
        <v>45485.923865740697</v>
      </c>
      <c r="E28" t="s">
        <v>53</v>
      </c>
      <c r="G28" s="1"/>
      <c r="W28" t="s">
        <v>54</v>
      </c>
      <c r="Y28" t="s">
        <v>72</v>
      </c>
      <c r="Z28" t="s">
        <v>73</v>
      </c>
      <c r="AA28" t="s">
        <v>57</v>
      </c>
      <c r="AB28" t="s">
        <v>58</v>
      </c>
      <c r="AF28" t="s">
        <v>74</v>
      </c>
      <c r="AG28" t="s">
        <v>54</v>
      </c>
      <c r="AH28" t="s">
        <v>148</v>
      </c>
      <c r="AI28" t="s">
        <v>61</v>
      </c>
      <c r="AJ28" t="s">
        <v>62</v>
      </c>
      <c r="AL28" t="s">
        <v>77</v>
      </c>
      <c r="AM28" t="s">
        <v>270</v>
      </c>
      <c r="AN28" t="s">
        <v>79</v>
      </c>
      <c r="AP28" t="s">
        <v>271</v>
      </c>
      <c r="AQ28" t="s">
        <v>210</v>
      </c>
      <c r="AT28" t="s">
        <v>54</v>
      </c>
      <c r="AU28" t="s">
        <v>69</v>
      </c>
      <c r="AV28" t="s">
        <v>69</v>
      </c>
      <c r="AX28" s="9"/>
      <c r="AY28" s="9" t="s">
        <v>159</v>
      </c>
      <c r="AZ28" t="s">
        <v>272</v>
      </c>
    </row>
    <row r="29" spans="1:54" x14ac:dyDescent="0.35">
      <c r="A29">
        <v>39</v>
      </c>
      <c r="B29">
        <v>28</v>
      </c>
      <c r="C29" s="1">
        <v>45486.507199074098</v>
      </c>
      <c r="D29" s="1">
        <v>45486.519027777802</v>
      </c>
      <c r="E29" t="s">
        <v>53</v>
      </c>
      <c r="G29" s="1"/>
      <c r="W29" t="s">
        <v>54</v>
      </c>
      <c r="Y29" t="s">
        <v>124</v>
      </c>
      <c r="Z29" t="s">
        <v>73</v>
      </c>
      <c r="AA29" t="s">
        <v>57</v>
      </c>
      <c r="AB29" t="s">
        <v>58</v>
      </c>
      <c r="AG29" t="s">
        <v>75</v>
      </c>
      <c r="AH29" t="s">
        <v>112</v>
      </c>
      <c r="AI29" t="s">
        <v>138</v>
      </c>
      <c r="AJ29" t="s">
        <v>62</v>
      </c>
      <c r="AL29" t="s">
        <v>150</v>
      </c>
      <c r="AM29" t="s">
        <v>127</v>
      </c>
      <c r="AN29" t="s">
        <v>79</v>
      </c>
      <c r="AP29" t="s">
        <v>191</v>
      </c>
      <c r="AQ29" t="s">
        <v>273</v>
      </c>
      <c r="AT29" t="s">
        <v>75</v>
      </c>
      <c r="AU29" t="s">
        <v>69</v>
      </c>
      <c r="AV29" t="s">
        <v>69</v>
      </c>
      <c r="AX29" s="9"/>
      <c r="AY29" s="9" t="s">
        <v>274</v>
      </c>
      <c r="AZ29" t="s">
        <v>275</v>
      </c>
    </row>
    <row r="30" spans="1:54" x14ac:dyDescent="0.35">
      <c r="A30">
        <v>40</v>
      </c>
      <c r="B30">
        <v>29</v>
      </c>
      <c r="C30" s="1">
        <v>45487.3930555556</v>
      </c>
      <c r="D30" s="1">
        <v>45487.405405092599</v>
      </c>
      <c r="E30" t="s">
        <v>53</v>
      </c>
      <c r="G30" s="1"/>
      <c r="W30" t="s">
        <v>54</v>
      </c>
      <c r="Y30" t="s">
        <v>72</v>
      </c>
      <c r="Z30" t="s">
        <v>56</v>
      </c>
      <c r="AA30" t="s">
        <v>57</v>
      </c>
      <c r="AB30" t="s">
        <v>58</v>
      </c>
      <c r="AF30" t="s">
        <v>74</v>
      </c>
      <c r="AG30" t="s">
        <v>54</v>
      </c>
      <c r="AH30" t="s">
        <v>88</v>
      </c>
      <c r="AI30" t="s">
        <v>100</v>
      </c>
      <c r="AJ30" t="s">
        <v>62</v>
      </c>
      <c r="AL30" t="s">
        <v>77</v>
      </c>
      <c r="AM30" t="s">
        <v>276</v>
      </c>
      <c r="AN30" t="s">
        <v>79</v>
      </c>
      <c r="AP30" t="s">
        <v>232</v>
      </c>
      <c r="AQ30" t="s">
        <v>277</v>
      </c>
      <c r="AR30" t="s">
        <v>408</v>
      </c>
      <c r="AT30" t="s">
        <v>54</v>
      </c>
      <c r="AU30" t="s">
        <v>105</v>
      </c>
      <c r="AV30" t="s">
        <v>105</v>
      </c>
      <c r="AW30" t="s">
        <v>278</v>
      </c>
      <c r="AX30" s="9" t="s">
        <v>75</v>
      </c>
      <c r="AY30" s="9" t="s">
        <v>279</v>
      </c>
      <c r="AZ30" t="s">
        <v>196</v>
      </c>
      <c r="BA30" t="s">
        <v>280</v>
      </c>
      <c r="BB30" t="s">
        <v>411</v>
      </c>
    </row>
    <row r="31" spans="1:54" x14ac:dyDescent="0.35">
      <c r="A31">
        <v>41</v>
      </c>
      <c r="B31">
        <v>30</v>
      </c>
      <c r="C31" s="1">
        <v>45487.396377314799</v>
      </c>
      <c r="D31" s="1">
        <v>45487.406400462998</v>
      </c>
      <c r="E31" t="s">
        <v>53</v>
      </c>
      <c r="G31" s="1"/>
      <c r="W31" t="s">
        <v>54</v>
      </c>
      <c r="Y31" t="s">
        <v>72</v>
      </c>
      <c r="Z31" t="s">
        <v>73</v>
      </c>
      <c r="AA31" t="s">
        <v>57</v>
      </c>
      <c r="AB31" t="s">
        <v>136</v>
      </c>
      <c r="AF31" t="s">
        <v>74</v>
      </c>
      <c r="AG31" t="s">
        <v>75</v>
      </c>
      <c r="AH31" t="s">
        <v>189</v>
      </c>
      <c r="AI31" t="s">
        <v>113</v>
      </c>
      <c r="AJ31" t="s">
        <v>62</v>
      </c>
      <c r="AL31" t="s">
        <v>77</v>
      </c>
      <c r="AM31" t="s">
        <v>281</v>
      </c>
      <c r="AN31" t="s">
        <v>79</v>
      </c>
      <c r="AP31" t="s">
        <v>282</v>
      </c>
      <c r="AQ31" t="s">
        <v>283</v>
      </c>
      <c r="AT31" t="s">
        <v>75</v>
      </c>
      <c r="AU31" t="s">
        <v>105</v>
      </c>
      <c r="AV31" t="s">
        <v>75</v>
      </c>
      <c r="AX31" s="9"/>
      <c r="AY31" s="9" t="s">
        <v>284</v>
      </c>
      <c r="AZ31" t="s">
        <v>98</v>
      </c>
      <c r="BB31" t="s">
        <v>285</v>
      </c>
    </row>
    <row r="32" spans="1:54" x14ac:dyDescent="0.35">
      <c r="A32">
        <v>42</v>
      </c>
      <c r="B32">
        <v>31</v>
      </c>
      <c r="C32" s="1">
        <v>45487.4147337963</v>
      </c>
      <c r="D32" s="1">
        <v>45487.462048611102</v>
      </c>
      <c r="E32" t="s">
        <v>53</v>
      </c>
      <c r="G32" s="1"/>
      <c r="W32" t="s">
        <v>54</v>
      </c>
      <c r="Y32" t="s">
        <v>72</v>
      </c>
      <c r="Z32" t="s">
        <v>56</v>
      </c>
      <c r="AA32" t="s">
        <v>57</v>
      </c>
      <c r="AB32" t="s">
        <v>136</v>
      </c>
      <c r="AF32" t="s">
        <v>74</v>
      </c>
      <c r="AG32" t="s">
        <v>54</v>
      </c>
      <c r="AH32" t="s">
        <v>166</v>
      </c>
      <c r="AI32" t="s">
        <v>100</v>
      </c>
      <c r="AJ32" t="s">
        <v>62</v>
      </c>
      <c r="AL32" t="s">
        <v>77</v>
      </c>
      <c r="AM32" t="s">
        <v>286</v>
      </c>
      <c r="AN32" t="s">
        <v>79</v>
      </c>
      <c r="AP32" t="s">
        <v>287</v>
      </c>
      <c r="AQ32" t="s">
        <v>192</v>
      </c>
      <c r="AR32" t="s">
        <v>288</v>
      </c>
      <c r="AT32" t="s">
        <v>54</v>
      </c>
      <c r="AU32" t="s">
        <v>75</v>
      </c>
      <c r="AV32" t="s">
        <v>69</v>
      </c>
      <c r="AW32" t="s">
        <v>289</v>
      </c>
      <c r="AX32" s="9" t="s">
        <v>290</v>
      </c>
      <c r="AY32" s="9" t="s">
        <v>291</v>
      </c>
      <c r="AZ32" t="s">
        <v>292</v>
      </c>
      <c r="BA32" t="s">
        <v>293</v>
      </c>
      <c r="BB32" t="s">
        <v>294</v>
      </c>
    </row>
    <row r="33" spans="1:54" x14ac:dyDescent="0.35">
      <c r="A33">
        <v>43</v>
      </c>
      <c r="B33">
        <v>32</v>
      </c>
      <c r="C33" s="1">
        <v>45487.464039351798</v>
      </c>
      <c r="D33" s="1">
        <v>45487.469641203701</v>
      </c>
      <c r="E33" t="s">
        <v>53</v>
      </c>
      <c r="G33" s="1"/>
      <c r="W33" t="s">
        <v>54</v>
      </c>
      <c r="Y33" t="s">
        <v>124</v>
      </c>
      <c r="Z33" t="s">
        <v>56</v>
      </c>
      <c r="AA33" t="s">
        <v>57</v>
      </c>
      <c r="AB33" t="s">
        <v>58</v>
      </c>
      <c r="AF33" t="s">
        <v>74</v>
      </c>
      <c r="AG33" t="s">
        <v>75</v>
      </c>
      <c r="AH33" t="s">
        <v>224</v>
      </c>
      <c r="AI33" t="s">
        <v>100</v>
      </c>
      <c r="AJ33" t="s">
        <v>62</v>
      </c>
      <c r="AL33" t="s">
        <v>77</v>
      </c>
      <c r="AM33" t="s">
        <v>127</v>
      </c>
      <c r="AN33" t="s">
        <v>79</v>
      </c>
      <c r="AP33" t="s">
        <v>92</v>
      </c>
      <c r="AQ33" t="s">
        <v>295</v>
      </c>
      <c r="AT33" t="s">
        <v>54</v>
      </c>
      <c r="AU33" t="s">
        <v>263</v>
      </c>
      <c r="AV33" t="s">
        <v>263</v>
      </c>
      <c r="AX33" s="9"/>
      <c r="AY33" s="9" t="s">
        <v>227</v>
      </c>
      <c r="AZ33" t="s">
        <v>296</v>
      </c>
    </row>
    <row r="34" spans="1:54" x14ac:dyDescent="0.35">
      <c r="A34">
        <v>44</v>
      </c>
      <c r="B34">
        <v>33</v>
      </c>
      <c r="C34" s="1">
        <v>45487.590127314797</v>
      </c>
      <c r="D34" s="1">
        <v>45487.601875</v>
      </c>
      <c r="E34" t="s">
        <v>53</v>
      </c>
      <c r="G34" s="1"/>
      <c r="W34" t="s">
        <v>54</v>
      </c>
      <c r="Y34" t="s">
        <v>147</v>
      </c>
      <c r="Z34" t="s">
        <v>73</v>
      </c>
      <c r="AA34" t="s">
        <v>57</v>
      </c>
      <c r="AB34" t="s">
        <v>58</v>
      </c>
      <c r="AF34" t="s">
        <v>59</v>
      </c>
      <c r="AG34" t="s">
        <v>75</v>
      </c>
      <c r="AH34" t="s">
        <v>297</v>
      </c>
      <c r="AI34" t="s">
        <v>149</v>
      </c>
      <c r="AJ34" t="s">
        <v>62</v>
      </c>
      <c r="AL34" t="s">
        <v>77</v>
      </c>
      <c r="AM34" t="s">
        <v>127</v>
      </c>
      <c r="AN34" t="s">
        <v>79</v>
      </c>
      <c r="AP34" t="s">
        <v>298</v>
      </c>
      <c r="AQ34" t="s">
        <v>299</v>
      </c>
      <c r="AR34" t="s">
        <v>300</v>
      </c>
      <c r="AT34" t="s">
        <v>75</v>
      </c>
      <c r="AU34" t="s">
        <v>69</v>
      </c>
      <c r="AV34" t="s">
        <v>69</v>
      </c>
      <c r="AW34" s="9" t="s">
        <v>301</v>
      </c>
      <c r="AX34" s="9" t="s">
        <v>302</v>
      </c>
      <c r="AY34" s="9" t="s">
        <v>303</v>
      </c>
      <c r="AZ34" t="s">
        <v>196</v>
      </c>
      <c r="BA34" t="s">
        <v>304</v>
      </c>
      <c r="BB34" t="s">
        <v>305</v>
      </c>
    </row>
    <row r="35" spans="1:54" x14ac:dyDescent="0.35">
      <c r="A35">
        <v>45</v>
      </c>
      <c r="B35">
        <v>34</v>
      </c>
      <c r="C35" s="1">
        <v>45487.620347222197</v>
      </c>
      <c r="D35" s="1">
        <v>45487.626944444397</v>
      </c>
      <c r="E35" t="s">
        <v>53</v>
      </c>
      <c r="G35" s="1"/>
      <c r="W35" t="s">
        <v>54</v>
      </c>
      <c r="Y35" t="s">
        <v>55</v>
      </c>
      <c r="Z35" t="s">
        <v>56</v>
      </c>
      <c r="AA35" t="s">
        <v>57</v>
      </c>
      <c r="AB35" t="s">
        <v>58</v>
      </c>
      <c r="AF35" t="s">
        <v>59</v>
      </c>
      <c r="AG35" t="s">
        <v>75</v>
      </c>
      <c r="AH35" t="s">
        <v>224</v>
      </c>
      <c r="AI35" t="s">
        <v>100</v>
      </c>
      <c r="AJ35" t="s">
        <v>62</v>
      </c>
      <c r="AL35" t="s">
        <v>77</v>
      </c>
      <c r="AM35" t="s">
        <v>306</v>
      </c>
      <c r="AN35" t="s">
        <v>79</v>
      </c>
      <c r="AP35" t="s">
        <v>191</v>
      </c>
      <c r="AR35" t="s">
        <v>307</v>
      </c>
      <c r="AT35" t="s">
        <v>105</v>
      </c>
      <c r="AU35" t="s">
        <v>105</v>
      </c>
      <c r="AV35" t="s">
        <v>105</v>
      </c>
      <c r="AW35" t="s">
        <v>308</v>
      </c>
      <c r="AX35" t="s">
        <v>309</v>
      </c>
      <c r="BA35" t="s">
        <v>310</v>
      </c>
      <c r="BB35" t="s">
        <v>311</v>
      </c>
    </row>
    <row r="36" spans="1:54" x14ac:dyDescent="0.35">
      <c r="A36">
        <v>46</v>
      </c>
      <c r="B36">
        <v>35</v>
      </c>
      <c r="C36" s="1">
        <v>45487.884351851797</v>
      </c>
      <c r="D36" s="1">
        <v>45487.892893518503</v>
      </c>
      <c r="E36" t="s">
        <v>53</v>
      </c>
      <c r="G36" s="1"/>
      <c r="W36" t="s">
        <v>54</v>
      </c>
      <c r="Y36" t="s">
        <v>72</v>
      </c>
      <c r="Z36" t="s">
        <v>56</v>
      </c>
      <c r="AA36" t="s">
        <v>57</v>
      </c>
      <c r="AB36" t="s">
        <v>58</v>
      </c>
      <c r="AF36" t="s">
        <v>74</v>
      </c>
      <c r="AG36" t="s">
        <v>75</v>
      </c>
      <c r="AH36" t="s">
        <v>224</v>
      </c>
      <c r="AI36" t="s">
        <v>100</v>
      </c>
      <c r="AJ36" t="s">
        <v>62</v>
      </c>
      <c r="AL36" t="s">
        <v>77</v>
      </c>
      <c r="AM36" t="s">
        <v>163</v>
      </c>
      <c r="AN36" t="s">
        <v>79</v>
      </c>
      <c r="AP36" t="s">
        <v>312</v>
      </c>
      <c r="AQ36" t="s">
        <v>141</v>
      </c>
      <c r="AT36" t="s">
        <v>75</v>
      </c>
      <c r="AU36" t="s">
        <v>105</v>
      </c>
      <c r="AV36" t="s">
        <v>105</v>
      </c>
      <c r="BA36" t="s">
        <v>313</v>
      </c>
      <c r="BB36" t="s">
        <v>314</v>
      </c>
    </row>
    <row r="37" spans="1:54" x14ac:dyDescent="0.35">
      <c r="A37">
        <v>47</v>
      </c>
      <c r="B37">
        <v>36</v>
      </c>
      <c r="C37" s="1">
        <v>45487.926666666703</v>
      </c>
      <c r="D37" s="1">
        <v>45487.933981481503</v>
      </c>
      <c r="E37" t="s">
        <v>53</v>
      </c>
      <c r="G37" s="1"/>
      <c r="W37" t="s">
        <v>54</v>
      </c>
      <c r="Y37" t="s">
        <v>55</v>
      </c>
      <c r="Z37" t="s">
        <v>73</v>
      </c>
      <c r="AA37" t="s">
        <v>57</v>
      </c>
      <c r="AB37" t="s">
        <v>58</v>
      </c>
      <c r="AF37" t="s">
        <v>59</v>
      </c>
      <c r="AG37" t="s">
        <v>75</v>
      </c>
      <c r="AH37" t="s">
        <v>88</v>
      </c>
      <c r="AI37" t="s">
        <v>100</v>
      </c>
      <c r="AJ37" t="s">
        <v>62</v>
      </c>
      <c r="AL37" t="s">
        <v>77</v>
      </c>
      <c r="AM37" t="s">
        <v>127</v>
      </c>
      <c r="AN37" t="s">
        <v>79</v>
      </c>
      <c r="AP37" t="s">
        <v>315</v>
      </c>
      <c r="AQ37" t="s">
        <v>316</v>
      </c>
      <c r="AT37" t="s">
        <v>75</v>
      </c>
      <c r="AU37" t="s">
        <v>105</v>
      </c>
      <c r="AV37" t="s">
        <v>69</v>
      </c>
      <c r="AY37" t="s">
        <v>159</v>
      </c>
      <c r="AZ37" t="s">
        <v>122</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6F95E-CBA4-4766-9D52-10315010B94F}">
  <dimension ref="A2:AD236"/>
  <sheetViews>
    <sheetView topLeftCell="A71" zoomScale="91" workbookViewId="0">
      <selection activeCell="U90" sqref="U90"/>
    </sheetView>
  </sheetViews>
  <sheetFormatPr defaultRowHeight="14.5" x14ac:dyDescent="0.35"/>
  <cols>
    <col min="1" max="1" width="38" customWidth="1"/>
  </cols>
  <sheetData>
    <row r="2" spans="1:9" x14ac:dyDescent="0.35">
      <c r="A2" s="2" t="s">
        <v>318</v>
      </c>
    </row>
    <row r="3" spans="1:9" x14ac:dyDescent="0.35">
      <c r="B3" t="s">
        <v>73</v>
      </c>
      <c r="C3" t="s">
        <v>56</v>
      </c>
      <c r="D3" t="s">
        <v>321</v>
      </c>
      <c r="E3" t="s">
        <v>135</v>
      </c>
      <c r="F3" t="s">
        <v>322</v>
      </c>
      <c r="H3" t="s">
        <v>323</v>
      </c>
      <c r="I3" t="s">
        <v>324</v>
      </c>
    </row>
    <row r="4" spans="1:9" x14ac:dyDescent="0.35">
      <c r="A4" t="s">
        <v>319</v>
      </c>
      <c r="B4">
        <f>COUNTIFS(Data!$Y:$Y,Graphs!$A4,Data!$Z:$Z,Graphs!B$3)</f>
        <v>0</v>
      </c>
      <c r="C4">
        <f>COUNTIFS(Data!$Y:$Y,Graphs!$A4,Data!$Z:$Z,Graphs!C$3)</f>
        <v>0</v>
      </c>
      <c r="D4">
        <f>COUNTIFS(Data!$Y:$Y,Graphs!$A4,Data!$Z:$Z,Graphs!D$3)</f>
        <v>0</v>
      </c>
      <c r="E4">
        <f>COUNTIFS(Data!$Y:$Y,Graphs!$A4,Data!$Z:$Z,Graphs!E$3)</f>
        <v>0</v>
      </c>
      <c r="F4">
        <f>COUNTIFS(Data!$Y:$Y,Graphs!$A4,Data!$Z:$Z,Graphs!F$3)</f>
        <v>0</v>
      </c>
      <c r="H4">
        <f>SUM(B4:F4)</f>
        <v>0</v>
      </c>
      <c r="I4" s="4">
        <f>H4/$H$12</f>
        <v>0</v>
      </c>
    </row>
    <row r="5" spans="1:9" x14ac:dyDescent="0.35">
      <c r="A5" t="s">
        <v>320</v>
      </c>
      <c r="B5">
        <f>COUNTIFS(Data!$Y:$Y,Graphs!$A5,Data!$Z:$Z,Graphs!B$3)</f>
        <v>0</v>
      </c>
      <c r="C5">
        <f>COUNTIFS(Data!$Y:$Y,Graphs!$A5,Data!$Z:$Z,Graphs!C$3)</f>
        <v>0</v>
      </c>
      <c r="D5">
        <f>COUNTIFS(Data!$Y:$Y,Graphs!$A5,Data!$Z:$Z,Graphs!D$3)</f>
        <v>0</v>
      </c>
      <c r="E5">
        <f>COUNTIFS(Data!$Y:$Y,Graphs!$A5,Data!$Z:$Z,Graphs!E$3)</f>
        <v>0</v>
      </c>
      <c r="F5">
        <f>COUNTIFS(Data!$Y:$Y,Graphs!$A5,Data!$Z:$Z,Graphs!F$3)</f>
        <v>0</v>
      </c>
      <c r="H5">
        <f t="shared" ref="H5:H10" si="0">SUM(B5:F5)</f>
        <v>0</v>
      </c>
      <c r="I5" s="4">
        <f t="shared" ref="I5:I10" si="1">H5/$H$12</f>
        <v>0</v>
      </c>
    </row>
    <row r="6" spans="1:9" x14ac:dyDescent="0.35">
      <c r="A6" t="s">
        <v>147</v>
      </c>
      <c r="B6">
        <f>COUNTIFS(Data!$Y:$Y,Graphs!$A6,Data!$Z:$Z,Graphs!B$3)</f>
        <v>3</v>
      </c>
      <c r="C6">
        <f>COUNTIFS(Data!$Y:$Y,Graphs!$A6,Data!$Z:$Z,Graphs!C$3)</f>
        <v>2</v>
      </c>
      <c r="D6">
        <f>COUNTIFS(Data!$Y:$Y,Graphs!$A6,Data!$Z:$Z,Graphs!D$3)</f>
        <v>0</v>
      </c>
      <c r="E6">
        <f>COUNTIFS(Data!$Y:$Y,Graphs!$A6,Data!$Z:$Z,Graphs!E$3)</f>
        <v>0</v>
      </c>
      <c r="F6">
        <f>COUNTIFS(Data!$Y:$Y,Graphs!$A6,Data!$Z:$Z,Graphs!F$3)</f>
        <v>0</v>
      </c>
      <c r="H6">
        <f t="shared" si="0"/>
        <v>5</v>
      </c>
      <c r="I6" s="4">
        <f t="shared" si="1"/>
        <v>0.1388888888888889</v>
      </c>
    </row>
    <row r="7" spans="1:9" x14ac:dyDescent="0.35">
      <c r="A7" t="s">
        <v>110</v>
      </c>
      <c r="B7">
        <f>COUNTIFS(Data!$Y:$Y,Graphs!$A7,Data!$Z:$Z,Graphs!B$3)</f>
        <v>2</v>
      </c>
      <c r="C7">
        <f>COUNTIFS(Data!$Y:$Y,Graphs!$A7,Data!$Z:$Z,Graphs!C$3)</f>
        <v>0</v>
      </c>
      <c r="D7">
        <f>COUNTIFS(Data!$Y:$Y,Graphs!$A7,Data!$Z:$Z,Graphs!D$3)</f>
        <v>0</v>
      </c>
      <c r="E7">
        <f>COUNTIFS(Data!$Y:$Y,Graphs!$A7,Data!$Z:$Z,Graphs!E$3)</f>
        <v>0</v>
      </c>
      <c r="F7">
        <f>COUNTIFS(Data!$Y:$Y,Graphs!$A7,Data!$Z:$Z,Graphs!F$3)</f>
        <v>0</v>
      </c>
      <c r="H7">
        <f t="shared" si="0"/>
        <v>2</v>
      </c>
      <c r="I7" s="4">
        <f t="shared" si="1"/>
        <v>5.5555555555555552E-2</v>
      </c>
    </row>
    <row r="8" spans="1:9" x14ac:dyDescent="0.35">
      <c r="A8" t="s">
        <v>55</v>
      </c>
      <c r="B8">
        <f>COUNTIFS(Data!$Y:$Y,Graphs!$A8,Data!$Z:$Z,Graphs!B$3)</f>
        <v>3</v>
      </c>
      <c r="C8">
        <f>COUNTIFS(Data!$Y:$Y,Graphs!$A8,Data!$Z:$Z,Graphs!C$3)</f>
        <v>3</v>
      </c>
      <c r="D8">
        <f>COUNTIFS(Data!$Y:$Y,Graphs!$A8,Data!$Z:$Z,Graphs!D$3)</f>
        <v>0</v>
      </c>
      <c r="E8">
        <f>COUNTIFS(Data!$Y:$Y,Graphs!$A8,Data!$Z:$Z,Graphs!E$3)</f>
        <v>0</v>
      </c>
      <c r="F8">
        <f>COUNTIFS(Data!$Y:$Y,Graphs!$A8,Data!$Z:$Z,Graphs!F$3)</f>
        <v>0</v>
      </c>
      <c r="H8">
        <f t="shared" si="0"/>
        <v>6</v>
      </c>
      <c r="I8" s="4">
        <f t="shared" si="1"/>
        <v>0.16666666666666666</v>
      </c>
    </row>
    <row r="9" spans="1:9" x14ac:dyDescent="0.35">
      <c r="A9" t="s">
        <v>124</v>
      </c>
      <c r="B9">
        <f>COUNTIFS(Data!$Y:$Y,Graphs!$A9,Data!$Z:$Z,Graphs!B$3)</f>
        <v>2</v>
      </c>
      <c r="C9">
        <f>COUNTIFS(Data!$Y:$Y,Graphs!$A9,Data!$Z:$Z,Graphs!C$3)</f>
        <v>6</v>
      </c>
      <c r="D9">
        <f>COUNTIFS(Data!$Y:$Y,Graphs!$A9,Data!$Z:$Z,Graphs!D$3)</f>
        <v>0</v>
      </c>
      <c r="E9">
        <f>COUNTIFS(Data!$Y:$Y,Graphs!$A9,Data!$Z:$Z,Graphs!E$3)</f>
        <v>1</v>
      </c>
      <c r="F9">
        <f>COUNTIFS(Data!$Y:$Y,Graphs!$A9,Data!$Z:$Z,Graphs!F$3)</f>
        <v>0</v>
      </c>
      <c r="H9">
        <f t="shared" si="0"/>
        <v>9</v>
      </c>
      <c r="I9" s="4">
        <f t="shared" si="1"/>
        <v>0.25</v>
      </c>
    </row>
    <row r="10" spans="1:9" x14ac:dyDescent="0.35">
      <c r="A10" t="s">
        <v>72</v>
      </c>
      <c r="B10">
        <f>COUNTIFS(Data!$Y:$Y,Graphs!$A10,Data!$Z:$Z,Graphs!B$3)</f>
        <v>4</v>
      </c>
      <c r="C10">
        <f>COUNTIFS(Data!$Y:$Y,Graphs!$A10,Data!$Z:$Z,Graphs!C$3)</f>
        <v>10</v>
      </c>
      <c r="D10">
        <f>COUNTIFS(Data!$Y:$Y,Graphs!$A10,Data!$Z:$Z,Graphs!D$3)</f>
        <v>0</v>
      </c>
      <c r="E10">
        <f>COUNTIFS(Data!$Y:$Y,Graphs!$A10,Data!$Z:$Z,Graphs!E$3)</f>
        <v>0</v>
      </c>
      <c r="F10">
        <f>COUNTIFS(Data!$Y:$Y,Graphs!$A10,Data!$Z:$Z,Graphs!F$3)</f>
        <v>0</v>
      </c>
      <c r="H10">
        <f t="shared" si="0"/>
        <v>14</v>
      </c>
      <c r="I10" s="4">
        <f t="shared" si="1"/>
        <v>0.3888888888888889</v>
      </c>
    </row>
    <row r="12" spans="1:9" x14ac:dyDescent="0.35">
      <c r="B12">
        <f>SUM(B4:B10)</f>
        <v>14</v>
      </c>
      <c r="C12">
        <f>SUM(C4:C10)</f>
        <v>21</v>
      </c>
      <c r="D12">
        <f>SUM(D4:D10)</f>
        <v>0</v>
      </c>
      <c r="E12">
        <f>SUM(E4:E10)</f>
        <v>1</v>
      </c>
      <c r="F12">
        <f>SUM(F4:F10)</f>
        <v>0</v>
      </c>
      <c r="H12" s="2">
        <f>SUM(H4:H10)</f>
        <v>36</v>
      </c>
    </row>
    <row r="14" spans="1:9" x14ac:dyDescent="0.35">
      <c r="A14" t="s">
        <v>323</v>
      </c>
      <c r="B14" s="4">
        <f>B12/$H$12</f>
        <v>0.3888888888888889</v>
      </c>
      <c r="C14" s="4">
        <f t="shared" ref="C14:F14" si="2">C12/$H$12</f>
        <v>0.58333333333333337</v>
      </c>
      <c r="D14" s="4">
        <f t="shared" si="2"/>
        <v>0</v>
      </c>
      <c r="E14" s="4">
        <f t="shared" si="2"/>
        <v>2.7777777777777776E-2</v>
      </c>
      <c r="F14" s="4">
        <f t="shared" si="2"/>
        <v>0</v>
      </c>
    </row>
    <row r="21" spans="1:8" x14ac:dyDescent="0.35">
      <c r="A21" s="2" t="s">
        <v>325</v>
      </c>
      <c r="B21" t="s">
        <v>326</v>
      </c>
      <c r="C21" t="s">
        <v>324</v>
      </c>
      <c r="F21" s="2" t="s">
        <v>327</v>
      </c>
      <c r="G21" t="s">
        <v>326</v>
      </c>
      <c r="H21" t="s">
        <v>324</v>
      </c>
    </row>
    <row r="22" spans="1:8" x14ac:dyDescent="0.35">
      <c r="A22" t="s">
        <v>58</v>
      </c>
      <c r="B22">
        <f>COUNTIF(Data!$AB:$AB,Graphs!$A22)</f>
        <v>14</v>
      </c>
      <c r="C22" s="4">
        <f>B22/$B$35</f>
        <v>0.3888888888888889</v>
      </c>
      <c r="F22" t="s">
        <v>59</v>
      </c>
      <c r="G22">
        <f>COUNTIF(Data!$AF:$AF,Graphs!$F22)</f>
        <v>17</v>
      </c>
      <c r="H22" s="4">
        <f>G22/$G$26</f>
        <v>0.48571428571428571</v>
      </c>
    </row>
    <row r="23" spans="1:8" x14ac:dyDescent="0.35">
      <c r="A23" t="s">
        <v>87</v>
      </c>
      <c r="B23">
        <f>COUNTIF(Data!$AB:$AB,Graphs!$A23)</f>
        <v>1</v>
      </c>
      <c r="C23" s="4">
        <f t="shared" ref="C23:C33" si="3">B23/$B$35</f>
        <v>2.7777777777777776E-2</v>
      </c>
      <c r="F23" t="s">
        <v>74</v>
      </c>
      <c r="G23">
        <f>COUNTIF(Data!$AF:$AF,Graphs!$F23)</f>
        <v>17</v>
      </c>
      <c r="H23" s="4">
        <f>G23/$G$26</f>
        <v>0.48571428571428571</v>
      </c>
    </row>
    <row r="24" spans="1:8" x14ac:dyDescent="0.35">
      <c r="A24" t="s">
        <v>111</v>
      </c>
      <c r="B24">
        <f>COUNTIF(Data!$AB:$AB,Graphs!$A24)</f>
        <v>3</v>
      </c>
      <c r="C24" s="4">
        <f t="shared" si="3"/>
        <v>8.3333333333333329E-2</v>
      </c>
      <c r="F24" t="s">
        <v>322</v>
      </c>
      <c r="G24">
        <f>COUNTIF(Data!$AF:$AF,Graphs!$F25)</f>
        <v>1</v>
      </c>
      <c r="H24" s="4">
        <f>G24/$G$26</f>
        <v>2.8571428571428571E-2</v>
      </c>
    </row>
    <row r="25" spans="1:8" x14ac:dyDescent="0.35">
      <c r="A25" t="s">
        <v>125</v>
      </c>
      <c r="B25">
        <f>COUNTIF(Data!$AB:$AB,Graphs!$A25)</f>
        <v>2</v>
      </c>
      <c r="C25" s="4">
        <f t="shared" si="3"/>
        <v>5.5555555555555552E-2</v>
      </c>
      <c r="F25" t="s">
        <v>178</v>
      </c>
    </row>
    <row r="26" spans="1:8" x14ac:dyDescent="0.35">
      <c r="A26" t="s">
        <v>136</v>
      </c>
      <c r="B26">
        <f>COUNTIF(Data!$AB:$AB,Graphs!$A26)</f>
        <v>4</v>
      </c>
      <c r="C26" s="4">
        <f t="shared" si="3"/>
        <v>0.1111111111111111</v>
      </c>
      <c r="G26">
        <f>SUM(G22:G24)</f>
        <v>35</v>
      </c>
    </row>
    <row r="27" spans="1:8" x14ac:dyDescent="0.35">
      <c r="A27" t="s">
        <v>156</v>
      </c>
      <c r="B27">
        <f>COUNTIF(Data!$AB:$AB,Graphs!$A27)</f>
        <v>1</v>
      </c>
      <c r="C27" s="4">
        <f t="shared" si="3"/>
        <v>2.7777777777777776E-2</v>
      </c>
    </row>
    <row r="28" spans="1:8" x14ac:dyDescent="0.35">
      <c r="A28" t="s">
        <v>162</v>
      </c>
      <c r="B28">
        <f>COUNTIF(Data!$AB:$AB,Graphs!$A28)</f>
        <v>1</v>
      </c>
      <c r="C28" s="4">
        <f t="shared" si="3"/>
        <v>2.7777777777777776E-2</v>
      </c>
      <c r="F28" t="s">
        <v>328</v>
      </c>
    </row>
    <row r="29" spans="1:8" x14ac:dyDescent="0.35">
      <c r="A29" t="s">
        <v>169</v>
      </c>
      <c r="B29">
        <f>COUNTIF(Data!$AB:$AB,Graphs!$A29)</f>
        <v>4</v>
      </c>
      <c r="C29" s="4">
        <f t="shared" si="3"/>
        <v>0.1111111111111111</v>
      </c>
    </row>
    <row r="30" spans="1:8" x14ac:dyDescent="0.35">
      <c r="A30" t="s">
        <v>177</v>
      </c>
      <c r="B30">
        <f>COUNTIF(Data!$AB:$AB,Graphs!$A30)</f>
        <v>3</v>
      </c>
      <c r="C30" s="4">
        <f t="shared" si="3"/>
        <v>8.3333333333333329E-2</v>
      </c>
    </row>
    <row r="31" spans="1:8" x14ac:dyDescent="0.35">
      <c r="A31" t="s">
        <v>206</v>
      </c>
      <c r="B31">
        <f>COUNTIF(Data!$AB:$AB,Graphs!$A31)</f>
        <v>1</v>
      </c>
      <c r="C31" s="4">
        <f t="shared" si="3"/>
        <v>2.7777777777777776E-2</v>
      </c>
    </row>
    <row r="32" spans="1:8" x14ac:dyDescent="0.35">
      <c r="A32" t="s">
        <v>228</v>
      </c>
      <c r="B32">
        <f>COUNTIF(Data!$AB:$AB,Graphs!$A32)</f>
        <v>1</v>
      </c>
      <c r="C32" s="4">
        <f t="shared" si="3"/>
        <v>2.7777777777777776E-2</v>
      </c>
    </row>
    <row r="33" spans="1:3" x14ac:dyDescent="0.35">
      <c r="A33" t="s">
        <v>260</v>
      </c>
      <c r="B33">
        <f>COUNTIF(Data!$AB:$AB,Graphs!$A33)</f>
        <v>1</v>
      </c>
      <c r="C33" s="4">
        <f t="shared" si="3"/>
        <v>2.7777777777777776E-2</v>
      </c>
    </row>
    <row r="35" spans="1:3" x14ac:dyDescent="0.35">
      <c r="B35" s="2">
        <f>SUM(B22:B33)</f>
        <v>36</v>
      </c>
    </row>
    <row r="39" spans="1:3" x14ac:dyDescent="0.35">
      <c r="A39" s="2" t="s">
        <v>329</v>
      </c>
      <c r="B39" t="s">
        <v>326</v>
      </c>
      <c r="C39" t="s">
        <v>324</v>
      </c>
    </row>
    <row r="40" spans="1:3" x14ac:dyDescent="0.35">
      <c r="A40" t="s">
        <v>54</v>
      </c>
      <c r="B40">
        <f>COUNTIF(Data!$AG:$AG,Graphs!$A40)</f>
        <v>11</v>
      </c>
      <c r="C40" s="3">
        <f>B40/$B$43</f>
        <v>0.30555555555555558</v>
      </c>
    </row>
    <row r="41" spans="1:3" x14ac:dyDescent="0.35">
      <c r="A41" t="s">
        <v>75</v>
      </c>
      <c r="B41">
        <f>COUNTIF(Data!$AG:$AG,Graphs!$A41)</f>
        <v>25</v>
      </c>
      <c r="C41" s="3">
        <f>B41/$B$43</f>
        <v>0.69444444444444442</v>
      </c>
    </row>
    <row r="43" spans="1:3" x14ac:dyDescent="0.35">
      <c r="B43" s="2">
        <f>SUM(B40:B41)</f>
        <v>36</v>
      </c>
    </row>
    <row r="46" spans="1:3" x14ac:dyDescent="0.35">
      <c r="A46" s="2" t="s">
        <v>330</v>
      </c>
      <c r="B46" t="s">
        <v>326</v>
      </c>
    </row>
    <row r="47" spans="1:3" x14ac:dyDescent="0.35">
      <c r="A47" t="s">
        <v>331</v>
      </c>
      <c r="B47">
        <f>COUNTIF(Data!$AH:$AH,"*swimming*")</f>
        <v>2</v>
      </c>
    </row>
    <row r="48" spans="1:3" x14ac:dyDescent="0.35">
      <c r="A48" t="s">
        <v>332</v>
      </c>
      <c r="B48">
        <f>COUNTIF(Data!$AH:$AH,"*angling*")</f>
        <v>7</v>
      </c>
    </row>
    <row r="49" spans="1:3" x14ac:dyDescent="0.35">
      <c r="A49" t="s">
        <v>333</v>
      </c>
      <c r="B49">
        <f>COUNTIF(Data!$AH:$AH,"*kayak*")</f>
        <v>6</v>
      </c>
    </row>
    <row r="50" spans="1:3" x14ac:dyDescent="0.35">
      <c r="A50" t="s">
        <v>337</v>
      </c>
      <c r="B50">
        <f>COUNTIF(Data!$AH:$AH,"*motor*")</f>
        <v>0</v>
      </c>
    </row>
    <row r="51" spans="1:3" x14ac:dyDescent="0.35">
      <c r="A51" t="s">
        <v>334</v>
      </c>
      <c r="B51">
        <f>COUNTIF(Data!$AH:$AH,"*observ*")</f>
        <v>29</v>
      </c>
      <c r="C51">
        <f>B51/36</f>
        <v>0.80555555555555558</v>
      </c>
    </row>
    <row r="52" spans="1:3" x14ac:dyDescent="0.35">
      <c r="A52" t="s">
        <v>335</v>
      </c>
      <c r="B52">
        <f>COUNTIF(Data!$AH:$AH,"*walk*")</f>
        <v>29</v>
      </c>
    </row>
    <row r="53" spans="1:3" x14ac:dyDescent="0.35">
      <c r="A53" t="s">
        <v>336</v>
      </c>
      <c r="B53">
        <f>COUNTIF(Data!$AH:$AH,"*run*")</f>
        <v>6</v>
      </c>
    </row>
    <row r="54" spans="1:3" x14ac:dyDescent="0.35">
      <c r="A54" t="s">
        <v>322</v>
      </c>
      <c r="B54">
        <f>COUNTIF(Data!$AH:$AH,"*photo*")</f>
        <v>1</v>
      </c>
    </row>
    <row r="55" spans="1:3" x14ac:dyDescent="0.35">
      <c r="A55" s="5" t="s">
        <v>384</v>
      </c>
    </row>
    <row r="56" spans="1:3" x14ac:dyDescent="0.35">
      <c r="B56" s="2">
        <f>SUM(B47:B54)</f>
        <v>80</v>
      </c>
    </row>
    <row r="58" spans="1:3" x14ac:dyDescent="0.35">
      <c r="A58" s="2" t="s">
        <v>338</v>
      </c>
      <c r="B58" t="s">
        <v>326</v>
      </c>
      <c r="C58" t="s">
        <v>324</v>
      </c>
    </row>
    <row r="59" spans="1:3" x14ac:dyDescent="0.35">
      <c r="A59" t="s">
        <v>138</v>
      </c>
      <c r="B59">
        <f>COUNTIF(Data!$AI:$AI,Graphs!$A59)</f>
        <v>4</v>
      </c>
      <c r="C59" s="4">
        <f>B59/$B$66</f>
        <v>0.1111111111111111</v>
      </c>
    </row>
    <row r="60" spans="1:3" x14ac:dyDescent="0.35">
      <c r="A60" t="s">
        <v>113</v>
      </c>
      <c r="B60">
        <f>COUNTIF(Data!$AI:$AI,Graphs!$A60)</f>
        <v>3</v>
      </c>
      <c r="C60" s="4">
        <f t="shared" ref="C60:C64" si="4">B60/$B$66</f>
        <v>8.3333333333333329E-2</v>
      </c>
    </row>
    <row r="61" spans="1:3" x14ac:dyDescent="0.35">
      <c r="A61" t="s">
        <v>149</v>
      </c>
      <c r="B61">
        <f>COUNTIF(Data!$AI:$AI,Graphs!$A61)</f>
        <v>7</v>
      </c>
      <c r="C61" s="4">
        <f t="shared" si="4"/>
        <v>0.19444444444444445</v>
      </c>
    </row>
    <row r="62" spans="1:3" x14ac:dyDescent="0.35">
      <c r="A62" t="s">
        <v>61</v>
      </c>
      <c r="B62">
        <f>COUNTIF(Data!$AI:$AI,Graphs!$A62)</f>
        <v>6</v>
      </c>
      <c r="C62" s="4">
        <f t="shared" si="4"/>
        <v>0.16666666666666666</v>
      </c>
    </row>
    <row r="63" spans="1:3" x14ac:dyDescent="0.35">
      <c r="A63" t="s">
        <v>100</v>
      </c>
      <c r="B63">
        <f>COUNTIF(Data!$AI:$AI,Graphs!$A63)</f>
        <v>14</v>
      </c>
      <c r="C63" s="4">
        <f t="shared" si="4"/>
        <v>0.3888888888888889</v>
      </c>
    </row>
    <row r="64" spans="1:3" x14ac:dyDescent="0.35">
      <c r="A64" t="s">
        <v>89</v>
      </c>
      <c r="B64">
        <f>COUNTIF(Data!$AI:$AI,Graphs!$A64)</f>
        <v>2</v>
      </c>
      <c r="C64" s="4">
        <f t="shared" si="4"/>
        <v>5.5555555555555552E-2</v>
      </c>
    </row>
    <row r="66" spans="1:3" x14ac:dyDescent="0.35">
      <c r="B66" s="2">
        <f>SUM(B59:B64)</f>
        <v>36</v>
      </c>
    </row>
    <row r="72" spans="1:3" x14ac:dyDescent="0.35">
      <c r="A72" s="2" t="s">
        <v>339</v>
      </c>
      <c r="B72" t="s">
        <v>326</v>
      </c>
    </row>
    <row r="73" spans="1:3" x14ac:dyDescent="0.35">
      <c r="A73" t="s">
        <v>340</v>
      </c>
      <c r="B73">
        <f>COUNTIF(Data!$AL:$AL,"*original*")</f>
        <v>34</v>
      </c>
      <c r="C73">
        <f>B73/36</f>
        <v>0.94444444444444442</v>
      </c>
    </row>
    <row r="74" spans="1:3" x14ac:dyDescent="0.35">
      <c r="A74" t="s">
        <v>341</v>
      </c>
      <c r="B74">
        <f>COUNTIF(Data!$AL:$AL,"*urban*")</f>
        <v>4</v>
      </c>
      <c r="C74">
        <f t="shared" ref="C74:C75" si="5">B74/36</f>
        <v>0.1111111111111111</v>
      </c>
    </row>
    <row r="75" spans="1:3" x14ac:dyDescent="0.35">
      <c r="A75" t="s">
        <v>342</v>
      </c>
      <c r="B75">
        <f>COUNTIF(Data!$AL:$AL,"*extended*")</f>
        <v>6</v>
      </c>
      <c r="C75">
        <f t="shared" si="5"/>
        <v>0.16666666666666666</v>
      </c>
    </row>
    <row r="76" spans="1:3" x14ac:dyDescent="0.35">
      <c r="A76" t="s">
        <v>105</v>
      </c>
      <c r="B76">
        <f>COUNTIF(Data!$AL:$AL,"*not sure*")</f>
        <v>0</v>
      </c>
    </row>
    <row r="77" spans="1:3" x14ac:dyDescent="0.35">
      <c r="A77" t="s">
        <v>322</v>
      </c>
      <c r="B77">
        <f>COUNTIF(Data!$AL:$AL,"*CSI*")</f>
        <v>1</v>
      </c>
    </row>
    <row r="78" spans="1:3" x14ac:dyDescent="0.35">
      <c r="A78" s="5" t="s">
        <v>383</v>
      </c>
    </row>
    <row r="79" spans="1:3" x14ac:dyDescent="0.35">
      <c r="B79" s="2">
        <f>SUM(B73:B77)</f>
        <v>45</v>
      </c>
    </row>
    <row r="88" spans="1:3" x14ac:dyDescent="0.35">
      <c r="A88" s="2" t="s">
        <v>343</v>
      </c>
      <c r="B88" t="s">
        <v>326</v>
      </c>
    </row>
    <row r="89" spans="1:3" x14ac:dyDescent="0.35">
      <c r="A89" t="s">
        <v>344</v>
      </c>
      <c r="B89">
        <f>COUNTIF(Data!$AM:$AM,"*kick*")</f>
        <v>35</v>
      </c>
      <c r="C89">
        <f>B89/36</f>
        <v>0.97222222222222221</v>
      </c>
    </row>
    <row r="90" spans="1:3" x14ac:dyDescent="0.35">
      <c r="A90" t="s">
        <v>345</v>
      </c>
      <c r="B90">
        <f>COUNTIF(Data!$AM:$AM,"*ident*")</f>
        <v>33</v>
      </c>
      <c r="C90">
        <f>B90/36</f>
        <v>0.91666666666666663</v>
      </c>
    </row>
    <row r="91" spans="1:3" x14ac:dyDescent="0.35">
      <c r="A91" t="s">
        <v>346</v>
      </c>
      <c r="B91">
        <f>COUNTIF(Data!$AM:$AM,"*observ*")</f>
        <v>21</v>
      </c>
    </row>
    <row r="92" spans="1:3" x14ac:dyDescent="0.35">
      <c r="A92" t="s">
        <v>347</v>
      </c>
      <c r="B92">
        <f>COUNTIF(Data!$AM:$AM,"*tidy*")</f>
        <v>20</v>
      </c>
    </row>
    <row r="93" spans="1:3" x14ac:dyDescent="0.35">
      <c r="A93" t="s">
        <v>348</v>
      </c>
      <c r="B93">
        <f>COUNTIF(Data!$AM:$AM,"*oversee*")</f>
        <v>15</v>
      </c>
    </row>
    <row r="94" spans="1:3" x14ac:dyDescent="0.35">
      <c r="A94" t="s">
        <v>349</v>
      </c>
      <c r="B94">
        <f>COUNTIF(Data!$AM:$AM,"*volunt*")</f>
        <v>13</v>
      </c>
    </row>
    <row r="95" spans="1:3" x14ac:dyDescent="0.35">
      <c r="A95" t="s">
        <v>350</v>
      </c>
      <c r="B95">
        <f>COUNTIF(Data!$AM:$AM,"*analysing*")</f>
        <v>15</v>
      </c>
    </row>
    <row r="96" spans="1:3" x14ac:dyDescent="0.35">
      <c r="A96" t="s">
        <v>351</v>
      </c>
      <c r="B96">
        <f>COUNTIF(Data!$AM:$AM,"*participating*")</f>
        <v>11</v>
      </c>
    </row>
    <row r="97" spans="1:3" x14ac:dyDescent="0.35">
      <c r="A97" t="s">
        <v>352</v>
      </c>
      <c r="B97">
        <f>COUNTIF(Data!$AM:$AM,"*running*")</f>
        <v>5</v>
      </c>
    </row>
    <row r="98" spans="1:3" x14ac:dyDescent="0.35">
      <c r="A98" t="s">
        <v>353</v>
      </c>
      <c r="B98">
        <f>COUNTIF(Data!$AM:$AM,"*work*")</f>
        <v>3</v>
      </c>
    </row>
    <row r="99" spans="1:3" x14ac:dyDescent="0.35">
      <c r="A99" t="s">
        <v>379</v>
      </c>
      <c r="B99">
        <v>2</v>
      </c>
    </row>
    <row r="100" spans="1:3" x14ac:dyDescent="0.35">
      <c r="A100" s="5" t="s">
        <v>382</v>
      </c>
    </row>
    <row r="101" spans="1:3" x14ac:dyDescent="0.35">
      <c r="B101" s="2">
        <f>SUM(B89:B99)</f>
        <v>173</v>
      </c>
    </row>
    <row r="104" spans="1:3" x14ac:dyDescent="0.35">
      <c r="A104" s="2" t="s">
        <v>354</v>
      </c>
      <c r="B104" t="s">
        <v>326</v>
      </c>
      <c r="C104" t="s">
        <v>324</v>
      </c>
    </row>
    <row r="105" spans="1:3" x14ac:dyDescent="0.35">
      <c r="A105" t="s">
        <v>79</v>
      </c>
      <c r="B105">
        <f>COUNTIF(Data!$AN:$AN,Graphs!$A105)</f>
        <v>32</v>
      </c>
      <c r="C105" s="4">
        <f>B105/$B$108</f>
        <v>0.88888888888888884</v>
      </c>
    </row>
    <row r="106" spans="1:3" x14ac:dyDescent="0.35">
      <c r="A106" t="s">
        <v>65</v>
      </c>
      <c r="B106">
        <f>COUNTIF(Data!$AN:$AN,Graphs!$A106)</f>
        <v>4</v>
      </c>
      <c r="C106" s="4">
        <f>B106/$B$108</f>
        <v>0.1111111111111111</v>
      </c>
    </row>
    <row r="108" spans="1:3" x14ac:dyDescent="0.35">
      <c r="B108" s="2">
        <f>SUM(B105:B106)</f>
        <v>36</v>
      </c>
    </row>
    <row r="119" spans="1:30" x14ac:dyDescent="0.35">
      <c r="X119" s="2" t="s">
        <v>403</v>
      </c>
    </row>
    <row r="120" spans="1:30" x14ac:dyDescent="0.35">
      <c r="A120" s="2" t="s">
        <v>355</v>
      </c>
      <c r="B120" t="s">
        <v>326</v>
      </c>
      <c r="X120" s="2" t="s">
        <v>355</v>
      </c>
      <c r="Y120" t="s">
        <v>405</v>
      </c>
      <c r="Z120" t="s">
        <v>404</v>
      </c>
      <c r="AA120" t="s">
        <v>406</v>
      </c>
    </row>
    <row r="121" spans="1:30" x14ac:dyDescent="0.35">
      <c r="A121" t="s">
        <v>356</v>
      </c>
      <c r="B121" cm="1">
        <f t="array" ref="B121">SUMPRODUCT(--ISNUMBER(SEARCH($A121, Data!$AP:$AP)))</f>
        <v>8</v>
      </c>
      <c r="C121" s="4">
        <f>B121/36</f>
        <v>0.22222222222222221</v>
      </c>
      <c r="X121" t="s">
        <v>356</v>
      </c>
      <c r="Y121" cm="1">
        <f t="array" ref="Y121">SUMPRODUCT(--ISNUMBER(SEARCH($X121, Data!$AP:$AP)), --(Data!$Z:$Z = "Man"))</f>
        <v>5</v>
      </c>
      <c r="Z121" cm="1">
        <f t="array" ref="Z121">SUMPRODUCT(--ISNUMBER(SEARCH($X121, Data!$AP:$AP)), --(Data!$Z:$Z = "Woman"))</f>
        <v>2</v>
      </c>
      <c r="AA121" cm="1">
        <f t="array" ref="AA121">SUMPRODUCT(--ISNUMBER(SEARCH($X121, Data!$AP:$AP)), --(Data!$Z:$Z = "Prefer not to say"))</f>
        <v>1</v>
      </c>
      <c r="AC121" s="4">
        <f>Y121/21</f>
        <v>0.23809523809523808</v>
      </c>
      <c r="AD121" s="4">
        <f>Z121/14</f>
        <v>0.14285714285714285</v>
      </c>
    </row>
    <row r="122" spans="1:30" x14ac:dyDescent="0.35">
      <c r="A122" t="s">
        <v>359</v>
      </c>
      <c r="B122" cm="1">
        <f t="array" ref="B122">SUMPRODUCT(--ISNUMBER(SEARCH($A122, Data!$AP:$AP)))</f>
        <v>18</v>
      </c>
      <c r="C122" s="6">
        <f t="shared" ref="C122:C132" si="6">B122/36</f>
        <v>0.5</v>
      </c>
      <c r="X122" t="s">
        <v>359</v>
      </c>
      <c r="Y122" s="7" cm="1">
        <f t="array" ref="Y122">SUMPRODUCT(--ISNUMBER(SEARCH($X122, Data!$AP:$AP)), --(Data!$Z:$Z = "Man"))</f>
        <v>13</v>
      </c>
      <c r="Z122" cm="1">
        <f t="array" ref="Z122">SUMPRODUCT(--ISNUMBER(SEARCH($X122, Data!$AP:$AP)), --(Data!$Z:$Z = "Woman"))</f>
        <v>5</v>
      </c>
      <c r="AA122" cm="1">
        <f t="array" ref="AA122">SUMPRODUCT(--ISNUMBER(SEARCH($X122, Data!$AP:$AP)), --(Data!$Z:$Z = "Prefer not to say"))</f>
        <v>0</v>
      </c>
      <c r="AB122" s="7"/>
      <c r="AC122" s="6">
        <f t="shared" ref="AC122:AC132" si="7">Y122/21</f>
        <v>0.61904761904761907</v>
      </c>
      <c r="AD122" s="4">
        <f t="shared" ref="AD122:AD132" si="8">Z122/14</f>
        <v>0.35714285714285715</v>
      </c>
    </row>
    <row r="123" spans="1:30" x14ac:dyDescent="0.35">
      <c r="A123" t="s">
        <v>357</v>
      </c>
      <c r="B123" cm="1">
        <f t="array" ref="B123">SUMPRODUCT(--ISNUMBER(SEARCH($A123, Data!$AP:$AP)))</f>
        <v>23</v>
      </c>
      <c r="C123" s="6">
        <f t="shared" si="6"/>
        <v>0.63888888888888884</v>
      </c>
      <c r="X123" t="s">
        <v>357</v>
      </c>
      <c r="Y123" s="7" cm="1">
        <f t="array" ref="Y123">SUMPRODUCT(--ISNUMBER(SEARCH($X123, Data!$AP:$AP)), --(Data!$Z:$Z = "Man"))</f>
        <v>16</v>
      </c>
      <c r="Z123" s="7" cm="1">
        <f t="array" ref="Z123">SUMPRODUCT(--ISNUMBER(SEARCH($X123, Data!$AP:$AP)), --(Data!$Z:$Z = "Woman"))</f>
        <v>7</v>
      </c>
      <c r="AA123" cm="1">
        <f t="array" ref="AA123">SUMPRODUCT(--ISNUMBER(SEARCH($X123, Data!$AP:$AP)), --(Data!$Z:$Z = "Prefer not to say"))</f>
        <v>0</v>
      </c>
      <c r="AB123" s="7"/>
      <c r="AC123" s="6">
        <f t="shared" si="7"/>
        <v>0.76190476190476186</v>
      </c>
      <c r="AD123" s="6">
        <f t="shared" si="8"/>
        <v>0.5</v>
      </c>
    </row>
    <row r="124" spans="1:30" x14ac:dyDescent="0.35">
      <c r="A124" t="s">
        <v>358</v>
      </c>
      <c r="B124" cm="1">
        <f t="array" ref="B124">SUMPRODUCT(--ISNUMBER(SEARCH($A124, Data!$AP:$AP)))</f>
        <v>22</v>
      </c>
      <c r="C124" s="6">
        <f t="shared" si="6"/>
        <v>0.61111111111111116</v>
      </c>
      <c r="X124" t="s">
        <v>358</v>
      </c>
      <c r="Y124" s="7" cm="1">
        <f t="array" ref="Y124">SUMPRODUCT(--ISNUMBER(SEARCH($X124, Data!$AP:$AP)), --(Data!$Z:$Z = "Man"))</f>
        <v>12</v>
      </c>
      <c r="Z124" s="7" cm="1">
        <f t="array" ref="Z124">SUMPRODUCT(--ISNUMBER(SEARCH($X124, Data!$AP:$AP)), --(Data!$Z:$Z = "Woman"))</f>
        <v>9</v>
      </c>
      <c r="AA124" cm="1">
        <f t="array" ref="AA124">SUMPRODUCT(--ISNUMBER(SEARCH($X124, Data!$AP:$AP)), --(Data!$Z:$Z = "Prefer not to say"))</f>
        <v>1</v>
      </c>
      <c r="AB124" s="7"/>
      <c r="AC124" s="6">
        <f t="shared" si="7"/>
        <v>0.5714285714285714</v>
      </c>
      <c r="AD124" s="6">
        <f t="shared" si="8"/>
        <v>0.6428571428571429</v>
      </c>
    </row>
    <row r="125" spans="1:30" x14ac:dyDescent="0.35">
      <c r="A125" t="s">
        <v>360</v>
      </c>
      <c r="B125" cm="1">
        <f t="array" ref="B125">SUMPRODUCT(--ISNUMBER(SEARCH($A125, Data!$AP:$AP)))</f>
        <v>11</v>
      </c>
      <c r="C125" s="4">
        <f t="shared" si="6"/>
        <v>0.30555555555555558</v>
      </c>
      <c r="X125" t="s">
        <v>360</v>
      </c>
      <c r="Y125" cm="1">
        <f t="array" ref="Y125">SUMPRODUCT(--ISNUMBER(SEARCH($X125, Data!$AP:$AP)), --(Data!$Z:$Z = "Man"))</f>
        <v>4</v>
      </c>
      <c r="Z125" cm="1">
        <f t="array" ref="Z125">SUMPRODUCT(--ISNUMBER(SEARCH($X125, Data!$AP:$AP)), --(Data!$Z:$Z = "Woman"))</f>
        <v>6</v>
      </c>
      <c r="AA125" cm="1">
        <f t="array" ref="AA125">SUMPRODUCT(--ISNUMBER(SEARCH($X125, Data!$AP:$AP)), --(Data!$Z:$Z = "Prefer not to say"))</f>
        <v>1</v>
      </c>
      <c r="AC125" s="4">
        <f t="shared" si="7"/>
        <v>0.19047619047619047</v>
      </c>
      <c r="AD125" s="4">
        <f t="shared" si="8"/>
        <v>0.42857142857142855</v>
      </c>
    </row>
    <row r="126" spans="1:30" x14ac:dyDescent="0.35">
      <c r="A126" t="s">
        <v>361</v>
      </c>
      <c r="B126" cm="1">
        <f t="array" ref="B126">SUMPRODUCT(--ISNUMBER(SEARCH($A126, Data!$AP:$AP)))</f>
        <v>5</v>
      </c>
      <c r="C126" s="4">
        <f t="shared" si="6"/>
        <v>0.1388888888888889</v>
      </c>
      <c r="X126" t="s">
        <v>361</v>
      </c>
      <c r="Y126" cm="1">
        <f t="array" ref="Y126">SUMPRODUCT(--ISNUMBER(SEARCH($X126, Data!$AP:$AP)), --(Data!$Z:$Z = "Man"))</f>
        <v>3</v>
      </c>
      <c r="Z126" cm="1">
        <f t="array" ref="Z126">SUMPRODUCT(--ISNUMBER(SEARCH($X126, Data!$AP:$AP)), --(Data!$Z:$Z = "Woman"))</f>
        <v>2</v>
      </c>
      <c r="AA126" cm="1">
        <f t="array" ref="AA126">SUMPRODUCT(--ISNUMBER(SEARCH($X126, Data!$AP:$AP)), --(Data!$Z:$Z = "Prefer not to say"))</f>
        <v>0</v>
      </c>
      <c r="AC126" s="4">
        <f t="shared" si="7"/>
        <v>0.14285714285714285</v>
      </c>
      <c r="AD126" s="4">
        <f t="shared" si="8"/>
        <v>0.14285714285714285</v>
      </c>
    </row>
    <row r="127" spans="1:30" x14ac:dyDescent="0.35">
      <c r="A127" t="s">
        <v>362</v>
      </c>
      <c r="B127" cm="1">
        <f t="array" ref="B127">SUMPRODUCT(--ISNUMBER(SEARCH($A127, Data!$AP:$AP)))</f>
        <v>6</v>
      </c>
      <c r="C127" s="4">
        <f t="shared" si="6"/>
        <v>0.16666666666666666</v>
      </c>
      <c r="X127" t="s">
        <v>362</v>
      </c>
      <c r="Y127" cm="1">
        <f t="array" ref="Y127">SUMPRODUCT(--ISNUMBER(SEARCH($X127, Data!$AP:$AP)), --(Data!$Z:$Z = "Man"))</f>
        <v>5</v>
      </c>
      <c r="Z127" cm="1">
        <f t="array" ref="Z127">SUMPRODUCT(--ISNUMBER(SEARCH($X127, Data!$AP:$AP)), --(Data!$Z:$Z = "Woman"))</f>
        <v>1</v>
      </c>
      <c r="AA127" cm="1">
        <f t="array" ref="AA127">SUMPRODUCT(--ISNUMBER(SEARCH($X127, Data!$AP:$AP)), --(Data!$Z:$Z = "Prefer not to say"))</f>
        <v>0</v>
      </c>
      <c r="AC127" s="4">
        <f t="shared" si="7"/>
        <v>0.23809523809523808</v>
      </c>
      <c r="AD127" s="4">
        <f t="shared" si="8"/>
        <v>7.1428571428571425E-2</v>
      </c>
    </row>
    <row r="128" spans="1:30" x14ac:dyDescent="0.35">
      <c r="A128" t="s">
        <v>363</v>
      </c>
      <c r="B128" cm="1">
        <f t="array" ref="B128">SUMPRODUCT(--ISNUMBER(SEARCH($A128, Data!$AP:$AP)))</f>
        <v>0</v>
      </c>
      <c r="C128" s="4">
        <f t="shared" si="6"/>
        <v>0</v>
      </c>
      <c r="X128" t="s">
        <v>363</v>
      </c>
      <c r="Y128" cm="1">
        <f t="array" ref="Y128">SUMPRODUCT(--ISNUMBER(SEARCH($X128, Data!$AP:$AP)), --(Data!$Z:$Z = "Man"))</f>
        <v>0</v>
      </c>
      <c r="Z128" cm="1">
        <f t="array" ref="Z128">SUMPRODUCT(--ISNUMBER(SEARCH($X128, Data!$AP:$AP)), --(Data!$Z:$Z = "Woman"))</f>
        <v>0</v>
      </c>
      <c r="AA128" cm="1">
        <f t="array" ref="AA128">SUMPRODUCT(--ISNUMBER(SEARCH($X128, Data!$AP:$AP)), --(Data!$Z:$Z = "Prefer not to say"))</f>
        <v>0</v>
      </c>
      <c r="AC128" s="4">
        <f t="shared" si="7"/>
        <v>0</v>
      </c>
      <c r="AD128" s="4">
        <f t="shared" si="8"/>
        <v>0</v>
      </c>
    </row>
    <row r="129" spans="1:30" x14ac:dyDescent="0.35">
      <c r="A129" t="s">
        <v>364</v>
      </c>
      <c r="B129" cm="1">
        <f t="array" ref="B129">SUMPRODUCT(--ISNUMBER(SEARCH($A129, Data!$AP:$AP)))</f>
        <v>2</v>
      </c>
      <c r="C129" s="4">
        <f t="shared" si="6"/>
        <v>5.5555555555555552E-2</v>
      </c>
      <c r="X129" t="s">
        <v>364</v>
      </c>
      <c r="Y129" cm="1">
        <f t="array" ref="Y129">SUMPRODUCT(--ISNUMBER(SEARCH($X129, Data!$AP:$AP)), --(Data!$Z:$Z = "Man"))</f>
        <v>1</v>
      </c>
      <c r="Z129" cm="1">
        <f t="array" ref="Z129">SUMPRODUCT(--ISNUMBER(SEARCH($X129, Data!$AP:$AP)), --(Data!$Z:$Z = "Woman"))</f>
        <v>1</v>
      </c>
      <c r="AA129" cm="1">
        <f t="array" ref="AA129">SUMPRODUCT(--ISNUMBER(SEARCH($X129, Data!$AP:$AP)), --(Data!$Z:$Z = "Prefer not to say"))</f>
        <v>0</v>
      </c>
      <c r="AC129" s="4">
        <f t="shared" si="7"/>
        <v>4.7619047619047616E-2</v>
      </c>
      <c r="AD129" s="4">
        <f t="shared" si="8"/>
        <v>7.1428571428571425E-2</v>
      </c>
    </row>
    <row r="130" spans="1:30" x14ac:dyDescent="0.35">
      <c r="A130" t="s">
        <v>365</v>
      </c>
      <c r="B130" cm="1">
        <f t="array" ref="B130">SUMPRODUCT(--ISNUMBER(SEARCH($A130, Data!$AP:$AP)))</f>
        <v>4</v>
      </c>
      <c r="C130" s="4">
        <f t="shared" si="6"/>
        <v>0.1111111111111111</v>
      </c>
      <c r="X130" t="s">
        <v>365</v>
      </c>
      <c r="Y130" cm="1">
        <f t="array" ref="Y130">SUMPRODUCT(--ISNUMBER(SEARCH($X130, Data!$AP:$AP)), --(Data!$Z:$Z = "Man"))</f>
        <v>2</v>
      </c>
      <c r="Z130" cm="1">
        <f t="array" ref="Z130">SUMPRODUCT(--ISNUMBER(SEARCH($X130, Data!$AP:$AP)), --(Data!$Z:$Z = "Woman"))</f>
        <v>2</v>
      </c>
      <c r="AA130" cm="1">
        <f t="array" ref="AA130">SUMPRODUCT(--ISNUMBER(SEARCH($X130, Data!$AP:$AP)), --(Data!$Z:$Z = "Prefer not to say"))</f>
        <v>0</v>
      </c>
      <c r="AC130" s="4">
        <f t="shared" si="7"/>
        <v>9.5238095238095233E-2</v>
      </c>
      <c r="AD130" s="4">
        <f t="shared" si="8"/>
        <v>0.14285714285714285</v>
      </c>
    </row>
    <row r="131" spans="1:30" x14ac:dyDescent="0.35">
      <c r="A131" t="s">
        <v>366</v>
      </c>
      <c r="B131" cm="1">
        <f t="array" ref="B131">SUMPRODUCT(--ISNUMBER(SEARCH($A131, Data!$AP:$AP)))</f>
        <v>8</v>
      </c>
      <c r="C131" s="4">
        <f t="shared" si="6"/>
        <v>0.22222222222222221</v>
      </c>
      <c r="X131" t="s">
        <v>366</v>
      </c>
      <c r="Y131" cm="1">
        <f t="array" ref="Y131">SUMPRODUCT(--ISNUMBER(SEARCH($X131, Data!$AP:$AP)), --(Data!$Z:$Z = "Man"))</f>
        <v>1</v>
      </c>
      <c r="Z131" s="7" cm="1">
        <f t="array" ref="Z131">SUMPRODUCT(--ISNUMBER(SEARCH($X131, Data!$AP:$AP)), --(Data!$Z:$Z = "Woman"))</f>
        <v>7</v>
      </c>
      <c r="AA131" cm="1">
        <f t="array" ref="AA131">SUMPRODUCT(--ISNUMBER(SEARCH($X131, Data!$AP:$AP)), --(Data!$Z:$Z = "Prefer not to say"))</f>
        <v>0</v>
      </c>
      <c r="AC131" s="4">
        <f t="shared" si="7"/>
        <v>4.7619047619047616E-2</v>
      </c>
      <c r="AD131" s="6">
        <f t="shared" si="8"/>
        <v>0.5</v>
      </c>
    </row>
    <row r="132" spans="1:30" x14ac:dyDescent="0.35">
      <c r="A132" t="s">
        <v>322</v>
      </c>
      <c r="B132">
        <v>1</v>
      </c>
      <c r="C132" s="4">
        <f t="shared" si="6"/>
        <v>2.7777777777777776E-2</v>
      </c>
      <c r="X132" t="s">
        <v>322</v>
      </c>
      <c r="Y132">
        <v>1</v>
      </c>
      <c r="Z132">
        <v>0</v>
      </c>
      <c r="AA132">
        <v>0</v>
      </c>
      <c r="AC132" s="4">
        <f t="shared" si="7"/>
        <v>4.7619047619047616E-2</v>
      </c>
      <c r="AD132" s="4">
        <f t="shared" si="8"/>
        <v>0</v>
      </c>
    </row>
    <row r="133" spans="1:30" x14ac:dyDescent="0.35">
      <c r="A133" s="5" t="s">
        <v>381</v>
      </c>
      <c r="X133" s="5" t="s">
        <v>381</v>
      </c>
    </row>
    <row r="134" spans="1:30" x14ac:dyDescent="0.35">
      <c r="B134" s="2">
        <f>SUM(B121:B132)</f>
        <v>108</v>
      </c>
      <c r="Y134" s="2">
        <f>SUM(Y121:Y132)</f>
        <v>63</v>
      </c>
      <c r="Z134" s="2">
        <f t="shared" ref="Z134:AA134" si="9">SUM(Z121:Z132)</f>
        <v>42</v>
      </c>
      <c r="AA134" s="2">
        <f t="shared" si="9"/>
        <v>3</v>
      </c>
    </row>
    <row r="136" spans="1:30" x14ac:dyDescent="0.35">
      <c r="X136" s="2" t="s">
        <v>403</v>
      </c>
    </row>
    <row r="137" spans="1:30" x14ac:dyDescent="0.35">
      <c r="A137" s="2" t="s">
        <v>367</v>
      </c>
      <c r="B137" t="s">
        <v>326</v>
      </c>
      <c r="X137" s="2" t="s">
        <v>367</v>
      </c>
      <c r="Y137" t="s">
        <v>405</v>
      </c>
      <c r="Z137" t="s">
        <v>404</v>
      </c>
      <c r="AA137" t="s">
        <v>406</v>
      </c>
    </row>
    <row r="138" spans="1:30" x14ac:dyDescent="0.35">
      <c r="A138" t="s">
        <v>368</v>
      </c>
      <c r="B138" cm="1">
        <f t="array" ref="B138">SUMPRODUCT(--ISNUMBER(SEARCH($A138, Data!$AQ:$AQ)))</f>
        <v>16</v>
      </c>
      <c r="C138" s="6">
        <f>B138/36</f>
        <v>0.44444444444444442</v>
      </c>
      <c r="X138" t="s">
        <v>368</v>
      </c>
      <c r="Y138" s="7" cm="1">
        <f t="array" ref="Y138">SUMPRODUCT(--ISNUMBER(SEARCH($X138, Data!$AQ:$AQ)), --(Data!$Z:$Z = "Man"))</f>
        <v>10</v>
      </c>
      <c r="Z138" s="7" cm="1">
        <f t="array" ref="Z138">SUMPRODUCT(--ISNUMBER(SEARCH($X138, Data!$AQ:$AQ)), --(Data!$Z:$Z = "Woman"))</f>
        <v>6</v>
      </c>
      <c r="AA138" cm="1">
        <f t="array" ref="AA138">SUMPRODUCT(--ISNUMBER(SEARCH($X138, Data!$AQ:$AQ)), --(Data!$Z:$Z = "Prefer not to say"))</f>
        <v>0</v>
      </c>
      <c r="AC138" s="6">
        <f>Y138/21</f>
        <v>0.47619047619047616</v>
      </c>
      <c r="AD138" s="6">
        <f>Z138/14</f>
        <v>0.42857142857142855</v>
      </c>
    </row>
    <row r="139" spans="1:30" x14ac:dyDescent="0.35">
      <c r="A139" t="s">
        <v>369</v>
      </c>
      <c r="B139" cm="1">
        <f t="array" ref="B139">SUMPRODUCT(--ISNUMBER(SEARCH($A139, Data!$AQ:$AQ)))</f>
        <v>10</v>
      </c>
      <c r="C139" s="4">
        <f t="shared" ref="C139:C149" si="10">B139/36</f>
        <v>0.27777777777777779</v>
      </c>
      <c r="X139" t="s">
        <v>369</v>
      </c>
      <c r="Y139" cm="1">
        <f t="array" ref="Y139">SUMPRODUCT(--ISNUMBER(SEARCH($X139, Data!$AQ:$AQ)), --(Data!$Z:$Z = "Man"))</f>
        <v>5</v>
      </c>
      <c r="Z139" cm="1">
        <f t="array" ref="Z139">SUMPRODUCT(--ISNUMBER(SEARCH($X139, Data!$AQ:$AQ)), --(Data!$Z:$Z = "Woman"))</f>
        <v>5</v>
      </c>
      <c r="AA139" cm="1">
        <f t="array" ref="AA139">SUMPRODUCT(--ISNUMBER(SEARCH($X139, Data!$AQ:$AQ)), --(Data!$Z:$Z = "Prefer not to say"))</f>
        <v>0</v>
      </c>
      <c r="AC139" s="4">
        <f t="shared" ref="AC139:AC149" si="11">Y139/21</f>
        <v>0.23809523809523808</v>
      </c>
      <c r="AD139" s="4">
        <f t="shared" ref="AD139:AD149" si="12">Z139/14</f>
        <v>0.35714285714285715</v>
      </c>
    </row>
    <row r="140" spans="1:30" x14ac:dyDescent="0.35">
      <c r="A140" t="s">
        <v>370</v>
      </c>
      <c r="B140" cm="1">
        <f t="array" ref="B140">SUMPRODUCT(--ISNUMBER(SEARCH($A140, Data!$AQ:$AQ)))</f>
        <v>2</v>
      </c>
      <c r="C140" s="4">
        <f t="shared" si="10"/>
        <v>5.5555555555555552E-2</v>
      </c>
      <c r="X140" t="s">
        <v>370</v>
      </c>
      <c r="Y140" cm="1">
        <f t="array" ref="Y140">SUMPRODUCT(--ISNUMBER(SEARCH($X140, Data!$AQ:$AQ)), --(Data!$Z:$Z = "Man"))</f>
        <v>1</v>
      </c>
      <c r="Z140" cm="1">
        <f t="array" ref="Z140">SUMPRODUCT(--ISNUMBER(SEARCH($X140, Data!$AQ:$AQ)), --(Data!$Z:$Z = "Woman"))</f>
        <v>1</v>
      </c>
      <c r="AA140" cm="1">
        <f t="array" ref="AA140">SUMPRODUCT(--ISNUMBER(SEARCH($X140, Data!$AQ:$AQ)), --(Data!$Z:$Z = "Prefer not to say"))</f>
        <v>0</v>
      </c>
      <c r="AC140" s="4">
        <f t="shared" si="11"/>
        <v>4.7619047619047616E-2</v>
      </c>
      <c r="AD140" s="4">
        <f t="shared" si="12"/>
        <v>7.1428571428571425E-2</v>
      </c>
    </row>
    <row r="141" spans="1:30" x14ac:dyDescent="0.35">
      <c r="A141" t="s">
        <v>371</v>
      </c>
      <c r="B141" cm="1">
        <f t="array" ref="B141">SUMPRODUCT(--ISNUMBER(SEARCH($A141, Data!$AQ:$AQ)))</f>
        <v>1</v>
      </c>
      <c r="C141" s="4">
        <f t="shared" si="10"/>
        <v>2.7777777777777776E-2</v>
      </c>
      <c r="X141" t="s">
        <v>371</v>
      </c>
      <c r="Y141" cm="1">
        <f t="array" ref="Y141">SUMPRODUCT(--ISNUMBER(SEARCH($X141, Data!$AQ:$AQ)), --(Data!$Z:$Z = "Man"))</f>
        <v>0</v>
      </c>
      <c r="Z141" cm="1">
        <f t="array" ref="Z141">SUMPRODUCT(--ISNUMBER(SEARCH($X141, Data!$AQ:$AQ)), --(Data!$Z:$Z = "Woman"))</f>
        <v>1</v>
      </c>
      <c r="AA141" cm="1">
        <f t="array" ref="AA141">SUMPRODUCT(--ISNUMBER(SEARCH($X141, Data!$AQ:$AQ)), --(Data!$Z:$Z = "Prefer not to say"))</f>
        <v>0</v>
      </c>
      <c r="AC141" s="4">
        <f t="shared" si="11"/>
        <v>0</v>
      </c>
      <c r="AD141" s="4">
        <f t="shared" si="12"/>
        <v>7.1428571428571425E-2</v>
      </c>
    </row>
    <row r="142" spans="1:30" x14ac:dyDescent="0.35">
      <c r="A142" t="s">
        <v>372</v>
      </c>
      <c r="B142" cm="1">
        <f t="array" ref="B142">SUMPRODUCT(--ISNUMBER(SEARCH($A142, Data!$AQ:$AQ)))</f>
        <v>14</v>
      </c>
      <c r="C142" s="6">
        <f t="shared" si="10"/>
        <v>0.3888888888888889</v>
      </c>
      <c r="X142" t="s">
        <v>372</v>
      </c>
      <c r="Y142" s="7" cm="1">
        <f t="array" ref="Y142">SUMPRODUCT(--ISNUMBER(SEARCH($X142, Data!$AQ:$AQ)), --(Data!$Z:$Z = "Man"))</f>
        <v>7</v>
      </c>
      <c r="Z142" s="7" cm="1">
        <f t="array" ref="Z142">SUMPRODUCT(--ISNUMBER(SEARCH($X142, Data!$AQ:$AQ)), --(Data!$Z:$Z = "Woman"))</f>
        <v>6</v>
      </c>
      <c r="AA142" cm="1">
        <f t="array" ref="AA142">SUMPRODUCT(--ISNUMBER(SEARCH($X142, Data!$AQ:$AQ)), --(Data!$Z:$Z = "Prefer not to say"))</f>
        <v>1</v>
      </c>
      <c r="AC142" s="6">
        <f t="shared" si="11"/>
        <v>0.33333333333333331</v>
      </c>
      <c r="AD142" s="6">
        <f t="shared" si="12"/>
        <v>0.42857142857142855</v>
      </c>
    </row>
    <row r="143" spans="1:30" x14ac:dyDescent="0.35">
      <c r="A143" t="s">
        <v>373</v>
      </c>
      <c r="B143" cm="1">
        <f t="array" ref="B143">SUMPRODUCT(--ISNUMBER(SEARCH($A143, Data!$AQ:$AQ)))</f>
        <v>8</v>
      </c>
      <c r="C143" s="4">
        <f t="shared" si="10"/>
        <v>0.22222222222222221</v>
      </c>
      <c r="X143" t="s">
        <v>373</v>
      </c>
      <c r="Y143" s="7" cm="1">
        <f t="array" ref="Y143">SUMPRODUCT(--ISNUMBER(SEARCH($X143, Data!$AQ:$AQ)), --(Data!$Z:$Z = "Man"))</f>
        <v>6</v>
      </c>
      <c r="Z143" cm="1">
        <f t="array" ref="Z143">SUMPRODUCT(--ISNUMBER(SEARCH($X143, Data!$AQ:$AQ)), --(Data!$Z:$Z = "Woman"))</f>
        <v>2</v>
      </c>
      <c r="AA143" cm="1">
        <f t="array" ref="AA143">SUMPRODUCT(--ISNUMBER(SEARCH($X143, Data!$AQ:$AQ)), --(Data!$Z:$Z = "Prefer not to say"))</f>
        <v>0</v>
      </c>
      <c r="AC143" s="6">
        <f t="shared" si="11"/>
        <v>0.2857142857142857</v>
      </c>
      <c r="AD143" s="4">
        <f t="shared" si="12"/>
        <v>0.14285714285714285</v>
      </c>
    </row>
    <row r="144" spans="1:30" x14ac:dyDescent="0.35">
      <c r="A144" t="s">
        <v>374</v>
      </c>
      <c r="B144" cm="1">
        <f t="array" ref="B144">SUMPRODUCT(--ISNUMBER(SEARCH($A144, Data!$AQ:$AQ)))</f>
        <v>12</v>
      </c>
      <c r="C144" s="6">
        <f t="shared" si="10"/>
        <v>0.33333333333333331</v>
      </c>
      <c r="X144" t="s">
        <v>374</v>
      </c>
      <c r="Y144" s="7" cm="1">
        <f t="array" ref="Y144">SUMPRODUCT(--ISNUMBER(SEARCH($X144, Data!$AQ:$AQ)), --(Data!$Z:$Z = "Man"))</f>
        <v>6</v>
      </c>
      <c r="Z144" s="7" cm="1">
        <f t="array" ref="Z144">SUMPRODUCT(--ISNUMBER(SEARCH($X144, Data!$AQ:$AQ)), --(Data!$Z:$Z = "Woman"))</f>
        <v>6</v>
      </c>
      <c r="AA144" cm="1">
        <f t="array" ref="AA144">SUMPRODUCT(--ISNUMBER(SEARCH($X144, Data!$AQ:$AQ)), --(Data!$Z:$Z = "Prefer not to say"))</f>
        <v>0</v>
      </c>
      <c r="AC144" s="6">
        <f t="shared" si="11"/>
        <v>0.2857142857142857</v>
      </c>
      <c r="AD144" s="6">
        <f t="shared" si="12"/>
        <v>0.42857142857142855</v>
      </c>
    </row>
    <row r="145" spans="1:30" x14ac:dyDescent="0.35">
      <c r="A145" t="s">
        <v>375</v>
      </c>
      <c r="B145" cm="1">
        <f t="array" ref="B145">SUMPRODUCT(--ISNUMBER(SEARCH($A145, Data!$AQ:$AQ)))</f>
        <v>1</v>
      </c>
      <c r="C145" s="4">
        <f t="shared" si="10"/>
        <v>2.7777777777777776E-2</v>
      </c>
      <c r="X145" t="s">
        <v>375</v>
      </c>
      <c r="Y145" cm="1">
        <f t="array" ref="Y145">SUMPRODUCT(--ISNUMBER(SEARCH($X145, Data!$AQ:$AQ)), --(Data!$Z:$Z = "Man"))</f>
        <v>0</v>
      </c>
      <c r="Z145" cm="1">
        <f t="array" ref="Z145">SUMPRODUCT(--ISNUMBER(SEARCH($X145, Data!$AQ:$AQ)), --(Data!$Z:$Z = "Woman"))</f>
        <v>1</v>
      </c>
      <c r="AA145" cm="1">
        <f t="array" ref="AA145">SUMPRODUCT(--ISNUMBER(SEARCH($X145, Data!$AQ:$AQ)), --(Data!$Z:$Z = "Prefer not to say"))</f>
        <v>0</v>
      </c>
      <c r="AC145" s="4">
        <f t="shared" si="11"/>
        <v>0</v>
      </c>
      <c r="AD145" s="4">
        <f t="shared" si="12"/>
        <v>7.1428571428571425E-2</v>
      </c>
    </row>
    <row r="146" spans="1:30" x14ac:dyDescent="0.35">
      <c r="A146" t="s">
        <v>376</v>
      </c>
      <c r="B146" cm="1">
        <f t="array" ref="B146">SUMPRODUCT(--ISNUMBER(SEARCH($A146, Data!$AQ:$AQ)))</f>
        <v>1</v>
      </c>
      <c r="C146" s="4">
        <f t="shared" si="10"/>
        <v>2.7777777777777776E-2</v>
      </c>
      <c r="X146" t="s">
        <v>376</v>
      </c>
      <c r="Y146" cm="1">
        <f t="array" ref="Y146">SUMPRODUCT(--ISNUMBER(SEARCH($X146, Data!$AQ:$AQ)), --(Data!$Z:$Z = "Man"))</f>
        <v>0</v>
      </c>
      <c r="Z146" cm="1">
        <f t="array" ref="Z146">SUMPRODUCT(--ISNUMBER(SEARCH($X146, Data!$AQ:$AQ)), --(Data!$Z:$Z = "Woman"))</f>
        <v>1</v>
      </c>
      <c r="AA146" cm="1">
        <f t="array" ref="AA146">SUMPRODUCT(--ISNUMBER(SEARCH($X146, Data!$AQ:$AQ)), --(Data!$Z:$Z = "Prefer not to say"))</f>
        <v>0</v>
      </c>
      <c r="AC146" s="4">
        <f t="shared" si="11"/>
        <v>0</v>
      </c>
      <c r="AD146" s="4">
        <f t="shared" si="12"/>
        <v>7.1428571428571425E-2</v>
      </c>
    </row>
    <row r="147" spans="1:30" x14ac:dyDescent="0.35">
      <c r="A147" t="s">
        <v>377</v>
      </c>
      <c r="B147" cm="1">
        <f t="array" ref="B147">SUMPRODUCT(--ISNUMBER(SEARCH($A147, Data!$AQ:$AQ)))</f>
        <v>0</v>
      </c>
      <c r="C147" s="4">
        <f t="shared" si="10"/>
        <v>0</v>
      </c>
      <c r="X147" t="s">
        <v>377</v>
      </c>
      <c r="Y147" cm="1">
        <f t="array" ref="Y147">SUMPRODUCT(--ISNUMBER(SEARCH($X147, Data!$AQ:$AQ)), --(Data!$Z:$Z = "Man"))</f>
        <v>0</v>
      </c>
      <c r="Z147" cm="1">
        <f t="array" ref="Z147">SUMPRODUCT(--ISNUMBER(SEARCH($X147, Data!$AQ:$AQ)), --(Data!$Z:$Z = "Woman"))</f>
        <v>0</v>
      </c>
      <c r="AA147" cm="1">
        <f t="array" ref="AA147">SUMPRODUCT(--ISNUMBER(SEARCH($X147, Data!$AQ:$AQ)), --(Data!$Z:$Z = "Prefer not to say"))</f>
        <v>0</v>
      </c>
      <c r="AC147" s="4">
        <f t="shared" si="11"/>
        <v>0</v>
      </c>
      <c r="AD147" s="4">
        <f t="shared" si="12"/>
        <v>0</v>
      </c>
    </row>
    <row r="148" spans="1:30" x14ac:dyDescent="0.35">
      <c r="A148" t="s">
        <v>378</v>
      </c>
      <c r="B148" cm="1">
        <f t="array" ref="B148">SUMPRODUCT(--ISNUMBER(SEARCH($A148, Data!$AQ:$AQ)))</f>
        <v>0</v>
      </c>
      <c r="C148" s="4">
        <f t="shared" si="10"/>
        <v>0</v>
      </c>
      <c r="X148" t="s">
        <v>378</v>
      </c>
      <c r="Y148" cm="1">
        <f t="array" ref="Y148">SUMPRODUCT(--ISNUMBER(SEARCH($X148, Data!$AQ:$AQ)), --(Data!$Z:$Z = "Man"))</f>
        <v>0</v>
      </c>
      <c r="Z148" cm="1">
        <f t="array" ref="Z148">SUMPRODUCT(--ISNUMBER(SEARCH($X148, Data!$AQ:$AQ)), --(Data!$Z:$Z = "Woman"))</f>
        <v>0</v>
      </c>
      <c r="AA148" cm="1">
        <f t="array" ref="AA148">SUMPRODUCT(--ISNUMBER(SEARCH($X148, Data!$AQ:$AQ)), --(Data!$Z:$Z = "Prefer not to say"))</f>
        <v>0</v>
      </c>
      <c r="AC148" s="4">
        <f t="shared" si="11"/>
        <v>0</v>
      </c>
      <c r="AD148" s="4">
        <f t="shared" si="12"/>
        <v>0</v>
      </c>
    </row>
    <row r="149" spans="1:30" x14ac:dyDescent="0.35">
      <c r="A149" t="s">
        <v>379</v>
      </c>
      <c r="B149">
        <v>6</v>
      </c>
      <c r="C149" s="4">
        <f t="shared" si="10"/>
        <v>0.16666666666666666</v>
      </c>
      <c r="X149" t="s">
        <v>379</v>
      </c>
      <c r="Y149">
        <v>3</v>
      </c>
      <c r="Z149">
        <v>3</v>
      </c>
      <c r="AA149">
        <v>0</v>
      </c>
      <c r="AC149" s="4">
        <f t="shared" si="11"/>
        <v>0.14285714285714285</v>
      </c>
      <c r="AD149" s="4">
        <f t="shared" si="12"/>
        <v>0.21428571428571427</v>
      </c>
    </row>
    <row r="150" spans="1:30" x14ac:dyDescent="0.35">
      <c r="A150" s="5" t="s">
        <v>380</v>
      </c>
      <c r="X150" s="5" t="s">
        <v>380</v>
      </c>
    </row>
    <row r="153" spans="1:30" x14ac:dyDescent="0.35">
      <c r="A153" s="2" t="s">
        <v>385</v>
      </c>
      <c r="B153" t="s">
        <v>326</v>
      </c>
    </row>
    <row r="154" spans="1:30" x14ac:dyDescent="0.35">
      <c r="A154" t="s">
        <v>54</v>
      </c>
      <c r="B154">
        <f>COUNTIF(Data!$AT:$AT,Graphs!$A154)</f>
        <v>26</v>
      </c>
      <c r="C154" s="4">
        <f>B154/36</f>
        <v>0.72222222222222221</v>
      </c>
    </row>
    <row r="155" spans="1:30" x14ac:dyDescent="0.35">
      <c r="A155" t="s">
        <v>75</v>
      </c>
      <c r="B155">
        <f>COUNTIF(Data!$AT:$AT,Graphs!$A155)</f>
        <v>9</v>
      </c>
      <c r="C155" s="4">
        <f t="shared" ref="C155:C156" si="13">B155/36</f>
        <v>0.25</v>
      </c>
    </row>
    <row r="156" spans="1:30" x14ac:dyDescent="0.35">
      <c r="A156" t="s">
        <v>105</v>
      </c>
      <c r="B156">
        <f>COUNTIF(Data!$AT:$AT,Graphs!$A156)</f>
        <v>1</v>
      </c>
      <c r="C156" s="4">
        <f t="shared" si="13"/>
        <v>2.7777777777777776E-2</v>
      </c>
    </row>
    <row r="158" spans="1:30" x14ac:dyDescent="0.35">
      <c r="B158" s="2">
        <f>SUM(B154:B156)</f>
        <v>36</v>
      </c>
    </row>
    <row r="174" spans="1:3" x14ac:dyDescent="0.35">
      <c r="A174" s="2" t="s">
        <v>386</v>
      </c>
      <c r="B174" t="s">
        <v>326</v>
      </c>
    </row>
    <row r="175" spans="1:3" x14ac:dyDescent="0.35">
      <c r="A175" t="s">
        <v>69</v>
      </c>
      <c r="B175">
        <f>COUNTIF(Data!$AU:$AU,Graphs!$A175)</f>
        <v>17</v>
      </c>
      <c r="C175" s="4">
        <f>B175/36</f>
        <v>0.47222222222222221</v>
      </c>
    </row>
    <row r="176" spans="1:3" x14ac:dyDescent="0.35">
      <c r="A176" t="s">
        <v>240</v>
      </c>
      <c r="B176">
        <f>COUNTIF(Data!$AU:$AU,Graphs!$A176)</f>
        <v>1</v>
      </c>
      <c r="C176" s="4">
        <f t="shared" ref="C176:C179" si="14">B176/36</f>
        <v>2.7777777777777776E-2</v>
      </c>
    </row>
    <row r="177" spans="1:3" x14ac:dyDescent="0.35">
      <c r="A177" t="s">
        <v>263</v>
      </c>
      <c r="B177">
        <f>COUNTIF(Data!$AU:$AU,Graphs!$A177)</f>
        <v>2</v>
      </c>
      <c r="C177" s="4">
        <f t="shared" si="14"/>
        <v>5.5555555555555552E-2</v>
      </c>
    </row>
    <row r="178" spans="1:3" x14ac:dyDescent="0.35">
      <c r="A178" t="s">
        <v>105</v>
      </c>
      <c r="B178">
        <f>COUNTIF(Data!$AU:$AU,Graphs!$A178)</f>
        <v>12</v>
      </c>
      <c r="C178" s="4">
        <f t="shared" si="14"/>
        <v>0.33333333333333331</v>
      </c>
    </row>
    <row r="179" spans="1:3" x14ac:dyDescent="0.35">
      <c r="A179" t="s">
        <v>75</v>
      </c>
      <c r="B179">
        <f>COUNTIF(Data!$AU:$AU,Graphs!$A179)</f>
        <v>4</v>
      </c>
      <c r="C179" s="4">
        <f t="shared" si="14"/>
        <v>0.1111111111111111</v>
      </c>
    </row>
    <row r="181" spans="1:3" x14ac:dyDescent="0.35">
      <c r="B181" s="2">
        <f>SUM(B175:B179)</f>
        <v>36</v>
      </c>
    </row>
    <row r="194" spans="1:3" x14ac:dyDescent="0.35">
      <c r="A194" s="2" t="s">
        <v>387</v>
      </c>
      <c r="B194" t="s">
        <v>326</v>
      </c>
    </row>
    <row r="195" spans="1:3" x14ac:dyDescent="0.35">
      <c r="A195" t="s">
        <v>69</v>
      </c>
      <c r="B195">
        <f>COUNTIF(Data!$AV:$AV,Graphs!$A195)</f>
        <v>25</v>
      </c>
      <c r="C195" s="4">
        <f>B195/36</f>
        <v>0.69444444444444442</v>
      </c>
    </row>
    <row r="196" spans="1:3" x14ac:dyDescent="0.35">
      <c r="A196" t="s">
        <v>240</v>
      </c>
      <c r="B196">
        <f>COUNTIF(Data!$AV:$AV,Graphs!$A196)</f>
        <v>1</v>
      </c>
      <c r="C196" s="4">
        <f t="shared" ref="C196:C199" si="15">B196/36</f>
        <v>2.7777777777777776E-2</v>
      </c>
    </row>
    <row r="197" spans="1:3" x14ac:dyDescent="0.35">
      <c r="A197" t="s">
        <v>263</v>
      </c>
      <c r="B197">
        <f>COUNTIF(Data!$AV:$AV,Graphs!$A197)</f>
        <v>2</v>
      </c>
      <c r="C197" s="4">
        <f t="shared" si="15"/>
        <v>5.5555555555555552E-2</v>
      </c>
    </row>
    <row r="198" spans="1:3" x14ac:dyDescent="0.35">
      <c r="A198" t="s">
        <v>105</v>
      </c>
      <c r="B198">
        <f>COUNTIF(Data!$AV:$AV,Graphs!$A198)</f>
        <v>6</v>
      </c>
      <c r="C198" s="4">
        <f t="shared" si="15"/>
        <v>0.16666666666666666</v>
      </c>
    </row>
    <row r="199" spans="1:3" x14ac:dyDescent="0.35">
      <c r="A199" t="s">
        <v>75</v>
      </c>
      <c r="B199">
        <f>COUNTIF(Data!$AV:$AV,Graphs!$A199)</f>
        <v>2</v>
      </c>
      <c r="C199" s="4">
        <f t="shared" si="15"/>
        <v>5.5555555555555552E-2</v>
      </c>
    </row>
    <row r="201" spans="1:3" x14ac:dyDescent="0.35">
      <c r="B201" s="2">
        <f>SUM(B195:B199)</f>
        <v>36</v>
      </c>
    </row>
    <row r="210" spans="1:28" x14ac:dyDescent="0.35">
      <c r="V210" s="2" t="s">
        <v>403</v>
      </c>
    </row>
    <row r="211" spans="1:28" x14ac:dyDescent="0.35">
      <c r="A211" s="2" t="s">
        <v>396</v>
      </c>
      <c r="B211" t="s">
        <v>326</v>
      </c>
      <c r="V211" s="2" t="s">
        <v>396</v>
      </c>
      <c r="W211" t="s">
        <v>405</v>
      </c>
      <c r="X211" t="s">
        <v>404</v>
      </c>
      <c r="Y211" t="s">
        <v>406</v>
      </c>
    </row>
    <row r="212" spans="1:28" x14ac:dyDescent="0.35">
      <c r="A212" t="s">
        <v>388</v>
      </c>
      <c r="B212" cm="1">
        <f t="array" ref="B212">SUMPRODUCT(--ISNUMBER(SEARCH($A212, Data!$AY:$AY)))</f>
        <v>22</v>
      </c>
      <c r="C212" s="6">
        <f>B212/36</f>
        <v>0.61111111111111116</v>
      </c>
      <c r="V212" t="s">
        <v>388</v>
      </c>
      <c r="W212" cm="1">
        <f t="array" ref="W212">SUMPRODUCT(--ISNUMBER(SEARCH($V212, Data!$AY:$AY)), --(Data!$Z:$Z = "Man"))</f>
        <v>11</v>
      </c>
      <c r="X212" cm="1">
        <f t="array" ref="X212">SUMPRODUCT(--ISNUMBER(SEARCH($V212, Data!$AY:$AY)), --(Data!$Z:$Z = "Woman"))</f>
        <v>10</v>
      </c>
      <c r="Y212" cm="1">
        <f t="array" ref="Y212">SUMPRODUCT(--ISNUMBER(SEARCH($V212, Data!$AY:$AY)), --(Data!$Z:$Z = "Prefer not to say"))</f>
        <v>1</v>
      </c>
      <c r="AA212" s="6">
        <f>W212/21</f>
        <v>0.52380952380952384</v>
      </c>
      <c r="AB212" s="6">
        <f>X212/14</f>
        <v>0.7142857142857143</v>
      </c>
    </row>
    <row r="213" spans="1:28" x14ac:dyDescent="0.35">
      <c r="A213" t="s">
        <v>393</v>
      </c>
      <c r="B213" cm="1">
        <f t="array" ref="B213">SUMPRODUCT(--ISNUMBER(SEARCH($A213, Data!$AY:$AY)))</f>
        <v>10</v>
      </c>
      <c r="C213" s="4">
        <f t="shared" ref="C213:C218" si="16">B213/36</f>
        <v>0.27777777777777779</v>
      </c>
      <c r="V213" t="s">
        <v>393</v>
      </c>
      <c r="W213" cm="1">
        <f t="array" ref="W213">SUMPRODUCT(--ISNUMBER(SEARCH($V213, Data!$AY:$AY)), --(Data!$Z:$Z = "Man"))</f>
        <v>6</v>
      </c>
      <c r="X213" cm="1">
        <f t="array" ref="X213">SUMPRODUCT(--ISNUMBER(SEARCH($V213, Data!$AY:$AY)), --(Data!$Z:$Z = "Woman"))</f>
        <v>3</v>
      </c>
      <c r="Y213" cm="1">
        <f t="array" ref="Y213">SUMPRODUCT(--ISNUMBER(SEARCH($V213, Data!$AY:$AY)), --(Data!$Z:$Z = "Prefer not to say"))</f>
        <v>1</v>
      </c>
      <c r="AA213" s="8">
        <f t="shared" ref="AA213:AA218" si="17">W213/21</f>
        <v>0.2857142857142857</v>
      </c>
      <c r="AB213" s="8">
        <f t="shared" ref="AB213:AB218" si="18">X213/14</f>
        <v>0.21428571428571427</v>
      </c>
    </row>
    <row r="214" spans="1:28" x14ac:dyDescent="0.35">
      <c r="A214" t="s">
        <v>389</v>
      </c>
      <c r="B214" cm="1">
        <f t="array" ref="B214">SUMPRODUCT(--ISNUMBER(SEARCH($A214, Data!$AY:$AY)))</f>
        <v>21</v>
      </c>
      <c r="C214" s="6">
        <f t="shared" si="16"/>
        <v>0.58333333333333337</v>
      </c>
      <c r="V214" t="s">
        <v>389</v>
      </c>
      <c r="W214" cm="1">
        <f t="array" ref="W214">SUMPRODUCT(--ISNUMBER(SEARCH($V214, Data!$AY:$AY)), --(Data!$Z:$Z = "Man"))</f>
        <v>10</v>
      </c>
      <c r="X214" cm="1">
        <f t="array" ref="X214">SUMPRODUCT(--ISNUMBER(SEARCH($V214, Data!$AY:$AY)), --(Data!$Z:$Z = "Woman"))</f>
        <v>10</v>
      </c>
      <c r="Y214" cm="1">
        <f t="array" ref="Y214">SUMPRODUCT(--ISNUMBER(SEARCH($V214, Data!$AY:$AY)), --(Data!$Z:$Z = "Prefer not to say"))</f>
        <v>1</v>
      </c>
      <c r="AA214" s="6">
        <f t="shared" si="17"/>
        <v>0.47619047619047616</v>
      </c>
      <c r="AB214" s="6">
        <f t="shared" si="18"/>
        <v>0.7142857142857143</v>
      </c>
    </row>
    <row r="215" spans="1:28" x14ac:dyDescent="0.35">
      <c r="A215" t="s">
        <v>390</v>
      </c>
      <c r="B215" cm="1">
        <f t="array" ref="B215">SUMPRODUCT(--ISNUMBER(SEARCH($A215, Data!$AY:$AY)))</f>
        <v>15</v>
      </c>
      <c r="C215" s="6">
        <f t="shared" si="16"/>
        <v>0.41666666666666669</v>
      </c>
      <c r="V215" t="s">
        <v>390</v>
      </c>
      <c r="W215" cm="1">
        <f t="array" ref="W215">SUMPRODUCT(--ISNUMBER(SEARCH($V215, Data!$AY:$AY)), --(Data!$Z:$Z = "Man"))</f>
        <v>9</v>
      </c>
      <c r="X215" cm="1">
        <f t="array" ref="X215">SUMPRODUCT(--ISNUMBER(SEARCH($V215, Data!$AY:$AY)), --(Data!$Z:$Z = "Woman"))</f>
        <v>6</v>
      </c>
      <c r="Y215" cm="1">
        <f t="array" ref="Y215">SUMPRODUCT(--ISNUMBER(SEARCH($V215, Data!$AY:$AY)), --(Data!$Z:$Z = "Prefer not to say"))</f>
        <v>0</v>
      </c>
      <c r="AA215" s="6">
        <f t="shared" si="17"/>
        <v>0.42857142857142855</v>
      </c>
      <c r="AB215" s="6">
        <f t="shared" si="18"/>
        <v>0.42857142857142855</v>
      </c>
    </row>
    <row r="216" spans="1:28" x14ac:dyDescent="0.35">
      <c r="A216" t="s">
        <v>391</v>
      </c>
      <c r="B216" cm="1">
        <f t="array" ref="B216">SUMPRODUCT(--ISNUMBER(SEARCH($A216, Data!$AY:$AY)))</f>
        <v>2</v>
      </c>
      <c r="C216" s="4">
        <f t="shared" si="16"/>
        <v>5.5555555555555552E-2</v>
      </c>
      <c r="V216" t="s">
        <v>391</v>
      </c>
      <c r="W216" cm="1">
        <f t="array" ref="W216">SUMPRODUCT(--ISNUMBER(SEARCH($V216, Data!$AY:$AY)), --(Data!$Z:$Z = "Man"))</f>
        <v>0</v>
      </c>
      <c r="X216" cm="1">
        <f t="array" ref="X216">SUMPRODUCT(--ISNUMBER(SEARCH($V216, Data!$AY:$AY)), --(Data!$Z:$Z = "Woman"))</f>
        <v>2</v>
      </c>
      <c r="Y216" cm="1">
        <f t="array" ref="Y216">SUMPRODUCT(--ISNUMBER(SEARCH($V216, Data!$AY:$AY)), --(Data!$Z:$Z = "Prefer not to say"))</f>
        <v>0</v>
      </c>
      <c r="AA216" s="8">
        <f t="shared" si="17"/>
        <v>0</v>
      </c>
      <c r="AB216" s="8">
        <f t="shared" si="18"/>
        <v>0.14285714285714285</v>
      </c>
    </row>
    <row r="217" spans="1:28" x14ac:dyDescent="0.35">
      <c r="A217" t="s">
        <v>392</v>
      </c>
      <c r="B217" cm="1">
        <f t="array" ref="B217">SUMPRODUCT(--ISNUMBER(SEARCH($A217, Data!$AY:$AY)))</f>
        <v>16</v>
      </c>
      <c r="C217" s="6">
        <f t="shared" si="16"/>
        <v>0.44444444444444442</v>
      </c>
      <c r="V217" t="s">
        <v>392</v>
      </c>
      <c r="W217" cm="1">
        <f t="array" ref="W217">SUMPRODUCT(--ISNUMBER(SEARCH($V217, Data!$AY:$AY)), --(Data!$Z:$Z = "Man"))</f>
        <v>10</v>
      </c>
      <c r="X217" cm="1">
        <f t="array" ref="X217">SUMPRODUCT(--ISNUMBER(SEARCH($V217, Data!$AY:$AY)), --(Data!$Z:$Z = "Woman"))</f>
        <v>6</v>
      </c>
      <c r="Y217" cm="1">
        <f t="array" ref="Y217">SUMPRODUCT(--ISNUMBER(SEARCH($V217, Data!$AY:$AY)), --(Data!$Z:$Z = "Prefer not to say"))</f>
        <v>0</v>
      </c>
      <c r="AA217" s="6">
        <f t="shared" si="17"/>
        <v>0.47619047619047616</v>
      </c>
      <c r="AB217" s="6">
        <f t="shared" si="18"/>
        <v>0.42857142857142855</v>
      </c>
    </row>
    <row r="218" spans="1:28" x14ac:dyDescent="0.35">
      <c r="A218" t="s">
        <v>322</v>
      </c>
      <c r="B218">
        <v>2</v>
      </c>
      <c r="C218" s="4">
        <f t="shared" si="16"/>
        <v>5.5555555555555552E-2</v>
      </c>
      <c r="V218" t="s">
        <v>322</v>
      </c>
      <c r="W218">
        <v>1</v>
      </c>
      <c r="X218">
        <v>1</v>
      </c>
      <c r="Y218">
        <v>0</v>
      </c>
      <c r="AA218" s="8">
        <f t="shared" si="17"/>
        <v>4.7619047619047616E-2</v>
      </c>
      <c r="AB218" s="8">
        <f t="shared" si="18"/>
        <v>7.1428571428571425E-2</v>
      </c>
    </row>
    <row r="219" spans="1:28" x14ac:dyDescent="0.35">
      <c r="A219" s="5" t="s">
        <v>394</v>
      </c>
      <c r="V219" s="5" t="s">
        <v>394</v>
      </c>
      <c r="AA219" s="4"/>
      <c r="AB219" s="4"/>
    </row>
    <row r="220" spans="1:28" x14ac:dyDescent="0.35">
      <c r="AA220" s="4"/>
      <c r="AB220" s="4"/>
    </row>
    <row r="221" spans="1:28" x14ac:dyDescent="0.35">
      <c r="AA221" s="4"/>
      <c r="AB221" s="4"/>
    </row>
    <row r="222" spans="1:28" x14ac:dyDescent="0.35">
      <c r="AA222" s="4"/>
      <c r="AB222" s="4"/>
    </row>
    <row r="223" spans="1:28" x14ac:dyDescent="0.35">
      <c r="AA223" s="4"/>
      <c r="AB223" s="4"/>
    </row>
    <row r="228" spans="1:28" x14ac:dyDescent="0.35">
      <c r="A228" s="2" t="s">
        <v>395</v>
      </c>
      <c r="B228" t="s">
        <v>326</v>
      </c>
      <c r="V228" s="2" t="s">
        <v>403</v>
      </c>
    </row>
    <row r="229" spans="1:28" x14ac:dyDescent="0.35">
      <c r="A229" t="s">
        <v>397</v>
      </c>
      <c r="B229">
        <v>24</v>
      </c>
      <c r="C229" s="6">
        <f>B229/36</f>
        <v>0.66666666666666663</v>
      </c>
      <c r="V229" s="2" t="s">
        <v>395</v>
      </c>
      <c r="W229" t="s">
        <v>405</v>
      </c>
      <c r="X229" t="s">
        <v>404</v>
      </c>
      <c r="Y229" t="s">
        <v>406</v>
      </c>
    </row>
    <row r="230" spans="1:28" x14ac:dyDescent="0.35">
      <c r="A230" t="s">
        <v>398</v>
      </c>
      <c r="B230">
        <v>27</v>
      </c>
      <c r="C230" s="6">
        <f t="shared" ref="C230:C234" si="19">B230/36</f>
        <v>0.75</v>
      </c>
      <c r="V230" t="s">
        <v>397</v>
      </c>
      <c r="W230" cm="1">
        <f t="array" ref="W230">SUMPRODUCT(--ISNUMBER(SEARCH($V230, Data!$AZ:$AZ)), --(Data!$Z:$Z = "Man"))</f>
        <v>15</v>
      </c>
      <c r="X230" cm="1">
        <f t="array" ref="X230">SUMPRODUCT(--ISNUMBER(SEARCH($V230, Data!$AZ:$AZ)), --(Data!$Z:$Z = "Woman"))</f>
        <v>8</v>
      </c>
      <c r="Y230" cm="1">
        <f t="array" ref="Y230">SUMPRODUCT(--ISNUMBER(SEARCH($V230, Data!$AZ:$AZ)), --(Data!$Z:$Z = "Prefer not to say"))</f>
        <v>1</v>
      </c>
      <c r="AA230" s="6">
        <f>W230/21</f>
        <v>0.7142857142857143</v>
      </c>
      <c r="AB230" s="6">
        <f>X230/14</f>
        <v>0.5714285714285714</v>
      </c>
    </row>
    <row r="231" spans="1:28" x14ac:dyDescent="0.35">
      <c r="A231" t="s">
        <v>399</v>
      </c>
      <c r="B231">
        <v>7</v>
      </c>
      <c r="C231" s="8">
        <f t="shared" si="19"/>
        <v>0.19444444444444445</v>
      </c>
      <c r="V231" t="s">
        <v>398</v>
      </c>
      <c r="W231" cm="1">
        <f t="array" ref="W231">SUMPRODUCT(--ISNUMBER(SEARCH($V231, Data!$AZ:$AZ)), --(Data!$Z:$Z = "Man"))</f>
        <v>14</v>
      </c>
      <c r="X231" cm="1">
        <f t="array" ref="X231">SUMPRODUCT(--ISNUMBER(SEARCH($V231, Data!$AZ:$AZ)), --(Data!$Z:$Z = "Woman"))</f>
        <v>12</v>
      </c>
      <c r="Y231" cm="1">
        <f t="array" ref="Y231">SUMPRODUCT(--ISNUMBER(SEARCH($V231, Data!$AZ:$AZ)), --(Data!$Z:$Z = "Prefer not to say"))</f>
        <v>1</v>
      </c>
      <c r="AA231" s="6">
        <f>W231/21</f>
        <v>0.66666666666666663</v>
      </c>
      <c r="AB231" s="6">
        <f t="shared" ref="AB231:AB235" si="20">X231/14</f>
        <v>0.8571428571428571</v>
      </c>
    </row>
    <row r="232" spans="1:28" x14ac:dyDescent="0.35">
      <c r="A232" t="s">
        <v>401</v>
      </c>
      <c r="B232">
        <v>16</v>
      </c>
      <c r="C232" s="6">
        <f t="shared" si="19"/>
        <v>0.44444444444444442</v>
      </c>
      <c r="V232" t="s">
        <v>399</v>
      </c>
      <c r="W232" cm="1">
        <f t="array" ref="W232">SUMPRODUCT(--ISNUMBER(SEARCH($V232, Data!$AZ:$AZ)), --(Data!$Z:$Z = "Man"))</f>
        <v>4</v>
      </c>
      <c r="X232" cm="1">
        <f t="array" ref="X232">SUMPRODUCT(--ISNUMBER(SEARCH($V232, Data!$AZ:$AZ)), --(Data!$Z:$Z = "Woman"))</f>
        <v>2</v>
      </c>
      <c r="Y232" cm="1">
        <f t="array" ref="Y232">SUMPRODUCT(--ISNUMBER(SEARCH($V232, Data!$AZ:$AZ)), --(Data!$Z:$Z = "Prefer not to say"))</f>
        <v>1</v>
      </c>
      <c r="AA232" s="8">
        <f t="shared" ref="AA232:AA235" si="21">W232/21</f>
        <v>0.19047619047619047</v>
      </c>
      <c r="AB232" s="8">
        <f>X232/14</f>
        <v>0.14285714285714285</v>
      </c>
    </row>
    <row r="233" spans="1:28" x14ac:dyDescent="0.35">
      <c r="A233" t="s">
        <v>402</v>
      </c>
      <c r="B233">
        <v>14</v>
      </c>
      <c r="C233" s="6">
        <f t="shared" si="19"/>
        <v>0.3888888888888889</v>
      </c>
      <c r="V233" t="s">
        <v>407</v>
      </c>
      <c r="W233" cm="1">
        <f t="array" ref="W233">SUMPRODUCT(--ISNUMBER(SEARCH($V233, Data!$AZ:$AZ)), --(Data!$Z:$Z = "Man"))</f>
        <v>9</v>
      </c>
      <c r="X233" cm="1">
        <f t="array" ref="X233">SUMPRODUCT(--ISNUMBER(SEARCH($V233, Data!$AZ:$AZ)), --(Data!$Z:$Z = "Woman"))</f>
        <v>7</v>
      </c>
      <c r="Y233" cm="1">
        <f t="array" ref="Y233">SUMPRODUCT(--ISNUMBER(SEARCH($V233, Data!$AZ:$AZ)), --(Data!$Z:$Z = "Prefer not to say"))</f>
        <v>0</v>
      </c>
      <c r="AA233" s="6">
        <f t="shared" si="21"/>
        <v>0.42857142857142855</v>
      </c>
      <c r="AB233" s="6">
        <f t="shared" si="20"/>
        <v>0.5</v>
      </c>
    </row>
    <row r="234" spans="1:28" x14ac:dyDescent="0.35">
      <c r="A234" t="s">
        <v>322</v>
      </c>
      <c r="B234">
        <v>2</v>
      </c>
      <c r="C234" s="8">
        <f t="shared" si="19"/>
        <v>5.5555555555555552E-2</v>
      </c>
      <c r="V234" t="s">
        <v>402</v>
      </c>
      <c r="W234" cm="1">
        <f t="array" ref="W234">SUMPRODUCT(--ISNUMBER(SEARCH($V234, Data!$AZ:$AZ)), --(Data!$Z:$Z = "Man"))</f>
        <v>6</v>
      </c>
      <c r="X234" cm="1">
        <f t="array" ref="X234">SUMPRODUCT(--ISNUMBER(SEARCH($V234, Data!$AZ:$AZ)), --(Data!$Z:$Z = "Woman"))</f>
        <v>8</v>
      </c>
      <c r="Y234" cm="1">
        <f t="array" ref="Y234">SUMPRODUCT(--ISNUMBER(SEARCH($V234, Data!$AZ:$AZ)), --(Data!$Z:$Z = "Prefer not to say"))</f>
        <v>0</v>
      </c>
      <c r="AA234" s="6">
        <f t="shared" si="21"/>
        <v>0.2857142857142857</v>
      </c>
      <c r="AB234" s="6">
        <f t="shared" si="20"/>
        <v>0.5714285714285714</v>
      </c>
    </row>
    <row r="235" spans="1:28" x14ac:dyDescent="0.35">
      <c r="A235" s="5" t="s">
        <v>400</v>
      </c>
      <c r="C235" s="4"/>
      <c r="V235" t="s">
        <v>322</v>
      </c>
      <c r="W235">
        <v>1</v>
      </c>
      <c r="X235">
        <v>1</v>
      </c>
      <c r="Y235">
        <v>0</v>
      </c>
      <c r="AA235" s="8">
        <f t="shared" si="21"/>
        <v>4.7619047619047616E-2</v>
      </c>
      <c r="AB235" s="8">
        <f t="shared" si="20"/>
        <v>7.1428571428571425E-2</v>
      </c>
    </row>
    <row r="236" spans="1:28" x14ac:dyDescent="0.35">
      <c r="V236" s="5" t="s">
        <v>400</v>
      </c>
      <c r="AA236" s="8"/>
      <c r="AB236" s="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 Downe</dc:creator>
  <cp:lastModifiedBy>Downe, Beth</cp:lastModifiedBy>
  <dcterms:created xsi:type="dcterms:W3CDTF">2024-08-11T12:07:56Z</dcterms:created>
  <dcterms:modified xsi:type="dcterms:W3CDTF">2024-08-24T16:06:19Z</dcterms:modified>
</cp:coreProperties>
</file>