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302 eQuest Automation\S2302.0 Batch_600_Per_Day\database\"/>
    </mc:Choice>
  </mc:AlternateContent>
  <xr:revisionPtr revIDLastSave="0" documentId="13_ncr:1_{2BE07ADA-88F7-4B82-9C79-CD3E0A4982B3}" xr6:coauthVersionLast="47" xr6:coauthVersionMax="47" xr10:uidLastSave="{00000000-0000-0000-0000-000000000000}"/>
  <bookViews>
    <workbookView xWindow="-108" yWindow="-108" windowWidth="23256" windowHeight="12456" xr2:uid="{A4E3A5EE-C5FE-49D7-951A-33849BCC2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AD14" i="1"/>
  <c r="AC13" i="1"/>
  <c r="AC4" i="1" l="1"/>
  <c r="AC5" i="1"/>
  <c r="AC6" i="1"/>
  <c r="AC3" i="1"/>
  <c r="AD20" i="1" l="1"/>
  <c r="AD15" i="1"/>
  <c r="AD16" i="1"/>
  <c r="AD17" i="1"/>
  <c r="AD18" i="1"/>
  <c r="AD19" i="1"/>
  <c r="AD12" i="1"/>
  <c r="AD11" i="1"/>
  <c r="AD10" i="1"/>
  <c r="AD9" i="1"/>
  <c r="AD8" i="1"/>
  <c r="AD7" i="1"/>
  <c r="AD2" i="1"/>
  <c r="AD3" i="1"/>
  <c r="AD4" i="1"/>
  <c r="AC21" i="1"/>
  <c r="AC16" i="1"/>
  <c r="AC17" i="1"/>
  <c r="AC18" i="1"/>
  <c r="AC19" i="1"/>
  <c r="AC20" i="1"/>
  <c r="AC15" i="1"/>
  <c r="AC14" i="1"/>
  <c r="AC12" i="1"/>
  <c r="AC11" i="1"/>
  <c r="AC10" i="1"/>
  <c r="AC9" i="1"/>
  <c r="AC8" i="1"/>
  <c r="AC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X21" i="1"/>
  <c r="X17" i="1"/>
  <c r="X18" i="1"/>
  <c r="X19" i="1"/>
  <c r="X20" i="1"/>
  <c r="X16" i="1"/>
  <c r="X15" i="1"/>
  <c r="X14" i="1"/>
  <c r="X13" i="1"/>
  <c r="X12" i="1"/>
  <c r="X11" i="1"/>
  <c r="X10" i="1"/>
  <c r="X9" i="1"/>
  <c r="X8" i="1"/>
  <c r="X7" i="1"/>
  <c r="X2" i="1"/>
  <c r="W21" i="1"/>
  <c r="W20" i="1"/>
  <c r="W19" i="1"/>
  <c r="W18" i="1"/>
  <c r="W17" i="1"/>
  <c r="W16" i="1"/>
  <c r="W15" i="1"/>
  <c r="W14" i="1"/>
  <c r="W13" i="1"/>
  <c r="W11" i="1"/>
  <c r="W10" i="1"/>
  <c r="W7" i="1"/>
  <c r="W6" i="1"/>
  <c r="W5" i="1"/>
  <c r="R21" i="1"/>
  <c r="R16" i="1"/>
  <c r="R17" i="1"/>
  <c r="R18" i="1"/>
  <c r="R19" i="1"/>
  <c r="R20" i="1"/>
  <c r="R15" i="1"/>
  <c r="R13" i="1"/>
  <c r="R12" i="1"/>
  <c r="R11" i="1"/>
  <c r="R10" i="1"/>
  <c r="R9" i="1"/>
  <c r="R8" i="1"/>
  <c r="R7" i="1"/>
  <c r="Q21" i="1"/>
  <c r="Q20" i="1"/>
  <c r="Q19" i="1"/>
  <c r="Q17" i="1"/>
  <c r="Q16" i="1"/>
  <c r="Q15" i="1"/>
  <c r="Q14" i="1"/>
  <c r="Q13" i="1"/>
  <c r="Q10" i="1"/>
  <c r="Q8" i="1"/>
  <c r="Q7" i="1"/>
  <c r="Q6" i="1"/>
  <c r="L21" i="1"/>
  <c r="L16" i="1"/>
  <c r="L17" i="1"/>
  <c r="L18" i="1"/>
  <c r="L19" i="1"/>
  <c r="L20" i="1"/>
  <c r="L15" i="1"/>
  <c r="L14" i="1"/>
  <c r="L13" i="1"/>
  <c r="L9" i="1"/>
  <c r="L10" i="1"/>
  <c r="L8" i="1"/>
  <c r="L7" i="1"/>
  <c r="L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K5" i="1"/>
  <c r="K4" i="1"/>
  <c r="J2" i="1"/>
  <c r="J4" i="1"/>
  <c r="V13" i="1" l="1"/>
  <c r="AD13" i="1"/>
  <c r="V14" i="1"/>
  <c r="V15" i="1"/>
  <c r="V16" i="1"/>
  <c r="V17" i="1"/>
  <c r="V18" i="1"/>
  <c r="V19" i="1"/>
  <c r="V20" i="1"/>
  <c r="V21" i="1"/>
  <c r="AD21" i="1"/>
  <c r="P13" i="1"/>
  <c r="P14" i="1"/>
  <c r="R14" i="1"/>
  <c r="P15" i="1"/>
  <c r="P16" i="1"/>
  <c r="P17" i="1"/>
  <c r="P18" i="1"/>
  <c r="Q18" i="1"/>
  <c r="P19" i="1"/>
  <c r="P20" i="1"/>
  <c r="P21" i="1"/>
  <c r="J13" i="1"/>
  <c r="J14" i="1"/>
  <c r="J15" i="1"/>
  <c r="J16" i="1"/>
  <c r="J17" i="1"/>
  <c r="J18" i="1"/>
  <c r="J19" i="1"/>
  <c r="J20" i="1"/>
  <c r="J21" i="1"/>
  <c r="X4" i="1" l="1"/>
  <c r="X5" i="1"/>
  <c r="X6" i="1"/>
  <c r="X3" i="1"/>
  <c r="W2" i="1"/>
  <c r="V3" i="1"/>
  <c r="V4" i="1"/>
  <c r="V5" i="1"/>
  <c r="V6" i="1"/>
  <c r="V7" i="1"/>
  <c r="V8" i="1"/>
  <c r="V9" i="1"/>
  <c r="V10" i="1"/>
  <c r="V11" i="1"/>
  <c r="V12" i="1"/>
  <c r="V2" i="1"/>
  <c r="AD5" i="1" l="1"/>
  <c r="AD6" i="1"/>
  <c r="AC2" i="1"/>
  <c r="R4" i="1"/>
  <c r="R5" i="1"/>
  <c r="R6" i="1"/>
  <c r="R3" i="1"/>
  <c r="R2" i="1"/>
  <c r="Q12" i="1"/>
  <c r="Q11" i="1"/>
  <c r="Q9" i="1"/>
  <c r="Q4" i="1"/>
  <c r="Q5" i="1"/>
  <c r="Q3" i="1"/>
  <c r="Q2" i="1"/>
  <c r="P3" i="1"/>
  <c r="P4" i="1"/>
  <c r="P5" i="1"/>
  <c r="P6" i="1"/>
  <c r="P7" i="1"/>
  <c r="P8" i="1"/>
  <c r="P9" i="1"/>
  <c r="P10" i="1"/>
  <c r="P11" i="1"/>
  <c r="P12" i="1"/>
  <c r="P2" i="1"/>
  <c r="W12" i="1"/>
  <c r="W8" i="1"/>
  <c r="W9" i="1"/>
  <c r="W4" i="1"/>
  <c r="W3" i="1"/>
  <c r="L4" i="1" l="1"/>
  <c r="L5" i="1"/>
  <c r="L6" i="1"/>
  <c r="L11" i="1"/>
  <c r="L12" i="1"/>
  <c r="L3" i="1"/>
  <c r="K3" i="1"/>
  <c r="J5" i="1"/>
  <c r="J6" i="1"/>
  <c r="J7" i="1"/>
  <c r="J8" i="1"/>
  <c r="J9" i="1"/>
  <c r="J10" i="1"/>
  <c r="J11" i="1"/>
  <c r="J12" i="1"/>
  <c r="J3" i="1"/>
  <c r="K2" i="1" l="1"/>
</calcChain>
</file>

<file path=xl/sharedStrings.xml><?xml version="1.0" encoding="utf-8"?>
<sst xmlns="http://schemas.openxmlformats.org/spreadsheetml/2006/main" count="174" uniqueCount="104">
  <si>
    <t>Name</t>
  </si>
  <si>
    <t>Code</t>
  </si>
  <si>
    <t>Mat_1</t>
  </si>
  <si>
    <t>Mat_2</t>
  </si>
  <si>
    <t>Mat_3</t>
  </si>
  <si>
    <t>Mat_4</t>
  </si>
  <si>
    <t>Mat_5</t>
  </si>
  <si>
    <t>Mat_6</t>
  </si>
  <si>
    <t>Solid_Burnt_Brick-230[ENS]</t>
  </si>
  <si>
    <t>ML_SBB230</t>
  </si>
  <si>
    <t>ML_CP</t>
  </si>
  <si>
    <t>ML_SBB</t>
  </si>
  <si>
    <t>LAYERS</t>
  </si>
  <si>
    <t>Mat_1_thickness</t>
  </si>
  <si>
    <t>Mat_2_thickness</t>
  </si>
  <si>
    <t>Mat_3_thickness</t>
  </si>
  <si>
    <t>Mat_4_thickness</t>
  </si>
  <si>
    <t>Mat_5_thickness</t>
  </si>
  <si>
    <t>Mat_6_thickness</t>
  </si>
  <si>
    <t>Solid_Burnt_Brick-230_XPS-5[ENS]</t>
  </si>
  <si>
    <t>Solid_Burnt_Brick-230_XPS-10[ENS]</t>
  </si>
  <si>
    <t>Solid_Burnt_Brick-230_EPS-25[ENS]</t>
  </si>
  <si>
    <t>Solid_Burnt_Brick-230_EPS-50[ENS]</t>
  </si>
  <si>
    <t>ML_XPS</t>
  </si>
  <si>
    <t>ML_EPS</t>
  </si>
  <si>
    <t>ML_PUF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</si>
  <si>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</si>
  <si>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</si>
  <si>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</si>
  <si>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</si>
  <si>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</si>
  <si>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</si>
  <si>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</si>
  <si>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</si>
  <si>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</si>
  <si>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</si>
  <si>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</si>
  <si>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</si>
  <si>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</si>
  <si>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</si>
  <si>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</si>
  <si>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</si>
  <si>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</si>
  <si>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</si>
  <si>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</si>
  <si>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ML_SBB230_XPS_5</t>
  </si>
  <si>
    <t>ML_SBB230_XPS_10</t>
  </si>
  <si>
    <t>ML_SBB230_XPS_25</t>
  </si>
  <si>
    <t>ML_SBB230_XPS_50</t>
  </si>
  <si>
    <t>AAC_Block_Wall-200[ENS]</t>
  </si>
  <si>
    <t>AAC_Block_Wall-200_EPS-25[ENS]</t>
  </si>
  <si>
    <t>AAC_Block_Wall-200_EPS-50[ENS]</t>
  </si>
  <si>
    <t>AAC_Block_Wall-200_PUF-50[ENS]</t>
  </si>
  <si>
    <t>Fly_Ash_Brick-230_PUF-25[ENS]</t>
  </si>
  <si>
    <t>Fly_Ash_Brick-230_PUF-50[ENS]</t>
  </si>
  <si>
    <t>Solid_Concrete_Block-200[ENS]</t>
  </si>
  <si>
    <t>Solid_Concrete_Block-200_XPS-5[ENS]</t>
  </si>
  <si>
    <t>Solid_Concrete_Block-200_EPS-15[ENS]</t>
  </si>
  <si>
    <t>Solid_Concrete_Block-200_EPS-20[ENS]</t>
  </si>
  <si>
    <t>Solid_Concrete_Block-200_XPS-25[ENS]</t>
  </si>
  <si>
    <t>Solid_Concrete_Block-200_XPS-50[ENS]</t>
  </si>
  <si>
    <t>Solid_Concrete_Block-200_EPS-25[ENS]</t>
  </si>
  <si>
    <t>Solid_Concrete_Block-200_EPS-50[ENS]</t>
  </si>
  <si>
    <t>Reinforce_Concrete_200[ENS]</t>
  </si>
  <si>
    <t>ML_ACC200</t>
  </si>
  <si>
    <t>ML_ACC200_EPS_25</t>
  </si>
  <si>
    <t>ML_ACC200_EPS_50</t>
  </si>
  <si>
    <t>ML_ACC200_PUF_50</t>
  </si>
  <si>
    <t>ML_FAB230_PUF_25</t>
  </si>
  <si>
    <t>ML_FAB230_PUF_50</t>
  </si>
  <si>
    <t>ML_SCB200</t>
  </si>
  <si>
    <t>ML_SCB200_XPS_5</t>
  </si>
  <si>
    <t>ML_RC200</t>
  </si>
  <si>
    <t>ML_SCB200_EPS_15</t>
  </si>
  <si>
    <t>ML_SCB200_EPS_20</t>
  </si>
  <si>
    <t>ML_SCB200_XPS_25</t>
  </si>
  <si>
    <t>ML_SCB200_XPS_50</t>
  </si>
  <si>
    <t>ML_SCB200_EPS_25</t>
  </si>
  <si>
    <t>w1</t>
  </si>
  <si>
    <t>w2</t>
  </si>
  <si>
    <t>w3</t>
  </si>
  <si>
    <t>w8</t>
  </si>
  <si>
    <t>w9</t>
  </si>
  <si>
    <t>w13</t>
  </si>
  <si>
    <t>w16</t>
  </si>
  <si>
    <t>w17</t>
  </si>
  <si>
    <t>w19</t>
  </si>
  <si>
    <t>w25</t>
  </si>
  <si>
    <t>w26</t>
  </si>
  <si>
    <t>w27</t>
  </si>
  <si>
    <t>w28</t>
  </si>
  <si>
    <t>w32</t>
  </si>
  <si>
    <t>w33</t>
  </si>
  <si>
    <t>w34</t>
  </si>
  <si>
    <t>w35</t>
  </si>
  <si>
    <t>w36</t>
  </si>
  <si>
    <t>w37</t>
  </si>
  <si>
    <t>w40</t>
  </si>
  <si>
    <t>ML_AAC</t>
  </si>
  <si>
    <t>ML_SCB</t>
  </si>
  <si>
    <t>ML_RCC</t>
  </si>
  <si>
    <t>ML_FAB</t>
  </si>
  <si>
    <t>ML_SCB200_EPS_50</t>
  </si>
  <si>
    <t>ML_W_CP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</si>
</sst>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00_ ;_ * \-#,##0.000_ ;_ * &quot;-&quot;??_ ;_ @_ "/>
    <numFmt numFmtId="165" formatCode="0.000"/>
    <numFmt numFmtId="166" formatCode="0.00000"/>
    <numFmt numFmtId="167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1" fillId="0" borderId="0" xfId="1" applyNumberFormat="1" applyFont="1"/>
    <xf numFmtId="0" fontId="4" fillId="2" borderId="0" xfId="0" applyFont="1" applyFill="1"/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B9D9-8836-40A5-8E2B-42A4DBA381C1}">
  <dimension ref="A1:AH23"/>
  <sheetViews>
    <sheetView tabSelected="1" workbookViewId="0">
      <selection activeCell="D24" sqref="D24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9.4414062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</row>
    <row r="2" spans="1:34" x14ac:dyDescent="0.3">
      <c r="A2" t="s">
        <v>78</v>
      </c>
      <c r="B2" s="5" t="s">
        <v>8</v>
      </c>
      <c r="C2" t="s">
        <v>9</v>
      </c>
      <c r="D2" t="s">
        <v>103</v>
      </c>
      <c r="E2" t="s">
        <v>11</v>
      </c>
      <c r="F2" t="s">
        <v>10</v>
      </c>
      <c r="J2" s="1">
        <f>CONVERT(15,"mm","ft")</f>
        <v>4.9212598425196853E-2</v>
      </c>
      <c r="K2" s="1">
        <f>CONVERT(230,"mm","ft")</f>
        <v>0.75459317585301833</v>
      </c>
      <c r="L2" s="1">
        <f>CONVERT(20,"mm","ft")</f>
        <v>6.5616797900262466E-2</v>
      </c>
      <c r="P2" s="2">
        <f>0.72*5.678263243</f>
        <v>4.0883495349599999</v>
      </c>
      <c r="Q2" s="2">
        <f>0.98*5.678263243</f>
        <v>5.5646979781399999</v>
      </c>
      <c r="R2" s="2">
        <f>0.72*5.678263243</f>
        <v>4.0883495349599999</v>
      </c>
      <c r="V2" s="2">
        <f>1762*0.062427961</f>
        <v>109.99806728199999</v>
      </c>
      <c r="W2" s="2">
        <f>1920*0.062427961</f>
        <v>119.86168511999999</v>
      </c>
      <c r="X2" s="2">
        <f>1762*0.062427961</f>
        <v>109.99806728199999</v>
      </c>
      <c r="AA2" t="s">
        <v>78</v>
      </c>
      <c r="AB2" s="2">
        <f>840* 0.000239005736</f>
        <v>0.20076481824</v>
      </c>
      <c r="AC2" s="3">
        <f>800* 0.000239005736</f>
        <v>0.19120458879999999</v>
      </c>
      <c r="AD2" s="2">
        <f>840* 0.000239005736</f>
        <v>0.20076481824</v>
      </c>
      <c r="AH2">
        <v>1</v>
      </c>
    </row>
    <row r="3" spans="1:34" x14ac:dyDescent="0.3">
      <c r="A3" t="s">
        <v>79</v>
      </c>
      <c r="B3" s="6" t="s">
        <v>19</v>
      </c>
      <c r="C3" t="s">
        <v>45</v>
      </c>
      <c r="D3" t="s">
        <v>103</v>
      </c>
      <c r="E3" t="s">
        <v>23</v>
      </c>
      <c r="F3" t="s">
        <v>11</v>
      </c>
      <c r="J3" s="2">
        <f>CONVERT(20,"mm","ft")</f>
        <v>6.5616797900262466E-2</v>
      </c>
      <c r="K3" s="2">
        <f>CONVERT(10,"mm","ft")</f>
        <v>3.2808398950131233E-2</v>
      </c>
      <c r="L3" s="2">
        <f>CONVERT(230,"mm","ft")</f>
        <v>0.75459317585301833</v>
      </c>
      <c r="P3" s="2">
        <f t="shared" ref="P3:P21" si="0">0.72*5.678263243</f>
        <v>4.0883495349599999</v>
      </c>
      <c r="Q3" s="2">
        <f>0.03*5.678263243</f>
        <v>0.17034789728999999</v>
      </c>
      <c r="R3" s="2">
        <f>0.98*5.678263243</f>
        <v>5.5646979781399999</v>
      </c>
      <c r="V3" s="2">
        <f t="shared" ref="V3:V21" si="1">1762*0.062427961</f>
        <v>109.99806728199999</v>
      </c>
      <c r="W3" s="4">
        <f>35*0.062427961</f>
        <v>2.1849786349999998</v>
      </c>
      <c r="X3" s="2">
        <f>1920*0.062427961</f>
        <v>119.86168511999999</v>
      </c>
      <c r="AA3" t="s">
        <v>79</v>
      </c>
      <c r="AB3" s="2">
        <f t="shared" ref="AB3:AB21" si="2">840* 0.000239005736</f>
        <v>0.20076481824</v>
      </c>
      <c r="AC3" s="3">
        <f>1213* 0.000239005736</f>
        <v>0.289913957768</v>
      </c>
      <c r="AD3" s="2">
        <f>800* 0.000239005736</f>
        <v>0.19120458879999999</v>
      </c>
      <c r="AH3">
        <v>1</v>
      </c>
    </row>
    <row r="4" spans="1:34" x14ac:dyDescent="0.3">
      <c r="A4" t="s">
        <v>80</v>
      </c>
      <c r="B4" s="6" t="s">
        <v>20</v>
      </c>
      <c r="C4" t="s">
        <v>46</v>
      </c>
      <c r="D4" t="s">
        <v>103</v>
      </c>
      <c r="E4" t="s">
        <v>23</v>
      </c>
      <c r="F4" t="s">
        <v>11</v>
      </c>
      <c r="J4" s="2">
        <f t="shared" ref="J4:J21" si="3">CONVERT(20,"mm","ft")</f>
        <v>6.5616797900262466E-2</v>
      </c>
      <c r="K4" s="2">
        <f>CONVERT(10,"mm","ft")</f>
        <v>3.2808398950131233E-2</v>
      </c>
      <c r="L4" s="2">
        <f t="shared" ref="L4:L12" si="4">CONVERT(230,"mm","ft")</f>
        <v>0.75459317585301833</v>
      </c>
      <c r="P4" s="2">
        <f t="shared" si="0"/>
        <v>4.0883495349599999</v>
      </c>
      <c r="Q4" s="2">
        <f t="shared" ref="Q4:Q5" si="5">0.03*5.678263243</f>
        <v>0.17034789728999999</v>
      </c>
      <c r="R4" s="2">
        <f t="shared" ref="R4:R14" si="6">0.98*5.678263243</f>
        <v>5.5646979781399999</v>
      </c>
      <c r="V4" s="2">
        <f t="shared" si="1"/>
        <v>109.99806728199999</v>
      </c>
      <c r="W4" s="4">
        <f t="shared" ref="W4" si="7">35*0.062427961</f>
        <v>2.1849786349999998</v>
      </c>
      <c r="X4" s="2">
        <f t="shared" ref="X4:X6" si="8">1920*0.062427961</f>
        <v>119.86168511999999</v>
      </c>
      <c r="AA4" t="s">
        <v>80</v>
      </c>
      <c r="AB4" s="2">
        <f t="shared" si="2"/>
        <v>0.20076481824</v>
      </c>
      <c r="AC4" s="3">
        <f t="shared" ref="AC4:AC6" si="9">1213* 0.000239005736</f>
        <v>0.289913957768</v>
      </c>
      <c r="AD4" s="2">
        <f t="shared" ref="AD4:AD6" si="10">800* 0.000239005736</f>
        <v>0.19120458879999999</v>
      </c>
      <c r="AH4">
        <v>1</v>
      </c>
    </row>
    <row r="5" spans="1:34" x14ac:dyDescent="0.3">
      <c r="A5" t="s">
        <v>81</v>
      </c>
      <c r="B5" s="6" t="s">
        <v>21</v>
      </c>
      <c r="C5" t="s">
        <v>47</v>
      </c>
      <c r="D5" t="s">
        <v>103</v>
      </c>
      <c r="E5" t="s">
        <v>24</v>
      </c>
      <c r="F5" t="s">
        <v>11</v>
      </c>
      <c r="J5" s="2">
        <f t="shared" si="3"/>
        <v>6.5616797900262466E-2</v>
      </c>
      <c r="K5" s="2">
        <f>CONVERT(30,"mm","ft")</f>
        <v>9.8425196850393706E-2</v>
      </c>
      <c r="L5" s="2">
        <f t="shared" si="4"/>
        <v>0.75459317585301833</v>
      </c>
      <c r="P5" s="2">
        <f t="shared" si="0"/>
        <v>4.0883495349599999</v>
      </c>
      <c r="Q5" s="2">
        <f t="shared" si="5"/>
        <v>0.17034789728999999</v>
      </c>
      <c r="R5" s="2">
        <f t="shared" si="6"/>
        <v>5.5646979781399999</v>
      </c>
      <c r="V5" s="2">
        <f t="shared" si="1"/>
        <v>109.99806728199999</v>
      </c>
      <c r="W5" s="4">
        <f>28*0.062427961</f>
        <v>1.747982908</v>
      </c>
      <c r="X5" s="2">
        <f t="shared" si="8"/>
        <v>119.86168511999999</v>
      </c>
      <c r="AA5" t="s">
        <v>81</v>
      </c>
      <c r="AB5" s="2">
        <f t="shared" si="2"/>
        <v>0.20076481824</v>
      </c>
      <c r="AC5" s="3">
        <f t="shared" si="9"/>
        <v>0.289913957768</v>
      </c>
      <c r="AD5" s="2">
        <f t="shared" si="10"/>
        <v>0.19120458879999999</v>
      </c>
      <c r="AH5">
        <v>1</v>
      </c>
    </row>
    <row r="6" spans="1:34" x14ac:dyDescent="0.3">
      <c r="A6" t="s">
        <v>82</v>
      </c>
      <c r="B6" s="6" t="s">
        <v>22</v>
      </c>
      <c r="C6" t="s">
        <v>48</v>
      </c>
      <c r="D6" t="s">
        <v>103</v>
      </c>
      <c r="E6" t="s">
        <v>24</v>
      </c>
      <c r="F6" t="s">
        <v>11</v>
      </c>
      <c r="J6" s="2">
        <f t="shared" si="3"/>
        <v>6.5616797900262466E-2</v>
      </c>
      <c r="K6" s="2">
        <f>CONVERT(50,"mm","ft")</f>
        <v>0.16404199475065617</v>
      </c>
      <c r="L6" s="2">
        <f t="shared" si="4"/>
        <v>0.75459317585301833</v>
      </c>
      <c r="P6" s="2">
        <f t="shared" si="0"/>
        <v>4.0883495349599999</v>
      </c>
      <c r="Q6" s="2">
        <f>0.04*5.678263243</f>
        <v>0.22713052972</v>
      </c>
      <c r="R6" s="2">
        <f t="shared" si="6"/>
        <v>5.5646979781399999</v>
      </c>
      <c r="V6" s="2">
        <f t="shared" si="1"/>
        <v>109.99806728199999</v>
      </c>
      <c r="W6" s="4">
        <f>28*0.062427961</f>
        <v>1.747982908</v>
      </c>
      <c r="X6" s="2">
        <f t="shared" si="8"/>
        <v>119.86168511999999</v>
      </c>
      <c r="AA6" t="s">
        <v>82</v>
      </c>
      <c r="AB6" s="2">
        <f t="shared" si="2"/>
        <v>0.20076481824</v>
      </c>
      <c r="AC6" s="3">
        <f t="shared" si="9"/>
        <v>0.289913957768</v>
      </c>
      <c r="AD6" s="2">
        <f t="shared" si="10"/>
        <v>0.19120458879999999</v>
      </c>
      <c r="AH6">
        <v>1</v>
      </c>
    </row>
    <row r="7" spans="1:34" x14ac:dyDescent="0.3">
      <c r="A7" t="s">
        <v>83</v>
      </c>
      <c r="B7" s="6" t="s">
        <v>49</v>
      </c>
      <c r="C7" t="s">
        <v>64</v>
      </c>
      <c r="D7" t="s">
        <v>103</v>
      </c>
      <c r="E7" t="s">
        <v>98</v>
      </c>
      <c r="F7" t="s">
        <v>10</v>
      </c>
      <c r="J7" s="2">
        <f t="shared" si="3"/>
        <v>6.5616797900262466E-2</v>
      </c>
      <c r="K7" s="2">
        <f>CONVERT(200,"mm","ft")</f>
        <v>0.65616797900262469</v>
      </c>
      <c r="L7" s="2">
        <f>CONVERT(20,"mm","ft")</f>
        <v>6.5616797900262466E-2</v>
      </c>
      <c r="P7" s="2">
        <f t="shared" si="0"/>
        <v>4.0883495349599999</v>
      </c>
      <c r="Q7" s="2">
        <f>0.18*5.678263243</f>
        <v>1.02208738374</v>
      </c>
      <c r="R7" s="2">
        <f>0.72*5.678263243</f>
        <v>4.0883495349599999</v>
      </c>
      <c r="V7" s="2">
        <f t="shared" si="1"/>
        <v>109.99806728199999</v>
      </c>
      <c r="W7" s="4">
        <f>642*0.062427961</f>
        <v>40.078750962000001</v>
      </c>
      <c r="X7" s="2">
        <f>1762*0.062427961</f>
        <v>109.99806728199999</v>
      </c>
      <c r="AA7" t="s">
        <v>83</v>
      </c>
      <c r="AB7" s="2">
        <f t="shared" si="2"/>
        <v>0.20076481824</v>
      </c>
      <c r="AC7" s="3">
        <f>1240* 0.000239005736</f>
        <v>0.29636711263999999</v>
      </c>
      <c r="AD7" s="2">
        <f>840* 0.000239005736</f>
        <v>0.20076481824</v>
      </c>
      <c r="AH7">
        <v>1</v>
      </c>
    </row>
    <row r="8" spans="1:34" x14ac:dyDescent="0.3">
      <c r="A8" t="s">
        <v>84</v>
      </c>
      <c r="B8" s="6" t="s">
        <v>50</v>
      </c>
      <c r="C8" t="s">
        <v>65</v>
      </c>
      <c r="D8" t="s">
        <v>103</v>
      </c>
      <c r="E8" t="s">
        <v>24</v>
      </c>
      <c r="F8" t="s">
        <v>98</v>
      </c>
      <c r="J8" s="2">
        <f t="shared" si="3"/>
        <v>6.5616797900262466E-2</v>
      </c>
      <c r="K8" s="2">
        <f>CONVERT(30,"mm","ft")</f>
        <v>9.8425196850393706E-2</v>
      </c>
      <c r="L8" s="2">
        <f>CONVERT(200,"mm","ft")</f>
        <v>0.65616797900262469</v>
      </c>
      <c r="P8" s="2">
        <f t="shared" si="0"/>
        <v>4.0883495349599999</v>
      </c>
      <c r="Q8" s="2">
        <f>0.04*5.678263243</f>
        <v>0.22713052972</v>
      </c>
      <c r="R8" s="2">
        <f>0.18*5.678263243</f>
        <v>1.02208738374</v>
      </c>
      <c r="V8" s="2">
        <f t="shared" si="1"/>
        <v>109.99806728199999</v>
      </c>
      <c r="W8" s="4">
        <f t="shared" ref="W8:W9" si="11">28*0.062427961</f>
        <v>1.747982908</v>
      </c>
      <c r="X8" s="2">
        <f>642*0.062427961</f>
        <v>40.078750962000001</v>
      </c>
      <c r="AA8" t="s">
        <v>84</v>
      </c>
      <c r="AB8" s="2">
        <f t="shared" si="2"/>
        <v>0.20076481824</v>
      </c>
      <c r="AC8" s="3">
        <f>1213* 0.000239005736</f>
        <v>0.289913957768</v>
      </c>
      <c r="AD8" s="2">
        <f>1240* 0.000239005736</f>
        <v>0.29636711263999999</v>
      </c>
      <c r="AH8">
        <v>1</v>
      </c>
    </row>
    <row r="9" spans="1:34" x14ac:dyDescent="0.3">
      <c r="A9" t="s">
        <v>85</v>
      </c>
      <c r="B9" s="6" t="s">
        <v>51</v>
      </c>
      <c r="C9" t="s">
        <v>66</v>
      </c>
      <c r="D9" t="s">
        <v>103</v>
      </c>
      <c r="E9" t="s">
        <v>24</v>
      </c>
      <c r="F9" t="s">
        <v>98</v>
      </c>
      <c r="J9" s="2">
        <f t="shared" si="3"/>
        <v>6.5616797900262466E-2</v>
      </c>
      <c r="K9" s="2">
        <f>CONVERT(50,"mm","ft")</f>
        <v>0.16404199475065617</v>
      </c>
      <c r="L9" s="2">
        <f t="shared" ref="L9:L10" si="12">CONVERT(200,"mm","ft")</f>
        <v>0.65616797900262469</v>
      </c>
      <c r="P9" s="2">
        <f t="shared" si="0"/>
        <v>4.0883495349599999</v>
      </c>
      <c r="Q9" s="2">
        <f t="shared" ref="Q9" si="13">0.04*5.678263243</f>
        <v>0.22713052972</v>
      </c>
      <c r="R9" s="2">
        <f>0.18*5.678263243</f>
        <v>1.02208738374</v>
      </c>
      <c r="V9" s="2">
        <f t="shared" si="1"/>
        <v>109.99806728199999</v>
      </c>
      <c r="W9" s="4">
        <f t="shared" si="11"/>
        <v>1.747982908</v>
      </c>
      <c r="X9" s="2">
        <f>642*0.062427961</f>
        <v>40.078750962000001</v>
      </c>
      <c r="AA9" t="s">
        <v>85</v>
      </c>
      <c r="AB9" s="2">
        <f t="shared" si="2"/>
        <v>0.20076481824</v>
      </c>
      <c r="AC9" s="3">
        <f>1213* 0.000239005736</f>
        <v>0.289913957768</v>
      </c>
      <c r="AD9" s="2">
        <f>1240* 0.000239005736</f>
        <v>0.29636711263999999</v>
      </c>
      <c r="AH9">
        <v>1</v>
      </c>
    </row>
    <row r="10" spans="1:34" x14ac:dyDescent="0.3">
      <c r="A10" t="s">
        <v>86</v>
      </c>
      <c r="B10" s="6" t="s">
        <v>52</v>
      </c>
      <c r="C10" t="s">
        <v>67</v>
      </c>
      <c r="D10" t="s">
        <v>103</v>
      </c>
      <c r="E10" t="s">
        <v>25</v>
      </c>
      <c r="F10" t="s">
        <v>98</v>
      </c>
      <c r="J10" s="2">
        <f t="shared" si="3"/>
        <v>6.5616797900262466E-2</v>
      </c>
      <c r="K10" s="2">
        <f>CONVERT(50,"mm","ft")</f>
        <v>0.16404199475065617</v>
      </c>
      <c r="L10" s="2">
        <f t="shared" si="12"/>
        <v>0.65616797900262469</v>
      </c>
      <c r="P10" s="2">
        <f t="shared" si="0"/>
        <v>4.0883495349599999</v>
      </c>
      <c r="Q10" s="2">
        <f>0.03*5.678263243</f>
        <v>0.17034789728999999</v>
      </c>
      <c r="R10" s="2">
        <f>0.18*5.678263243</f>
        <v>1.02208738374</v>
      </c>
      <c r="V10" s="2">
        <f t="shared" si="1"/>
        <v>109.99806728199999</v>
      </c>
      <c r="W10" s="4">
        <f>40*0.062427961</f>
        <v>2.4971184399999999</v>
      </c>
      <c r="X10" s="2">
        <f>642*0.062427961</f>
        <v>40.078750962000001</v>
      </c>
      <c r="AA10" t="s">
        <v>86</v>
      </c>
      <c r="AB10" s="2">
        <f t="shared" si="2"/>
        <v>0.20076481824</v>
      </c>
      <c r="AC10" s="3">
        <f>1590* 0.000239005736</f>
        <v>0.38001912024000001</v>
      </c>
      <c r="AD10" s="2">
        <f>1240* 0.000239005736</f>
        <v>0.29636711263999999</v>
      </c>
      <c r="AH10">
        <v>1</v>
      </c>
    </row>
    <row r="11" spans="1:34" x14ac:dyDescent="0.3">
      <c r="A11" t="s">
        <v>87</v>
      </c>
      <c r="B11" s="6" t="s">
        <v>53</v>
      </c>
      <c r="C11" t="s">
        <v>68</v>
      </c>
      <c r="D11" t="s">
        <v>103</v>
      </c>
      <c r="E11" t="s">
        <v>25</v>
      </c>
      <c r="F11" t="s">
        <v>101</v>
      </c>
      <c r="J11" s="2">
        <f t="shared" si="3"/>
        <v>6.5616797900262466E-2</v>
      </c>
      <c r="K11" s="2">
        <f>CONVERT(30,"mm","ft")</f>
        <v>9.8425196850393706E-2</v>
      </c>
      <c r="L11" s="2">
        <f t="shared" si="4"/>
        <v>0.75459317585301833</v>
      </c>
      <c r="P11" s="2">
        <f t="shared" si="0"/>
        <v>4.0883495349599999</v>
      </c>
      <c r="Q11" s="2">
        <f>0.03*5.678263243</f>
        <v>0.17034789728999999</v>
      </c>
      <c r="R11" s="2">
        <f>0.86*5.678263243</f>
        <v>4.8833063889799995</v>
      </c>
      <c r="V11" s="2">
        <f t="shared" si="1"/>
        <v>109.99806728199999</v>
      </c>
      <c r="W11" s="4">
        <f>40*0.062427961</f>
        <v>2.4971184399999999</v>
      </c>
      <c r="X11" s="2">
        <f>1650*0.062427961</f>
        <v>103.00613564999999</v>
      </c>
      <c r="AA11" t="s">
        <v>87</v>
      </c>
      <c r="AB11" s="2">
        <f t="shared" si="2"/>
        <v>0.20076481824</v>
      </c>
      <c r="AC11" s="3">
        <f>1590* 0.000239005736</f>
        <v>0.38001912024000001</v>
      </c>
      <c r="AD11" s="2">
        <f>930* 0.000239005736</f>
        <v>0.22227533448</v>
      </c>
      <c r="AH11">
        <v>1</v>
      </c>
    </row>
    <row r="12" spans="1:34" x14ac:dyDescent="0.3">
      <c r="A12" t="s">
        <v>88</v>
      </c>
      <c r="B12" s="6" t="s">
        <v>54</v>
      </c>
      <c r="C12" t="s">
        <v>69</v>
      </c>
      <c r="D12" t="s">
        <v>103</v>
      </c>
      <c r="E12" t="s">
        <v>25</v>
      </c>
      <c r="F12" t="s">
        <v>101</v>
      </c>
      <c r="J12" s="2">
        <f t="shared" si="3"/>
        <v>6.5616797900262466E-2</v>
      </c>
      <c r="K12" s="2">
        <f>CONVERT(50,"mm","ft")</f>
        <v>0.16404199475065617</v>
      </c>
      <c r="L12" s="2">
        <f t="shared" si="4"/>
        <v>0.75459317585301833</v>
      </c>
      <c r="P12" s="2">
        <f t="shared" si="0"/>
        <v>4.0883495349599999</v>
      </c>
      <c r="Q12" s="2">
        <f>0.03*5.678263243</f>
        <v>0.17034789728999999</v>
      </c>
      <c r="R12" s="2">
        <f>0.86*5.678263243</f>
        <v>4.8833063889799995</v>
      </c>
      <c r="V12" s="2">
        <f t="shared" si="1"/>
        <v>109.99806728199999</v>
      </c>
      <c r="W12" s="4">
        <f>40*0.062427961</f>
        <v>2.4971184399999999</v>
      </c>
      <c r="X12" s="2">
        <f>1650*0.062427961</f>
        <v>103.00613564999999</v>
      </c>
      <c r="AA12" t="s">
        <v>88</v>
      </c>
      <c r="AB12" s="2">
        <f t="shared" si="2"/>
        <v>0.20076481824</v>
      </c>
      <c r="AC12" s="3">
        <f>1590* 0.000239005736</f>
        <v>0.38001912024000001</v>
      </c>
      <c r="AD12" s="2">
        <f>930* 0.000239005736</f>
        <v>0.22227533448</v>
      </c>
      <c r="AH12">
        <v>1</v>
      </c>
    </row>
    <row r="13" spans="1:34" x14ac:dyDescent="0.3">
      <c r="A13" t="s">
        <v>89</v>
      </c>
      <c r="B13" s="6" t="s">
        <v>55</v>
      </c>
      <c r="C13" t="s">
        <v>70</v>
      </c>
      <c r="D13" t="s">
        <v>103</v>
      </c>
      <c r="E13" t="s">
        <v>99</v>
      </c>
      <c r="F13" t="s">
        <v>10</v>
      </c>
      <c r="J13" s="2">
        <f t="shared" si="3"/>
        <v>6.5616797900262466E-2</v>
      </c>
      <c r="K13" s="2">
        <f>CONVERT(200,"mm","ft")</f>
        <v>0.65616797900262469</v>
      </c>
      <c r="L13" s="2">
        <f>CONVERT(20,"mm","ft")</f>
        <v>6.5616797900262466E-2</v>
      </c>
      <c r="P13" s="2">
        <f t="shared" si="0"/>
        <v>4.0883495349599999</v>
      </c>
      <c r="Q13" s="2">
        <f>1.14*5.678263243</f>
        <v>6.4732200970199996</v>
      </c>
      <c r="R13" s="2">
        <f>0.72*5.678263243</f>
        <v>4.0883495349599999</v>
      </c>
      <c r="V13" s="2">
        <f t="shared" si="1"/>
        <v>109.99806728199999</v>
      </c>
      <c r="W13" s="4">
        <f>2349*0.062427961</f>
        <v>146.64328038899998</v>
      </c>
      <c r="X13" s="2">
        <f>1762*0.062427961</f>
        <v>109.99806728199999</v>
      </c>
      <c r="AA13" t="s">
        <v>89</v>
      </c>
      <c r="AB13" s="2">
        <f t="shared" si="2"/>
        <v>0.20076481824</v>
      </c>
      <c r="AC13" s="3">
        <f>800* 0.000239005736</f>
        <v>0.19120458879999999</v>
      </c>
      <c r="AD13" s="2">
        <f t="shared" ref="AD13:AD21" si="14">840* 0.000239005736</f>
        <v>0.20076481824</v>
      </c>
      <c r="AH13">
        <v>1</v>
      </c>
    </row>
    <row r="14" spans="1:34" x14ac:dyDescent="0.3">
      <c r="A14" t="s">
        <v>90</v>
      </c>
      <c r="B14" s="6" t="s">
        <v>56</v>
      </c>
      <c r="C14" t="s">
        <v>71</v>
      </c>
      <c r="D14" t="s">
        <v>103</v>
      </c>
      <c r="E14" t="s">
        <v>23</v>
      </c>
      <c r="F14" t="s">
        <v>11</v>
      </c>
      <c r="J14" s="2">
        <f t="shared" si="3"/>
        <v>6.5616797900262466E-2</v>
      </c>
      <c r="K14" s="2">
        <f>CONVERT(200,"mm","ft")</f>
        <v>0.65616797900262469</v>
      </c>
      <c r="L14" s="2">
        <f>CONVERT(20,"mm","ft")</f>
        <v>6.5616797900262466E-2</v>
      </c>
      <c r="P14" s="2">
        <f t="shared" si="0"/>
        <v>4.0883495349599999</v>
      </c>
      <c r="Q14" s="2">
        <f>0.03*5.678263243</f>
        <v>0.17034789728999999</v>
      </c>
      <c r="R14" s="2">
        <f t="shared" si="6"/>
        <v>5.5646979781399999</v>
      </c>
      <c r="V14" s="2">
        <f t="shared" si="1"/>
        <v>109.99806728199999</v>
      </c>
      <c r="W14" s="4">
        <f>35*0.062427961</f>
        <v>2.1849786349999998</v>
      </c>
      <c r="X14" s="2">
        <f>2349*0.062427961</f>
        <v>146.64328038899998</v>
      </c>
      <c r="AA14" t="s">
        <v>90</v>
      </c>
      <c r="AB14" s="2">
        <f t="shared" si="2"/>
        <v>0.20076481824</v>
      </c>
      <c r="AC14" s="3">
        <f>1213* 0.000239005736</f>
        <v>0.289913957768</v>
      </c>
      <c r="AD14" s="2">
        <f>800* 0.000239005736</f>
        <v>0.19120458879999999</v>
      </c>
      <c r="AH14">
        <v>1</v>
      </c>
    </row>
    <row r="15" spans="1:34" x14ac:dyDescent="0.3">
      <c r="A15" t="s">
        <v>91</v>
      </c>
      <c r="B15" s="6" t="s">
        <v>57</v>
      </c>
      <c r="C15" t="s">
        <v>73</v>
      </c>
      <c r="D15" t="s">
        <v>103</v>
      </c>
      <c r="E15" t="s">
        <v>24</v>
      </c>
      <c r="F15" t="s">
        <v>11</v>
      </c>
      <c r="J15" s="2">
        <f t="shared" si="3"/>
        <v>6.5616797900262466E-2</v>
      </c>
      <c r="K15" s="2">
        <f>CONVERT(20,"mm","ft")</f>
        <v>6.5616797900262466E-2</v>
      </c>
      <c r="L15" s="2">
        <f>CONVERT(200,"mm","ft")</f>
        <v>0.65616797900262469</v>
      </c>
      <c r="P15" s="2">
        <f t="shared" si="0"/>
        <v>4.0883495349599999</v>
      </c>
      <c r="Q15" s="2">
        <f>0.04*5.678263243</f>
        <v>0.22713052972</v>
      </c>
      <c r="R15" s="2">
        <f>1.41*5.678263243</f>
        <v>8.0063511726299996</v>
      </c>
      <c r="V15" s="2">
        <f t="shared" si="1"/>
        <v>109.99806728199999</v>
      </c>
      <c r="W15" s="4">
        <f>28*0.062427961</f>
        <v>1.747982908</v>
      </c>
      <c r="X15" s="2">
        <f>2349*0.062427961</f>
        <v>146.64328038899998</v>
      </c>
      <c r="AA15" t="s">
        <v>91</v>
      </c>
      <c r="AB15" s="2">
        <f t="shared" si="2"/>
        <v>0.20076481824</v>
      </c>
      <c r="AC15" s="3">
        <f>1213* 0.000239005736</f>
        <v>0.289913957768</v>
      </c>
      <c r="AD15" s="2">
        <f t="shared" ref="AD15:AD20" si="15">300* 0.000239005736</f>
        <v>7.1701720799999993E-2</v>
      </c>
      <c r="AH15">
        <v>1</v>
      </c>
    </row>
    <row r="16" spans="1:34" x14ac:dyDescent="0.3">
      <c r="A16" t="s">
        <v>92</v>
      </c>
      <c r="B16" s="6" t="s">
        <v>58</v>
      </c>
      <c r="C16" t="s">
        <v>74</v>
      </c>
      <c r="D16" t="s">
        <v>103</v>
      </c>
      <c r="E16" t="s">
        <v>24</v>
      </c>
      <c r="F16" t="s">
        <v>11</v>
      </c>
      <c r="J16" s="2">
        <f t="shared" si="3"/>
        <v>6.5616797900262466E-2</v>
      </c>
      <c r="K16" s="2">
        <f>CONVERT(20,"mm","ft")</f>
        <v>6.5616797900262466E-2</v>
      </c>
      <c r="L16" s="2">
        <f t="shared" ref="L16:L20" si="16">CONVERT(200,"mm","ft")</f>
        <v>0.65616797900262469</v>
      </c>
      <c r="P16" s="2">
        <f t="shared" si="0"/>
        <v>4.0883495349599999</v>
      </c>
      <c r="Q16" s="2">
        <f>0.04*5.678263243</f>
        <v>0.22713052972</v>
      </c>
      <c r="R16" s="2">
        <f t="shared" ref="R16:R20" si="17">1.41*5.678263243</f>
        <v>8.0063511726299996</v>
      </c>
      <c r="V16" s="2">
        <f t="shared" si="1"/>
        <v>109.99806728199999</v>
      </c>
      <c r="W16" s="4">
        <f>28*0.062427961</f>
        <v>1.747982908</v>
      </c>
      <c r="X16" s="2">
        <f>2349*0.062427961</f>
        <v>146.64328038899998</v>
      </c>
      <c r="AA16" t="s">
        <v>92</v>
      </c>
      <c r="AB16" s="2">
        <f t="shared" si="2"/>
        <v>0.20076481824</v>
      </c>
      <c r="AC16" s="3">
        <f t="shared" ref="AC16:AC20" si="18">1213* 0.000239005736</f>
        <v>0.289913957768</v>
      </c>
      <c r="AD16" s="2">
        <f t="shared" si="15"/>
        <v>7.1701720799999993E-2</v>
      </c>
      <c r="AH16">
        <v>1</v>
      </c>
    </row>
    <row r="17" spans="1:34" x14ac:dyDescent="0.3">
      <c r="A17" t="s">
        <v>93</v>
      </c>
      <c r="B17" s="6" t="s">
        <v>59</v>
      </c>
      <c r="C17" t="s">
        <v>75</v>
      </c>
      <c r="D17" t="s">
        <v>103</v>
      </c>
      <c r="E17" t="s">
        <v>23</v>
      </c>
      <c r="F17" t="s">
        <v>11</v>
      </c>
      <c r="J17" s="2">
        <f t="shared" si="3"/>
        <v>6.5616797900262466E-2</v>
      </c>
      <c r="K17" s="2">
        <f>CONVERT(30,"mm","ft")</f>
        <v>9.8425196850393706E-2</v>
      </c>
      <c r="L17" s="2">
        <f t="shared" si="16"/>
        <v>0.65616797900262469</v>
      </c>
      <c r="P17" s="2">
        <f t="shared" si="0"/>
        <v>4.0883495349599999</v>
      </c>
      <c r="Q17" s="2">
        <f>0.03*5.678263243</f>
        <v>0.17034789728999999</v>
      </c>
      <c r="R17" s="2">
        <f t="shared" si="17"/>
        <v>8.0063511726299996</v>
      </c>
      <c r="V17" s="2">
        <f t="shared" si="1"/>
        <v>109.99806728199999</v>
      </c>
      <c r="W17" s="4">
        <f>35*0.062427961</f>
        <v>2.1849786349999998</v>
      </c>
      <c r="X17" s="2">
        <f t="shared" ref="X17:X20" si="19">2349*0.062427961</f>
        <v>146.64328038899998</v>
      </c>
      <c r="AA17" t="s">
        <v>93</v>
      </c>
      <c r="AB17" s="2">
        <f t="shared" si="2"/>
        <v>0.20076481824</v>
      </c>
      <c r="AC17" s="3">
        <f t="shared" si="18"/>
        <v>0.289913957768</v>
      </c>
      <c r="AD17" s="2">
        <f t="shared" si="15"/>
        <v>7.1701720799999993E-2</v>
      </c>
      <c r="AH17">
        <v>1</v>
      </c>
    </row>
    <row r="18" spans="1:34" x14ac:dyDescent="0.3">
      <c r="A18" t="s">
        <v>94</v>
      </c>
      <c r="B18" s="6" t="s">
        <v>60</v>
      </c>
      <c r="C18" t="s">
        <v>76</v>
      </c>
      <c r="D18" t="s">
        <v>103</v>
      </c>
      <c r="E18" t="s">
        <v>23</v>
      </c>
      <c r="F18" t="s">
        <v>11</v>
      </c>
      <c r="J18" s="2">
        <f t="shared" si="3"/>
        <v>6.5616797900262466E-2</v>
      </c>
      <c r="K18" s="2">
        <f>CONVERT(50,"mm","ft")</f>
        <v>0.16404199475065617</v>
      </c>
      <c r="L18" s="2">
        <f t="shared" si="16"/>
        <v>0.65616797900262469</v>
      </c>
      <c r="P18" s="2">
        <f t="shared" si="0"/>
        <v>4.0883495349599999</v>
      </c>
      <c r="Q18" s="2">
        <f t="shared" ref="Q18" si="20">0.03*5.678263243</f>
        <v>0.17034789728999999</v>
      </c>
      <c r="R18" s="2">
        <f t="shared" si="17"/>
        <v>8.0063511726299996</v>
      </c>
      <c r="V18" s="2">
        <f t="shared" si="1"/>
        <v>109.99806728199999</v>
      </c>
      <c r="W18" s="4">
        <f>35*0.062427961</f>
        <v>2.1849786349999998</v>
      </c>
      <c r="X18" s="2">
        <f t="shared" si="19"/>
        <v>146.64328038899998</v>
      </c>
      <c r="AA18" t="s">
        <v>94</v>
      </c>
      <c r="AB18" s="2">
        <f t="shared" si="2"/>
        <v>0.20076481824</v>
      </c>
      <c r="AC18" s="3">
        <f t="shared" si="18"/>
        <v>0.289913957768</v>
      </c>
      <c r="AD18" s="2">
        <f t="shared" si="15"/>
        <v>7.1701720799999993E-2</v>
      </c>
      <c r="AH18">
        <v>1</v>
      </c>
    </row>
    <row r="19" spans="1:34" x14ac:dyDescent="0.3">
      <c r="A19" t="s">
        <v>95</v>
      </c>
      <c r="B19" s="6" t="s">
        <v>61</v>
      </c>
      <c r="C19" t="s">
        <v>77</v>
      </c>
      <c r="D19" t="s">
        <v>103</v>
      </c>
      <c r="E19" t="s">
        <v>24</v>
      </c>
      <c r="F19" t="s">
        <v>11</v>
      </c>
      <c r="J19" s="2">
        <f t="shared" si="3"/>
        <v>6.5616797900262466E-2</v>
      </c>
      <c r="K19" s="2">
        <f>CONVERT(30,"mm","ft")</f>
        <v>9.8425196850393706E-2</v>
      </c>
      <c r="L19" s="2">
        <f t="shared" si="16"/>
        <v>0.65616797900262469</v>
      </c>
      <c r="P19" s="2">
        <f t="shared" si="0"/>
        <v>4.0883495349599999</v>
      </c>
      <c r="Q19" s="2">
        <f>0.04*5.678263243</f>
        <v>0.22713052972</v>
      </c>
      <c r="R19" s="2">
        <f t="shared" si="17"/>
        <v>8.0063511726299996</v>
      </c>
      <c r="V19" s="2">
        <f t="shared" si="1"/>
        <v>109.99806728199999</v>
      </c>
      <c r="W19" s="4">
        <f>28*0.062427961</f>
        <v>1.747982908</v>
      </c>
      <c r="X19" s="2">
        <f t="shared" si="19"/>
        <v>146.64328038899998</v>
      </c>
      <c r="AA19" t="s">
        <v>95</v>
      </c>
      <c r="AB19" s="2">
        <f t="shared" si="2"/>
        <v>0.20076481824</v>
      </c>
      <c r="AC19" s="3">
        <f t="shared" si="18"/>
        <v>0.289913957768</v>
      </c>
      <c r="AD19" s="2">
        <f t="shared" si="15"/>
        <v>7.1701720799999993E-2</v>
      </c>
      <c r="AH19">
        <v>1</v>
      </c>
    </row>
    <row r="20" spans="1:34" x14ac:dyDescent="0.3">
      <c r="A20" t="s">
        <v>96</v>
      </c>
      <c r="B20" s="6" t="s">
        <v>62</v>
      </c>
      <c r="C20" t="s">
        <v>102</v>
      </c>
      <c r="D20" t="s">
        <v>103</v>
      </c>
      <c r="E20" t="s">
        <v>24</v>
      </c>
      <c r="F20" t="s">
        <v>11</v>
      </c>
      <c r="J20" s="2">
        <f t="shared" si="3"/>
        <v>6.5616797900262466E-2</v>
      </c>
      <c r="K20" s="2">
        <f>CONVERT(50,"mm","ft")</f>
        <v>0.16404199475065617</v>
      </c>
      <c r="L20" s="2">
        <f t="shared" si="16"/>
        <v>0.65616797900262469</v>
      </c>
      <c r="P20" s="2">
        <f t="shared" si="0"/>
        <v>4.0883495349599999</v>
      </c>
      <c r="Q20" s="2">
        <f>0.04*5.678263243</f>
        <v>0.22713052972</v>
      </c>
      <c r="R20" s="2">
        <f t="shared" si="17"/>
        <v>8.0063511726299996</v>
      </c>
      <c r="V20" s="2">
        <f t="shared" si="1"/>
        <v>109.99806728199999</v>
      </c>
      <c r="W20" s="4">
        <f>28*0.062427961</f>
        <v>1.747982908</v>
      </c>
      <c r="X20" s="2">
        <f t="shared" si="19"/>
        <v>146.64328038899998</v>
      </c>
      <c r="AA20" t="s">
        <v>96</v>
      </c>
      <c r="AB20" s="2">
        <f t="shared" si="2"/>
        <v>0.20076481824</v>
      </c>
      <c r="AC20" s="3">
        <f t="shared" si="18"/>
        <v>0.289913957768</v>
      </c>
      <c r="AD20" s="2">
        <f t="shared" si="15"/>
        <v>7.1701720799999993E-2</v>
      </c>
      <c r="AH20">
        <v>1</v>
      </c>
    </row>
    <row r="21" spans="1:34" x14ac:dyDescent="0.3">
      <c r="A21" t="s">
        <v>97</v>
      </c>
      <c r="B21" s="6" t="s">
        <v>63</v>
      </c>
      <c r="C21" t="s">
        <v>72</v>
      </c>
      <c r="D21" t="s">
        <v>103</v>
      </c>
      <c r="E21" t="s">
        <v>100</v>
      </c>
      <c r="F21" t="s">
        <v>10</v>
      </c>
      <c r="J21" s="2">
        <f t="shared" si="3"/>
        <v>6.5616797900262466E-2</v>
      </c>
      <c r="K21" s="2">
        <f>CONVERT(200,"mm","ft")</f>
        <v>0.65616797900262469</v>
      </c>
      <c r="L21" s="2">
        <f>CONVERT(20,"mm","ft")</f>
        <v>6.5616797900262466E-2</v>
      </c>
      <c r="P21" s="2">
        <f t="shared" si="0"/>
        <v>4.0883495349599999</v>
      </c>
      <c r="Q21" s="2">
        <f>1.58*5.678263243</f>
        <v>8.9716559239400002</v>
      </c>
      <c r="R21" s="2">
        <f>0.72*5.678263243</f>
        <v>4.0883495349599999</v>
      </c>
      <c r="V21" s="2">
        <f t="shared" si="1"/>
        <v>109.99806728199999</v>
      </c>
      <c r="W21" s="4">
        <f>2288*0.062427961</f>
        <v>142.835174768</v>
      </c>
      <c r="X21" s="2">
        <f>1762*0.062427961</f>
        <v>109.99806728199999</v>
      </c>
      <c r="AA21" t="s">
        <v>97</v>
      </c>
      <c r="AB21" s="2">
        <f t="shared" si="2"/>
        <v>0.20076481824</v>
      </c>
      <c r="AC21" s="3">
        <f>880* 0.000239005736</f>
        <v>0.21032504767999999</v>
      </c>
      <c r="AD21" s="2">
        <f t="shared" si="14"/>
        <v>0.20076481824</v>
      </c>
      <c r="AH21">
        <v>1</v>
      </c>
    </row>
    <row r="23" spans="1:34" x14ac:dyDescent="0.3">
      <c r="K23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Kumar</dc:creator>
  <cp:lastModifiedBy>Rajeev Kumar</cp:lastModifiedBy>
  <dcterms:created xsi:type="dcterms:W3CDTF">2024-03-19T06:46:08Z</dcterms:created>
  <dcterms:modified xsi:type="dcterms:W3CDTF">2025-04-07T03:59:08Z</dcterms:modified>
</cp:coreProperties>
</file>