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cteristicsList" sheetId="1" state="visible" r:id="rId2"/>
    <sheet name="Test" sheetId="2" state="visible" r:id="rId3"/>
    <sheet name="VariableConductance" sheetId="3" state="visible" r:id="rId4"/>
    <sheet name="AllPublic_Conductanc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<sst xmlns="http://schemas.openxmlformats.org/spreadsheetml/2006/main" count="241" uniqueCount="74">
  <si>
    <t xml:space="preserve">&lt;Name&gt;</t>
  </si>
  <si>
    <t xml:space="preserve">UpperLayerThickness</t>
  </si>
  <si>
    <t xml:space="preserve">&lt;porosity1&gt;</t>
  </si>
  <si>
    <t xml:space="preserve">&lt;permX1&gt;</t>
  </si>
  <si>
    <t xml:space="preserve">&lt;permY1&gt;</t>
  </si>
  <si>
    <t xml:space="preserve">AnisotropyRatio1   (X/Z)</t>
  </si>
  <si>
    <t xml:space="preserve">&lt;permZ1&gt;</t>
  </si>
  <si>
    <t xml:space="preserve">DownLayerThickness</t>
  </si>
  <si>
    <t xml:space="preserve">&lt;porosity2&gt;</t>
  </si>
  <si>
    <t xml:space="preserve">&lt;permX2&gt;</t>
  </si>
  <si>
    <t xml:space="preserve">&lt;permY2&gt;</t>
  </si>
  <si>
    <t xml:space="preserve">anisotropyRatio2   (X/Z)</t>
  </si>
  <si>
    <t xml:space="preserve">&lt;permZ2&gt;</t>
  </si>
  <si>
    <t xml:space="preserve">&lt;DomainDepth&gt;</t>
  </si>
  <si>
    <t xml:space="preserve">&lt;zInBetweenLayers&gt;</t>
  </si>
  <si>
    <t xml:space="preserve">&lt;AquiferLen&gt;</t>
  </si>
  <si>
    <t xml:space="preserve">&lt;boundaryWaterTable&gt;</t>
  </si>
  <si>
    <t xml:space="preserve">&lt;desiredTimeStep&gt;</t>
  </si>
  <si>
    <t xml:space="preserve">dX</t>
  </si>
  <si>
    <t xml:space="preserve">&lt;CellRatioX&gt;</t>
  </si>
  <si>
    <t xml:space="preserve">&lt;nX&gt;</t>
  </si>
  <si>
    <t xml:space="preserve">dY</t>
  </si>
  <si>
    <t xml:space="preserve">&lt;CellRatioY&gt;</t>
  </si>
  <si>
    <t xml:space="preserve">&lt;nY&gt;</t>
  </si>
  <si>
    <t xml:space="preserve">dZ</t>
  </si>
  <si>
    <t xml:space="preserve">&lt;CellRatioZ&gt;</t>
  </si>
  <si>
    <t xml:space="preserve">&lt;nZ&gt;</t>
  </si>
  <si>
    <t xml:space="preserve">DistanceTo Contamination</t>
  </si>
  <si>
    <t xml:space="preserve">&lt;setbackDist&gt;</t>
  </si>
  <si>
    <t xml:space="preserve">Diameter LeakingPipe</t>
  </si>
  <si>
    <t xml:space="preserve">&lt;setbackPlusLeak&gt;</t>
  </si>
  <si>
    <t xml:space="preserve">&lt;leakingYNorth&gt;</t>
  </si>
  <si>
    <t xml:space="preserve">&lt;leakingYSouth&gt;</t>
  </si>
  <si>
    <t xml:space="preserve">LeakingFlow</t>
  </si>
  <si>
    <t xml:space="preserve">&lt;rateLeaking&gt;</t>
  </si>
  <si>
    <t xml:space="preserve">&lt;rateExtraction&gt;</t>
  </si>
  <si>
    <t xml:space="preserve">&lt;wellZTop&gt;</t>
  </si>
  <si>
    <t xml:space="preserve">&lt;wellZBottom&gt;</t>
  </si>
  <si>
    <t xml:space="preserve">&lt;wellXY&gt;</t>
  </si>
  <si>
    <t xml:space="preserve">wellDiameter</t>
  </si>
  <si>
    <t xml:space="preserve">extractionFlux</t>
  </si>
  <si>
    <t xml:space="preserve">&lt;observationAtWell&gt;</t>
  </si>
  <si>
    <t xml:space="preserve">&lt;obsTimeStep&gt;</t>
  </si>
  <si>
    <t xml:space="preserve">&lt;endTime&gt;</t>
  </si>
  <si>
    <t xml:space="preserve">&lt;warmUpTime&gt;</t>
  </si>
  <si>
    <t xml:space="preserve">Concentration</t>
  </si>
  <si>
    <t xml:space="preserve">&lt;initialConcentration&gt;</t>
  </si>
  <si>
    <t xml:space="preserve">&lt;katt&gt;</t>
  </si>
  <si>
    <t xml:space="preserve">&lt;kdet&gt;</t>
  </si>
  <si>
    <t xml:space="preserve">&lt;decayAq&gt;</t>
  </si>
  <si>
    <t xml:space="preserve">&lt;decayIm&gt;</t>
  </si>
  <si>
    <t xml:space="preserve">&lt;headGradientX&gt;</t>
  </si>
  <si>
    <t xml:space="preserve">&lt;conductance&gt;</t>
  </si>
  <si>
    <t xml:space="preserve">waterDepth in Pipe (cm)</t>
  </si>
  <si>
    <t xml:space="preserve">&lt;depthWaterInPipe&gt;</t>
  </si>
  <si>
    <t xml:space="preserve">GravelOnSand_Public_1</t>
  </si>
  <si>
    <t xml:space="preserve">SandOnGravel_Public_2</t>
  </si>
  <si>
    <t xml:space="preserve">Gravel_Public</t>
  </si>
  <si>
    <t xml:space="preserve">CoarseSand_Public</t>
  </si>
  <si>
    <t xml:space="preserve">LowPerm_Public</t>
  </si>
  <si>
    <t xml:space="preserve">GravelOnSand_Domestic_1</t>
  </si>
  <si>
    <t xml:space="preserve">SandOnGravel_Domestic_2</t>
  </si>
  <si>
    <t xml:space="preserve">Gravel_Domestic</t>
  </si>
  <si>
    <t xml:space="preserve">CoarseSand_Domestic</t>
  </si>
  <si>
    <t xml:space="preserve">LowPerm_Domestic</t>
  </si>
  <si>
    <t xml:space="preserve">CoarseSand_Public_h=0m</t>
  </si>
  <si>
    <t xml:space="preserve">CoarseSand_Public_h=0.01m</t>
  </si>
  <si>
    <t xml:space="preserve">CoarseSand_Public_h=0.10m</t>
  </si>
  <si>
    <t xml:space="preserve">CoarseSand_Public_h=1m</t>
  </si>
  <si>
    <t xml:space="preserve">CoarseSand_Public_h=0m_1E-08</t>
  </si>
  <si>
    <t xml:space="preserve">CoarseSand_Public_h=0m_1E-09</t>
  </si>
  <si>
    <t xml:space="preserve">CoarseSand_Public_h=0m_1E-10</t>
  </si>
  <si>
    <t xml:space="preserve">CoarseSand_Public_h=0m_1E-11</t>
  </si>
  <si>
    <t xml:space="preserve">CoarseSand_Public_h=0m_1E-12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</si>
</sst>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#,##0.00"/>
    <numFmt numFmtId="167" formatCode="General"/>
    <numFmt numFmtId="168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DCDCDC"/>
      <name val="Arial"/>
      <family val="2"/>
      <charset val="1"/>
    </font>
    <font>
      <sz val="12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E3E3"/>
        <bgColor rgb="FF00FFFF"/>
      </patternFill>
    </fill>
    <fill>
      <patternFill patternType="solid">
        <fgColor rgb="FF00FE7F"/>
        <bgColor rgb="FF00E3E3"/>
      </patternFill>
    </fill>
    <fill>
      <patternFill patternType="solid">
        <fgColor rgb="FFE8E8E8"/>
        <bgColor rgb="FFDCDCDC"/>
      </patternFill>
    </fill>
    <fill>
      <patternFill patternType="solid">
        <fgColor rgb="FFEE82EE"/>
        <bgColor rgb="FFCC99FF"/>
      </patternFill>
    </fill>
    <fill>
      <patternFill patternType="solid">
        <fgColor rgb="FF7CFC00"/>
        <bgColor rgb="FF98FB98"/>
      </patternFill>
    </fill>
    <fill>
      <patternFill patternType="solid">
        <fgColor rgb="FFA9A9A9"/>
        <bgColor rgb="FFC0C0C0"/>
      </patternFill>
    </fill>
    <fill>
      <patternFill patternType="solid">
        <fgColor rgb="FFADD8E6"/>
        <bgColor rgb="FFC0C0C0"/>
      </patternFill>
    </fill>
    <fill>
      <patternFill patternType="solid">
        <fgColor rgb="FFFFFFFF"/>
        <bgColor rgb="FFE8E8E8"/>
      </patternFill>
    </fill>
    <fill>
      <patternFill patternType="solid">
        <fgColor rgb="FF98FB98"/>
        <bgColor rgb="FFADD8E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E7F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E3E3"/>
      <rgbColor rgb="FFCCFFFF"/>
      <rgbColor rgb="FF98FB98"/>
      <rgbColor rgb="FFFFFF99"/>
      <rgbColor rgb="FFADD8E6"/>
      <rgbColor rgb="FFEE82EE"/>
      <rgbColor rgb="FFCC99FF"/>
      <rgbColor rgb="FFFFCC99"/>
      <rgbColor rgb="FF3366FF"/>
      <rgbColor rgb="FF33CCCC"/>
      <rgbColor rgb="FF7CF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1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Q10" activeCellId="0" sqref="Q1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4.22"/>
    <col collapsed="false" customWidth="true" hidden="false" outlineLevel="0" max="3" min="2" style="0" width="8.37"/>
    <col collapsed="false" customWidth="true" hidden="false" outlineLevel="0" max="4" min="4" style="0" width="9.33"/>
    <col collapsed="false" customWidth="true" hidden="false" outlineLevel="0" max="6" min="6" style="0" width="8.37"/>
    <col collapsed="false" customWidth="true" hidden="false" outlineLevel="0" max="7" min="7" style="0" width="10.15"/>
    <col collapsed="false" customWidth="true" hidden="false" outlineLevel="0" max="9" min="8" style="0" width="8.37"/>
    <col collapsed="false" customWidth="true" hidden="false" outlineLevel="0" max="10" min="10" style="0" width="9.13"/>
    <col collapsed="false" customWidth="true" hidden="false" outlineLevel="0" max="11" min="11" style="0" width="10.15"/>
    <col collapsed="false" customWidth="true" hidden="false" outlineLevel="0" max="12" min="12" style="0" width="7.67"/>
    <col collapsed="false" customWidth="true" hidden="false" outlineLevel="0" max="13" min="13" style="0" width="9.99"/>
    <col collapsed="false" customWidth="true" hidden="false" outlineLevel="0" max="18" min="14" style="0" width="8.37"/>
    <col collapsed="false" customWidth="true" hidden="false" outlineLevel="0" max="24" min="19" style="0" width="10.71"/>
    <col collapsed="false" customWidth="true" hidden="false" outlineLevel="0" max="25" min="25" style="0" width="8.37"/>
    <col collapsed="false" customWidth="true" hidden="false" outlineLevel="0" max="27" min="26" style="0" width="10.71"/>
    <col collapsed="false" customWidth="true" hidden="false" outlineLevel="0" max="28" min="28" style="0" width="8.37"/>
    <col collapsed="false" customWidth="true" hidden="false" outlineLevel="0" max="34" min="29" style="0" width="8.6"/>
    <col collapsed="false" customWidth="true" hidden="false" outlineLevel="0" max="35" min="35" style="0" width="10.12"/>
    <col collapsed="false" customWidth="true" hidden="false" outlineLevel="0" max="36" min="36" style="0" width="8.18"/>
    <col collapsed="false" customWidth="true" hidden="false" outlineLevel="0" max="38" min="37" style="0" width="7.04"/>
    <col collapsed="false" customWidth="true" hidden="false" outlineLevel="0" max="40" min="39" style="0" width="8.18"/>
    <col collapsed="false" customWidth="true" hidden="false" outlineLevel="0" max="42" min="42" style="0" width="8.18"/>
    <col collapsed="false" customWidth="true" hidden="false" outlineLevel="0" max="46" min="43" style="0" width="7.04"/>
    <col collapsed="false" customWidth="true" hidden="false" outlineLevel="0" max="47" min="47" style="0" width="9.93"/>
    <col collapsed="false" customWidth="true" hidden="false" outlineLevel="0" max="48" min="48" style="0" width="10.41"/>
  </cols>
  <sheetData>
    <row r="1" customFormat="false" ht="130.2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6" t="s">
        <v>12</v>
      </c>
      <c r="N1" s="8" t="s">
        <v>13</v>
      </c>
      <c r="O1" s="9" t="s">
        <v>14</v>
      </c>
      <c r="P1" s="10" t="s">
        <v>15</v>
      </c>
      <c r="Q1" s="11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2" t="s">
        <v>27</v>
      </c>
      <c r="AC1" s="13" t="s">
        <v>28</v>
      </c>
      <c r="AD1" s="14" t="s">
        <v>29</v>
      </c>
      <c r="AE1" s="13" t="s">
        <v>30</v>
      </c>
      <c r="AF1" s="13" t="s">
        <v>31</v>
      </c>
      <c r="AG1" s="13" t="s">
        <v>32</v>
      </c>
      <c r="AH1" s="15" t="s">
        <v>33</v>
      </c>
      <c r="AI1" s="16" t="s">
        <v>34</v>
      </c>
      <c r="AJ1" s="17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9" t="s">
        <v>42</v>
      </c>
      <c r="AR1" s="19" t="s">
        <v>43</v>
      </c>
      <c r="AS1" s="19" t="s">
        <v>44</v>
      </c>
      <c r="AT1" s="20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2" t="s">
        <v>50</v>
      </c>
      <c r="AZ1" s="23" t="s">
        <v>51</v>
      </c>
      <c r="BA1" s="23" t="s">
        <v>52</v>
      </c>
      <c r="BB1" s="24" t="s">
        <v>53</v>
      </c>
      <c r="BC1" s="23" t="s">
        <v>54</v>
      </c>
      <c r="BD1" s="1"/>
      <c r="BE1" s="1"/>
      <c r="BF1" s="1"/>
      <c r="BG1" s="1"/>
      <c r="BH1" s="1"/>
      <c r="BI1" s="1"/>
      <c r="BJ1" s="1"/>
      <c r="BK1" s="1"/>
      <c r="BL1" s="1"/>
      <c r="BM1" s="1"/>
    </row>
    <row r="2" customFormat="false" ht="47.8" hidden="false" customHeight="true" outlineLevel="0" collapsed="false">
      <c r="A2" s="25" t="s">
        <v>55</v>
      </c>
      <c r="B2" s="26" t="n">
        <v>10</v>
      </c>
      <c r="C2" s="27" t="n">
        <v>0.3</v>
      </c>
      <c r="D2" s="28" t="n">
        <v>1E-008</v>
      </c>
      <c r="E2" s="28" t="n">
        <f aca="false">D2</f>
        <v>1E-008</v>
      </c>
      <c r="F2" s="27" t="n">
        <v>10</v>
      </c>
      <c r="G2" s="28" t="n">
        <f aca="false">D2/F2</f>
        <v>1E-009</v>
      </c>
      <c r="H2" s="26" t="n">
        <v>30</v>
      </c>
      <c r="I2" s="29" t="n">
        <v>0.35</v>
      </c>
      <c r="J2" s="28" t="n">
        <v>1E-010</v>
      </c>
      <c r="K2" s="28" t="n">
        <f aca="false">J2</f>
        <v>1E-010</v>
      </c>
      <c r="L2" s="27" t="n">
        <v>10</v>
      </c>
      <c r="M2" s="28" t="n">
        <f aca="false">J2/L2</f>
        <v>1E-011</v>
      </c>
      <c r="N2" s="26" t="n">
        <f aca="false">B2+H2</f>
        <v>40</v>
      </c>
      <c r="O2" s="29" t="n">
        <f aca="false">H2</f>
        <v>30</v>
      </c>
      <c r="P2" s="29" t="n">
        <v>800</v>
      </c>
      <c r="Q2" s="30" t="n">
        <v>40</v>
      </c>
      <c r="R2" s="29" t="n">
        <v>8000</v>
      </c>
      <c r="S2" s="27" t="n">
        <f aca="false">R2*AO2</f>
        <v>6.08553307234793</v>
      </c>
      <c r="T2" s="27" t="n">
        <v>0.3</v>
      </c>
      <c r="U2" s="29" t="n">
        <v>18</v>
      </c>
      <c r="V2" s="27" t="n">
        <f aca="false">S2</f>
        <v>6.08553307234793</v>
      </c>
      <c r="W2" s="27" t="n">
        <f aca="false">T2</f>
        <v>0.3</v>
      </c>
      <c r="X2" s="29" t="n">
        <f aca="false">U2</f>
        <v>18</v>
      </c>
      <c r="Y2" s="27" t="n">
        <f aca="false">S2/10</f>
        <v>0.608553307234793</v>
      </c>
      <c r="Z2" s="27" t="n">
        <v>0.75</v>
      </c>
      <c r="AA2" s="29" t="n">
        <v>15</v>
      </c>
      <c r="AB2" s="26" t="n">
        <v>200</v>
      </c>
      <c r="AC2" s="29" t="n">
        <f aca="false">IF(AM2+AB2&lt;P2,AM2+AB2,"ERROR")</f>
        <v>600</v>
      </c>
      <c r="AD2" s="29" t="n">
        <v>1</v>
      </c>
      <c r="AE2" s="29" t="n">
        <f aca="false">AC2+AD2</f>
        <v>601</v>
      </c>
      <c r="AF2" s="31" t="n">
        <f aca="false">ROUND(P2/2-(P2/2)/3,0)</f>
        <v>267</v>
      </c>
      <c r="AG2" s="31" t="n">
        <f aca="false">ROUND(P2/2+(P2/2)/3,0)</f>
        <v>533</v>
      </c>
      <c r="AH2" s="29" t="n">
        <v>1.363</v>
      </c>
      <c r="AI2" s="28" t="n">
        <f aca="false">AH2/CONVERT(1000,"ft","m")/(AE2-AC2)</f>
        <v>0.00447178477690289</v>
      </c>
      <c r="AJ2" s="26" t="n">
        <v>2725.5</v>
      </c>
      <c r="AK2" s="29" t="n">
        <f aca="false">N2-5</f>
        <v>35</v>
      </c>
      <c r="AL2" s="29" t="n">
        <v>2</v>
      </c>
      <c r="AM2" s="29" t="n">
        <f aca="false">P2/2</f>
        <v>400</v>
      </c>
      <c r="AN2" s="29" t="n">
        <v>0.4</v>
      </c>
      <c r="AO2" s="28" t="n">
        <f aca="false">(AJ2/(PI()*AN2*(AK2-AL2)))/86400</f>
        <v>0.000760691634043492</v>
      </c>
      <c r="AP2" s="29" t="n">
        <f aca="false">AVERAGE(AL2,AK2)</f>
        <v>18.5</v>
      </c>
      <c r="AQ2" s="30" t="n">
        <v>12</v>
      </c>
      <c r="AR2" s="30" t="n">
        <v>35</v>
      </c>
      <c r="AS2" s="30" t="n">
        <v>2</v>
      </c>
      <c r="AT2" s="26" t="n">
        <v>6022</v>
      </c>
      <c r="AU2" s="28" t="n">
        <f aca="false">AT2/6.0221415E+023</f>
        <v>9.99976503375087E-021</v>
      </c>
      <c r="AV2" s="28" t="n">
        <v>0</v>
      </c>
      <c r="AW2" s="28" t="n">
        <v>0</v>
      </c>
      <c r="AX2" s="28" t="n">
        <v>0</v>
      </c>
      <c r="AY2" s="32" t="n">
        <v>0</v>
      </c>
      <c r="AZ2" s="28" t="n">
        <v>0</v>
      </c>
      <c r="BA2" s="28" t="n">
        <v>1E-010</v>
      </c>
      <c r="BB2" s="27" t="n">
        <v>30</v>
      </c>
      <c r="BC2" s="31" t="n">
        <f aca="false">101325 + BB2*98.0665</f>
        <v>104266.995</v>
      </c>
    </row>
    <row r="3" customFormat="false" ht="47.8" hidden="false" customHeight="true" outlineLevel="0" collapsed="false">
      <c r="A3" s="33" t="s">
        <v>56</v>
      </c>
      <c r="B3" s="34" t="n">
        <v>30</v>
      </c>
      <c r="C3" s="35" t="n">
        <v>0.35</v>
      </c>
      <c r="D3" s="36" t="n">
        <v>1E-010</v>
      </c>
      <c r="E3" s="36" t="n">
        <f aca="false">D3</f>
        <v>1E-010</v>
      </c>
      <c r="F3" s="37" t="n">
        <v>10</v>
      </c>
      <c r="G3" s="36" t="n">
        <f aca="false">D3/F3</f>
        <v>1E-011</v>
      </c>
      <c r="H3" s="34" t="n">
        <v>10</v>
      </c>
      <c r="I3" s="37" t="n">
        <v>0.3</v>
      </c>
      <c r="J3" s="36" t="n">
        <v>1E-008</v>
      </c>
      <c r="K3" s="36" t="n">
        <f aca="false">J3</f>
        <v>1E-008</v>
      </c>
      <c r="L3" s="37" t="n">
        <v>10</v>
      </c>
      <c r="M3" s="36" t="n">
        <f aca="false">J3/L3</f>
        <v>1E-009</v>
      </c>
      <c r="N3" s="34" t="n">
        <f aca="false">B3+H3</f>
        <v>40</v>
      </c>
      <c r="O3" s="35" t="n">
        <f aca="false">H3</f>
        <v>10</v>
      </c>
      <c r="P3" s="35" t="n">
        <v>800</v>
      </c>
      <c r="Q3" s="38" t="n">
        <v>40</v>
      </c>
      <c r="R3" s="35" t="n">
        <v>8000</v>
      </c>
      <c r="S3" s="37" t="n">
        <f aca="false">R3*AO3</f>
        <v>6.08553307234793</v>
      </c>
      <c r="T3" s="37" t="n">
        <v>0.3</v>
      </c>
      <c r="U3" s="35" t="n">
        <v>18</v>
      </c>
      <c r="V3" s="37" t="n">
        <f aca="false">S3</f>
        <v>6.08553307234793</v>
      </c>
      <c r="W3" s="37" t="n">
        <f aca="false">T3</f>
        <v>0.3</v>
      </c>
      <c r="X3" s="35" t="n">
        <f aca="false">U3</f>
        <v>18</v>
      </c>
      <c r="Y3" s="37" t="n">
        <f aca="false">S3/10</f>
        <v>0.608553307234793</v>
      </c>
      <c r="Z3" s="37" t="n">
        <v>0.75</v>
      </c>
      <c r="AA3" s="35" t="n">
        <v>15</v>
      </c>
      <c r="AB3" s="34" t="n">
        <v>200</v>
      </c>
      <c r="AC3" s="35" t="n">
        <f aca="false">IF(AM3+AB3&lt;P3,AM3+AB3,"ERROR")</f>
        <v>600</v>
      </c>
      <c r="AD3" s="35" t="n">
        <v>1</v>
      </c>
      <c r="AE3" s="35" t="n">
        <f aca="false">AC3+AD3</f>
        <v>601</v>
      </c>
      <c r="AF3" s="35" t="n">
        <f aca="false">ROUND(P3/2-(P3/2)/3,0)</f>
        <v>267</v>
      </c>
      <c r="AG3" s="35" t="n">
        <f aca="false">ROUND(P3/2+(P3/2)/3,0)</f>
        <v>533</v>
      </c>
      <c r="AH3" s="35" t="n">
        <v>1.363</v>
      </c>
      <c r="AI3" s="36" t="n">
        <f aca="false">AH3/CONVERT(1000,"ft","m")/(AE3-AC3)</f>
        <v>0.00447178477690289</v>
      </c>
      <c r="AJ3" s="34" t="n">
        <v>2725.5</v>
      </c>
      <c r="AK3" s="35" t="n">
        <f aca="false">N3-5</f>
        <v>35</v>
      </c>
      <c r="AL3" s="35" t="n">
        <v>2</v>
      </c>
      <c r="AM3" s="35" t="n">
        <f aca="false">P3/2</f>
        <v>400</v>
      </c>
      <c r="AN3" s="35" t="n">
        <v>0.4</v>
      </c>
      <c r="AO3" s="36" t="n">
        <f aca="false">(AJ3/(PI()*AN3*(AK3-AL3)))/86400</f>
        <v>0.000760691634043492</v>
      </c>
      <c r="AP3" s="35" t="n">
        <f aca="false">AVERAGE(AL3,AK3)</f>
        <v>18.5</v>
      </c>
      <c r="AQ3" s="38" t="n">
        <v>12</v>
      </c>
      <c r="AR3" s="38" t="n">
        <v>35</v>
      </c>
      <c r="AS3" s="38" t="n">
        <v>2</v>
      </c>
      <c r="AT3" s="34" t="n">
        <v>6022</v>
      </c>
      <c r="AU3" s="36" t="n">
        <f aca="false">AT3/6.0221415E+023</f>
        <v>9.99976503375087E-021</v>
      </c>
      <c r="AV3" s="36" t="n">
        <v>0</v>
      </c>
      <c r="AW3" s="36" t="n">
        <v>0</v>
      </c>
      <c r="AX3" s="36" t="n">
        <v>0</v>
      </c>
      <c r="AY3" s="39" t="n">
        <v>0</v>
      </c>
      <c r="AZ3" s="36" t="n">
        <v>0</v>
      </c>
      <c r="BA3" s="36" t="n">
        <v>1E-010</v>
      </c>
      <c r="BB3" s="37" t="n">
        <v>30</v>
      </c>
      <c r="BC3" s="40" t="n">
        <f aca="false">101325 + BB3*98.0665</f>
        <v>104266.995</v>
      </c>
    </row>
    <row r="4" customFormat="false" ht="47.8" hidden="false" customHeight="true" outlineLevel="0" collapsed="false">
      <c r="A4" s="25" t="s">
        <v>57</v>
      </c>
      <c r="B4" s="26" t="n">
        <v>20</v>
      </c>
      <c r="C4" s="29" t="n">
        <v>0.35</v>
      </c>
      <c r="D4" s="28" t="n">
        <v>1E-008</v>
      </c>
      <c r="E4" s="28" t="n">
        <f aca="false">D4</f>
        <v>1E-008</v>
      </c>
      <c r="F4" s="27" t="n">
        <v>10</v>
      </c>
      <c r="G4" s="28" t="n">
        <f aca="false">D4/F4</f>
        <v>1E-009</v>
      </c>
      <c r="H4" s="26" t="n">
        <v>20</v>
      </c>
      <c r="I4" s="27" t="n">
        <v>0.3</v>
      </c>
      <c r="J4" s="28" t="n">
        <v>1E-008</v>
      </c>
      <c r="K4" s="28" t="n">
        <f aca="false">J4</f>
        <v>1E-008</v>
      </c>
      <c r="L4" s="27" t="n">
        <v>10</v>
      </c>
      <c r="M4" s="28" t="n">
        <f aca="false">J4/L4</f>
        <v>1E-009</v>
      </c>
      <c r="N4" s="26" t="n">
        <f aca="false">B4+H4</f>
        <v>40</v>
      </c>
      <c r="O4" s="29" t="n">
        <f aca="false">H4</f>
        <v>20</v>
      </c>
      <c r="P4" s="29" t="n">
        <v>800</v>
      </c>
      <c r="Q4" s="30" t="n">
        <v>40</v>
      </c>
      <c r="R4" s="29" t="n">
        <v>8000</v>
      </c>
      <c r="S4" s="27" t="n">
        <f aca="false">R4*AO4</f>
        <v>6.08553307234793</v>
      </c>
      <c r="T4" s="27" t="n">
        <v>0.3</v>
      </c>
      <c r="U4" s="29" t="n">
        <v>18</v>
      </c>
      <c r="V4" s="27" t="n">
        <f aca="false">S4</f>
        <v>6.08553307234793</v>
      </c>
      <c r="W4" s="27" t="n">
        <f aca="false">T4</f>
        <v>0.3</v>
      </c>
      <c r="X4" s="29" t="n">
        <f aca="false">U4</f>
        <v>18</v>
      </c>
      <c r="Y4" s="27" t="n">
        <f aca="false">S4/10</f>
        <v>0.608553307234793</v>
      </c>
      <c r="Z4" s="27" t="n">
        <v>0.75</v>
      </c>
      <c r="AA4" s="29" t="n">
        <v>15</v>
      </c>
      <c r="AB4" s="26" t="n">
        <v>200</v>
      </c>
      <c r="AC4" s="29" t="n">
        <f aca="false">IF(AM4+AB4&lt;P4,AM4+AB4,"ERROR")</f>
        <v>600</v>
      </c>
      <c r="AD4" s="29" t="n">
        <v>1</v>
      </c>
      <c r="AE4" s="29" t="n">
        <f aca="false">AC4+AD4</f>
        <v>601</v>
      </c>
      <c r="AF4" s="29" t="n">
        <f aca="false">ROUND(P4/2-(P4/2)/3,0)</f>
        <v>267</v>
      </c>
      <c r="AG4" s="29" t="n">
        <f aca="false">ROUND(P4/2+(P4/2)/3,0)</f>
        <v>533</v>
      </c>
      <c r="AH4" s="29" t="n">
        <v>1.363</v>
      </c>
      <c r="AI4" s="28" t="n">
        <f aca="false">AH4/CONVERT(1000,"ft","m")/(AE4-AC4)</f>
        <v>0.00447178477690289</v>
      </c>
      <c r="AJ4" s="26" t="n">
        <v>2725.5</v>
      </c>
      <c r="AK4" s="29" t="n">
        <f aca="false">N4-5</f>
        <v>35</v>
      </c>
      <c r="AL4" s="29" t="n">
        <v>2</v>
      </c>
      <c r="AM4" s="29" t="n">
        <f aca="false">P4/2</f>
        <v>400</v>
      </c>
      <c r="AN4" s="29" t="n">
        <v>0.4</v>
      </c>
      <c r="AO4" s="28" t="n">
        <f aca="false">(AJ4/(PI()*AN4*(AK4-AL4)))/86400</f>
        <v>0.000760691634043492</v>
      </c>
      <c r="AP4" s="29" t="n">
        <f aca="false">AVERAGE(AL4,AK4)</f>
        <v>18.5</v>
      </c>
      <c r="AQ4" s="30" t="n">
        <v>12</v>
      </c>
      <c r="AR4" s="30" t="n">
        <v>35</v>
      </c>
      <c r="AS4" s="30" t="n">
        <v>2</v>
      </c>
      <c r="AT4" s="26" t="n">
        <v>6022</v>
      </c>
      <c r="AU4" s="28" t="n">
        <f aca="false">AT4/6.0221415E+023</f>
        <v>9.99976503375087E-021</v>
      </c>
      <c r="AV4" s="28" t="n">
        <v>0</v>
      </c>
      <c r="AW4" s="28" t="n">
        <v>0</v>
      </c>
      <c r="AX4" s="28" t="n">
        <v>0</v>
      </c>
      <c r="AY4" s="32" t="n">
        <v>0</v>
      </c>
      <c r="AZ4" s="28" t="n">
        <v>0</v>
      </c>
      <c r="BA4" s="28" t="n">
        <v>1E-010</v>
      </c>
      <c r="BB4" s="27" t="n">
        <v>30</v>
      </c>
      <c r="BC4" s="31" t="n">
        <f aca="false">101325 + BB4*98.0665</f>
        <v>104266.995</v>
      </c>
    </row>
    <row r="5" customFormat="false" ht="47.8" hidden="false" customHeight="true" outlineLevel="0" collapsed="false">
      <c r="A5" s="33" t="s">
        <v>58</v>
      </c>
      <c r="B5" s="34" t="n">
        <v>20</v>
      </c>
      <c r="C5" s="35" t="n">
        <v>0.35</v>
      </c>
      <c r="D5" s="36" t="n">
        <v>1E-010</v>
      </c>
      <c r="E5" s="36" t="n">
        <f aca="false">D5</f>
        <v>1E-010</v>
      </c>
      <c r="F5" s="37" t="n">
        <v>10</v>
      </c>
      <c r="G5" s="36" t="n">
        <f aca="false">D5/F5</f>
        <v>1E-011</v>
      </c>
      <c r="H5" s="34" t="n">
        <v>20</v>
      </c>
      <c r="I5" s="37" t="n">
        <v>0.35</v>
      </c>
      <c r="J5" s="36" t="n">
        <v>1E-010</v>
      </c>
      <c r="K5" s="36" t="n">
        <f aca="false">J5</f>
        <v>1E-010</v>
      </c>
      <c r="L5" s="37" t="n">
        <v>10</v>
      </c>
      <c r="M5" s="36" t="n">
        <f aca="false">J5/L5</f>
        <v>1E-011</v>
      </c>
      <c r="N5" s="34" t="n">
        <f aca="false">B5+H5</f>
        <v>40</v>
      </c>
      <c r="O5" s="35" t="n">
        <f aca="false">H5</f>
        <v>20</v>
      </c>
      <c r="P5" s="35" t="n">
        <v>800</v>
      </c>
      <c r="Q5" s="38" t="n">
        <v>40</v>
      </c>
      <c r="R5" s="35" t="n">
        <v>8000</v>
      </c>
      <c r="S5" s="37" t="n">
        <f aca="false">R5*AO5</f>
        <v>6.08553307234793</v>
      </c>
      <c r="T5" s="37" t="n">
        <v>0.3</v>
      </c>
      <c r="U5" s="35" t="n">
        <v>18</v>
      </c>
      <c r="V5" s="37" t="n">
        <f aca="false">S5</f>
        <v>6.08553307234793</v>
      </c>
      <c r="W5" s="37" t="n">
        <f aca="false">T5</f>
        <v>0.3</v>
      </c>
      <c r="X5" s="35" t="n">
        <f aca="false">U5</f>
        <v>18</v>
      </c>
      <c r="Y5" s="37" t="n">
        <f aca="false">S5/10</f>
        <v>0.608553307234793</v>
      </c>
      <c r="Z5" s="37" t="n">
        <v>0.75</v>
      </c>
      <c r="AA5" s="35" t="n">
        <v>15</v>
      </c>
      <c r="AB5" s="34" t="n">
        <v>200</v>
      </c>
      <c r="AC5" s="35" t="n">
        <f aca="false">IF(AM5+AB5&lt;P5,AM5+AB5,"ERROR")</f>
        <v>600</v>
      </c>
      <c r="AD5" s="35" t="n">
        <v>1</v>
      </c>
      <c r="AE5" s="35" t="n">
        <f aca="false">AC5+AD5</f>
        <v>601</v>
      </c>
      <c r="AF5" s="35" t="n">
        <f aca="false">ROUND(P5/2-(P5/2)/3,0)</f>
        <v>267</v>
      </c>
      <c r="AG5" s="35" t="n">
        <f aca="false">ROUND(P5/2+(P5/2)/3,0)</f>
        <v>533</v>
      </c>
      <c r="AH5" s="35" t="n">
        <v>1.363</v>
      </c>
      <c r="AI5" s="36" t="n">
        <f aca="false">AH5/CONVERT(1000,"ft","m")/(AE5-AC5)</f>
        <v>0.00447178477690289</v>
      </c>
      <c r="AJ5" s="34" t="n">
        <v>2725.5</v>
      </c>
      <c r="AK5" s="35" t="n">
        <f aca="false">N5-5</f>
        <v>35</v>
      </c>
      <c r="AL5" s="35" t="n">
        <v>2</v>
      </c>
      <c r="AM5" s="35" t="n">
        <f aca="false">P5/2</f>
        <v>400</v>
      </c>
      <c r="AN5" s="35" t="n">
        <v>0.4</v>
      </c>
      <c r="AO5" s="36" t="n">
        <f aca="false">(AJ5/(PI()*AN5*(AK5-AL5)))/86400</f>
        <v>0.000760691634043492</v>
      </c>
      <c r="AP5" s="35" t="n">
        <f aca="false">AVERAGE(AL5,AK5)</f>
        <v>18.5</v>
      </c>
      <c r="AQ5" s="38" t="n">
        <v>12</v>
      </c>
      <c r="AR5" s="38" t="n">
        <v>35</v>
      </c>
      <c r="AS5" s="38" t="n">
        <v>2</v>
      </c>
      <c r="AT5" s="34" t="n">
        <v>6022</v>
      </c>
      <c r="AU5" s="36" t="n">
        <f aca="false">AT5/6.0221415E+023</f>
        <v>9.99976503375087E-021</v>
      </c>
      <c r="AV5" s="36" t="n">
        <v>0</v>
      </c>
      <c r="AW5" s="36" t="n">
        <v>0</v>
      </c>
      <c r="AX5" s="36" t="n">
        <v>0</v>
      </c>
      <c r="AY5" s="39" t="n">
        <v>0</v>
      </c>
      <c r="AZ5" s="36" t="n">
        <v>0</v>
      </c>
      <c r="BA5" s="36" t="n">
        <v>1E-010</v>
      </c>
      <c r="BB5" s="37" t="n">
        <v>30</v>
      </c>
      <c r="BC5" s="40" t="n">
        <f aca="false">101325 + BB5*98.0665</f>
        <v>104266.995</v>
      </c>
    </row>
    <row r="6" customFormat="false" ht="47.8" hidden="false" customHeight="true" outlineLevel="0" collapsed="false">
      <c r="A6" s="25" t="s">
        <v>59</v>
      </c>
      <c r="B6" s="26" t="n">
        <v>20</v>
      </c>
      <c r="C6" s="29" t="n">
        <v>0.35</v>
      </c>
      <c r="D6" s="28" t="n">
        <v>1E-011</v>
      </c>
      <c r="E6" s="28" t="n">
        <f aca="false">D6</f>
        <v>1E-011</v>
      </c>
      <c r="F6" s="27" t="n">
        <v>10</v>
      </c>
      <c r="G6" s="28" t="n">
        <f aca="false">D6/F6</f>
        <v>1E-012</v>
      </c>
      <c r="H6" s="26" t="n">
        <v>20</v>
      </c>
      <c r="I6" s="29" t="n">
        <v>0.35</v>
      </c>
      <c r="J6" s="28" t="n">
        <v>1E-011</v>
      </c>
      <c r="K6" s="28" t="n">
        <f aca="false">J6</f>
        <v>1E-011</v>
      </c>
      <c r="L6" s="27" t="n">
        <v>10</v>
      </c>
      <c r="M6" s="28" t="n">
        <f aca="false">J6/L6</f>
        <v>1E-012</v>
      </c>
      <c r="N6" s="26" t="n">
        <f aca="false">B6+H6</f>
        <v>40</v>
      </c>
      <c r="O6" s="29" t="n">
        <f aca="false">H6</f>
        <v>20</v>
      </c>
      <c r="P6" s="29" t="n">
        <v>800</v>
      </c>
      <c r="Q6" s="30" t="n">
        <v>40</v>
      </c>
      <c r="R6" s="29" t="n">
        <v>8000</v>
      </c>
      <c r="S6" s="27" t="n">
        <f aca="false">R6*AO6</f>
        <v>6.08553307234793</v>
      </c>
      <c r="T6" s="27" t="n">
        <v>0.3</v>
      </c>
      <c r="U6" s="29" t="n">
        <v>18</v>
      </c>
      <c r="V6" s="27" t="n">
        <f aca="false">S6</f>
        <v>6.08553307234793</v>
      </c>
      <c r="W6" s="27" t="n">
        <f aca="false">T6</f>
        <v>0.3</v>
      </c>
      <c r="X6" s="29" t="n">
        <f aca="false">U6</f>
        <v>18</v>
      </c>
      <c r="Y6" s="27" t="n">
        <f aca="false">S6/10</f>
        <v>0.608553307234793</v>
      </c>
      <c r="Z6" s="27" t="n">
        <v>0.75</v>
      </c>
      <c r="AA6" s="29" t="n">
        <v>15</v>
      </c>
      <c r="AB6" s="26" t="n">
        <v>200</v>
      </c>
      <c r="AC6" s="29" t="n">
        <f aca="false">IF(AM6+AB6&lt;P6,AM6+AB6,"ERROR")</f>
        <v>600</v>
      </c>
      <c r="AD6" s="29" t="n">
        <v>1</v>
      </c>
      <c r="AE6" s="29" t="n">
        <f aca="false">AC6+AD6</f>
        <v>601</v>
      </c>
      <c r="AF6" s="29" t="n">
        <f aca="false">ROUND(P6/2-(P6/2)/3,0)</f>
        <v>267</v>
      </c>
      <c r="AG6" s="29" t="n">
        <f aca="false">ROUND(P6/2+(P6/2)/3,0)</f>
        <v>533</v>
      </c>
      <c r="AH6" s="29" t="n">
        <v>1.363</v>
      </c>
      <c r="AI6" s="28" t="n">
        <f aca="false">AH6/CONVERT(1000,"ft","m")/(AE6-AC6)</f>
        <v>0.00447178477690289</v>
      </c>
      <c r="AJ6" s="26" t="n">
        <v>2725.5</v>
      </c>
      <c r="AK6" s="29" t="n">
        <f aca="false">N6-5</f>
        <v>35</v>
      </c>
      <c r="AL6" s="29" t="n">
        <v>2</v>
      </c>
      <c r="AM6" s="29" t="n">
        <f aca="false">P6/2</f>
        <v>400</v>
      </c>
      <c r="AN6" s="29" t="n">
        <v>0.4</v>
      </c>
      <c r="AO6" s="28" t="n">
        <f aca="false">(AJ6/(PI()*AN6*(AK6-AL6)))/86400</f>
        <v>0.000760691634043492</v>
      </c>
      <c r="AP6" s="29" t="n">
        <f aca="false">AVERAGE(AL6,AK6)</f>
        <v>18.5</v>
      </c>
      <c r="AQ6" s="30" t="n">
        <v>12</v>
      </c>
      <c r="AR6" s="30" t="n">
        <v>35</v>
      </c>
      <c r="AS6" s="30" t="n">
        <v>2</v>
      </c>
      <c r="AT6" s="26" t="n">
        <v>6022</v>
      </c>
      <c r="AU6" s="28" t="n">
        <f aca="false">AT6/6.0221415E+023</f>
        <v>9.99976503375087E-021</v>
      </c>
      <c r="AV6" s="28" t="n">
        <v>0</v>
      </c>
      <c r="AW6" s="28" t="n">
        <v>0</v>
      </c>
      <c r="AX6" s="28" t="n">
        <v>0</v>
      </c>
      <c r="AY6" s="32" t="n">
        <v>0</v>
      </c>
      <c r="AZ6" s="28" t="n">
        <v>0</v>
      </c>
      <c r="BA6" s="28" t="n">
        <v>1E-010</v>
      </c>
      <c r="BB6" s="27" t="n">
        <v>30</v>
      </c>
      <c r="BC6" s="31" t="n">
        <f aca="false">101325 + BB6*98.0665</f>
        <v>104266.995</v>
      </c>
    </row>
    <row r="7" customFormat="false" ht="47.8" hidden="false" customHeight="true" outlineLevel="0" collapsed="false">
      <c r="A7" s="41" t="s">
        <v>60</v>
      </c>
      <c r="B7" s="42" t="n">
        <v>10</v>
      </c>
      <c r="C7" s="43" t="n">
        <v>0.3</v>
      </c>
      <c r="D7" s="44" t="n">
        <v>1E-008</v>
      </c>
      <c r="E7" s="44" t="n">
        <f aca="false">D7</f>
        <v>1E-008</v>
      </c>
      <c r="F7" s="45" t="n">
        <v>10</v>
      </c>
      <c r="G7" s="44" t="n">
        <f aca="false">D7/F7</f>
        <v>1E-009</v>
      </c>
      <c r="H7" s="42" t="n">
        <v>10</v>
      </c>
      <c r="I7" s="43" t="n">
        <v>0.35</v>
      </c>
      <c r="J7" s="44" t="n">
        <v>1E-010</v>
      </c>
      <c r="K7" s="44" t="n">
        <f aca="false">J7</f>
        <v>1E-010</v>
      </c>
      <c r="L7" s="45" t="n">
        <v>10</v>
      </c>
      <c r="M7" s="44" t="n">
        <f aca="false">J7/L7</f>
        <v>1E-011</v>
      </c>
      <c r="N7" s="42" t="n">
        <f aca="false">B7+H7</f>
        <v>20</v>
      </c>
      <c r="O7" s="43" t="n">
        <f aca="false">H7</f>
        <v>10</v>
      </c>
      <c r="P7" s="43" t="n">
        <v>300</v>
      </c>
      <c r="Q7" s="46" t="n">
        <v>20</v>
      </c>
      <c r="R7" s="43" t="n">
        <v>75000</v>
      </c>
      <c r="S7" s="45" t="n">
        <f aca="false">R7*AO7</f>
        <v>3.08901153793031</v>
      </c>
      <c r="T7" s="45" t="n">
        <v>0.3</v>
      </c>
      <c r="U7" s="47" t="n">
        <v>18</v>
      </c>
      <c r="V7" s="45" t="n">
        <f aca="false">S7</f>
        <v>3.08901153793031</v>
      </c>
      <c r="W7" s="45" t="n">
        <f aca="false">T7</f>
        <v>0.3</v>
      </c>
      <c r="X7" s="43" t="n">
        <f aca="false">U7</f>
        <v>18</v>
      </c>
      <c r="Y7" s="45" t="n">
        <f aca="false">S7/10</f>
        <v>0.30890115379303</v>
      </c>
      <c r="Z7" s="45" t="n">
        <v>0.75</v>
      </c>
      <c r="AA7" s="47" t="n">
        <v>15</v>
      </c>
      <c r="AB7" s="42" t="n">
        <v>40</v>
      </c>
      <c r="AC7" s="43" t="n">
        <f aca="false">IF(AM7+AB7&lt;P7,AM7+AB7,"ERROR")</f>
        <v>190</v>
      </c>
      <c r="AD7" s="43" t="n">
        <v>1</v>
      </c>
      <c r="AE7" s="43" t="n">
        <f aca="false">AC7+AD7</f>
        <v>191</v>
      </c>
      <c r="AF7" s="43" t="n">
        <f aca="false">ROUND(P7/2-(P7/2)/3,0)</f>
        <v>100</v>
      </c>
      <c r="AG7" s="43" t="n">
        <f aca="false">ROUND(P7/2+(P7/2)/3,0)</f>
        <v>200</v>
      </c>
      <c r="AH7" s="43" t="n">
        <v>0.136</v>
      </c>
      <c r="AI7" s="44" t="n">
        <f aca="false">AH7/CONVERT(1000,"ft","m")/(AE7-AC7)</f>
        <v>0.000446194225721785</v>
      </c>
      <c r="AJ7" s="42" t="n">
        <v>21.8</v>
      </c>
      <c r="AK7" s="43" t="n">
        <f aca="false">N7-5</f>
        <v>15</v>
      </c>
      <c r="AL7" s="43" t="n">
        <v>2</v>
      </c>
      <c r="AM7" s="43" t="n">
        <f aca="false">P7/2</f>
        <v>150</v>
      </c>
      <c r="AN7" s="43" t="n">
        <v>0.15</v>
      </c>
      <c r="AO7" s="44" t="n">
        <f aca="false">(AJ7/(PI()*AN7*(AK7-AL7)))/86400</f>
        <v>4.11868205057374E-005</v>
      </c>
      <c r="AP7" s="43" t="n">
        <f aca="false">AVERAGE(AL7,AK7)</f>
        <v>8.5</v>
      </c>
      <c r="AQ7" s="46" t="n">
        <v>12</v>
      </c>
      <c r="AR7" s="46" t="n">
        <v>35</v>
      </c>
      <c r="AS7" s="46" t="n">
        <v>2</v>
      </c>
      <c r="AT7" s="42" t="n">
        <v>6022</v>
      </c>
      <c r="AU7" s="44" t="n">
        <f aca="false">AT7/6.0221415E+023</f>
        <v>9.99976503375087E-021</v>
      </c>
      <c r="AV7" s="44" t="n">
        <v>0</v>
      </c>
      <c r="AW7" s="44" t="n">
        <v>0</v>
      </c>
      <c r="AX7" s="44" t="n">
        <v>0</v>
      </c>
      <c r="AY7" s="48" t="n">
        <v>0</v>
      </c>
      <c r="AZ7" s="44" t="n">
        <v>0</v>
      </c>
      <c r="BA7" s="44" t="n">
        <v>1E-010</v>
      </c>
      <c r="BB7" s="45" t="n">
        <v>30</v>
      </c>
      <c r="BC7" s="49" t="n">
        <f aca="false">101325 + BB7*98.0665</f>
        <v>104266.995</v>
      </c>
    </row>
    <row r="8" customFormat="false" ht="47.8" hidden="false" customHeight="true" outlineLevel="0" collapsed="false">
      <c r="A8" s="33" t="s">
        <v>61</v>
      </c>
      <c r="B8" s="34" t="n">
        <v>10</v>
      </c>
      <c r="C8" s="35" t="n">
        <v>0.35</v>
      </c>
      <c r="D8" s="36" t="n">
        <v>1E-010</v>
      </c>
      <c r="E8" s="36" t="n">
        <f aca="false">D8</f>
        <v>1E-010</v>
      </c>
      <c r="F8" s="37" t="n">
        <v>10</v>
      </c>
      <c r="G8" s="36" t="n">
        <f aca="false">D8/F8</f>
        <v>1E-011</v>
      </c>
      <c r="H8" s="34" t="n">
        <v>10</v>
      </c>
      <c r="I8" s="35" t="n">
        <v>0.3</v>
      </c>
      <c r="J8" s="36" t="n">
        <v>1E-008</v>
      </c>
      <c r="K8" s="36" t="n">
        <f aca="false">J8</f>
        <v>1E-008</v>
      </c>
      <c r="L8" s="37" t="n">
        <v>10</v>
      </c>
      <c r="M8" s="36" t="n">
        <f aca="false">J8/L8</f>
        <v>1E-009</v>
      </c>
      <c r="N8" s="34" t="n">
        <f aca="false">B8+H8</f>
        <v>20</v>
      </c>
      <c r="O8" s="35" t="n">
        <f aca="false">H8</f>
        <v>10</v>
      </c>
      <c r="P8" s="35" t="n">
        <v>300</v>
      </c>
      <c r="Q8" s="38" t="n">
        <v>20</v>
      </c>
      <c r="R8" s="35" t="n">
        <v>75000</v>
      </c>
      <c r="S8" s="37" t="n">
        <f aca="false">R8*AO8</f>
        <v>3.08901153793031</v>
      </c>
      <c r="T8" s="37" t="n">
        <v>0.3</v>
      </c>
      <c r="U8" s="50" t="n">
        <v>18</v>
      </c>
      <c r="V8" s="37" t="n">
        <f aca="false">S8</f>
        <v>3.08901153793031</v>
      </c>
      <c r="W8" s="37" t="n">
        <f aca="false">T8</f>
        <v>0.3</v>
      </c>
      <c r="X8" s="35" t="n">
        <f aca="false">U8</f>
        <v>18</v>
      </c>
      <c r="Y8" s="37" t="n">
        <f aca="false">S8/10</f>
        <v>0.30890115379303</v>
      </c>
      <c r="Z8" s="37" t="n">
        <v>0.75</v>
      </c>
      <c r="AA8" s="50" t="n">
        <v>15</v>
      </c>
      <c r="AB8" s="34" t="n">
        <v>40</v>
      </c>
      <c r="AC8" s="35" t="n">
        <f aca="false">IF(AM8+AB8&lt;P8,AM8+AB8,"ERROR")</f>
        <v>190</v>
      </c>
      <c r="AD8" s="35" t="n">
        <v>1</v>
      </c>
      <c r="AE8" s="35" t="n">
        <f aca="false">AC8+AD8</f>
        <v>191</v>
      </c>
      <c r="AF8" s="35" t="n">
        <f aca="false">ROUND(P8/2-(P8/2)/3,0)</f>
        <v>100</v>
      </c>
      <c r="AG8" s="35" t="n">
        <f aca="false">ROUND(P8/2+(P8/2)/3,0)</f>
        <v>200</v>
      </c>
      <c r="AH8" s="35" t="n">
        <v>0.136</v>
      </c>
      <c r="AI8" s="36" t="n">
        <f aca="false">AH8/CONVERT(1000,"ft","m")/(AE8-AC8)</f>
        <v>0.000446194225721785</v>
      </c>
      <c r="AJ8" s="34" t="n">
        <v>21.8</v>
      </c>
      <c r="AK8" s="35" t="n">
        <f aca="false">N8-5</f>
        <v>15</v>
      </c>
      <c r="AL8" s="35" t="n">
        <v>2</v>
      </c>
      <c r="AM8" s="35" t="n">
        <f aca="false">P8/2</f>
        <v>150</v>
      </c>
      <c r="AN8" s="35" t="n">
        <v>0.15</v>
      </c>
      <c r="AO8" s="36" t="n">
        <f aca="false">(AJ8/(PI()*AN8*(AK8-AL8)))/86400</f>
        <v>4.11868205057374E-005</v>
      </c>
      <c r="AP8" s="35" t="n">
        <f aca="false">AVERAGE(AL8,AK8)</f>
        <v>8.5</v>
      </c>
      <c r="AQ8" s="38" t="n">
        <v>12</v>
      </c>
      <c r="AR8" s="38" t="n">
        <v>35</v>
      </c>
      <c r="AS8" s="38" t="n">
        <v>2</v>
      </c>
      <c r="AT8" s="34" t="n">
        <v>6022</v>
      </c>
      <c r="AU8" s="36" t="n">
        <f aca="false">AT8/6.0221415E+023</f>
        <v>9.99976503375087E-021</v>
      </c>
      <c r="AV8" s="36" t="n">
        <v>0</v>
      </c>
      <c r="AW8" s="36" t="n">
        <v>0</v>
      </c>
      <c r="AX8" s="36" t="n">
        <v>0</v>
      </c>
      <c r="AY8" s="39" t="n">
        <v>0</v>
      </c>
      <c r="AZ8" s="36" t="n">
        <v>0</v>
      </c>
      <c r="BA8" s="36" t="n">
        <v>1E-010</v>
      </c>
      <c r="BB8" s="37" t="n">
        <v>30</v>
      </c>
      <c r="BC8" s="40" t="n">
        <f aca="false">101325 + BB8*98.0665</f>
        <v>104266.995</v>
      </c>
    </row>
    <row r="9" customFormat="false" ht="47.8" hidden="false" customHeight="true" outlineLevel="0" collapsed="false">
      <c r="A9" s="41" t="s">
        <v>62</v>
      </c>
      <c r="B9" s="42" t="n">
        <v>10</v>
      </c>
      <c r="C9" s="43" t="n">
        <v>0.3</v>
      </c>
      <c r="D9" s="44" t="n">
        <v>1E-008</v>
      </c>
      <c r="E9" s="44" t="n">
        <f aca="false">D9</f>
        <v>1E-008</v>
      </c>
      <c r="F9" s="45" t="n">
        <v>10</v>
      </c>
      <c r="G9" s="44" t="n">
        <f aca="false">D9/F9</f>
        <v>1E-009</v>
      </c>
      <c r="H9" s="42" t="n">
        <v>10</v>
      </c>
      <c r="I9" s="43" t="n">
        <v>0.35</v>
      </c>
      <c r="J9" s="44" t="n">
        <v>1E-008</v>
      </c>
      <c r="K9" s="44" t="n">
        <f aca="false">J9</f>
        <v>1E-008</v>
      </c>
      <c r="L9" s="45" t="n">
        <v>10</v>
      </c>
      <c r="M9" s="44" t="n">
        <f aca="false">J9/L9</f>
        <v>1E-009</v>
      </c>
      <c r="N9" s="42" t="n">
        <f aca="false">B9+H9</f>
        <v>20</v>
      </c>
      <c r="O9" s="43" t="n">
        <f aca="false">H9</f>
        <v>10</v>
      </c>
      <c r="P9" s="43" t="n">
        <v>300</v>
      </c>
      <c r="Q9" s="46" t="n">
        <v>20</v>
      </c>
      <c r="R9" s="43" t="n">
        <v>75000</v>
      </c>
      <c r="S9" s="45" t="n">
        <f aca="false">R9*AO9</f>
        <v>3.08901153793031</v>
      </c>
      <c r="T9" s="45" t="n">
        <v>0.3</v>
      </c>
      <c r="U9" s="47" t="n">
        <v>18</v>
      </c>
      <c r="V9" s="45" t="n">
        <f aca="false">S9</f>
        <v>3.08901153793031</v>
      </c>
      <c r="W9" s="45" t="n">
        <f aca="false">T9</f>
        <v>0.3</v>
      </c>
      <c r="X9" s="43" t="n">
        <f aca="false">U9</f>
        <v>18</v>
      </c>
      <c r="Y9" s="45" t="n">
        <f aca="false">S9/10</f>
        <v>0.30890115379303</v>
      </c>
      <c r="Z9" s="45" t="n">
        <v>0.75</v>
      </c>
      <c r="AA9" s="47" t="n">
        <v>15</v>
      </c>
      <c r="AB9" s="42" t="n">
        <v>40</v>
      </c>
      <c r="AC9" s="43" t="n">
        <f aca="false">IF(AM9+AB9&lt;P9,AM9+AB9,"ERROR")</f>
        <v>190</v>
      </c>
      <c r="AD9" s="43" t="n">
        <v>1</v>
      </c>
      <c r="AE9" s="43" t="n">
        <f aca="false">AC9+AD9</f>
        <v>191</v>
      </c>
      <c r="AF9" s="43" t="n">
        <f aca="false">ROUND(P9/2-(P9/2)/3,0)</f>
        <v>100</v>
      </c>
      <c r="AG9" s="43" t="n">
        <f aca="false">ROUND(P9/2+(P9/2)/3,0)</f>
        <v>200</v>
      </c>
      <c r="AH9" s="43" t="n">
        <v>0.136</v>
      </c>
      <c r="AI9" s="44" t="n">
        <f aca="false">AH9/CONVERT(1000,"ft","m")/(AE9-AC9)</f>
        <v>0.000446194225721785</v>
      </c>
      <c r="AJ9" s="42" t="n">
        <v>21.8</v>
      </c>
      <c r="AK9" s="43" t="n">
        <f aca="false">N9-5</f>
        <v>15</v>
      </c>
      <c r="AL9" s="43" t="n">
        <v>2</v>
      </c>
      <c r="AM9" s="43" t="n">
        <f aca="false">P9/2</f>
        <v>150</v>
      </c>
      <c r="AN9" s="43" t="n">
        <v>0.15</v>
      </c>
      <c r="AO9" s="44" t="n">
        <f aca="false">(AJ9/(PI()*AN9*(AK9-AL9)))/86400</f>
        <v>4.11868205057374E-005</v>
      </c>
      <c r="AP9" s="43" t="n">
        <f aca="false">AVERAGE(AL9,AK9)</f>
        <v>8.5</v>
      </c>
      <c r="AQ9" s="46" t="n">
        <v>12</v>
      </c>
      <c r="AR9" s="46" t="n">
        <v>35</v>
      </c>
      <c r="AS9" s="46" t="n">
        <v>2</v>
      </c>
      <c r="AT9" s="42" t="n">
        <v>6022</v>
      </c>
      <c r="AU9" s="44" t="n">
        <f aca="false">AT9/6.0221415E+023</f>
        <v>9.99976503375087E-021</v>
      </c>
      <c r="AV9" s="44" t="n">
        <v>0</v>
      </c>
      <c r="AW9" s="44" t="n">
        <v>0</v>
      </c>
      <c r="AX9" s="44" t="n">
        <v>0</v>
      </c>
      <c r="AY9" s="48" t="n">
        <v>0</v>
      </c>
      <c r="AZ9" s="44" t="n">
        <v>0</v>
      </c>
      <c r="BA9" s="44" t="n">
        <v>1E-010</v>
      </c>
      <c r="BB9" s="45" t="n">
        <v>30</v>
      </c>
      <c r="BC9" s="49" t="n">
        <f aca="false">101325 + BB9*98.0665</f>
        <v>104266.995</v>
      </c>
    </row>
    <row r="10" customFormat="false" ht="47.8" hidden="false" customHeight="true" outlineLevel="0" collapsed="false">
      <c r="A10" s="33" t="s">
        <v>63</v>
      </c>
      <c r="B10" s="34" t="n">
        <v>10</v>
      </c>
      <c r="C10" s="35" t="n">
        <v>0.35</v>
      </c>
      <c r="D10" s="36" t="n">
        <v>1E-010</v>
      </c>
      <c r="E10" s="36" t="n">
        <f aca="false">D10</f>
        <v>1E-010</v>
      </c>
      <c r="F10" s="37" t="n">
        <v>10</v>
      </c>
      <c r="G10" s="36" t="n">
        <f aca="false">D10/F10</f>
        <v>1E-011</v>
      </c>
      <c r="H10" s="34" t="n">
        <v>10</v>
      </c>
      <c r="I10" s="35" t="n">
        <v>0.35</v>
      </c>
      <c r="J10" s="36" t="n">
        <v>1E-010</v>
      </c>
      <c r="K10" s="36" t="n">
        <f aca="false">J10</f>
        <v>1E-010</v>
      </c>
      <c r="L10" s="37" t="n">
        <v>10</v>
      </c>
      <c r="M10" s="36" t="n">
        <f aca="false">J10/L10</f>
        <v>1E-011</v>
      </c>
      <c r="N10" s="34" t="n">
        <f aca="false">B10+H10</f>
        <v>20</v>
      </c>
      <c r="O10" s="35" t="n">
        <f aca="false">H10</f>
        <v>10</v>
      </c>
      <c r="P10" s="35" t="n">
        <v>300</v>
      </c>
      <c r="Q10" s="38" t="n">
        <v>20</v>
      </c>
      <c r="R10" s="35" t="n">
        <v>75000</v>
      </c>
      <c r="S10" s="37" t="n">
        <f aca="false">R10*AO10</f>
        <v>3.08901153793031</v>
      </c>
      <c r="T10" s="37" t="n">
        <v>0.3</v>
      </c>
      <c r="U10" s="50" t="n">
        <v>18</v>
      </c>
      <c r="V10" s="37" t="n">
        <f aca="false">S10</f>
        <v>3.08901153793031</v>
      </c>
      <c r="W10" s="37" t="n">
        <f aca="false">T10</f>
        <v>0.3</v>
      </c>
      <c r="X10" s="35" t="n">
        <f aca="false">U10</f>
        <v>18</v>
      </c>
      <c r="Y10" s="37" t="n">
        <f aca="false">S10/10</f>
        <v>0.30890115379303</v>
      </c>
      <c r="Z10" s="37" t="n">
        <v>0.75</v>
      </c>
      <c r="AA10" s="50" t="n">
        <v>15</v>
      </c>
      <c r="AB10" s="34" t="n">
        <v>40</v>
      </c>
      <c r="AC10" s="35" t="n">
        <f aca="false">IF(AM10+AB10&lt;P10,AM10+AB10,"ERROR")</f>
        <v>190</v>
      </c>
      <c r="AD10" s="35" t="n">
        <v>1</v>
      </c>
      <c r="AE10" s="35" t="n">
        <f aca="false">AC10+AD10</f>
        <v>191</v>
      </c>
      <c r="AF10" s="35" t="n">
        <f aca="false">ROUND(P10/2-(P10/2)/3,0)</f>
        <v>100</v>
      </c>
      <c r="AG10" s="35" t="n">
        <f aca="false">ROUND(P10/2+(P10/2)/3,0)</f>
        <v>200</v>
      </c>
      <c r="AH10" s="35" t="n">
        <v>0.136</v>
      </c>
      <c r="AI10" s="36" t="n">
        <f aca="false">AH10/CONVERT(1000,"ft","m")/(AE10-AC10)</f>
        <v>0.000446194225721785</v>
      </c>
      <c r="AJ10" s="34" t="n">
        <v>21.8</v>
      </c>
      <c r="AK10" s="35" t="n">
        <f aca="false">N10-5</f>
        <v>15</v>
      </c>
      <c r="AL10" s="35" t="n">
        <v>2</v>
      </c>
      <c r="AM10" s="35" t="n">
        <f aca="false">P10/2</f>
        <v>150</v>
      </c>
      <c r="AN10" s="35" t="n">
        <v>0.15</v>
      </c>
      <c r="AO10" s="36" t="n">
        <f aca="false">(AJ10/(PI()*AN10*(AK10-AL10)))/86400</f>
        <v>4.11868205057374E-005</v>
      </c>
      <c r="AP10" s="35" t="n">
        <f aca="false">AVERAGE(AL10,AK10)</f>
        <v>8.5</v>
      </c>
      <c r="AQ10" s="38" t="n">
        <v>12</v>
      </c>
      <c r="AR10" s="38" t="n">
        <v>35</v>
      </c>
      <c r="AS10" s="38" t="n">
        <v>2</v>
      </c>
      <c r="AT10" s="34" t="n">
        <v>6022</v>
      </c>
      <c r="AU10" s="36" t="n">
        <f aca="false">AT10/6.0221415E+023</f>
        <v>9.99976503375087E-021</v>
      </c>
      <c r="AV10" s="36" t="n">
        <v>0</v>
      </c>
      <c r="AW10" s="36" t="n">
        <v>0</v>
      </c>
      <c r="AX10" s="36" t="n">
        <v>0</v>
      </c>
      <c r="AY10" s="39" t="n">
        <v>0</v>
      </c>
      <c r="AZ10" s="36" t="n">
        <v>0</v>
      </c>
      <c r="BA10" s="36" t="n">
        <v>1E-010</v>
      </c>
      <c r="BB10" s="37" t="n">
        <v>30</v>
      </c>
      <c r="BC10" s="40" t="n">
        <f aca="false">101325 + BB10*98.0665</f>
        <v>104266.995</v>
      </c>
    </row>
    <row r="11" customFormat="false" ht="47.8" hidden="false" customHeight="true" outlineLevel="0" collapsed="false">
      <c r="A11" s="41" t="s">
        <v>64</v>
      </c>
      <c r="B11" s="42" t="n">
        <v>10</v>
      </c>
      <c r="C11" s="43" t="n">
        <v>0.35</v>
      </c>
      <c r="D11" s="44" t="n">
        <v>1E-012</v>
      </c>
      <c r="E11" s="44" t="n">
        <f aca="false">D11</f>
        <v>1E-012</v>
      </c>
      <c r="F11" s="45" t="n">
        <v>10</v>
      </c>
      <c r="G11" s="44" t="n">
        <f aca="false">D11/F11</f>
        <v>1E-013</v>
      </c>
      <c r="H11" s="42" t="n">
        <v>10</v>
      </c>
      <c r="I11" s="43" t="n">
        <v>0.35</v>
      </c>
      <c r="J11" s="44" t="n">
        <v>1E-012</v>
      </c>
      <c r="K11" s="44" t="n">
        <f aca="false">J11</f>
        <v>1E-012</v>
      </c>
      <c r="L11" s="45" t="n">
        <v>10</v>
      </c>
      <c r="M11" s="44" t="n">
        <f aca="false">J11/L11</f>
        <v>1E-013</v>
      </c>
      <c r="N11" s="42" t="n">
        <f aca="false">B11+H11</f>
        <v>20</v>
      </c>
      <c r="O11" s="43" t="n">
        <f aca="false">H11</f>
        <v>10</v>
      </c>
      <c r="P11" s="43" t="n">
        <v>300</v>
      </c>
      <c r="Q11" s="46" t="n">
        <v>20</v>
      </c>
      <c r="R11" s="43" t="n">
        <v>75000</v>
      </c>
      <c r="S11" s="45" t="n">
        <f aca="false">R11*AO11</f>
        <v>3.08901153793031</v>
      </c>
      <c r="T11" s="45" t="n">
        <v>0.3</v>
      </c>
      <c r="U11" s="47" t="n">
        <v>18</v>
      </c>
      <c r="V11" s="45" t="n">
        <f aca="false">S11</f>
        <v>3.08901153793031</v>
      </c>
      <c r="W11" s="45" t="n">
        <f aca="false">T11</f>
        <v>0.3</v>
      </c>
      <c r="X11" s="43" t="n">
        <f aca="false">U11</f>
        <v>18</v>
      </c>
      <c r="Y11" s="45" t="n">
        <f aca="false">S11/10</f>
        <v>0.30890115379303</v>
      </c>
      <c r="Z11" s="45" t="n">
        <v>0.75</v>
      </c>
      <c r="AA11" s="47" t="n">
        <v>15</v>
      </c>
      <c r="AB11" s="42" t="n">
        <v>40</v>
      </c>
      <c r="AC11" s="43" t="n">
        <f aca="false">IF(AM11+AB11&lt;P11,AM11+AB11,"ERROR")</f>
        <v>190</v>
      </c>
      <c r="AD11" s="43" t="n">
        <v>1</v>
      </c>
      <c r="AE11" s="43" t="n">
        <f aca="false">AC11+AD11</f>
        <v>191</v>
      </c>
      <c r="AF11" s="43" t="n">
        <f aca="false">ROUND(P11/2-(P11/2)/3,0)</f>
        <v>100</v>
      </c>
      <c r="AG11" s="43" t="n">
        <f aca="false">ROUND(P11/2+(P11/2)/3,0)</f>
        <v>200</v>
      </c>
      <c r="AH11" s="43" t="n">
        <v>0.136</v>
      </c>
      <c r="AI11" s="44" t="n">
        <f aca="false">AH11/CONVERT(1000,"ft","m")/(AE11-AC11)</f>
        <v>0.000446194225721785</v>
      </c>
      <c r="AJ11" s="42" t="n">
        <v>21.8</v>
      </c>
      <c r="AK11" s="43" t="n">
        <f aca="false">N11-5</f>
        <v>15</v>
      </c>
      <c r="AL11" s="43" t="n">
        <v>2</v>
      </c>
      <c r="AM11" s="43" t="n">
        <f aca="false">P11/2</f>
        <v>150</v>
      </c>
      <c r="AN11" s="43" t="n">
        <v>0.15</v>
      </c>
      <c r="AO11" s="44" t="n">
        <f aca="false">(AJ11/(PI()*AN11*(AK11-AL11)))/86400</f>
        <v>4.11868205057374E-005</v>
      </c>
      <c r="AP11" s="43" t="n">
        <f aca="false">AVERAGE(AL11,AK11)</f>
        <v>8.5</v>
      </c>
      <c r="AQ11" s="46" t="n">
        <v>12</v>
      </c>
      <c r="AR11" s="46" t="n">
        <v>35</v>
      </c>
      <c r="AS11" s="46" t="n">
        <v>2</v>
      </c>
      <c r="AT11" s="42" t="n">
        <v>6022</v>
      </c>
      <c r="AU11" s="44" t="n">
        <f aca="false">AT11/6.0221415E+023</f>
        <v>9.99976503375087E-021</v>
      </c>
      <c r="AV11" s="44" t="n">
        <v>0</v>
      </c>
      <c r="AW11" s="44" t="n">
        <v>0</v>
      </c>
      <c r="AX11" s="44" t="n">
        <v>0</v>
      </c>
      <c r="AY11" s="48" t="n">
        <v>0</v>
      </c>
      <c r="AZ11" s="44" t="n">
        <v>0</v>
      </c>
      <c r="BA11" s="44" t="n">
        <v>1E-010</v>
      </c>
      <c r="BB11" s="45" t="n">
        <v>30</v>
      </c>
      <c r="BC11" s="49" t="n">
        <f aca="false">101325 + BB11*98.0665</f>
        <v>104266.995</v>
      </c>
    </row>
    <row r="12" customFormat="false" ht="47.8" hidden="false" customHeight="true" outlineLevel="0" collapsed="false"/>
    <row r="13" customFormat="false" ht="47.8" hidden="false" customHeight="true" outlineLevel="0" collapsed="false"/>
    <row r="14" customFormat="false" ht="47.8" hidden="false" customHeight="true" outlineLevel="0" collapsed="false"/>
    <row r="15" customFormat="false" ht="47.8" hidden="false" customHeight="true" outlineLevel="0" collapsed="false"/>
    <row r="16" customFormat="false" ht="16.1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AP2" activePane="bottomRight" state="frozen"/>
      <selection pane="topLeft" activeCell="A1" activeCellId="0" sqref="A1"/>
      <selection pane="topRight" activeCell="AP1" activeCellId="0" sqref="AP1"/>
      <selection pane="bottomLeft" activeCell="A2" activeCellId="0" sqref="A2"/>
      <selection pane="bottomRight" activeCell="A12" activeCellId="0" sqref="A1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4.22"/>
    <col collapsed="false" customWidth="true" hidden="false" outlineLevel="0" max="3" min="2" style="0" width="8.37"/>
    <col collapsed="false" customWidth="true" hidden="false" outlineLevel="0" max="4" min="4" style="0" width="9.33"/>
    <col collapsed="false" customWidth="true" hidden="false" outlineLevel="0" max="6" min="6" style="0" width="8.37"/>
    <col collapsed="false" customWidth="true" hidden="false" outlineLevel="0" max="7" min="7" style="0" width="10.15"/>
    <col collapsed="false" customWidth="true" hidden="false" outlineLevel="0" max="9" min="8" style="0" width="8.37"/>
    <col collapsed="false" customWidth="true" hidden="false" outlineLevel="0" max="10" min="10" style="0" width="9.13"/>
    <col collapsed="false" customWidth="true" hidden="false" outlineLevel="0" max="11" min="11" style="0" width="10.15"/>
    <col collapsed="false" customWidth="true" hidden="false" outlineLevel="0" max="12" min="12" style="0" width="7.67"/>
    <col collapsed="false" customWidth="true" hidden="false" outlineLevel="0" max="13" min="13" style="0" width="9.99"/>
    <col collapsed="false" customWidth="true" hidden="false" outlineLevel="0" max="18" min="14" style="0" width="8.37"/>
    <col collapsed="false" customWidth="true" hidden="false" outlineLevel="0" max="24" min="19" style="0" width="10.71"/>
    <col collapsed="false" customWidth="true" hidden="false" outlineLevel="0" max="25" min="25" style="0" width="8.37"/>
    <col collapsed="false" customWidth="true" hidden="false" outlineLevel="0" max="27" min="26" style="0" width="10.71"/>
    <col collapsed="false" customWidth="true" hidden="false" outlineLevel="0" max="28" min="28" style="0" width="8.37"/>
    <col collapsed="false" customWidth="true" hidden="false" outlineLevel="0" max="34" min="29" style="0" width="8.6"/>
    <col collapsed="false" customWidth="true" hidden="false" outlineLevel="0" max="35" min="35" style="0" width="10.12"/>
    <col collapsed="false" customWidth="true" hidden="false" outlineLevel="0" max="36" min="36" style="0" width="8.18"/>
    <col collapsed="false" customWidth="true" hidden="false" outlineLevel="0" max="38" min="37" style="0" width="7.04"/>
    <col collapsed="false" customWidth="true" hidden="false" outlineLevel="0" max="40" min="39" style="0" width="8.18"/>
    <col collapsed="false" customWidth="true" hidden="false" outlineLevel="0" max="42" min="42" style="0" width="8.18"/>
    <col collapsed="false" customWidth="true" hidden="false" outlineLevel="0" max="45" min="43" style="0" width="7.04"/>
    <col collapsed="false" customWidth="true" hidden="false" outlineLevel="0" max="46" min="46" style="0" width="9.93"/>
    <col collapsed="false" customWidth="true" hidden="false" outlineLevel="0" max="47" min="47" style="0" width="10.41"/>
  </cols>
  <sheetData>
    <row r="1" customFormat="false" ht="130.2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6" t="s">
        <v>12</v>
      </c>
      <c r="N1" s="8" t="s">
        <v>13</v>
      </c>
      <c r="O1" s="9" t="s">
        <v>14</v>
      </c>
      <c r="P1" s="10" t="s">
        <v>15</v>
      </c>
      <c r="Q1" s="11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2" t="s">
        <v>27</v>
      </c>
      <c r="AC1" s="13" t="s">
        <v>28</v>
      </c>
      <c r="AD1" s="14" t="s">
        <v>29</v>
      </c>
      <c r="AE1" s="13" t="s">
        <v>30</v>
      </c>
      <c r="AF1" s="13" t="s">
        <v>31</v>
      </c>
      <c r="AG1" s="13" t="s">
        <v>32</v>
      </c>
      <c r="AH1" s="15" t="s">
        <v>33</v>
      </c>
      <c r="AI1" s="16" t="s">
        <v>34</v>
      </c>
      <c r="AJ1" s="17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9" t="s">
        <v>42</v>
      </c>
      <c r="AR1" s="19" t="s">
        <v>43</v>
      </c>
      <c r="AS1" s="19" t="s">
        <v>44</v>
      </c>
      <c r="AT1" s="20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2" t="s">
        <v>50</v>
      </c>
      <c r="AZ1" s="23" t="s">
        <v>51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customFormat="false" ht="47.8" hidden="false" customHeight="true" outlineLevel="0" collapsed="false">
      <c r="A2" s="33" t="s">
        <v>65</v>
      </c>
      <c r="B2" s="34" t="n">
        <v>20</v>
      </c>
      <c r="C2" s="35" t="n">
        <v>0.35</v>
      </c>
      <c r="D2" s="36" t="n">
        <v>1E-010</v>
      </c>
      <c r="E2" s="36" t="n">
        <v>1E-010</v>
      </c>
      <c r="F2" s="37" t="n">
        <v>10</v>
      </c>
      <c r="G2" s="36" t="n">
        <v>1E-011</v>
      </c>
      <c r="H2" s="34" t="n">
        <v>20</v>
      </c>
      <c r="I2" s="37" t="n">
        <v>0.35</v>
      </c>
      <c r="J2" s="36" t="n">
        <v>1E-010</v>
      </c>
      <c r="K2" s="36" t="n">
        <v>1E-010</v>
      </c>
      <c r="L2" s="37" t="n">
        <v>10</v>
      </c>
      <c r="M2" s="36" t="n">
        <v>1E-011</v>
      </c>
      <c r="N2" s="34" t="n">
        <v>40</v>
      </c>
      <c r="O2" s="35" t="n">
        <v>20</v>
      </c>
      <c r="P2" s="35" t="n">
        <v>800</v>
      </c>
      <c r="Q2" s="38" t="n">
        <v>40</v>
      </c>
      <c r="R2" s="35" t="n">
        <v>8000</v>
      </c>
      <c r="S2" s="37" t="n">
        <v>6.08553307234793</v>
      </c>
      <c r="T2" s="37" t="n">
        <v>0.3</v>
      </c>
      <c r="U2" s="35" t="n">
        <v>18</v>
      </c>
      <c r="V2" s="37" t="n">
        <v>6.08553307234793</v>
      </c>
      <c r="W2" s="37" t="n">
        <v>0.3</v>
      </c>
      <c r="X2" s="35" t="n">
        <v>18</v>
      </c>
      <c r="Y2" s="37" t="n">
        <v>0.608553307234793</v>
      </c>
      <c r="Z2" s="37" t="n">
        <v>0.75</v>
      </c>
      <c r="AA2" s="35" t="n">
        <v>15</v>
      </c>
      <c r="AB2" s="34" t="n">
        <v>200</v>
      </c>
      <c r="AC2" s="35" t="n">
        <v>600</v>
      </c>
      <c r="AD2" s="35" t="n">
        <v>1</v>
      </c>
      <c r="AE2" s="35" t="n">
        <v>601</v>
      </c>
      <c r="AF2" s="35" t="n">
        <v>267</v>
      </c>
      <c r="AG2" s="35" t="n">
        <v>533</v>
      </c>
      <c r="AH2" s="35" t="n">
        <v>1.363</v>
      </c>
      <c r="AI2" s="36" t="n">
        <v>0.00447178477690289</v>
      </c>
      <c r="AJ2" s="34" t="n">
        <v>2725.5</v>
      </c>
      <c r="AK2" s="35" t="n">
        <v>35</v>
      </c>
      <c r="AL2" s="35" t="n">
        <v>2</v>
      </c>
      <c r="AM2" s="35" t="n">
        <v>400</v>
      </c>
      <c r="AN2" s="35" t="n">
        <v>0.4</v>
      </c>
      <c r="AO2" s="36" t="n">
        <v>0.000760691634043492</v>
      </c>
      <c r="AP2" s="35" t="n">
        <v>18.5</v>
      </c>
      <c r="AQ2" s="38" t="n">
        <v>12</v>
      </c>
      <c r="AR2" s="38" t="n">
        <v>90</v>
      </c>
      <c r="AS2" s="38" t="n">
        <v>2</v>
      </c>
      <c r="AT2" s="34" t="n">
        <v>6022</v>
      </c>
      <c r="AU2" s="36" t="n">
        <v>9.99976503375087E-021</v>
      </c>
      <c r="AV2" s="36" t="n">
        <v>0</v>
      </c>
      <c r="AW2" s="36" t="n">
        <v>0</v>
      </c>
      <c r="AX2" s="36" t="n">
        <v>0</v>
      </c>
      <c r="AY2" s="39" t="n">
        <v>0</v>
      </c>
      <c r="AZ2" s="36" t="n">
        <v>0</v>
      </c>
    </row>
    <row r="3" customFormat="false" ht="47.8" hidden="false" customHeight="true" outlineLevel="0" collapsed="false">
      <c r="A3" s="33" t="s">
        <v>66</v>
      </c>
      <c r="B3" s="34" t="n">
        <v>20</v>
      </c>
      <c r="C3" s="35" t="n">
        <v>0.35</v>
      </c>
      <c r="D3" s="36" t="n">
        <v>1E-010</v>
      </c>
      <c r="E3" s="36" t="n">
        <v>1E-010</v>
      </c>
      <c r="F3" s="37" t="n">
        <v>10</v>
      </c>
      <c r="G3" s="36" t="n">
        <v>1E-011</v>
      </c>
      <c r="H3" s="34" t="n">
        <v>20</v>
      </c>
      <c r="I3" s="37" t="n">
        <v>0.35</v>
      </c>
      <c r="J3" s="36" t="n">
        <v>1E-010</v>
      </c>
      <c r="K3" s="36" t="n">
        <v>1E-010</v>
      </c>
      <c r="L3" s="37" t="n">
        <v>10</v>
      </c>
      <c r="M3" s="36" t="n">
        <v>1E-011</v>
      </c>
      <c r="N3" s="34" t="n">
        <v>40</v>
      </c>
      <c r="O3" s="35" t="n">
        <v>20</v>
      </c>
      <c r="P3" s="35" t="n">
        <v>800</v>
      </c>
      <c r="Q3" s="38" t="n">
        <v>39.99</v>
      </c>
      <c r="R3" s="35" t="n">
        <v>8000</v>
      </c>
      <c r="S3" s="37" t="n">
        <v>6.08553307234793</v>
      </c>
      <c r="T3" s="37" t="n">
        <v>0.3</v>
      </c>
      <c r="U3" s="35" t="n">
        <v>18</v>
      </c>
      <c r="V3" s="37" t="n">
        <v>6.08553307234793</v>
      </c>
      <c r="W3" s="37" t="n">
        <v>0.3</v>
      </c>
      <c r="X3" s="35" t="n">
        <v>18</v>
      </c>
      <c r="Y3" s="37" t="n">
        <v>0.608553307234793</v>
      </c>
      <c r="Z3" s="37" t="n">
        <v>0.75</v>
      </c>
      <c r="AA3" s="35" t="n">
        <v>15</v>
      </c>
      <c r="AB3" s="34" t="n">
        <v>200</v>
      </c>
      <c r="AC3" s="35" t="n">
        <v>600</v>
      </c>
      <c r="AD3" s="35" t="n">
        <v>1</v>
      </c>
      <c r="AE3" s="35" t="n">
        <v>601</v>
      </c>
      <c r="AF3" s="35" t="n">
        <v>267</v>
      </c>
      <c r="AG3" s="35" t="n">
        <v>533</v>
      </c>
      <c r="AH3" s="35" t="n">
        <v>1.363</v>
      </c>
      <c r="AI3" s="36" t="n">
        <v>0.00447178477690289</v>
      </c>
      <c r="AJ3" s="34" t="n">
        <v>2725.5</v>
      </c>
      <c r="AK3" s="35" t="n">
        <v>35</v>
      </c>
      <c r="AL3" s="35" t="n">
        <v>2</v>
      </c>
      <c r="AM3" s="35" t="n">
        <v>400</v>
      </c>
      <c r="AN3" s="35" t="n">
        <v>0.4</v>
      </c>
      <c r="AO3" s="36" t="n">
        <v>0.000760691634043492</v>
      </c>
      <c r="AP3" s="35" t="n">
        <v>18.5</v>
      </c>
      <c r="AQ3" s="38" t="n">
        <v>12</v>
      </c>
      <c r="AR3" s="38" t="n">
        <v>90</v>
      </c>
      <c r="AS3" s="38" t="n">
        <v>2</v>
      </c>
      <c r="AT3" s="34" t="n">
        <v>6022</v>
      </c>
      <c r="AU3" s="36" t="n">
        <v>9.99976503375087E-021</v>
      </c>
      <c r="AV3" s="36" t="n">
        <v>0</v>
      </c>
      <c r="AW3" s="36" t="n">
        <v>0</v>
      </c>
      <c r="AX3" s="36" t="n">
        <v>0</v>
      </c>
      <c r="AY3" s="39" t="n">
        <v>0</v>
      </c>
      <c r="AZ3" s="36" t="n">
        <v>0</v>
      </c>
    </row>
    <row r="4" customFormat="false" ht="47.8" hidden="false" customHeight="true" outlineLevel="0" collapsed="false">
      <c r="A4" s="33" t="s">
        <v>67</v>
      </c>
      <c r="B4" s="34" t="n">
        <v>20</v>
      </c>
      <c r="C4" s="35" t="n">
        <v>0.35</v>
      </c>
      <c r="D4" s="36" t="n">
        <v>1E-010</v>
      </c>
      <c r="E4" s="36" t="n">
        <v>1E-010</v>
      </c>
      <c r="F4" s="37" t="n">
        <v>10</v>
      </c>
      <c r="G4" s="36" t="n">
        <v>1E-011</v>
      </c>
      <c r="H4" s="34" t="n">
        <v>20</v>
      </c>
      <c r="I4" s="37" t="n">
        <v>0.35</v>
      </c>
      <c r="J4" s="36" t="n">
        <v>1E-010</v>
      </c>
      <c r="K4" s="36" t="n">
        <v>1E-010</v>
      </c>
      <c r="L4" s="37" t="n">
        <v>10</v>
      </c>
      <c r="M4" s="36" t="n">
        <v>1E-011</v>
      </c>
      <c r="N4" s="34" t="n">
        <v>40</v>
      </c>
      <c r="O4" s="35" t="n">
        <v>20</v>
      </c>
      <c r="P4" s="35" t="n">
        <v>800</v>
      </c>
      <c r="Q4" s="38" t="n">
        <v>39.9</v>
      </c>
      <c r="R4" s="35" t="n">
        <v>8000</v>
      </c>
      <c r="S4" s="37" t="n">
        <v>6.08553307234793</v>
      </c>
      <c r="T4" s="37" t="n">
        <v>0.3</v>
      </c>
      <c r="U4" s="35" t="n">
        <v>18</v>
      </c>
      <c r="V4" s="37" t="n">
        <v>6.08553307234793</v>
      </c>
      <c r="W4" s="37" t="n">
        <v>0.3</v>
      </c>
      <c r="X4" s="35" t="n">
        <v>18</v>
      </c>
      <c r="Y4" s="37" t="n">
        <v>0.608553307234793</v>
      </c>
      <c r="Z4" s="37" t="n">
        <v>0.75</v>
      </c>
      <c r="AA4" s="35" t="n">
        <v>15</v>
      </c>
      <c r="AB4" s="34" t="n">
        <v>200</v>
      </c>
      <c r="AC4" s="35" t="n">
        <v>600</v>
      </c>
      <c r="AD4" s="35" t="n">
        <v>1</v>
      </c>
      <c r="AE4" s="35" t="n">
        <v>601</v>
      </c>
      <c r="AF4" s="35" t="n">
        <v>267</v>
      </c>
      <c r="AG4" s="35" t="n">
        <v>533</v>
      </c>
      <c r="AH4" s="35" t="n">
        <v>1.363</v>
      </c>
      <c r="AI4" s="36" t="n">
        <v>0.00447178477690289</v>
      </c>
      <c r="AJ4" s="34" t="n">
        <v>2725.5</v>
      </c>
      <c r="AK4" s="35" t="n">
        <v>35</v>
      </c>
      <c r="AL4" s="35" t="n">
        <v>2</v>
      </c>
      <c r="AM4" s="35" t="n">
        <v>400</v>
      </c>
      <c r="AN4" s="35" t="n">
        <v>0.4</v>
      </c>
      <c r="AO4" s="36" t="n">
        <v>0.000760691634043492</v>
      </c>
      <c r="AP4" s="35" t="n">
        <v>18.5</v>
      </c>
      <c r="AQ4" s="38" t="n">
        <v>12</v>
      </c>
      <c r="AR4" s="38" t="n">
        <v>90</v>
      </c>
      <c r="AS4" s="38" t="n">
        <v>2</v>
      </c>
      <c r="AT4" s="34" t="n">
        <v>6022</v>
      </c>
      <c r="AU4" s="36" t="n">
        <v>9.99976503375087E-021</v>
      </c>
      <c r="AV4" s="36" t="n">
        <v>0</v>
      </c>
      <c r="AW4" s="36" t="n">
        <v>0</v>
      </c>
      <c r="AX4" s="36" t="n">
        <v>0</v>
      </c>
      <c r="AY4" s="39" t="n">
        <v>0</v>
      </c>
      <c r="AZ4" s="36" t="n">
        <v>0</v>
      </c>
    </row>
    <row r="5" customFormat="false" ht="47.8" hidden="false" customHeight="true" outlineLevel="0" collapsed="false">
      <c r="A5" s="33" t="s">
        <v>68</v>
      </c>
      <c r="B5" s="34" t="n">
        <v>20</v>
      </c>
      <c r="C5" s="35" t="n">
        <v>0.35</v>
      </c>
      <c r="D5" s="36" t="n">
        <v>1E-010</v>
      </c>
      <c r="E5" s="36" t="n">
        <v>1E-010</v>
      </c>
      <c r="F5" s="37" t="n">
        <v>10</v>
      </c>
      <c r="G5" s="36" t="n">
        <v>1E-011</v>
      </c>
      <c r="H5" s="34" t="n">
        <v>20</v>
      </c>
      <c r="I5" s="37" t="n">
        <v>0.35</v>
      </c>
      <c r="J5" s="36" t="n">
        <v>1E-010</v>
      </c>
      <c r="K5" s="36" t="n">
        <v>1E-010</v>
      </c>
      <c r="L5" s="37" t="n">
        <v>10</v>
      </c>
      <c r="M5" s="36" t="n">
        <v>1E-011</v>
      </c>
      <c r="N5" s="34" t="n">
        <v>40</v>
      </c>
      <c r="O5" s="35" t="n">
        <v>20</v>
      </c>
      <c r="P5" s="35" t="n">
        <v>800</v>
      </c>
      <c r="Q5" s="38" t="n">
        <v>39</v>
      </c>
      <c r="R5" s="35" t="n">
        <v>8000</v>
      </c>
      <c r="S5" s="37" t="n">
        <v>6.08553307234793</v>
      </c>
      <c r="T5" s="37" t="n">
        <v>0.3</v>
      </c>
      <c r="U5" s="35" t="n">
        <v>18</v>
      </c>
      <c r="V5" s="37" t="n">
        <v>6.08553307234793</v>
      </c>
      <c r="W5" s="37" t="n">
        <v>0.3</v>
      </c>
      <c r="X5" s="35" t="n">
        <v>18</v>
      </c>
      <c r="Y5" s="37" t="n">
        <v>0.608553307234793</v>
      </c>
      <c r="Z5" s="37" t="n">
        <v>0.75</v>
      </c>
      <c r="AA5" s="35" t="n">
        <v>15</v>
      </c>
      <c r="AB5" s="34" t="n">
        <v>200</v>
      </c>
      <c r="AC5" s="35" t="n">
        <v>600</v>
      </c>
      <c r="AD5" s="35" t="n">
        <v>1</v>
      </c>
      <c r="AE5" s="35" t="n">
        <v>601</v>
      </c>
      <c r="AF5" s="35" t="n">
        <v>267</v>
      </c>
      <c r="AG5" s="35" t="n">
        <v>533</v>
      </c>
      <c r="AH5" s="35" t="n">
        <v>1.363</v>
      </c>
      <c r="AI5" s="36" t="n">
        <v>0.00447178477690289</v>
      </c>
      <c r="AJ5" s="34" t="n">
        <v>2725.5</v>
      </c>
      <c r="AK5" s="35" t="n">
        <v>35</v>
      </c>
      <c r="AL5" s="35" t="n">
        <v>2</v>
      </c>
      <c r="AM5" s="35" t="n">
        <v>400</v>
      </c>
      <c r="AN5" s="35" t="n">
        <v>0.4</v>
      </c>
      <c r="AO5" s="36" t="n">
        <v>0.000760691634043492</v>
      </c>
      <c r="AP5" s="35" t="n">
        <v>18.5</v>
      </c>
      <c r="AQ5" s="38" t="n">
        <v>12</v>
      </c>
      <c r="AR5" s="38" t="n">
        <v>90</v>
      </c>
      <c r="AS5" s="38" t="n">
        <v>2</v>
      </c>
      <c r="AT5" s="34" t="n">
        <v>6022</v>
      </c>
      <c r="AU5" s="36" t="n">
        <v>9.99976503375087E-021</v>
      </c>
      <c r="AV5" s="36" t="n">
        <v>0</v>
      </c>
      <c r="AW5" s="36" t="n">
        <v>0</v>
      </c>
      <c r="AX5" s="36" t="n">
        <v>0</v>
      </c>
      <c r="AY5" s="39" t="n">
        <v>0</v>
      </c>
      <c r="AZ5" s="36" t="n">
        <v>0</v>
      </c>
    </row>
    <row r="6" customFormat="false" ht="47.8" hidden="false" customHeight="true" outlineLevel="0" collapsed="false"/>
    <row r="7" customFormat="false" ht="47.8" hidden="false" customHeight="true" outlineLevel="0" collapsed="false"/>
    <row r="8" customFormat="false" ht="16.1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AY2" activePane="bottomRight" state="frozen"/>
      <selection pane="topLeft" activeCell="A1" activeCellId="0" sqref="A1"/>
      <selection pane="topRight" activeCell="AY1" activeCellId="0" sqref="AY1"/>
      <selection pane="bottomLeft" activeCell="A2" activeCellId="0" sqref="A2"/>
      <selection pane="bottomRight" activeCell="BA1" activeCellId="0" sqref="B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4.22"/>
    <col collapsed="false" customWidth="true" hidden="false" outlineLevel="0" max="3" min="2" style="0" width="8.37"/>
    <col collapsed="false" customWidth="true" hidden="false" outlineLevel="0" max="4" min="4" style="0" width="9.33"/>
    <col collapsed="false" customWidth="true" hidden="false" outlineLevel="0" max="6" min="6" style="0" width="8.37"/>
    <col collapsed="false" customWidth="true" hidden="false" outlineLevel="0" max="7" min="7" style="0" width="10.15"/>
    <col collapsed="false" customWidth="true" hidden="false" outlineLevel="0" max="9" min="8" style="0" width="8.37"/>
    <col collapsed="false" customWidth="true" hidden="false" outlineLevel="0" max="10" min="10" style="0" width="9.13"/>
    <col collapsed="false" customWidth="true" hidden="false" outlineLevel="0" max="11" min="11" style="0" width="10.15"/>
    <col collapsed="false" customWidth="true" hidden="false" outlineLevel="0" max="12" min="12" style="0" width="7.67"/>
    <col collapsed="false" customWidth="true" hidden="false" outlineLevel="0" max="13" min="13" style="0" width="9.99"/>
    <col collapsed="false" customWidth="true" hidden="false" outlineLevel="0" max="18" min="14" style="0" width="8.37"/>
    <col collapsed="false" customWidth="true" hidden="false" outlineLevel="0" max="24" min="19" style="0" width="10.71"/>
    <col collapsed="false" customWidth="true" hidden="false" outlineLevel="0" max="25" min="25" style="0" width="8.37"/>
    <col collapsed="false" customWidth="true" hidden="false" outlineLevel="0" max="27" min="26" style="0" width="10.71"/>
    <col collapsed="false" customWidth="true" hidden="false" outlineLevel="0" max="28" min="28" style="0" width="8.37"/>
    <col collapsed="false" customWidth="true" hidden="false" outlineLevel="0" max="34" min="29" style="0" width="8.6"/>
    <col collapsed="false" customWidth="true" hidden="false" outlineLevel="0" max="35" min="35" style="0" width="10.12"/>
    <col collapsed="false" customWidth="true" hidden="false" outlineLevel="0" max="36" min="36" style="0" width="8.18"/>
    <col collapsed="false" customWidth="true" hidden="false" outlineLevel="0" max="38" min="37" style="0" width="7.04"/>
    <col collapsed="false" customWidth="true" hidden="false" outlineLevel="0" max="40" min="39" style="0" width="8.18"/>
    <col collapsed="false" customWidth="true" hidden="false" outlineLevel="0" max="42" min="42" style="0" width="8.18"/>
    <col collapsed="false" customWidth="true" hidden="false" outlineLevel="0" max="45" min="43" style="0" width="7.04"/>
    <col collapsed="false" customWidth="true" hidden="false" outlineLevel="0" max="46" min="46" style="0" width="9.93"/>
    <col collapsed="false" customWidth="true" hidden="false" outlineLevel="0" max="47" min="47" style="0" width="10.41"/>
  </cols>
  <sheetData>
    <row r="1" customFormat="false" ht="130.2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6" t="s">
        <v>12</v>
      </c>
      <c r="N1" s="8" t="s">
        <v>13</v>
      </c>
      <c r="O1" s="9" t="s">
        <v>14</v>
      </c>
      <c r="P1" s="10" t="s">
        <v>15</v>
      </c>
      <c r="Q1" s="11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2" t="s">
        <v>27</v>
      </c>
      <c r="AC1" s="13" t="s">
        <v>28</v>
      </c>
      <c r="AD1" s="14" t="s">
        <v>29</v>
      </c>
      <c r="AE1" s="13" t="s">
        <v>30</v>
      </c>
      <c r="AF1" s="13" t="s">
        <v>31</v>
      </c>
      <c r="AG1" s="13" t="s">
        <v>32</v>
      </c>
      <c r="AH1" s="15" t="s">
        <v>33</v>
      </c>
      <c r="AI1" s="16" t="s">
        <v>34</v>
      </c>
      <c r="AJ1" s="17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9" t="s">
        <v>42</v>
      </c>
      <c r="AR1" s="19" t="s">
        <v>43</v>
      </c>
      <c r="AS1" s="19" t="s">
        <v>44</v>
      </c>
      <c r="AT1" s="20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2" t="s">
        <v>50</v>
      </c>
      <c r="AZ1" s="23" t="s">
        <v>51</v>
      </c>
      <c r="BA1" s="23" t="s">
        <v>52</v>
      </c>
      <c r="BB1" s="23" t="s">
        <v>53</v>
      </c>
      <c r="BC1" s="23" t="s">
        <v>54</v>
      </c>
      <c r="BD1" s="1"/>
      <c r="BE1" s="1"/>
      <c r="BF1" s="1"/>
      <c r="BG1" s="1"/>
      <c r="BH1" s="1"/>
      <c r="BI1" s="1"/>
      <c r="BJ1" s="1"/>
      <c r="BK1" s="1"/>
    </row>
    <row r="2" customFormat="false" ht="47.8" hidden="false" customHeight="true" outlineLevel="0" collapsed="false">
      <c r="A2" s="33" t="s">
        <v>69</v>
      </c>
      <c r="B2" s="34" t="n">
        <v>20</v>
      </c>
      <c r="C2" s="35" t="n">
        <v>0.35</v>
      </c>
      <c r="D2" s="36" t="n">
        <v>1E-010</v>
      </c>
      <c r="E2" s="36" t="n">
        <v>1E-010</v>
      </c>
      <c r="F2" s="37" t="n">
        <v>10</v>
      </c>
      <c r="G2" s="36" t="n">
        <v>1E-011</v>
      </c>
      <c r="H2" s="34" t="n">
        <v>20</v>
      </c>
      <c r="I2" s="37" t="n">
        <v>0.35</v>
      </c>
      <c r="J2" s="36" t="n">
        <v>1E-010</v>
      </c>
      <c r="K2" s="36" t="n">
        <v>1E-010</v>
      </c>
      <c r="L2" s="37" t="n">
        <v>10</v>
      </c>
      <c r="M2" s="36" t="n">
        <v>1E-011</v>
      </c>
      <c r="N2" s="34" t="n">
        <v>40</v>
      </c>
      <c r="O2" s="35" t="n">
        <v>20</v>
      </c>
      <c r="P2" s="35" t="n">
        <v>800</v>
      </c>
      <c r="Q2" s="38" t="n">
        <v>40</v>
      </c>
      <c r="R2" s="35" t="n">
        <v>8000</v>
      </c>
      <c r="S2" s="37" t="n">
        <v>6.08553307234793</v>
      </c>
      <c r="T2" s="37" t="n">
        <v>0.3</v>
      </c>
      <c r="U2" s="35" t="n">
        <v>18</v>
      </c>
      <c r="V2" s="37" t="n">
        <v>6.08553307234793</v>
      </c>
      <c r="W2" s="37" t="n">
        <v>0.3</v>
      </c>
      <c r="X2" s="35" t="n">
        <v>18</v>
      </c>
      <c r="Y2" s="37" t="n">
        <v>0.608553307234793</v>
      </c>
      <c r="Z2" s="37" t="n">
        <v>0.75</v>
      </c>
      <c r="AA2" s="35" t="n">
        <v>15</v>
      </c>
      <c r="AB2" s="34" t="n">
        <v>200</v>
      </c>
      <c r="AC2" s="35" t="n">
        <v>600</v>
      </c>
      <c r="AD2" s="35" t="n">
        <v>1</v>
      </c>
      <c r="AE2" s="35" t="n">
        <v>601</v>
      </c>
      <c r="AF2" s="35" t="n">
        <v>267</v>
      </c>
      <c r="AG2" s="35" t="n">
        <v>533</v>
      </c>
      <c r="AH2" s="35" t="n">
        <v>1.363</v>
      </c>
      <c r="AI2" s="36" t="n">
        <v>0.00447178477690289</v>
      </c>
      <c r="AJ2" s="34" t="n">
        <v>2725.5</v>
      </c>
      <c r="AK2" s="35" t="n">
        <v>35</v>
      </c>
      <c r="AL2" s="35" t="n">
        <v>2</v>
      </c>
      <c r="AM2" s="35" t="n">
        <v>400</v>
      </c>
      <c r="AN2" s="35" t="n">
        <v>0.4</v>
      </c>
      <c r="AO2" s="36" t="n">
        <v>0.000760691634043492</v>
      </c>
      <c r="AP2" s="35" t="n">
        <v>18.5</v>
      </c>
      <c r="AQ2" s="38" t="n">
        <v>12</v>
      </c>
      <c r="AR2" s="38" t="n">
        <v>90</v>
      </c>
      <c r="AS2" s="38" t="n">
        <v>2</v>
      </c>
      <c r="AT2" s="34" t="n">
        <v>6022</v>
      </c>
      <c r="AU2" s="36" t="n">
        <v>9.99976503375087E-021</v>
      </c>
      <c r="AV2" s="36" t="n">
        <v>0</v>
      </c>
      <c r="AW2" s="36" t="n">
        <v>0</v>
      </c>
      <c r="AX2" s="36" t="n">
        <v>0</v>
      </c>
      <c r="AY2" s="39" t="n">
        <v>0</v>
      </c>
      <c r="AZ2" s="36" t="n">
        <v>0</v>
      </c>
      <c r="BA2" s="36" t="n">
        <v>1E-008</v>
      </c>
      <c r="BB2" s="37" t="n">
        <v>30</v>
      </c>
      <c r="BC2" s="40" t="n">
        <f aca="false">101325 + BB2*98.0665</f>
        <v>104266.995</v>
      </c>
    </row>
    <row r="3" customFormat="false" ht="47.8" hidden="false" customHeight="true" outlineLevel="0" collapsed="false">
      <c r="A3" s="33" t="s">
        <v>70</v>
      </c>
      <c r="B3" s="34" t="n">
        <v>20</v>
      </c>
      <c r="C3" s="35" t="n">
        <v>0.35</v>
      </c>
      <c r="D3" s="36" t="n">
        <v>1E-010</v>
      </c>
      <c r="E3" s="36" t="n">
        <v>1E-010</v>
      </c>
      <c r="F3" s="37" t="n">
        <v>10</v>
      </c>
      <c r="G3" s="36" t="n">
        <v>1E-011</v>
      </c>
      <c r="H3" s="34" t="n">
        <v>20</v>
      </c>
      <c r="I3" s="37" t="n">
        <v>0.35</v>
      </c>
      <c r="J3" s="36" t="n">
        <v>1E-010</v>
      </c>
      <c r="K3" s="36" t="n">
        <v>1E-010</v>
      </c>
      <c r="L3" s="37" t="n">
        <v>10</v>
      </c>
      <c r="M3" s="36" t="n">
        <v>1E-011</v>
      </c>
      <c r="N3" s="34" t="n">
        <v>40</v>
      </c>
      <c r="O3" s="35" t="n">
        <v>20</v>
      </c>
      <c r="P3" s="35" t="n">
        <v>800</v>
      </c>
      <c r="Q3" s="38" t="n">
        <v>40</v>
      </c>
      <c r="R3" s="35" t="n">
        <v>8000</v>
      </c>
      <c r="S3" s="37" t="n">
        <v>6.08553307234793</v>
      </c>
      <c r="T3" s="37" t="n">
        <v>0.3</v>
      </c>
      <c r="U3" s="35" t="n">
        <v>18</v>
      </c>
      <c r="V3" s="37" t="n">
        <v>6.08553307234793</v>
      </c>
      <c r="W3" s="37" t="n">
        <v>0.3</v>
      </c>
      <c r="X3" s="35" t="n">
        <v>18</v>
      </c>
      <c r="Y3" s="37" t="n">
        <v>0.608553307234793</v>
      </c>
      <c r="Z3" s="37" t="n">
        <v>0.75</v>
      </c>
      <c r="AA3" s="35" t="n">
        <v>15</v>
      </c>
      <c r="AB3" s="34" t="n">
        <v>200</v>
      </c>
      <c r="AC3" s="35" t="n">
        <v>600</v>
      </c>
      <c r="AD3" s="35" t="n">
        <v>1</v>
      </c>
      <c r="AE3" s="35" t="n">
        <v>601</v>
      </c>
      <c r="AF3" s="35" t="n">
        <v>267</v>
      </c>
      <c r="AG3" s="35" t="n">
        <v>533</v>
      </c>
      <c r="AH3" s="35" t="n">
        <v>1.363</v>
      </c>
      <c r="AI3" s="36" t="n">
        <v>0.00447178477690289</v>
      </c>
      <c r="AJ3" s="34" t="n">
        <v>2725.5</v>
      </c>
      <c r="AK3" s="35" t="n">
        <v>35</v>
      </c>
      <c r="AL3" s="35" t="n">
        <v>2</v>
      </c>
      <c r="AM3" s="35" t="n">
        <v>400</v>
      </c>
      <c r="AN3" s="35" t="n">
        <v>0.4</v>
      </c>
      <c r="AO3" s="36" t="n">
        <v>0.000760691634043492</v>
      </c>
      <c r="AP3" s="35" t="n">
        <v>18.5</v>
      </c>
      <c r="AQ3" s="38" t="n">
        <v>12</v>
      </c>
      <c r="AR3" s="38" t="n">
        <v>90</v>
      </c>
      <c r="AS3" s="38" t="n">
        <v>2</v>
      </c>
      <c r="AT3" s="34" t="n">
        <v>6022</v>
      </c>
      <c r="AU3" s="36" t="n">
        <v>9.99976503375087E-021</v>
      </c>
      <c r="AV3" s="36" t="n">
        <v>0</v>
      </c>
      <c r="AW3" s="36" t="n">
        <v>0</v>
      </c>
      <c r="AX3" s="36" t="n">
        <v>0</v>
      </c>
      <c r="AY3" s="39" t="n">
        <v>0</v>
      </c>
      <c r="AZ3" s="36" t="n">
        <v>0</v>
      </c>
      <c r="BA3" s="36" t="n">
        <v>1E-009</v>
      </c>
      <c r="BB3" s="37" t="n">
        <v>30</v>
      </c>
      <c r="BC3" s="40" t="n">
        <f aca="false">101325 + BB3*98.0665</f>
        <v>104266.995</v>
      </c>
    </row>
    <row r="4" customFormat="false" ht="47.8" hidden="false" customHeight="true" outlineLevel="0" collapsed="false">
      <c r="A4" s="33" t="s">
        <v>71</v>
      </c>
      <c r="B4" s="34" t="n">
        <v>20</v>
      </c>
      <c r="C4" s="35" t="n">
        <v>0.35</v>
      </c>
      <c r="D4" s="36" t="n">
        <v>1E-010</v>
      </c>
      <c r="E4" s="36" t="n">
        <v>1E-010</v>
      </c>
      <c r="F4" s="37" t="n">
        <v>10</v>
      </c>
      <c r="G4" s="36" t="n">
        <v>1E-011</v>
      </c>
      <c r="H4" s="34" t="n">
        <v>20</v>
      </c>
      <c r="I4" s="37" t="n">
        <v>0.35</v>
      </c>
      <c r="J4" s="36" t="n">
        <v>1E-010</v>
      </c>
      <c r="K4" s="36" t="n">
        <v>1E-010</v>
      </c>
      <c r="L4" s="37" t="n">
        <v>10</v>
      </c>
      <c r="M4" s="36" t="n">
        <v>1E-011</v>
      </c>
      <c r="N4" s="34" t="n">
        <v>40</v>
      </c>
      <c r="O4" s="35" t="n">
        <v>20</v>
      </c>
      <c r="P4" s="35" t="n">
        <v>800</v>
      </c>
      <c r="Q4" s="38" t="n">
        <v>40</v>
      </c>
      <c r="R4" s="35" t="n">
        <v>8000</v>
      </c>
      <c r="S4" s="37" t="n">
        <v>6.08553307234793</v>
      </c>
      <c r="T4" s="37" t="n">
        <v>0.3</v>
      </c>
      <c r="U4" s="35" t="n">
        <v>18</v>
      </c>
      <c r="V4" s="37" t="n">
        <v>6.08553307234793</v>
      </c>
      <c r="W4" s="37" t="n">
        <v>0.3</v>
      </c>
      <c r="X4" s="35" t="n">
        <v>18</v>
      </c>
      <c r="Y4" s="37" t="n">
        <v>0.608553307234793</v>
      </c>
      <c r="Z4" s="37" t="n">
        <v>0.75</v>
      </c>
      <c r="AA4" s="35" t="n">
        <v>15</v>
      </c>
      <c r="AB4" s="34" t="n">
        <v>200</v>
      </c>
      <c r="AC4" s="35" t="n">
        <v>600</v>
      </c>
      <c r="AD4" s="35" t="n">
        <v>1</v>
      </c>
      <c r="AE4" s="35" t="n">
        <v>601</v>
      </c>
      <c r="AF4" s="35" t="n">
        <v>267</v>
      </c>
      <c r="AG4" s="35" t="n">
        <v>533</v>
      </c>
      <c r="AH4" s="35" t="n">
        <v>1.363</v>
      </c>
      <c r="AI4" s="36" t="n">
        <v>0.00447178477690289</v>
      </c>
      <c r="AJ4" s="34" t="n">
        <v>2725.5</v>
      </c>
      <c r="AK4" s="35" t="n">
        <v>35</v>
      </c>
      <c r="AL4" s="35" t="n">
        <v>2</v>
      </c>
      <c r="AM4" s="35" t="n">
        <v>400</v>
      </c>
      <c r="AN4" s="35" t="n">
        <v>0.4</v>
      </c>
      <c r="AO4" s="36" t="n">
        <v>0.000760691634043492</v>
      </c>
      <c r="AP4" s="35" t="n">
        <v>18.5</v>
      </c>
      <c r="AQ4" s="38" t="n">
        <v>12</v>
      </c>
      <c r="AR4" s="38" t="n">
        <v>90</v>
      </c>
      <c r="AS4" s="38" t="n">
        <v>2</v>
      </c>
      <c r="AT4" s="34" t="n">
        <v>6022</v>
      </c>
      <c r="AU4" s="36" t="n">
        <v>9.99976503375087E-021</v>
      </c>
      <c r="AV4" s="36" t="n">
        <v>0</v>
      </c>
      <c r="AW4" s="36" t="n">
        <v>0</v>
      </c>
      <c r="AX4" s="36" t="n">
        <v>0</v>
      </c>
      <c r="AY4" s="39" t="n">
        <v>0</v>
      </c>
      <c r="AZ4" s="36" t="n">
        <v>0</v>
      </c>
      <c r="BA4" s="36" t="n">
        <v>1E-010</v>
      </c>
      <c r="BB4" s="37" t="n">
        <v>30</v>
      </c>
      <c r="BC4" s="40" t="n">
        <f aca="false">101325 + BB4*98.0665</f>
        <v>104266.995</v>
      </c>
    </row>
    <row r="5" customFormat="false" ht="47.8" hidden="false" customHeight="true" outlineLevel="0" collapsed="false">
      <c r="A5" s="33" t="s">
        <v>72</v>
      </c>
      <c r="B5" s="34" t="n">
        <v>20</v>
      </c>
      <c r="C5" s="35" t="n">
        <v>0.35</v>
      </c>
      <c r="D5" s="36" t="n">
        <v>1E-010</v>
      </c>
      <c r="E5" s="36" t="n">
        <v>1E-010</v>
      </c>
      <c r="F5" s="37" t="n">
        <v>10</v>
      </c>
      <c r="G5" s="36" t="n">
        <v>1E-011</v>
      </c>
      <c r="H5" s="34" t="n">
        <v>20</v>
      </c>
      <c r="I5" s="37" t="n">
        <v>0.35</v>
      </c>
      <c r="J5" s="36" t="n">
        <v>1E-010</v>
      </c>
      <c r="K5" s="36" t="n">
        <v>1E-010</v>
      </c>
      <c r="L5" s="37" t="n">
        <v>10</v>
      </c>
      <c r="M5" s="36" t="n">
        <v>1E-011</v>
      </c>
      <c r="N5" s="34" t="n">
        <v>40</v>
      </c>
      <c r="O5" s="35" t="n">
        <v>20</v>
      </c>
      <c r="P5" s="35" t="n">
        <v>800</v>
      </c>
      <c r="Q5" s="38" t="n">
        <v>40</v>
      </c>
      <c r="R5" s="35" t="n">
        <v>8000</v>
      </c>
      <c r="S5" s="37" t="n">
        <v>6.08553307234793</v>
      </c>
      <c r="T5" s="37" t="n">
        <v>0.3</v>
      </c>
      <c r="U5" s="35" t="n">
        <v>18</v>
      </c>
      <c r="V5" s="37" t="n">
        <v>6.08553307234793</v>
      </c>
      <c r="W5" s="37" t="n">
        <v>0.3</v>
      </c>
      <c r="X5" s="35" t="n">
        <v>18</v>
      </c>
      <c r="Y5" s="37" t="n">
        <v>0.608553307234793</v>
      </c>
      <c r="Z5" s="37" t="n">
        <v>0.75</v>
      </c>
      <c r="AA5" s="35" t="n">
        <v>15</v>
      </c>
      <c r="AB5" s="34" t="n">
        <v>200</v>
      </c>
      <c r="AC5" s="35" t="n">
        <v>600</v>
      </c>
      <c r="AD5" s="35" t="n">
        <v>1</v>
      </c>
      <c r="AE5" s="35" t="n">
        <v>601</v>
      </c>
      <c r="AF5" s="35" t="n">
        <v>267</v>
      </c>
      <c r="AG5" s="35" t="n">
        <v>533</v>
      </c>
      <c r="AH5" s="35" t="n">
        <v>1.363</v>
      </c>
      <c r="AI5" s="36" t="n">
        <v>0.00447178477690289</v>
      </c>
      <c r="AJ5" s="34" t="n">
        <v>2725.5</v>
      </c>
      <c r="AK5" s="35" t="n">
        <v>35</v>
      </c>
      <c r="AL5" s="35" t="n">
        <v>2</v>
      </c>
      <c r="AM5" s="35" t="n">
        <v>400</v>
      </c>
      <c r="AN5" s="35" t="n">
        <v>0.4</v>
      </c>
      <c r="AO5" s="36" t="n">
        <v>0.000760691634043492</v>
      </c>
      <c r="AP5" s="35" t="n">
        <v>18.5</v>
      </c>
      <c r="AQ5" s="38" t="n">
        <v>12</v>
      </c>
      <c r="AR5" s="38" t="n">
        <v>90</v>
      </c>
      <c r="AS5" s="38" t="n">
        <v>2</v>
      </c>
      <c r="AT5" s="34" t="n">
        <v>6022</v>
      </c>
      <c r="AU5" s="36" t="n">
        <v>9.99976503375087E-021</v>
      </c>
      <c r="AV5" s="36" t="n">
        <v>0</v>
      </c>
      <c r="AW5" s="36" t="n">
        <v>0</v>
      </c>
      <c r="AX5" s="36" t="n">
        <v>0</v>
      </c>
      <c r="AY5" s="39" t="n">
        <v>0</v>
      </c>
      <c r="AZ5" s="36" t="n">
        <v>0</v>
      </c>
      <c r="BA5" s="36" t="n">
        <v>1E-011</v>
      </c>
      <c r="BB5" s="37" t="n">
        <v>30</v>
      </c>
      <c r="BC5" s="40" t="n">
        <f aca="false">101325 + BB5*98.0665</f>
        <v>104266.995</v>
      </c>
    </row>
    <row r="6" customFormat="false" ht="47.8" hidden="false" customHeight="true" outlineLevel="0" collapsed="false">
      <c r="A6" s="33" t="s">
        <v>73</v>
      </c>
      <c r="B6" s="34" t="n">
        <v>20</v>
      </c>
      <c r="C6" s="35" t="n">
        <v>0.35</v>
      </c>
      <c r="D6" s="36" t="n">
        <v>1E-010</v>
      </c>
      <c r="E6" s="36" t="n">
        <v>1E-010</v>
      </c>
      <c r="F6" s="37" t="n">
        <v>10</v>
      </c>
      <c r="G6" s="36" t="n">
        <v>1E-011</v>
      </c>
      <c r="H6" s="34" t="n">
        <v>20</v>
      </c>
      <c r="I6" s="37" t="n">
        <v>0.35</v>
      </c>
      <c r="J6" s="36" t="n">
        <v>1E-010</v>
      </c>
      <c r="K6" s="36" t="n">
        <v>1E-010</v>
      </c>
      <c r="L6" s="37" t="n">
        <v>10</v>
      </c>
      <c r="M6" s="36" t="n">
        <v>1E-011</v>
      </c>
      <c r="N6" s="34" t="n">
        <v>40</v>
      </c>
      <c r="O6" s="35" t="n">
        <v>20</v>
      </c>
      <c r="P6" s="35" t="n">
        <v>800</v>
      </c>
      <c r="Q6" s="38" t="n">
        <v>40</v>
      </c>
      <c r="R6" s="35" t="n">
        <v>8000</v>
      </c>
      <c r="S6" s="37" t="n">
        <v>6.08553307234793</v>
      </c>
      <c r="T6" s="37" t="n">
        <v>0.3</v>
      </c>
      <c r="U6" s="35" t="n">
        <v>18</v>
      </c>
      <c r="V6" s="37" t="n">
        <v>6.08553307234793</v>
      </c>
      <c r="W6" s="37" t="n">
        <v>0.3</v>
      </c>
      <c r="X6" s="35" t="n">
        <v>18</v>
      </c>
      <c r="Y6" s="37" t="n">
        <v>0.608553307234793</v>
      </c>
      <c r="Z6" s="37" t="n">
        <v>0.75</v>
      </c>
      <c r="AA6" s="35" t="n">
        <v>15</v>
      </c>
      <c r="AB6" s="34" t="n">
        <v>200</v>
      </c>
      <c r="AC6" s="35" t="n">
        <v>600</v>
      </c>
      <c r="AD6" s="35" t="n">
        <v>1</v>
      </c>
      <c r="AE6" s="35" t="n">
        <v>601</v>
      </c>
      <c r="AF6" s="35" t="n">
        <v>267</v>
      </c>
      <c r="AG6" s="35" t="n">
        <v>533</v>
      </c>
      <c r="AH6" s="35" t="n">
        <v>1.363</v>
      </c>
      <c r="AI6" s="36" t="n">
        <v>0.00447178477690289</v>
      </c>
      <c r="AJ6" s="34" t="n">
        <v>2725.5</v>
      </c>
      <c r="AK6" s="35" t="n">
        <v>35</v>
      </c>
      <c r="AL6" s="35" t="n">
        <v>2</v>
      </c>
      <c r="AM6" s="35" t="n">
        <v>400</v>
      </c>
      <c r="AN6" s="35" t="n">
        <v>0.4</v>
      </c>
      <c r="AO6" s="36" t="n">
        <v>0.000760691634043492</v>
      </c>
      <c r="AP6" s="35" t="n">
        <v>18.5</v>
      </c>
      <c r="AQ6" s="38" t="n">
        <v>12</v>
      </c>
      <c r="AR6" s="38" t="n">
        <v>90</v>
      </c>
      <c r="AS6" s="38" t="n">
        <v>2</v>
      </c>
      <c r="AT6" s="34" t="n">
        <v>6022</v>
      </c>
      <c r="AU6" s="36" t="n">
        <v>9.99976503375087E-021</v>
      </c>
      <c r="AV6" s="36" t="n">
        <v>0</v>
      </c>
      <c r="AW6" s="36" t="n">
        <v>0</v>
      </c>
      <c r="AX6" s="36" t="n">
        <v>0</v>
      </c>
      <c r="AY6" s="39" t="n">
        <v>0</v>
      </c>
      <c r="AZ6" s="36" t="n">
        <v>0</v>
      </c>
      <c r="BA6" s="36" t="n">
        <v>1E-012</v>
      </c>
      <c r="BB6" s="37" t="n">
        <v>30</v>
      </c>
      <c r="BC6" s="40" t="n">
        <f aca="false">101325 + BB6*98.0665</f>
        <v>104266.995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6"/>
  <sheetViews>
    <sheetView showFormulas="false" showGridLines="true" showRowColHeaders="true" showZeros="true" rightToLeft="false" tabSelected="false" showOutlineSymbols="true" defaultGridColor="true" view="normal" topLeftCell="K1" colorId="64" zoomScale="90" zoomScaleNormal="90" zoomScalePageLayoutView="100" workbookViewId="0">
      <selection pane="topLeft" activeCell="Q6" activeCellId="0" sqref="Q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57"/>
  </cols>
  <sheetData>
    <row r="1" customFormat="false" ht="130.2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6" t="s">
        <v>12</v>
      </c>
      <c r="N1" s="8" t="s">
        <v>13</v>
      </c>
      <c r="O1" s="9" t="s">
        <v>14</v>
      </c>
      <c r="P1" s="10" t="s">
        <v>15</v>
      </c>
      <c r="Q1" s="11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2" t="s">
        <v>27</v>
      </c>
      <c r="AC1" s="13" t="s">
        <v>28</v>
      </c>
      <c r="AD1" s="14" t="s">
        <v>29</v>
      </c>
      <c r="AE1" s="13" t="s">
        <v>30</v>
      </c>
      <c r="AF1" s="13" t="s">
        <v>31</v>
      </c>
      <c r="AG1" s="13" t="s">
        <v>32</v>
      </c>
      <c r="AH1" s="15" t="s">
        <v>33</v>
      </c>
      <c r="AI1" s="16" t="s">
        <v>34</v>
      </c>
      <c r="AJ1" s="17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9" t="s">
        <v>42</v>
      </c>
      <c r="AR1" s="19" t="s">
        <v>43</v>
      </c>
      <c r="AS1" s="19" t="s">
        <v>44</v>
      </c>
      <c r="AT1" s="20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2" t="s">
        <v>50</v>
      </c>
      <c r="AZ1" s="23" t="s">
        <v>51</v>
      </c>
      <c r="BA1" s="23" t="s">
        <v>52</v>
      </c>
      <c r="BB1" s="24" t="s">
        <v>53</v>
      </c>
      <c r="BC1" s="23" t="s">
        <v>54</v>
      </c>
      <c r="BD1" s="1"/>
      <c r="BE1" s="1"/>
      <c r="BF1" s="1"/>
      <c r="BG1" s="1"/>
      <c r="BH1" s="1"/>
      <c r="BI1" s="1"/>
      <c r="BJ1" s="1"/>
      <c r="BK1" s="1"/>
      <c r="BL1" s="1"/>
      <c r="BM1" s="1"/>
    </row>
    <row r="2" customFormat="false" ht="47.8" hidden="false" customHeight="true" outlineLevel="0" collapsed="false">
      <c r="A2" s="25" t="s">
        <v>55</v>
      </c>
      <c r="B2" s="26" t="n">
        <v>10</v>
      </c>
      <c r="C2" s="27" t="n">
        <v>0.3</v>
      </c>
      <c r="D2" s="28" t="n">
        <v>1E-008</v>
      </c>
      <c r="E2" s="28" t="n">
        <f aca="false">D2</f>
        <v>1E-008</v>
      </c>
      <c r="F2" s="27" t="n">
        <v>10</v>
      </c>
      <c r="G2" s="28" t="n">
        <f aca="false">D2/F2</f>
        <v>1E-009</v>
      </c>
      <c r="H2" s="26" t="n">
        <v>30</v>
      </c>
      <c r="I2" s="29" t="n">
        <v>0.35</v>
      </c>
      <c r="J2" s="28" t="n">
        <v>1E-010</v>
      </c>
      <c r="K2" s="28" t="n">
        <f aca="false">J2</f>
        <v>1E-010</v>
      </c>
      <c r="L2" s="27" t="n">
        <v>10</v>
      </c>
      <c r="M2" s="28" t="n">
        <f aca="false">J2/L2</f>
        <v>1E-011</v>
      </c>
      <c r="N2" s="26" t="n">
        <f aca="false">B2+H2</f>
        <v>40</v>
      </c>
      <c r="O2" s="29" t="n">
        <f aca="false">H2</f>
        <v>30</v>
      </c>
      <c r="P2" s="29" t="n">
        <v>800</v>
      </c>
      <c r="Q2" s="30" t="n">
        <v>40</v>
      </c>
      <c r="R2" s="29" t="n">
        <v>8000</v>
      </c>
      <c r="S2" s="27" t="n">
        <f aca="false">R2*AO2</f>
        <v>6.08553307234793</v>
      </c>
      <c r="T2" s="27" t="n">
        <v>0.3</v>
      </c>
      <c r="U2" s="29" t="n">
        <v>18</v>
      </c>
      <c r="V2" s="27" t="n">
        <f aca="false">S2</f>
        <v>6.08553307234793</v>
      </c>
      <c r="W2" s="27" t="n">
        <f aca="false">T2</f>
        <v>0.3</v>
      </c>
      <c r="X2" s="29" t="n">
        <f aca="false">U2</f>
        <v>18</v>
      </c>
      <c r="Y2" s="27" t="n">
        <f aca="false">S2/10</f>
        <v>0.608553307234793</v>
      </c>
      <c r="Z2" s="27" t="n">
        <v>0.75</v>
      </c>
      <c r="AA2" s="29" t="n">
        <v>15</v>
      </c>
      <c r="AB2" s="26" t="n">
        <v>200</v>
      </c>
      <c r="AC2" s="29" t="n">
        <f aca="false">IF(AM2+AB2&lt;P2,AM2+AB2,"ERROR")</f>
        <v>600</v>
      </c>
      <c r="AD2" s="29" t="n">
        <v>1</v>
      </c>
      <c r="AE2" s="29" t="n">
        <f aca="false">AC2+AD2</f>
        <v>601</v>
      </c>
      <c r="AF2" s="31" t="n">
        <f aca="false">ROUND(P2/2-(P2/2)/3,0)</f>
        <v>267</v>
      </c>
      <c r="AG2" s="31" t="n">
        <f aca="false">ROUND(P2/2+(P2/2)/3,0)</f>
        <v>533</v>
      </c>
      <c r="AH2" s="29" t="n">
        <v>1.363</v>
      </c>
      <c r="AI2" s="28" t="n">
        <f aca="false">AH2/CONVERT(1000,"ft","m")/(AE2-AC2)</f>
        <v>0.00447178477690289</v>
      </c>
      <c r="AJ2" s="26" t="n">
        <v>2725.5</v>
      </c>
      <c r="AK2" s="29" t="n">
        <f aca="false">N2-5</f>
        <v>35</v>
      </c>
      <c r="AL2" s="29" t="n">
        <v>2</v>
      </c>
      <c r="AM2" s="29" t="n">
        <f aca="false">P2/2</f>
        <v>400</v>
      </c>
      <c r="AN2" s="29" t="n">
        <v>0.4</v>
      </c>
      <c r="AO2" s="28" t="n">
        <f aca="false">(AJ2/(PI()*AN2*(AK2-AL2)))/86400</f>
        <v>0.000760691634043492</v>
      </c>
      <c r="AP2" s="29" t="n">
        <f aca="false">AVERAGE(AL2,AK2)</f>
        <v>18.5</v>
      </c>
      <c r="AQ2" s="30" t="n">
        <v>12</v>
      </c>
      <c r="AR2" s="30" t="n">
        <v>35</v>
      </c>
      <c r="AS2" s="30" t="n">
        <v>2</v>
      </c>
      <c r="AT2" s="26" t="n">
        <v>6022</v>
      </c>
      <c r="AU2" s="28" t="n">
        <f aca="false">AT2/6.0221415E+023</f>
        <v>9.99976503375087E-021</v>
      </c>
      <c r="AV2" s="28" t="n">
        <v>0</v>
      </c>
      <c r="AW2" s="28" t="n">
        <v>0</v>
      </c>
      <c r="AX2" s="28" t="n">
        <v>0</v>
      </c>
      <c r="AY2" s="32" t="n">
        <v>0</v>
      </c>
      <c r="AZ2" s="28" t="n">
        <v>0</v>
      </c>
      <c r="BA2" s="28" t="n">
        <v>1E-010</v>
      </c>
      <c r="BB2" s="27" t="n">
        <v>30</v>
      </c>
      <c r="BC2" s="31" t="n">
        <f aca="false">101325 + BB2*98.0665</f>
        <v>104266.995</v>
      </c>
    </row>
    <row r="3" customFormat="false" ht="47.8" hidden="false" customHeight="true" outlineLevel="0" collapsed="false">
      <c r="A3" s="33" t="s">
        <v>56</v>
      </c>
      <c r="B3" s="34" t="n">
        <v>30</v>
      </c>
      <c r="C3" s="35" t="n">
        <v>0.35</v>
      </c>
      <c r="D3" s="36" t="n">
        <v>1E-010</v>
      </c>
      <c r="E3" s="36" t="n">
        <f aca="false">D3</f>
        <v>1E-010</v>
      </c>
      <c r="F3" s="37" t="n">
        <v>10</v>
      </c>
      <c r="G3" s="36" t="n">
        <f aca="false">D3/F3</f>
        <v>1E-011</v>
      </c>
      <c r="H3" s="34" t="n">
        <v>10</v>
      </c>
      <c r="I3" s="37" t="n">
        <v>0.3</v>
      </c>
      <c r="J3" s="36" t="n">
        <v>1E-008</v>
      </c>
      <c r="K3" s="36" t="n">
        <f aca="false">J3</f>
        <v>1E-008</v>
      </c>
      <c r="L3" s="37" t="n">
        <v>10</v>
      </c>
      <c r="M3" s="36" t="n">
        <f aca="false">J3/L3</f>
        <v>1E-009</v>
      </c>
      <c r="N3" s="34" t="n">
        <f aca="false">B3+H3</f>
        <v>40</v>
      </c>
      <c r="O3" s="35" t="n">
        <f aca="false">H3</f>
        <v>10</v>
      </c>
      <c r="P3" s="35" t="n">
        <v>800</v>
      </c>
      <c r="Q3" s="38" t="n">
        <v>40</v>
      </c>
      <c r="R3" s="35" t="n">
        <v>8000</v>
      </c>
      <c r="S3" s="37" t="n">
        <f aca="false">R3*AO3</f>
        <v>6.08553307234793</v>
      </c>
      <c r="T3" s="37" t="n">
        <v>0.3</v>
      </c>
      <c r="U3" s="35" t="n">
        <v>18</v>
      </c>
      <c r="V3" s="37" t="n">
        <f aca="false">S3</f>
        <v>6.08553307234793</v>
      </c>
      <c r="W3" s="37" t="n">
        <f aca="false">T3</f>
        <v>0.3</v>
      </c>
      <c r="X3" s="35" t="n">
        <f aca="false">U3</f>
        <v>18</v>
      </c>
      <c r="Y3" s="37" t="n">
        <f aca="false">S3/10</f>
        <v>0.608553307234793</v>
      </c>
      <c r="Z3" s="37" t="n">
        <v>0.75</v>
      </c>
      <c r="AA3" s="35" t="n">
        <v>15</v>
      </c>
      <c r="AB3" s="34" t="n">
        <v>200</v>
      </c>
      <c r="AC3" s="35" t="n">
        <f aca="false">IF(AM3+AB3&lt;P3,AM3+AB3,"ERROR")</f>
        <v>600</v>
      </c>
      <c r="AD3" s="35" t="n">
        <v>1</v>
      </c>
      <c r="AE3" s="35" t="n">
        <f aca="false">AC3+AD3</f>
        <v>601</v>
      </c>
      <c r="AF3" s="35" t="n">
        <f aca="false">ROUND(P3/2-(P3/2)/3,0)</f>
        <v>267</v>
      </c>
      <c r="AG3" s="35" t="n">
        <f aca="false">ROUND(P3/2+(P3/2)/3,0)</f>
        <v>533</v>
      </c>
      <c r="AH3" s="35" t="n">
        <v>1.363</v>
      </c>
      <c r="AI3" s="36" t="n">
        <f aca="false">AH3/CONVERT(1000,"ft","m")/(AE3-AC3)</f>
        <v>0.00447178477690289</v>
      </c>
      <c r="AJ3" s="34" t="n">
        <v>2725.5</v>
      </c>
      <c r="AK3" s="35" t="n">
        <f aca="false">N3-5</f>
        <v>35</v>
      </c>
      <c r="AL3" s="35" t="n">
        <v>2</v>
      </c>
      <c r="AM3" s="35" t="n">
        <f aca="false">P3/2</f>
        <v>400</v>
      </c>
      <c r="AN3" s="35" t="n">
        <v>0.4</v>
      </c>
      <c r="AO3" s="36" t="n">
        <f aca="false">(AJ3/(PI()*AN3*(AK3-AL3)))/86400</f>
        <v>0.000760691634043492</v>
      </c>
      <c r="AP3" s="35" t="n">
        <f aca="false">AVERAGE(AL3,AK3)</f>
        <v>18.5</v>
      </c>
      <c r="AQ3" s="38" t="n">
        <v>12</v>
      </c>
      <c r="AR3" s="38" t="n">
        <v>35</v>
      </c>
      <c r="AS3" s="38" t="n">
        <v>2</v>
      </c>
      <c r="AT3" s="34" t="n">
        <v>6022</v>
      </c>
      <c r="AU3" s="36" t="n">
        <f aca="false">AT3/6.0221415E+023</f>
        <v>9.99976503375087E-021</v>
      </c>
      <c r="AV3" s="36" t="n">
        <v>0</v>
      </c>
      <c r="AW3" s="36" t="n">
        <v>0</v>
      </c>
      <c r="AX3" s="36" t="n">
        <v>0</v>
      </c>
      <c r="AY3" s="39" t="n">
        <v>0</v>
      </c>
      <c r="AZ3" s="36" t="n">
        <v>0</v>
      </c>
      <c r="BA3" s="36" t="n">
        <v>1E-010</v>
      </c>
      <c r="BB3" s="37" t="n">
        <v>30</v>
      </c>
      <c r="BC3" s="40" t="n">
        <f aca="false">101325 + BB3*98.0665</f>
        <v>104266.995</v>
      </c>
    </row>
    <row r="4" customFormat="false" ht="47.8" hidden="false" customHeight="true" outlineLevel="0" collapsed="false">
      <c r="A4" s="25" t="s">
        <v>57</v>
      </c>
      <c r="B4" s="26" t="n">
        <v>20</v>
      </c>
      <c r="C4" s="29" t="n">
        <v>0.35</v>
      </c>
      <c r="D4" s="28" t="n">
        <v>1E-008</v>
      </c>
      <c r="E4" s="28" t="n">
        <f aca="false">D4</f>
        <v>1E-008</v>
      </c>
      <c r="F4" s="27" t="n">
        <v>10</v>
      </c>
      <c r="G4" s="28" t="n">
        <f aca="false">D4/F4</f>
        <v>1E-009</v>
      </c>
      <c r="H4" s="26" t="n">
        <v>20</v>
      </c>
      <c r="I4" s="27" t="n">
        <v>0.3</v>
      </c>
      <c r="J4" s="28" t="n">
        <v>1E-008</v>
      </c>
      <c r="K4" s="28" t="n">
        <f aca="false">J4</f>
        <v>1E-008</v>
      </c>
      <c r="L4" s="27" t="n">
        <v>10</v>
      </c>
      <c r="M4" s="28" t="n">
        <f aca="false">J4/L4</f>
        <v>1E-009</v>
      </c>
      <c r="N4" s="26" t="n">
        <f aca="false">B4+H4</f>
        <v>40</v>
      </c>
      <c r="O4" s="29" t="n">
        <f aca="false">H4</f>
        <v>20</v>
      </c>
      <c r="P4" s="29" t="n">
        <v>800</v>
      </c>
      <c r="Q4" s="30" t="n">
        <v>40</v>
      </c>
      <c r="R4" s="29" t="n">
        <v>8000</v>
      </c>
      <c r="S4" s="27" t="n">
        <f aca="false">R4*AO4</f>
        <v>6.08553307234793</v>
      </c>
      <c r="T4" s="27" t="n">
        <v>0.3</v>
      </c>
      <c r="U4" s="29" t="n">
        <v>18</v>
      </c>
      <c r="V4" s="27" t="n">
        <f aca="false">S4</f>
        <v>6.08553307234793</v>
      </c>
      <c r="W4" s="27" t="n">
        <f aca="false">T4</f>
        <v>0.3</v>
      </c>
      <c r="X4" s="29" t="n">
        <f aca="false">U4</f>
        <v>18</v>
      </c>
      <c r="Y4" s="27" t="n">
        <f aca="false">S4/10</f>
        <v>0.608553307234793</v>
      </c>
      <c r="Z4" s="27" t="n">
        <v>0.75</v>
      </c>
      <c r="AA4" s="29" t="n">
        <v>15</v>
      </c>
      <c r="AB4" s="26" t="n">
        <v>200</v>
      </c>
      <c r="AC4" s="29" t="n">
        <f aca="false">IF(AM4+AB4&lt;P4,AM4+AB4,"ERROR")</f>
        <v>600</v>
      </c>
      <c r="AD4" s="29" t="n">
        <v>1</v>
      </c>
      <c r="AE4" s="29" t="n">
        <f aca="false">AC4+AD4</f>
        <v>601</v>
      </c>
      <c r="AF4" s="29" t="n">
        <f aca="false">ROUND(P4/2-(P4/2)/3,0)</f>
        <v>267</v>
      </c>
      <c r="AG4" s="29" t="n">
        <f aca="false">ROUND(P4/2+(P4/2)/3,0)</f>
        <v>533</v>
      </c>
      <c r="AH4" s="29" t="n">
        <v>1.363</v>
      </c>
      <c r="AI4" s="28" t="n">
        <f aca="false">AH4/CONVERT(1000,"ft","m")/(AE4-AC4)</f>
        <v>0.00447178477690289</v>
      </c>
      <c r="AJ4" s="26" t="n">
        <v>2725.5</v>
      </c>
      <c r="AK4" s="29" t="n">
        <f aca="false">N4-5</f>
        <v>35</v>
      </c>
      <c r="AL4" s="29" t="n">
        <v>2</v>
      </c>
      <c r="AM4" s="29" t="n">
        <f aca="false">P4/2</f>
        <v>400</v>
      </c>
      <c r="AN4" s="29" t="n">
        <v>0.4</v>
      </c>
      <c r="AO4" s="28" t="n">
        <f aca="false">(AJ4/(PI()*AN4*(AK4-AL4)))/86400</f>
        <v>0.000760691634043492</v>
      </c>
      <c r="AP4" s="29" t="n">
        <f aca="false">AVERAGE(AL4,AK4)</f>
        <v>18.5</v>
      </c>
      <c r="AQ4" s="30" t="n">
        <v>12</v>
      </c>
      <c r="AR4" s="30" t="n">
        <v>35</v>
      </c>
      <c r="AS4" s="30" t="n">
        <v>2</v>
      </c>
      <c r="AT4" s="26" t="n">
        <v>6022</v>
      </c>
      <c r="AU4" s="28" t="n">
        <f aca="false">AT4/6.0221415E+023</f>
        <v>9.99976503375087E-021</v>
      </c>
      <c r="AV4" s="28" t="n">
        <v>0</v>
      </c>
      <c r="AW4" s="28" t="n">
        <v>0</v>
      </c>
      <c r="AX4" s="28" t="n">
        <v>0</v>
      </c>
      <c r="AY4" s="32" t="n">
        <v>0</v>
      </c>
      <c r="AZ4" s="28" t="n">
        <v>0</v>
      </c>
      <c r="BA4" s="28" t="n">
        <v>1E-010</v>
      </c>
      <c r="BB4" s="27" t="n">
        <v>30</v>
      </c>
      <c r="BC4" s="31" t="n">
        <f aca="false">101325 + BB4*98.0665</f>
        <v>104266.995</v>
      </c>
    </row>
    <row r="5" customFormat="false" ht="47.8" hidden="false" customHeight="true" outlineLevel="0" collapsed="false">
      <c r="A5" s="33" t="s">
        <v>58</v>
      </c>
      <c r="B5" s="34" t="n">
        <v>20</v>
      </c>
      <c r="C5" s="35" t="n">
        <v>0.35</v>
      </c>
      <c r="D5" s="36" t="n">
        <v>1E-010</v>
      </c>
      <c r="E5" s="36" t="n">
        <f aca="false">D5</f>
        <v>1E-010</v>
      </c>
      <c r="F5" s="37" t="n">
        <v>10</v>
      </c>
      <c r="G5" s="36" t="n">
        <f aca="false">D5/F5</f>
        <v>1E-011</v>
      </c>
      <c r="H5" s="34" t="n">
        <v>20</v>
      </c>
      <c r="I5" s="37" t="n">
        <v>0.35</v>
      </c>
      <c r="J5" s="36" t="n">
        <v>1E-010</v>
      </c>
      <c r="K5" s="36" t="n">
        <f aca="false">J5</f>
        <v>1E-010</v>
      </c>
      <c r="L5" s="37" t="n">
        <v>10</v>
      </c>
      <c r="M5" s="36" t="n">
        <f aca="false">J5/L5</f>
        <v>1E-011</v>
      </c>
      <c r="N5" s="34" t="n">
        <f aca="false">B5+H5</f>
        <v>40</v>
      </c>
      <c r="O5" s="35" t="n">
        <f aca="false">H5</f>
        <v>20</v>
      </c>
      <c r="P5" s="35" t="n">
        <v>800</v>
      </c>
      <c r="Q5" s="38" t="n">
        <v>40</v>
      </c>
      <c r="R5" s="35" t="n">
        <v>8000</v>
      </c>
      <c r="S5" s="37" t="n">
        <f aca="false">R5*AO5</f>
        <v>6.08553307234793</v>
      </c>
      <c r="T5" s="37" t="n">
        <v>0.3</v>
      </c>
      <c r="U5" s="35" t="n">
        <v>18</v>
      </c>
      <c r="V5" s="37" t="n">
        <f aca="false">S5</f>
        <v>6.08553307234793</v>
      </c>
      <c r="W5" s="37" t="n">
        <f aca="false">T5</f>
        <v>0.3</v>
      </c>
      <c r="X5" s="35" t="n">
        <f aca="false">U5</f>
        <v>18</v>
      </c>
      <c r="Y5" s="37" t="n">
        <f aca="false">S5/10</f>
        <v>0.608553307234793</v>
      </c>
      <c r="Z5" s="37" t="n">
        <v>0.75</v>
      </c>
      <c r="AA5" s="35" t="n">
        <v>15</v>
      </c>
      <c r="AB5" s="34" t="n">
        <v>200</v>
      </c>
      <c r="AC5" s="35" t="n">
        <f aca="false">IF(AM5+AB5&lt;P5,AM5+AB5,"ERROR")</f>
        <v>600</v>
      </c>
      <c r="AD5" s="35" t="n">
        <v>1</v>
      </c>
      <c r="AE5" s="35" t="n">
        <f aca="false">AC5+AD5</f>
        <v>601</v>
      </c>
      <c r="AF5" s="35" t="n">
        <f aca="false">ROUND(P5/2-(P5/2)/3,0)</f>
        <v>267</v>
      </c>
      <c r="AG5" s="35" t="n">
        <f aca="false">ROUND(P5/2+(P5/2)/3,0)</f>
        <v>533</v>
      </c>
      <c r="AH5" s="35" t="n">
        <v>1.363</v>
      </c>
      <c r="AI5" s="36" t="n">
        <f aca="false">AH5/CONVERT(1000,"ft","m")/(AE5-AC5)</f>
        <v>0.00447178477690289</v>
      </c>
      <c r="AJ5" s="34" t="n">
        <v>2725.5</v>
      </c>
      <c r="AK5" s="35" t="n">
        <f aca="false">N5-5</f>
        <v>35</v>
      </c>
      <c r="AL5" s="35" t="n">
        <v>2</v>
      </c>
      <c r="AM5" s="35" t="n">
        <f aca="false">P5/2</f>
        <v>400</v>
      </c>
      <c r="AN5" s="35" t="n">
        <v>0.4</v>
      </c>
      <c r="AO5" s="36" t="n">
        <f aca="false">(AJ5/(PI()*AN5*(AK5-AL5)))/86400</f>
        <v>0.000760691634043492</v>
      </c>
      <c r="AP5" s="35" t="n">
        <f aca="false">AVERAGE(AL5,AK5)</f>
        <v>18.5</v>
      </c>
      <c r="AQ5" s="38" t="n">
        <v>12</v>
      </c>
      <c r="AR5" s="38" t="n">
        <v>35</v>
      </c>
      <c r="AS5" s="38" t="n">
        <v>2</v>
      </c>
      <c r="AT5" s="34" t="n">
        <v>6022</v>
      </c>
      <c r="AU5" s="36" t="n">
        <f aca="false">AT5/6.0221415E+023</f>
        <v>9.99976503375087E-021</v>
      </c>
      <c r="AV5" s="36" t="n">
        <v>0</v>
      </c>
      <c r="AW5" s="36" t="n">
        <v>0</v>
      </c>
      <c r="AX5" s="36" t="n">
        <v>0</v>
      </c>
      <c r="AY5" s="39" t="n">
        <v>0</v>
      </c>
      <c r="AZ5" s="36" t="n">
        <v>0</v>
      </c>
      <c r="BA5" s="36" t="n">
        <v>1E-010</v>
      </c>
      <c r="BB5" s="37" t="n">
        <v>30</v>
      </c>
      <c r="BC5" s="40" t="n">
        <f aca="false">101325 + BB5*98.0665</f>
        <v>104266.995</v>
      </c>
    </row>
    <row r="6" customFormat="false" ht="47.8" hidden="false" customHeight="true" outlineLevel="0" collapsed="false">
      <c r="A6" s="25" t="s">
        <v>59</v>
      </c>
      <c r="B6" s="26" t="n">
        <v>20</v>
      </c>
      <c r="C6" s="29" t="n">
        <v>0.35</v>
      </c>
      <c r="D6" s="28" t="n">
        <v>1E-011</v>
      </c>
      <c r="E6" s="28" t="n">
        <f aca="false">D6</f>
        <v>1E-011</v>
      </c>
      <c r="F6" s="27" t="n">
        <v>10</v>
      </c>
      <c r="G6" s="28" t="n">
        <f aca="false">D6/F6</f>
        <v>1E-012</v>
      </c>
      <c r="H6" s="26" t="n">
        <v>20</v>
      </c>
      <c r="I6" s="29" t="n">
        <v>0.35</v>
      </c>
      <c r="J6" s="28" t="n">
        <v>1E-011</v>
      </c>
      <c r="K6" s="28" t="n">
        <f aca="false">J6</f>
        <v>1E-011</v>
      </c>
      <c r="L6" s="27" t="n">
        <v>10</v>
      </c>
      <c r="M6" s="28" t="n">
        <f aca="false">J6/L6</f>
        <v>1E-012</v>
      </c>
      <c r="N6" s="26" t="n">
        <f aca="false">B6+H6</f>
        <v>40</v>
      </c>
      <c r="O6" s="29" t="n">
        <f aca="false">H6</f>
        <v>20</v>
      </c>
      <c r="P6" s="29" t="n">
        <v>800</v>
      </c>
      <c r="Q6" s="30" t="n">
        <v>40</v>
      </c>
      <c r="R6" s="29" t="n">
        <v>8000</v>
      </c>
      <c r="S6" s="27" t="n">
        <f aca="false">R6*AO6</f>
        <v>6.08553307234793</v>
      </c>
      <c r="T6" s="27" t="n">
        <v>0.3</v>
      </c>
      <c r="U6" s="29" t="n">
        <v>18</v>
      </c>
      <c r="V6" s="27" t="n">
        <f aca="false">S6</f>
        <v>6.08553307234793</v>
      </c>
      <c r="W6" s="27" t="n">
        <f aca="false">T6</f>
        <v>0.3</v>
      </c>
      <c r="X6" s="29" t="n">
        <f aca="false">U6</f>
        <v>18</v>
      </c>
      <c r="Y6" s="27" t="n">
        <f aca="false">S6/10</f>
        <v>0.608553307234793</v>
      </c>
      <c r="Z6" s="27" t="n">
        <v>0.75</v>
      </c>
      <c r="AA6" s="29" t="n">
        <v>15</v>
      </c>
      <c r="AB6" s="26" t="n">
        <v>200</v>
      </c>
      <c r="AC6" s="29" t="n">
        <f aca="false">IF(AM6+AB6&lt;P6,AM6+AB6,"ERROR")</f>
        <v>600</v>
      </c>
      <c r="AD6" s="29" t="n">
        <v>1</v>
      </c>
      <c r="AE6" s="29" t="n">
        <f aca="false">AC6+AD6</f>
        <v>601</v>
      </c>
      <c r="AF6" s="29" t="n">
        <f aca="false">ROUND(P6/2-(P6/2)/3,0)</f>
        <v>267</v>
      </c>
      <c r="AG6" s="29" t="n">
        <f aca="false">ROUND(P6/2+(P6/2)/3,0)</f>
        <v>533</v>
      </c>
      <c r="AH6" s="29" t="n">
        <v>1.363</v>
      </c>
      <c r="AI6" s="28" t="n">
        <f aca="false">AH6/CONVERT(1000,"ft","m")/(AE6-AC6)</f>
        <v>0.00447178477690289</v>
      </c>
      <c r="AJ6" s="26" t="n">
        <v>2725.5</v>
      </c>
      <c r="AK6" s="29" t="n">
        <f aca="false">N6-5</f>
        <v>35</v>
      </c>
      <c r="AL6" s="29" t="n">
        <v>2</v>
      </c>
      <c r="AM6" s="29" t="n">
        <f aca="false">P6/2</f>
        <v>400</v>
      </c>
      <c r="AN6" s="29" t="n">
        <v>0.4</v>
      </c>
      <c r="AO6" s="28" t="n">
        <f aca="false">(AJ6/(PI()*AN6*(AK6-AL6)))/86400</f>
        <v>0.000760691634043492</v>
      </c>
      <c r="AP6" s="29" t="n">
        <f aca="false">AVERAGE(AL6,AK6)</f>
        <v>18.5</v>
      </c>
      <c r="AQ6" s="30" t="n">
        <v>12</v>
      </c>
      <c r="AR6" s="30" t="n">
        <v>35</v>
      </c>
      <c r="AS6" s="30" t="n">
        <v>2</v>
      </c>
      <c r="AT6" s="26" t="n">
        <v>6022</v>
      </c>
      <c r="AU6" s="28" t="n">
        <f aca="false">AT6/6.0221415E+023</f>
        <v>9.99976503375087E-021</v>
      </c>
      <c r="AV6" s="28" t="n">
        <v>0</v>
      </c>
      <c r="AW6" s="28" t="n">
        <v>0</v>
      </c>
      <c r="AX6" s="28" t="n">
        <v>0</v>
      </c>
      <c r="AY6" s="32" t="n">
        <v>0</v>
      </c>
      <c r="AZ6" s="28" t="n">
        <v>0</v>
      </c>
      <c r="BA6" s="28" t="n">
        <v>1E-010</v>
      </c>
      <c r="BB6" s="27" t="n">
        <v>30</v>
      </c>
      <c r="BC6" s="31" t="n">
        <f aca="false">101325 + BB6*98.0665</f>
        <v>104266.995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Edwin Saavedra C</cp:lastModifiedBy>
  <dcterms:modified xsi:type="dcterms:W3CDTF">2021-01-20T17:20:28Z</dcterms:modified>
  <cp:revision>93</cp:revision>
  <dc:subject/>
  <dc:title/>
</cp:coreProperties>
</file>