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3148\Desktop\Bootcamp\Homework challenges\"/>
    </mc:Choice>
  </mc:AlternateContent>
  <xr:revisionPtr revIDLastSave="0" documentId="13_ncr:1_{548AE961-BDBC-4CBB-93E3-B064799BF28F}" xr6:coauthVersionLast="47" xr6:coauthVersionMax="47" xr10:uidLastSave="{00000000-0000-0000-0000-000000000000}"/>
  <bookViews>
    <workbookView xWindow="28680" yWindow="-120" windowWidth="29040" windowHeight="16440" firstSheet="1" activeTab="5" xr2:uid="{00000000-000D-0000-FFFF-FFFF00000000}"/>
  </bookViews>
  <sheets>
    <sheet name="Crowdfunding" sheetId="1" r:id="rId1"/>
    <sheet name="pivot table_category" sheetId="3" r:id="rId2"/>
    <sheet name="pivot table_subcategory" sheetId="4" r:id="rId3"/>
    <sheet name="pivot table_month" sheetId="5" r:id="rId4"/>
    <sheet name="outcomes vs goals" sheetId="6" r:id="rId5"/>
    <sheet name="backers_stats" sheetId="7" r:id="rId6"/>
  </sheets>
  <definedNames>
    <definedName name="_xlnm._FilterDatabase" localSheetId="5" hidden="1">backers_stats!$D$1:$D$1001</definedName>
    <definedName name="_xlnm._FilterDatabase" localSheetId="0" hidden="1">Crowdfunding!$A$1:$T$1001</definedName>
    <definedName name="_xlchart.v1.0" hidden="1">backers_stats!$B$2:$B$566</definedName>
    <definedName name="_xlchart.v1.1" hidden="1">backers_stats!$E$2:$E$365</definedName>
    <definedName name="_xlchart.v1.2" hidden="1">backers_stats!$E$2:$E$365</definedName>
    <definedName name="failed">backers_stats!$D:$D</definedName>
    <definedName name="successful">backers_stats!$A:$A</definedName>
  </definedNames>
  <calcPr calcId="191029"/>
  <pivotCaches>
    <pivotCache cacheId="2" r:id="rId7"/>
    <pivotCache cacheId="3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L7" i="7"/>
  <c r="L6" i="7"/>
  <c r="L5" i="7"/>
  <c r="L4" i="7"/>
  <c r="I9" i="7"/>
  <c r="I8" i="7"/>
  <c r="I7" i="7"/>
  <c r="I6" i="7"/>
  <c r="I5" i="7"/>
  <c r="I4" i="7"/>
  <c r="D13" i="6"/>
  <c r="C13" i="6"/>
  <c r="B13" i="6"/>
  <c r="B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3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3" i="6" l="1"/>
  <c r="H13" i="6" s="1"/>
  <c r="E10" i="6"/>
  <c r="G10" i="6" s="1"/>
  <c r="E3" i="6"/>
  <c r="G3" i="6" s="1"/>
  <c r="E11" i="6"/>
  <c r="G11" i="6" s="1"/>
  <c r="G13" i="6"/>
  <c r="E9" i="6"/>
  <c r="F9" i="6" s="1"/>
  <c r="E8" i="6"/>
  <c r="H8" i="6" s="1"/>
  <c r="F10" i="6"/>
  <c r="F13" i="6"/>
  <c r="E7" i="6"/>
  <c r="H7" i="6" s="1"/>
  <c r="E6" i="6"/>
  <c r="G6" i="6" s="1"/>
  <c r="E5" i="6"/>
  <c r="G5" i="6" s="1"/>
  <c r="E12" i="6"/>
  <c r="G12" i="6" s="1"/>
  <c r="E4" i="6"/>
  <c r="F4" i="6" s="1"/>
  <c r="E2" i="6"/>
  <c r="F2" i="6" s="1"/>
  <c r="H10" i="6" l="1"/>
  <c r="H3" i="6"/>
  <c r="F3" i="6"/>
  <c r="F11" i="6"/>
  <c r="G9" i="6"/>
  <c r="F12" i="6"/>
  <c r="G8" i="6"/>
  <c r="H5" i="6"/>
  <c r="H11" i="6"/>
  <c r="F5" i="6"/>
  <c r="H12" i="6"/>
  <c r="F6" i="6"/>
  <c r="G4" i="6"/>
  <c r="G7" i="6"/>
  <c r="H6" i="6"/>
  <c r="H4" i="6"/>
  <c r="F8" i="6"/>
  <c r="H9" i="6"/>
  <c r="F7" i="6"/>
  <c r="H2" i="6"/>
  <c r="G2" i="6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<sst xmlns="http://schemas.openxmlformats.org/spreadsheetml/2006/main" count="7068" uniqueCount="2114">
  <si>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</si>
  <si>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</si>
  <si>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</si>
  <si>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</si>
  <si>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</si>
  <si>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</si>
  <si>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</si>
  <si>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</si>
  <si>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</si>
  <si>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</si>
  <si>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</si>
  <si>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</si>
  <si>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</si>
  <si>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</si>
  <si>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</si>
  <si>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</si>
  <si>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</si>
  <si>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</si>
  <si>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</si>
  <si>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</si>
  <si>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</si>
  <si>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</si>
  <si>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</si>
  <si>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</si>
  <si>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</si>
  <si>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</si>
  <si>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</si>
  <si>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</si>
  <si>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</si>
  <si>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</si>
  <si>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</si>
  <si>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</si>
  <si>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</si>
  <si>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</si>
  <si>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</si>
  <si>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</si>
  <si>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</si>
  <si>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</si>
  <si>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</si>
  <si>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</si>
  <si>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</si>
  <si>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</si>
  <si>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</si>
  <si>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</si>
  <si>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</si>
  <si>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</si>
  <si>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</si>
  <si>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</si>
  <si>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</si>
  <si>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</si>
  <si>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</si>
  <si>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</si>
  <si>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</si>
  <si>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</si>
  <si>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</si>
  <si>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</si>
  <si>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</si>
  <si>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</si>
  <si>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</si>
  <si>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</si>
  <si>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</si>
  <si>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</si>
  <si>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</si>
  <si>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</si>
  <si>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</si>
  <si>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</si>
  <si>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</si>
  <si>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</si>
  <si>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</si>
  <si>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</si>
  <si>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</si>
  <si>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</si>
  <si>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</si>
  <si>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</si>
  <si>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</si>
  <si>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</si>
  <si>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</si>
  <si>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</si>
  <si>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</si>
  <si>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</si>
  <si>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</si>
  <si>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</si>
  <si>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</si>
  <si>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</si>
  <si>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</si>
  <si>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</si>
  <si>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</si>
  <si>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</si>
  <si>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</si>
  <si>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</si>
  <si>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</si>
  <si>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</si>
  <si>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</si>
  <si>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</si>
  <si>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</si>
  <si>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</si>
  <si>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</si>
  <si>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</si>
  <si>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</si>
  <si>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</si>
  <si>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</si>
  <si>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</si>
  <si>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</si>
  <si>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</si>
  <si>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</si>
  <si>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</si>
  <si>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</si>
  <si>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</si>
  <si>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</si>
  <si>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</si>
  <si>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</si>
  <si>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</si>
  <si>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</si>
  <si>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</si>
  <si>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</si>
  <si>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</si>
  <si>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</si>
  <si>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</si>
  <si>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</si>
  <si>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</si>
  <si>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</si>
  <si>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</si>
  <si>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</si>
  <si>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</si>
  <si>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</si>
  <si>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</si>
  <si>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</si>
  <si>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</si>
  <si>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</si>
  <si>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</si>
  <si>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</si>
  <si>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</si>
  <si>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</si>
  <si>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</si>
  <si>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</si>
  <si>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</si>
  <si>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</si>
  <si>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</si>
  <si>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</si>
  <si>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</si>
  <si>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</si>
  <si>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</si>
  <si>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</si>
  <si>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</si>
  <si>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</si>
  <si>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</si>
  <si>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</si>
  <si>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</si>
  <si>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</si>
  <si>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</si>
  <si>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</si>
  <si>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</si>
  <si>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</si>
  <si>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</si>
  <si>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</si>
  <si>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</si>
  <si>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</si>
  <si>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</si>
  <si>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</si>
  <si>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</si>
  <si>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</si>
  <si>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</si>
  <si>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</si>
  <si>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</si>
  <si>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</si>
  <si>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</si>
  <si>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</si>
  <si>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</si>
  <si>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</si>
  <si>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</si>
  <si>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</si>
  <si>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</si>
  <si>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</si>
  <si>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</si>
  <si>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</si>
  <si>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</si>
  <si>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</si>
  <si>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</si>
  <si>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</si>
  <si>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</si>
  <si>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</si>
  <si>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</si>
  <si>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</si>
  <si>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</si>
  <si>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</si>
  <si>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</si>
  <si>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</si>
  <si>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</si>
  <si>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</si>
  <si>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</si>
  <si>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</si>
  <si>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</si>
  <si>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</si>
  <si>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</si>
  <si>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</si>
  <si>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</si>
  <si>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</si>
  <si>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</si>
  <si>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</si>
  <si>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</si>
  <si>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</si>
  <si>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</si>
  <si>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</si>
  <si>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</si>
  <si>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</si>
  <si>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</si>
  <si>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</si>
  <si>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</si>
  <si>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</si>
  <si>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</si>
  <si>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</si>
  <si>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</si>
  <si>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</si>
  <si>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</si>
  <si>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</si>
  <si>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</si>
  <si>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</si>
  <si>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</si>
  <si>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</si>
  <si>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</si>
  <si>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</si>
  <si>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</si>
  <si>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</si>
  <si>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</si>
  <si>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</si>
  <si>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</si>
  <si>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</si>
  <si>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</si>
  <si>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</si>
  <si>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</si>
  <si>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</si>
  <si>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</si>
  <si>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</si>
  <si>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</si>
  <si>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</si>
  <si>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</si>
  <si>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</si>
  <si>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</si>
  <si>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</si>
  <si>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</si>
  <si>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</si>
  <si>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</si>
  <si>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</si>
  <si>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</si>
  <si>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</si>
  <si>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</si>
  <si>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</si>
  <si>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</si>
  <si>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</si>
  <si>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</si>
  <si>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</si>
  <si>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</si>
  <si>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</si>
  <si>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</si>
  <si>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</si>
  <si>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</si>
  <si>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</si>
  <si>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</si>
  <si>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</si>
  <si>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</si>
  <si>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</si>
  <si>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</si>
  <si>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</si>
  <si>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</si>
  <si>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</si>
  <si>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</si>
  <si>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</si>
  <si>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</si>
  <si>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</si>
  <si>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</si>
  <si>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</si>
  <si>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</si>
  <si>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</si>
  <si>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</si>
  <si>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</si>
  <si>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</si>
  <si>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</si>
  <si>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</si>
  <si>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</si>
  <si>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</si>
  <si>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</si>
  <si>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</si>
  <si>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</si>
  <si>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</si>
  <si>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</si>
  <si>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</si>
  <si>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</si>
  <si>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</si>
  <si>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</si>
  <si>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</si>
  <si>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</si>
  <si>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</si>
  <si>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</si>
  <si>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</si>
  <si>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</si>
  <si>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</si>
  <si>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</si>
  <si>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</si>
  <si>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</si>
  <si>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</si>
  <si>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</si>
  <si>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</si>
  <si>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</si>
  <si>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</si>
  <si>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</si>
  <si>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</si>
  <si>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</si>
  <si>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</si>
  <si>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</si>
  <si>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</si>
  <si>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</si>
  <si>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</si>
  <si>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</si>
  <si>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</si>
  <si>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</si>
  <si>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</si>
  <si>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</si>
  <si>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</si>
  <si>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</si>
  <si>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</si>
  <si>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</si>
  <si>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</si>
  <si>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</si>
  <si>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</si>
  <si>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</si>
  <si>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</si>
  <si>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</si>
  <si>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</si>
  <si>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</si>
  <si>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</si>
  <si>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</si>
  <si>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</si>
  <si>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</si>
  <si>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</si>
  <si>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</si>
  <si>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</si>
  <si>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</si>
  <si>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</si>
  <si>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</si>
  <si>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</si>
  <si>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</si>
  <si>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</si>
  <si>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</si>
  <si>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</si>
  <si>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</si>
  <si>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</si>
  <si>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</si>
  <si>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</si>
  <si>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</si>
  <si>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</si>
  <si>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</si>
  <si>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</si>
  <si>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</si>
  <si>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</si>
  <si>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</si>
  <si>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</si>
  <si>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</si>
  <si>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</si>
  <si>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</si>
  <si>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</si>
  <si>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</si>
  <si>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</si>
  <si>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</si>
  <si>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</si>
  <si>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</si>
  <si>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</si>
  <si>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</si>
  <si>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</si>
  <si>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</si>
  <si>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</si>
  <si>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</si>
  <si>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</si>
  <si>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</si>
  <si>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</si>
  <si>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</si>
  <si>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</si>
  <si>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</si>
  <si>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</si>
  <si>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</si>
  <si>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</si>
  <si>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</si>
  <si>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</si>
  <si>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</si>
  <si>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</si>
  <si>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</si>
  <si>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</si>
  <si>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</si>
  <si>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</si>
  <si>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</si>
  <si>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</si>
  <si>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</si>
  <si>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</si>
  <si>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</si>
  <si>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</si>
  <si>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</si>
  <si>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</si>
  <si>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</si>
  <si>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</si>
  <si>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</si>
  <si>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</si>
  <si>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</si>
  <si>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</si>
  <si>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</si>
  <si>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</si>
  <si>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</si>
  <si>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</si>
  <si>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</si>
  <si>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</si>
  <si>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</si>
  <si>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</si>
  <si>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</si>
  <si>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</si>
  <si>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</si>
  <si>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</si>
  <si>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</si>
  <si>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</si>
  <si>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</si>
  <si>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</si>
  <si>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</si>
  <si>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</si>
  <si>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</si>
  <si>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</si>
  <si>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</si>
  <si>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</si>
  <si>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</si>
  <si>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</si>
  <si>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</si>
  <si>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</si>
  <si>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</si>
  <si>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</si>
  <si>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</si>
  <si>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</si>
  <si>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</si>
  <si>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</si>
  <si>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</si>
  <si>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</si>
  <si>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</si>
  <si>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</si>
  <si>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</si>
  <si>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</si>
  <si>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</si>
  <si>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</si>
  <si>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</si>
  <si>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</si>
  <si>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</si>
  <si>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</si>
  <si>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</si>
  <si>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</si>
  <si>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</si>
  <si>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</si>
  <si>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</si>
  <si>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</si>
  <si>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</si>
  <si>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</si>
  <si>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</si>
  <si>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</si>
  <si>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</si>
  <si>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</si>
  <si>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</si>
  <si>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</si>
  <si>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</si>
  <si>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</si>
  <si>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</si>
  <si>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</si>
  <si>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</si>
  <si>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</si>
  <si>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</si>
  <si>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</si>
  <si>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</si>
  <si>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</si>
  <si>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</si>
  <si>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</si>
  <si>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</si>
  <si>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</si>
  <si>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</si>
  <si>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</si>
  <si>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</si>
  <si>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</si>
  <si>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</si>
  <si>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</si>
  <si>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</si>
  <si>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</si>
  <si>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</si>
  <si>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</si>
  <si>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</si>
  <si>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</si>
  <si>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</si>
  <si>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</si>
  <si>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</si>
  <si>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</si>
  <si>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</si>
  <si>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</si>
  <si>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</si>
  <si>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</si>
  <si>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</si>
  <si>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</si>
  <si>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</si>
  <si>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</si>
  <si>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</si>
  <si>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</si>
  <si>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</si>
  <si>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</si>
  <si>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</si>
  <si>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</si>
  <si>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</si>
  <si>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</si>
  <si>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</si>
  <si>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</si>
  <si>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</si>
  <si>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</si>
  <si>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</si>
  <si>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</si>
  <si>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</si>
  <si>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</si>
  <si>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</si>
  <si>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</si>
  <si>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</si>
  <si>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</si>
  <si>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</si>
  <si>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</si>
  <si>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</si>
  <si>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</si>
  <si>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</si>
  <si>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</si>
  <si>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</si>
  <si>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</si>
  <si>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</si>
  <si>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</si>
  <si>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</si>
  <si>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</si>
  <si>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</si>
  <si>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</si>
  <si>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</si>
  <si>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</si>
  <si>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</si>
  <si>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</si>
  <si>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</si>
  <si>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</si>
  <si>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</si>
  <si>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</si>
  <si>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</si>
  <si>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</si>
  <si>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</si>
  <si>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</si>
  <si>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</si>
  <si>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</si>
  <si>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</si>
  <si>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</si>
  <si>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</si>
  <si>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</si>
  <si>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</si>
  <si>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</si>
  <si>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</si>
  <si>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</si>
  <si>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</si>
  <si>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</si>
  <si>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</si>
  <si>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</si>
  <si>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</si>
  <si>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</si>
  <si>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</si>
  <si>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</si>
  <si>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</si>
  <si>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</si>
  <si>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</si>
  <si>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</si>
  <si>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</si>
  <si>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</si>
  <si>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</si>
  <si>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</si>
  <si>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</si>
  <si>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</si>
  <si>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</si>
  <si>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</si>
  <si>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</si>
  <si>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</si>
  <si>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</si>
  <si>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</si>
  <si>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</si>
  <si>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</si>
  <si>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</si>
  <si>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</si>
  <si>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</si>
  <si>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</si>
  <si>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</si>
  <si>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</si>
  <si>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</si>
  <si>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</si>
  <si>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</si>
  <si>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</si>
  <si>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</si>
  <si>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</si>
  <si>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</si>
  <si>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</si>
  <si>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</si>
  <si>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</si>
  <si>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</si>
  <si>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</si>
  <si>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</si>
  <si>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</si>
  <si>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</si>
  <si>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</si>
  <si>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</si>
  <si>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</si>
  <si>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</si>
  <si>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</si>
  <si>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</si>
  <si>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</si>
  <si>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</si>
  <si>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</si>
  <si>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</si>
  <si>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</si>
  <si>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</si>
  <si>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</si>
  <si>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</si>
  <si>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</si>
  <si>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</si>
  <si>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</si>
  <si>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</si>
  <si>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</si>
  <si>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</si>
  <si>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</si>
  <si>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</si>
  <si>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</si>
  <si>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</si>
  <si>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</si>
  <si>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</si>
  <si>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</si>
  <si>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</si>
  <si>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</si>
  <si>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</si>
  <si>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</si>
  <si>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</si>
  <si>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</si>
  <si>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</si>
  <si>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</si>
  <si>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</si>
  <si>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</si>
  <si>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</si>
  <si>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</si>
  <si>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</si>
  <si>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</si>
  <si>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</si>
  <si>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</si>
  <si>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</si>
  <si>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</si>
  <si>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</si>
  <si>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</si>
  <si>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</si>
  <si>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</si>
  <si>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</si>
  <si>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</si>
  <si>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</si>
  <si>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</si>
  <si>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</si>
  <si>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</si>
  <si>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</si>
  <si>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</si>
  <si>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</si>
  <si>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</si>
  <si>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</si>
  <si>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</si>
  <si>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</si>
  <si>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</si>
  <si>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</si>
  <si>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</si>
  <si>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</si>
  <si>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</si>
  <si>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</si>
  <si>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</si>
  <si>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</si>
  <si>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</si>
  <si>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</si>
  <si>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</si>
  <si>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</si>
  <si>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</si>
  <si>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</si>
  <si>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</si>
  <si>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</si>
  <si>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</si>
  <si>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</si>
  <si>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</si>
  <si>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</si>
  <si>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</si>
  <si>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</si>
  <si>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</si>
  <si>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</si>
  <si>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</si>
  <si>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</si>
  <si>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</si>
  <si>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</si>
  <si>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</si>
  <si>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</si>
  <si>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</si>
  <si>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</si>
  <si>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</si>
  <si>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</si>
  <si>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</si>
  <si>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</si>
  <si>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</si>
  <si>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</si>
  <si>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</si>
  <si>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</si>
  <si>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</si>
  <si>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</si>
  <si>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</si>
  <si>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</si>
  <si>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</si>
  <si>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</si>
  <si>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</si>
  <si>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</si>
  <si>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</si>
  <si>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</si>
  <si>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</si>
  <si>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</si>
  <si>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</si>
  <si>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</si>
  <si>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</si>
  <si>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</si>
  <si>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</si>
  <si>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</si>
  <si>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</si>
  <si>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</si>
  <si>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</si>
  <si>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</si>
  <si>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</si>
  <si>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</si>
  <si>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</si>
  <si>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</si>
  <si>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</si>
  <si>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</si>
  <si>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</si>
  <si>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</si>
  <si>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</si>
  <si>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</si>
  <si>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</si>
  <si>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</si>
  <si>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</si>
  <si>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</si>
  <si>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</si>
  <si>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</si>
  <si>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</si>
  <si>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</si>
  <si>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</si>
  <si>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</si>
  <si>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</si>
  <si>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</si>
  <si>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</si>
  <si>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</si>
  <si>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</si>
  <si>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</si>
  <si>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</si>
  <si>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</si>
  <si>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</si>
  <si>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</si>
  <si>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</si>
  <si>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</si>
  <si>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</si>
  <si>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</si>
  <si>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</si>
  <si>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</si>
  <si>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</si>
  <si>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</si>
  <si>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</si>
  <si>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</si>
  <si>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</si>
  <si>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</si>
  <si>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</si>
  <si>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</si>
  <si>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</si>
  <si>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</si>
  <si>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</si>
  <si>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</si>
  <si>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</si>
  <si>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</si>
  <si>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</si>
  <si>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</si>
  <si>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</si>
  <si>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</si>
  <si>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</si>
  <si>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</si>
  <si>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</si>
  <si>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</si>
  <si>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</si>
  <si>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</si>
  <si>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</si>
  <si>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</si>
  <si>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</si>
  <si>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</si>
  <si>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</si>
  <si>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</si>
  <si>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</si>
  <si>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</si>
  <si>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</si>
  <si>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</si>
  <si>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</si>
  <si>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</si>
  <si>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</si>
  <si>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</si>
  <si>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</si>
  <si>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</si>
  <si>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</si>
  <si>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</si>
  <si>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</si>
  <si>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</si>
  <si>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</si>
  <si>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</si>
  <si>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</si>
  <si>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</si>
  <si>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</si>
  <si>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</si>
  <si>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</si>
  <si>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</si>
  <si>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</si>
  <si>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</si>
  <si>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</si>
  <si>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</si>
  <si>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</si>
  <si>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</si>
  <si>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</si>
  <si>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</si>
  <si>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</si>
  <si>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</si>
  <si>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</si>
  <si>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</si>
  <si>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</si>
  <si>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</si>
  <si>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</si>
  <si>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</si>
  <si>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</si>
  <si>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</si>
  <si>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</si>
  <si>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</si>
  <si>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</si>
  <si>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</si>
  <si>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</si>
  <si>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</si>
  <si>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</si>
  <si>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</si>
  <si>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</si>
  <si>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</si>
  <si>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</si>
  <si>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</si>
  <si>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</si>
  <si>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</si>
  <si>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</si>
  <si>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</si>
  <si>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</si>
  <si>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</si>
  <si>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</si>
  <si>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</si>
  <si>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</si>
  <si>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</si>
  <si>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</si>
  <si>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</si>
  <si>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</si>
  <si>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</si>
  <si>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</si>
  <si>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</si>
  <si>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</si>
  <si>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</si>
  <si>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</si>
  <si>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</si>
  <si>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</si>
  <si>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</si>
  <si>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</si>
  <si>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</si>
  <si>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</si>
  <si>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</si>
  <si>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</si>
  <si>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</si>
  <si>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</si>
  <si>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</si>
  <si>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</si>
  <si>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</si>
  <si>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</si>
  <si>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</si>
  <si>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</si>
  <si>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</si>
  <si>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</si>
  <si>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</si>
  <si>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</si>
  <si>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</si>
  <si>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</si>
  <si>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</si>
  <si>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</si>
  <si>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</si>
  <si>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</si>
  <si>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</si>
  <si>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</si>
  <si>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</si>
  <si>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</si>
  <si>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</si>
  <si>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</si>
  <si>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</si>
  <si>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</si>
  <si>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</si>
  <si>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</si>
  <si>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</si>
  <si>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</si>
  <si>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</si>
  <si>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</si>
  <si>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</si>
  <si>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</si>
  <si>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</si>
  <si>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</si>
  <si>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</si>
  <si>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</si>
  <si>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</si>
  <si>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</si>
  <si>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</si>
  <si>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</si>
  <si>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</si>
  <si>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</si>
  <si>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</si>
  <si>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</si>
  <si>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</si>
  <si>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</si>
  <si>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</si>
  <si>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</si>
  <si>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</si>
  <si>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</si>
  <si>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</si>
  <si>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</si>
  <si>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</si>
  <si>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</si>
  <si>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</si>
  <si>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</si>
  <si>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</si>
  <si>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</si>
  <si>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</si>
  <si>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</si>
  <si>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</si>
  <si>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</si>
  <si>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</si>
  <si>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</si>
  <si>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</si>
  <si>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</si>
  <si>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</si>
  <si>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</si>
  <si>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</si>
  <si>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</si>
  <si>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</si>
  <si>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</si>
  <si>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</si>
  <si>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</si>
  <si>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</si>
  <si>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</si>
  <si>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</si>
  <si>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</si>
  <si>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</si>
  <si>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</si>
  <si>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</si>
  <si>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</si>
  <si>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</si>
  <si>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</si>
  <si>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</si>
  <si>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</si>
  <si>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</si>
  <si>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</si>
  <si>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</si>
  <si>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</si>
  <si>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</si>
  <si>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</si>
  <si>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</si>
  <si>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</si>
  <si>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</si>
  <si>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</si>
  <si>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</si>
  <si>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</si>
  <si>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</si>
  <si>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</si>
  <si>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</si>
  <si>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</si>
  <si>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</si>
  <si>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</si>
  <si>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</si>
  <si>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</si>
  <si>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</si>
  <si>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</si>
  <si>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</si>
  <si>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</si>
  <si>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</si>
  <si>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</si>
  <si>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</si>
  <si>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</si>
  <si>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</si>
  <si>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</si>
  <si>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</si>
  <si>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</si>
  <si>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</si>
  <si>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</si>
  <si>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</si>
  <si>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</si>
  <si>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</si>
  <si>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</si>
  <si>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</si>
  <si>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</si>
  <si>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</si>
  <si>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</si>
  <si>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</si>
  <si>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</si>
  <si>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</si>
  <si>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</si>
  <si>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</si>
  <si>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</si>
  <si>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</si>
  <si>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</si>
  <si>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</si>
  <si>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</si>
  <si>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</si>
  <si>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</si>
  <si>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</si>
  <si>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</si>
  <si>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</si>
  <si>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</si>
  <si>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</si>
  <si>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</si>
  <si>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</si>
  <si>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</si>
  <si>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</si>
  <si>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</si>
  <si>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</si>
  <si>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</si>
  <si>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</si>
  <si>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</si>
  <si>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</si>
  <si>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</si>
  <si>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</si>
  <si>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</si>
  <si>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</si>
  <si>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</si>
  <si>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</si>
  <si>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</si>
  <si>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</si>
  <si>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</si>
  <si>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</si>
  <si>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</si>
  <si>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</si>
  <si>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</si>
  <si>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</si>
  <si>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</si>
  <si>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</si>
  <si>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</si>
  <si>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</si>
  <si>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</si>
  <si>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</si>
  <si>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</si>
  <si>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</si>
  <si>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</si>
  <si>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</si>
  <si>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</si>
  <si>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</si>
  <si>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</si>
  <si>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</si>
  <si>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</si>
  <si>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</si>
  <si>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</si>
  <si>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</si>
  <si>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</si>
  <si>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</si>
  <si>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</si>
  <si>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</si>
  <si>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</si>
  <si>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</si>
  <si>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</si>
  <si>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</si>
  <si>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</si>
  <si>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</si>
  <si>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</si>
  <si>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</si>
  <si>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</si>
  <si>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</si>
  <si>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</si>
  <si>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</si>
  <si>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</si>
  <si>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</si>
  <si>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</si>
  <si>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</si>
  <si>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</si>
  <si>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</si>
  <si>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</si>
  <si>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</si>
  <si>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</si>
  <si>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</si>
  <si>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</si>
  <si>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</si>
  <si>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</si>
  <si>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</si>
  <si>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</si>
  <si>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</si>
  <si>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</si>
  <si>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</si>
  <si>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</si>
  <si>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</si>
  <si>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</si>
  <si>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</si>
  <si>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</si>
  <si>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</si>
  <si>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</si>
  <si>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</si>
  <si>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</si>
  <si>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</si>
  <si>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</si>
  <si>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</si>
  <si>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</si>
  <si>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</si>
  <si>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</si>
  <si>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</si>
  <si>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</si>
  <si>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</si>
  <si>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</si>
  <si>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</si>
  <si>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</si>
  <si>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</si>
  <si>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</si>
  <si>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</si>
  <si>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</si>
  <si>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</si>
  <si>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</si>
  <si>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</si>
  <si>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</si>
  <si>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</si>
  <si>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</si>
  <si>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</si>
  <si>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</si>
  <si>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</si>
  <si>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</si>
  <si>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</si>
  <si>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</si>
  <si>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</si>
  <si>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</si>
  <si>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</si>
  <si>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</si>
  <si>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</si>
  <si>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</si>
  <si>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</si>
  <si>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</si>
  <si>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</si>
  <si>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</si>
  <si>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</si>
  <si>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</si>
  <si>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</si>
  <si>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</si>
  <si>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</si>
  <si>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</si>
  <si>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</si>
  <si>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</si>
  <si>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</si>
  <si>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</si>
  <si>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</si>
  <si>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</si>
  <si>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</si>
  <si>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</si>
  <si>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</si>
  <si>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</si>
  <si>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</si>
  <si>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</si>
  <si>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</si>
  <si>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</si>
  <si>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</si>
  <si>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</si>
  <si>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</si>
  <si>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</si>
  <si>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</si>
  <si>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</si>
  <si>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</si>
  <si>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</si>
  <si>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</si>
  <si>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</si>
  <si>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</si>
  <si>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</si>
  <si>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</si>
  <si>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</si>
  <si>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</si>
  <si>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</si>
  <si>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</si>
  <si>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</si>
  <si>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</si>
  <si>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</si>
  <si>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</si>
  <si>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</si>
  <si>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</si>
  <si>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</si>
  <si>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</si>
  <si>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</si>
  <si>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</si>
  <si>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</si>
  <si>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</si>
  <si>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</si>
  <si>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</si>
  <si>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</si>
  <si>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</si>
  <si>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</si>
  <si>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</si>
  <si>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</si>
  <si>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</si>
  <si>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</si>
  <si>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</si>
  <si>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</si>
  <si>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</si>
  <si>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</si>
  <si>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</si>
  <si>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</si>
  <si>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</si>
  <si>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</si>
  <si>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</si>
  <si>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</si>
  <si>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</si>
  <si>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</si>
  <si>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</si>
  <si>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</si>
  <si>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</si>
  <si>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</si>
  <si>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</si>
  <si>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</si>
  <si>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</si>
  <si>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</si>
  <si>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</si>
  <si>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</si>
  <si>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</si>
  <si>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</si>
  <si>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</si>
  <si>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</si>
  <si>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</si>
  <si>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</si>
  <si>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</si>
  <si>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</si>
  <si>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</si>
  <si>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</si>
  <si>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</si>
  <si>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</si>
  <si>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</si>
  <si>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</si>
  <si>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</si>
  <si>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</si>
  <si>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</si>
  <si>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</si>
  <si>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</si>
  <si>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</si>
  <si>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</si>
  <si>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</si>
  <si>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</si>
  <si>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</si>
  <si>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</si>
  <si>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</si>
  <si>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</si>
  <si>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</si>
  <si>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</si>
  <si>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</si>
  <si>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</si>
  <si>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</si>
  <si>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</si>
  <si>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</si>
  <si>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</si>
  <si>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</si>
  <si>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</si>
  <si>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</si>
  <si>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</si>
  <si>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</si>
  <si>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</si>
  <si>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</si>
  <si>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</si>
  <si>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</si>
  <si>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</si>
  <si>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</si>
  <si>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</si>
  <si>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</si>
  <si>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</si>
  <si>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</si>
  <si>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</si>
  <si>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</si>
  <si>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</si>
  <si>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</si>
  <si>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</si>
  <si>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</si>
  <si>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</si>
  <si>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</si>
  <si>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</si>
  <si>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</si>
  <si>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</si>
  <si>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</si>
  <si>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</si>
  <si>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</si>
  <si>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</si>
  <si>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</si>
  <si>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</si>
  <si>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</si>
  <si>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</si>
  <si>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</si>
  <si>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</si>
  <si>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</si>
  <si>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</si>
  <si>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</si>
  <si>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</si>
  <si>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</si>
  <si>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</si>
  <si>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</si>
  <si>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</si>
  <si>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</si>
  <si>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</si>
  <si>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</si>
  <si>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</si>
  <si>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</si>
  <si>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</si>
  <si>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</si>
  <si>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</si>
  <si>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</si>
  <si>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</si>
  <si>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</si>
  <si>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</si>
  <si>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</si>
  <si>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</si>
  <si>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</si>
  <si>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</si>
  <si>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</si>
  <si>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</si>
  <si>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</si>
  <si>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</si>
  <si>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</si>
  <si>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</si>
  <si>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</si>
  <si>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</si>
  <si>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</si>
  <si>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</si>
  <si>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</si>
  <si>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</si>
  <si>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</si>
  <si>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</si>
  <si>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</si>
  <si>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</si>
  <si>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</si>
  <si>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</si>
  <si>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</si>
  <si>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</si>
  <si>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</si>
  <si>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</si>
  <si>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</si>
  <si>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</si>
  <si>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</si>
  <si>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</si>
  <si>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</si>
  <si>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</si>
  <si>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</si>
  <si>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</si>
  <si>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</si>
  <si>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</si>
  <si>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</si>
  <si>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</si>
  <si>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</si>
  <si>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</si>
  <si>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</si>
  <si>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</si>
  <si>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</si>
  <si>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</si>
  <si>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</si>
  <si>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</si>
  <si>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</si>
  <si>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</si>
  <si>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</si>
  <si>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</si>
  <si>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</si>
  <si>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</si>
  <si>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</si>
  <si>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</si>
  <si>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</si>
  <si>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</si>
  <si>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</si>
  <si>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</si>
  <si>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</si>
  <si>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</si>
  <si>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</si>
  <si>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</si>
  <si>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</si>
  <si>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</si>
  <si>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</si>
  <si>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</si>
  <si>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</si>
  <si>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</si>
  <si>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</si>
  <si>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</si>
  <si>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</si>
  <si>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</si>
  <si>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</si>
  <si>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</si>
  <si>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</si>
  <si>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</si>
  <si>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</si>
  <si>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</si>
  <si>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</si>
  <si>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</si>
  <si>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</si>
  <si>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</si>
  <si>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</si>
  <si>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</si>
  <si>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</si>
  <si>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</si>
  <si>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</si>
  <si>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</si>
  <si>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</si>
  <si>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</si>
  <si>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</si>
  <si>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</si>
  <si>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</si>
  <si>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</si>
  <si>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</si>
  <si>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</si>
  <si>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</si>
  <si>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</si>
  <si>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</si>
  <si>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</si>
  <si>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</si>
  <si>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</si>
  <si>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</si>
  <si>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</si>
  <si>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</si>
  <si>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</si>
  <si>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</si>
  <si>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</si>
  <si>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</si>
  <si>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</si>
  <si>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</si>
  <si>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</si>
  <si>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</si>
  <si>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</si>
  <si>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</si>
  <si>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</si>
  <si>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</si>
  <si>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</si>
  <si>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</si>
  <si>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</si>
  <si>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</si>
  <si>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</si>
  <si>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</si>
  <si>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</si>
  <si>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</si>
  <si>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</si>
  <si>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</si>
  <si>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</si>
  <si>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</si>
  <si>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</si>
  <si>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</si>
  <si>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</si>
  <si>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</si>
  <si>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</si>
  <si>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</si>
  <si>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</si>
  <si>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</si>
  <si>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</si>
  <si>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</si>
  <si>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</si>
  <si>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</si>
  <si>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</si>
  <si>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</si>
  <si>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</si>
  <si>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</si>
  <si>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</si>
  <si>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</si>
  <si>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</si>
  <si>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</si>
  <si>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</si>
  <si>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</si>
  <si>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</si>
  <si>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</si>
  <si>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</si>
  <si>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</si>
  <si>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</si>
  <si>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</si>
  <si>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</si>
  <si>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</si>
  <si>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</si>
  <si>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</si>
  <si>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</si>
  <si>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</si>
  <si>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</si>
  <si>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</si>
  <si>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</si>
  <si>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</si>
  <si>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</si>
  <si>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</si>
  <si>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</si>
  <si>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</si>
  <si>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</si>
  <si>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</si>
  <si>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</si>
  <si>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</si>
  <si>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</si>
  <si>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</si>
  <si>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</si>
  <si>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</si>
  <si>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</si>
  <si>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</si>
  <si>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</si>
  <si>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</si>
  <si>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</si>
  <si>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</si>
  <si>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</si>
  <si>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</si>
  <si>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</si>
  <si>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</si>
  <si>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</si>
  <si>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</si>
  <si>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</si>
  <si>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</si>
  <si>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</si>
  <si>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</si>
  <si>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</si>
  <si>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</si>
  <si>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</si>
  <si>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</si>
  <si>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</si>
  <si>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</si>
  <si>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</si>
  <si>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</si>
  <si>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</si>
  <si>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</si>
  <si>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</si>
  <si>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</si>
  <si>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</si>
  <si>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</si>
  <si>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</si>
  <si>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</si>
  <si>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</si>
  <si>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</si>
  <si>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</si>
  <si>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</si>
  <si>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</si>
  <si>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</si>
  <si>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</si>
  <si>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</si>
  <si>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</si>
  <si>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</si>
  <si>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</si>
  <si>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</si>
  <si>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</si>
  <si>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</si>
  <si>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</si>
  <si>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</si>
  <si>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</si>
  <si>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</si>
  <si>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</si>
  <si>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</si>
  <si>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</si>
  <si>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</si>
  <si>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</si>
  <si>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</si>
  <si>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</si>
  <si>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</si>
  <si>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</si>
  <si>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</si>
  <si>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</si>
  <si>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</si>
  <si>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</si>
  <si>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</si>
  <si>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</si>
  <si>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</si>
  <si>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</si>
  <si>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</si>
  <si>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</si>
  <si>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</si>
  <si>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</si>
  <si>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</si>
  <si>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</si>
  <si>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</si>
  <si>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</si>
  <si>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</si>
  <si>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</si>
  <si>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</si>
  <si>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</si>
  <si>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</si>
  <si>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</si>
  <si>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</si>
  <si>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</si>
  <si>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</si>
  <si>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</si>
  <si>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</si>
  <si>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</si>
  <si>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</si>
  <si>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</si>
  <si>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</si>
  <si>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</si>
  <si>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</si>
  <si>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</si>
  <si>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</si>
  <si>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</si>
  <si>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</si>
  <si>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</si>
  <si>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</si>
  <si>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</si>
  <si>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</si>
  <si>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</si>
  <si>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</si>
  <si>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</si>
  <si>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</si>
  <si>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</si>
  <si>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</si>
  <si>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</si>
  <si>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</si>
  <si>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</si>
  <si>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</si>
  <si>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</si>
  <si>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</si>
  <si>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</si>
  <si>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</si>
  <si>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</si>
  <si>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</si>
  <si>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</si>
  <si>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</si>
  <si>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</si>
  <si>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</si>
  <si>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</si>
  <si>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</si>
  <si>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</si>
  <si>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</si>
  <si>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</si>
  <si>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</si>
  <si>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</si>
  <si>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</si>
  <si>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</si>
  <si>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</si>
  <si>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</si>
  <si>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</si>
  <si>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</si>
  <si>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</si>
  <si>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</si>
  <si>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</si>
  <si>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</si>
  <si>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</si>
  <si>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</si>
  <si>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</si>
  <si>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</si>
  <si>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</si>
  <si>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</si>
  <si>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</si>
  <si>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</si>
  <si>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</si>
  <si>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</si>
  <si>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</si>
  <si>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</si>
  <si>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</si>
  <si>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</si>
  <si>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</si>
  <si>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</si>
  <si>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</si>
  <si>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</si>
  <si>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</si>
  <si>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</si>
  <si>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</si>
  <si>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</si>
  <si>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</si>
  <si>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</si>
  <si>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</si>
  <si>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</si>
  <si>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</si>
  <si>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</si>
  <si>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</si>
  <si>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</si>
  <si>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</si>
  <si>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</si>
  <si>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</si>
  <si>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</si>
  <si>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</si>
  <si>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</si>
  <si>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</si>
  <si>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</si>
  <si>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</si>
  <si>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</si>
  <si>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</si>
  <si>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</si>
  <si>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</si>
  <si>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</si>
  <si>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</si>
  <si>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</si>
  <si>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</si>
  <si>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</si>
  <si>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</si>
  <si>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</si>
  <si>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</si>
  <si>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</si>
  <si>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</si>
  <si>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</si>
  <si>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</si>
  <si>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</si>
  <si>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</si>
  <si>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</si>
  <si>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</si>
  <si>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</si>
  <si>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</si>
  <si>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</si>
  <si>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</si>
  <si>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</si>
  <si>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</si>
  <si>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</si>
  <si>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</si>
  <si>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</si>
  <si>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</si>
  <si>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</si>
  <si>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</si>
  <si>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</si>
  <si>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</si>
  <si>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</si>
  <si>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</si>
  <si>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</si>
  <si>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</si>
  <si>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</si>
  <si>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</si>
  <si>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</si>
  <si>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</si>
  <si>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</si>
  <si>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</si>
  <si>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</si>
  <si>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</si>
  <si>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</si>
  <si>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</si>
  <si>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</si>
  <si>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</si>
  <si>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</si>
  <si>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</si>
  <si>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</si>
  <si>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</si>
  <si>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</si>
  <si>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</si>
  <si>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</si>
  <si>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</si>
  <si>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</si>
  <si>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</si>
  <si>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</si>
  <si>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</si>
  <si>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</si>
  <si>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</si>
  <si>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</si>
  <si>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</si>
  <si>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</si>
  <si>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</si>
  <si>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</si>
  <si>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</si>
  <si>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</si>
  <si>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</si>
  <si>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</si>
  <si>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</si>
  <si>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</si>
  <si>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</si>
  <si>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</si>
  <si>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</si>
  <si>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</si>
  <si>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</si>
  <si>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</si>
  <si>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</si>
  <si>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</si>
  <si>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</si>
  <si>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</si>
  <si>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</si>
  <si>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</si>
  <si>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</si>
  <si>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</si>
  <si>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</si>
  <si>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</si>
  <si>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</si>
  <si>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</si>
  <si>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</si>
  <si>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</si>
  <si>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</si>
  <si>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</si>
  <si>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</si>
  <si>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</si>
  <si>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</si>
  <si>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</si>
  <si>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</si>
  <si>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</si>
  <si>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</si>
  <si>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</si>
  <si>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</si>
  <si>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</si>
  <si>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</si>
  <si>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</si>
  <si>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</si>
  <si>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</si>
  <si>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</si>
  <si>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</si>
  <si>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</si>
  <si>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</si>
  <si>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</si>
  <si>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</si>
  <si>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</si>
  <si>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</si>
  <si>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</si>
  <si>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</si>
  <si>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</si>
  <si>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</si>
  <si>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</si>
  <si>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</si>
  <si>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</si>
  <si>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</si>
  <si>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</si>
  <si>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</si>
  <si>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</si>
  <si>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</si>
  <si>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</si>
  <si>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</si>
  <si>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</si>
  <si>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</si>
  <si>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</si>
  <si>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</si>
  <si>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</si>
  <si>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</si>
  <si>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</si>
  <si>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</si>
  <si>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</si>
  <si>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</si>
  <si>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</si>
  <si>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</si>
  <si>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</si>
  <si>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</si>
  <si>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</si>
  <si>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</si>
  <si>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</si>
  <si>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</si>
  <si>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</si>
  <si>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</si>
  <si>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</si>
  <si>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</si>
  <si>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</si>
  <si>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</si>
  <si>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</si>
  <si>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</si>
  <si>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</si>
  <si>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</si>
  <si>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</si>
  <si>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</si>
  <si>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</si>
  <si>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</si>
  <si>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</si>
  <si>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</si>
  <si>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</si>
  <si>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</si>
  <si>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</si>
  <si>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</si>
  <si>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</si>
  <si>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</si>
  <si>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</si>
  <si>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</si>
  <si>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</si>
  <si>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</si>
  <si>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</si>
  <si>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</si>
  <si>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</si>
  <si>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</si>
  <si>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</si>
  <si>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</si>
  <si>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</si>
  <si>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</si>
  <si>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</si>
  <si>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</si>
  <si>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</si>
  <si>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</si>
  <si>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</si>
  <si>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</si>
  <si>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</si>
  <si>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</si>
  <si>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</si>
  <si>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</si>
  <si>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</si>
  <si>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</si>
  <si>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</si>
  <si>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</si>
  <si>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</si>
  <si>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</si>
  <si>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</si>
  <si>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</si>
  <si>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</si>
  <si>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</si>
  <si>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</si>
  <si>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</si>
  <si>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</si>
  <si>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</si>
  <si>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</si>
  <si>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</si>
  <si>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</si>
  <si>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</si>
  <si>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</si>
  <si>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</si>
  <si>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</si>
  <si>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</si>
  <si>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</si>
  <si>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</si>
  <si>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</si>
  <si>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</si>
  <si>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</si>
  <si>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</si>
  <si>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</si>
  <si>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</si>
  <si>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</si>
  <si>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</si>
  <si>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</si>
  <si>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</si>
  <si>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</si>
  <si>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</si>
  <si>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</si>
  <si>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</si>
  <si>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</si>
  <si>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</si>
  <si>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</si>
  <si>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</si>
  <si>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</si>
  <si>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</si>
  <si>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</si>
  <si>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</si>
  <si>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</si>
  <si>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</si>
  <si>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</si>
  <si>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</si>
  <si>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</si>
  <si>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</si>
  <si>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</si>
  <si>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</si>
  <si>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</si>
  <si>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</si>
  <si>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</si>
  <si>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</si>
  <si>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</si>
  <si>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</si>
  <si>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</si>
  <si>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</si>
  <si>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</si>
  <si>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</si>
  <si>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</si>
  <si>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</si>
  <si>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</si>
  <si>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</si>
  <si>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</si>
  <si>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</si>
  <si>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</si>
  <si>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</si>
  <si>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</si>
  <si>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</si>
  <si>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</si>
  <si>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</si>
  <si>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</si>
  <si>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</si>
  <si>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</si>
  <si>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</si>
  <si>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</si>
  <si>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</si>
  <si>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</si>
  <si>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</si>
  <si>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</si>
  <si>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</si>
  <si>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</si>
  <si>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</si>
  <si>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</si>
  <si>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</si>
  <si>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</si>
  <si>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</si>
  <si>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</si>
  <si>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</si>
  <si>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</si>
  <si>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</si>
  <si>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</si>
  <si>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</si>
  <si>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</si>
  <si>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</si>
  <si>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</si>
  <si>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</si>
  <si>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</si>
  <si>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</si>
  <si>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</si>
  <si>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</si>
  <si>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</si>
  <si>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</si>
  <si>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</si>
  <si>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</si>
  <si>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</si>
  <si>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</si>
  <si>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</si>
  <si>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</si>
  <si>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</si>
  <si>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</si>
  <si>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</si>
  <si>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</si>
  <si>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</si>
  <si>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</si>
  <si>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</si>
  <si>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</si>
  <si>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</si>
  <si>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</si>
  <si>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</si>
  <si>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</si>
  <si>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</si>
  <si>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</si>
  <si>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</si>
  <si>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</si>
  <si>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</si>
  <si>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</si>
  <si>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</si>
  <si>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</si>
  <si>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</si>
  <si>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</si>
  <si>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</si>
  <si>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</si>
  <si>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</si>
  <si>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</si>
  <si>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</si>
  <si>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</si>
  <si>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</si>
  <si>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</si>
  <si>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</si>
  <si>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</si>
  <si>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</si>
  <si>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</si>
  <si>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</si>
  <si>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</si>
  <si>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</si>
  <si>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</si>
  <si>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</si>
  <si>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</si>
  <si>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</si>
  <si>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</si>
  <si>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</si>
  <si>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</si>
  <si>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</si>
  <si>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</si>
  <si>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</si>
  <si>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</si>
  <si>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</si>
  <si>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</si>
  <si>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</si>
  <si>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</si>
  <si>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</si>
  <si>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</si>
  <si>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</si>
  <si>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</si>
  <si>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</si>
  <si>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</si>
  <si>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</si>
  <si>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</si>
  <si>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</si>
  <si>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</si>
  <si>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</si>
  <si>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</si>
  <si>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</si>
  <si>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</si>
  <si>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</si>
  <si>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</si>
  <si>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</si>
  <si>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</si>
  <si>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</si>
  <si>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</si>
  <si>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electric music</t>
  </si>
  <si>
    <t>indie rock</t>
  </si>
  <si>
    <t>jazz</t>
  </si>
  <si>
    <t>metal</t>
  </si>
  <si>
    <t>rock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</si>
  <si>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</si>
  <si>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</si>
  <si>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</si>
  <si>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</si>
  <si>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</si>
  <si>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</si>
  <si>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</si>
  <si>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</si>
  <si>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</si>
  <si>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</si>
  <si>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</si>
  <si>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</si>
  <si>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</si>
  <si>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</si>
  <si>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</si>
  <si>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</si>
  <si>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</si>
  <si>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</si>
  <si>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</si>
  <si>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</si>
  <si>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</si>
  <si>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</si>
  <si>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</si>
  <si>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</si>
  <si>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</si>
  <si>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</si>
  <si>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</si>
  <si>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</si>
  <si>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</si>
  <si>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</si>
  <si>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</si>
  <si>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</si>
  <si>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</si>
  <si>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</si>
  <si>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</si>
  <si>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</si>
  <si>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</si>
  <si>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</si>
  <si>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</si>
  <si>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</si>
  <si>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</si>
  <si>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</si>
  <si>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Campains</t>
  </si>
  <si>
    <t>animation</t>
  </si>
  <si>
    <t>audio</t>
  </si>
  <si>
    <t>documentary</t>
  </si>
  <si>
    <t>drama</t>
  </si>
  <si>
    <t>fiction</t>
  </si>
  <si>
    <t>food trucks</t>
  </si>
  <si>
    <t>mobile games</t>
  </si>
  <si>
    <t>nonfiction</t>
  </si>
  <si>
    <t>photography books</t>
  </si>
  <si>
    <t>plays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</si>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</sst>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12"/>
      <color theme="8" tint="0.79998168889431442"/>
      <name val="Calibri"/>
      <family val="2"/>
      <scheme val="minor"/>
    </font>
    <font>
      <sz val="10"/>
      <color rgb="FF2B2B2B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B2B2B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164" fontId="21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(final version).xlsx]pivot table_category!PivotTable2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Broken</a:t>
            </a:r>
            <a:r>
              <a:rPr lang="en-US" baseline="0"/>
              <a:t> Down by Campaign Status (Successful, Live, Failed, or Cancelled)</a:t>
            </a:r>
            <a:r>
              <a:rPr lang="en-US"/>
              <a:t> per Campaign</a:t>
            </a:r>
            <a:r>
              <a:rPr lang="en-US" baseline="0"/>
              <a:t> </a:t>
            </a:r>
            <a:r>
              <a:rPr lang="en-US"/>
              <a:t>Category (Fig.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2-4C10-80D3-C9D9AFDA8526}"/>
            </c:ext>
          </c:extLst>
        </c:ser>
        <c:ser>
          <c:idx val="1"/>
          <c:order val="1"/>
          <c:tx>
            <c:strRef>
              <c:f>'pivot table_category'!$C$3:$C$4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2-4C10-80D3-C9D9AFDA8526}"/>
            </c:ext>
          </c:extLst>
        </c:ser>
        <c:ser>
          <c:idx val="2"/>
          <c:order val="2"/>
          <c:tx>
            <c:strRef>
              <c:f>'pivot table_category'!$D$3:$D$4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2-4C10-80D3-C9D9AFDA8526}"/>
            </c:ext>
          </c:extLst>
        </c:ser>
        <c:ser>
          <c:idx val="3"/>
          <c:order val="3"/>
          <c:tx>
            <c:strRef>
              <c:f>'pivot table_category'!$E$3:$E$4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6-4CC1-A07D-E469D2D4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3387472"/>
        <c:axId val="350803776"/>
      </c:barChart>
      <c:catAx>
        <c:axId val="35338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Category</a:t>
                </a:r>
              </a:p>
            </c:rich>
          </c:tx>
          <c:layout>
            <c:manualLayout>
              <c:xMode val="edge"/>
              <c:yMode val="edge"/>
              <c:x val="0.41383364003913065"/>
              <c:y val="0.94486644476702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3776"/>
        <c:crosses val="autoZero"/>
        <c:auto val="1"/>
        <c:lblAlgn val="ctr"/>
        <c:lblOffset val="100"/>
        <c:noMultiLvlLbl val="0"/>
      </c:catAx>
      <c:valAx>
        <c:axId val="3508037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16880220554534E-2"/>
              <c:y val="0.37102010293406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81634593677528"/>
          <c:y val="0.41631226264314725"/>
          <c:w val="9.175793729519692E-2"/>
          <c:h val="0.19987702654486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(final version).xlsx]pivot table_subcategory!PivotTable3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Campaigns Broken Down by Campaign Status (Successful, Live, Failed, or Cancelled) per Campaign Sub-category (Fig.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1-4519-BCB6-70589B7A463A}"/>
            </c:ext>
          </c:extLst>
        </c:ser>
        <c:ser>
          <c:idx val="1"/>
          <c:order val="1"/>
          <c:tx>
            <c:strRef>
              <c:f>'pivot table_subcategory'!$C$4:$C$5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1-42AA-8AC6-657EF4EF9847}"/>
            </c:ext>
          </c:extLst>
        </c:ser>
        <c:ser>
          <c:idx val="2"/>
          <c:order val="2"/>
          <c:tx>
            <c:strRef>
              <c:f>'pivot table_subcategory'!$D$4:$D$5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1-42AA-8AC6-657EF4EF9847}"/>
            </c:ext>
          </c:extLst>
        </c:ser>
        <c:ser>
          <c:idx val="3"/>
          <c:order val="3"/>
          <c:tx>
            <c:strRef>
              <c:f>'pivot table_subcategory'!$E$4:$E$5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B-4FFA-BC1E-C79D9E97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1608432"/>
        <c:axId val="486883712"/>
      </c:barChart>
      <c:catAx>
        <c:axId val="3516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Campaign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83712"/>
        <c:crosses val="autoZero"/>
        <c:auto val="1"/>
        <c:lblAlgn val="ctr"/>
        <c:lblOffset val="100"/>
        <c:noMultiLvlLbl val="0"/>
      </c:catAx>
      <c:valAx>
        <c:axId val="48688371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2492947100156629E-2"/>
              <c:y val="0.4339950374819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(final version).xlsx]pivot table_month!PivotTable4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Campaigns Broken Down by Campaign Outcome per Month (Fig. 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table_month'!$A$7:$A$19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C-437E-80B3-CD15996C60B6}"/>
            </c:ext>
          </c:extLst>
        </c:ser>
        <c:ser>
          <c:idx val="1"/>
          <c:order val="1"/>
          <c:tx>
            <c:strRef>
              <c:f>'pivot table_month'!$C$5:$C$6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table_month'!$A$7:$A$19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0-455E-BF8D-056F6C286563}"/>
            </c:ext>
          </c:extLst>
        </c:ser>
        <c:ser>
          <c:idx val="2"/>
          <c:order val="2"/>
          <c:tx>
            <c:strRef>
              <c:f>'pivot table_month'!$D$5:$D$6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table_month'!$A$7:$A$19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0-455E-BF8D-056F6C28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43616"/>
        <c:axId val="350813856"/>
      </c:lineChart>
      <c:catAx>
        <c:axId val="3520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13856"/>
        <c:crosses val="autoZero"/>
        <c:auto val="1"/>
        <c:lblAlgn val="ctr"/>
        <c:lblOffset val="100"/>
        <c:noMultiLvlLbl val="0"/>
      </c:catAx>
      <c:valAx>
        <c:axId val="35081385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Numbner 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Likelyhood</a:t>
            </a:r>
            <a:r>
              <a:rPr lang="en-US" baseline="0"/>
              <a:t> of Outcome per Goal Range (expressed as a range) (Fig.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vs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6-4CCA-807E-2A08988AE6C2}"/>
            </c:ext>
          </c:extLst>
        </c:ser>
        <c:ser>
          <c:idx val="5"/>
          <c:order val="5"/>
          <c:tx>
            <c:strRef>
              <c:f>'outcomes vs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6-4CCA-807E-2A08988AE6C2}"/>
            </c:ext>
          </c:extLst>
        </c:ser>
        <c:ser>
          <c:idx val="6"/>
          <c:order val="6"/>
          <c:tx>
            <c:strRef>
              <c:f>'outcomes vs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96-4CCA-807E-2A08988AE6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271152"/>
        <c:axId val="26918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vs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vs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96-4CCA-807E-2A08988AE6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96-4CCA-807E-2A08988AE6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96-4CCA-807E-2A08988AE6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vs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96-4CCA-807E-2A08988AE6C2}"/>
                  </c:ext>
                </c:extLst>
              </c15:ser>
            </c15:filteredLineSeries>
          </c:ext>
        </c:extLst>
      </c:lineChart>
      <c:catAx>
        <c:axId val="4812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Goal</a:t>
                </a:r>
                <a:r>
                  <a:rPr lang="en-US" sz="1400" baseline="0"/>
                  <a:t>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50486993528158952"/>
              <c:y val="0.862037605425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81984"/>
        <c:crosses val="autoZero"/>
        <c:auto val="1"/>
        <c:lblAlgn val="ctr"/>
        <c:lblOffset val="100"/>
        <c:noMultiLvlLbl val="0"/>
      </c:catAx>
      <c:valAx>
        <c:axId val="26918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Likelyhood</a:t>
                </a:r>
                <a:r>
                  <a:rPr lang="en-US" sz="1400" baseline="0"/>
                  <a:t> of Outcome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34236571271025"/>
          <c:y val="0.90100557393574332"/>
          <c:w val="0.51293622348878498"/>
          <c:h val="8.4463176153646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Campains (Fig. 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 panose="020F0502020204030204"/>
            </a:rPr>
            <a:t>Successful Campains (Fig. 5)</a:t>
          </a:r>
        </a:p>
      </cx:txPr>
    </cx:title>
    <cx:plotArea>
      <cx:plotAreaRegion>
        <cx:series layoutId="boxWhisker" uniqueId="{07E034B6-605F-4360-B683-9B36206BE484}">
          <cx:spPr>
            <a:solidFill>
              <a:schemeClr val="bg2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2"/>
        <cx:tickLabels/>
      </cx:axis>
      <cx:axis id="1">
        <cx:valScaling/>
        <cx:title>
          <cx:tx>
            <cx:txData>
              <cx:v>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 panose="020F0502020204030204"/>
                </a:rPr>
                <a:t>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Campaigns (Fig. 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 panose="020F0502020204030204"/>
            </a:rPr>
            <a:t>Failed Campaigns (Fig. 6)</a:t>
          </a:r>
        </a:p>
      </cx:txPr>
    </cx:title>
    <cx:plotArea>
      <cx:plotAreaRegion>
        <cx:series layoutId="boxWhisker" uniqueId="{A830605A-ADD7-4BD1-ACAC-C4DE1CDEC855}">
          <cx:spPr>
            <a:solidFill>
              <a:schemeClr val="bg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"/>
        <cx:tickLabels/>
      </cx:axis>
      <cx:axis id="1">
        <cx:valScaling/>
        <cx:title>
          <cx:tx>
            <cx:txData>
              <cx:v>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 panose="020F0502020204030204"/>
                </a:rPr>
                <a:t>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238126</xdr:colOff>
      <xdr:row>2</xdr:row>
      <xdr:rowOff>6350</xdr:rowOff>
    </xdr:from>
    <xdr:to>
      <xdr:col>17</xdr:col>
      <xdr:colOff>311151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B51F5-821E-B840-6AE0-C6EE21C7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22952</xdr:colOff>
      <xdr:row>2</xdr:row>
      <xdr:rowOff>168964</xdr:rowOff>
    </xdr:from>
    <xdr:to>
      <xdr:col>25</xdr:col>
      <xdr:colOff>447558</xdr:colOff>
      <xdr:row>41</xdr:row>
      <xdr:rowOff>160663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3E97-5D5D-CCD8-A93E-635896F4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114299</xdr:rowOff>
    </xdr:from>
    <xdr:to>
      <xdr:col>18</xdr:col>
      <xdr:colOff>342900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D9EC7-B939-E7E4-452F-6BE25F3EE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93304</xdr:colOff>
      <xdr:row>2</xdr:row>
      <xdr:rowOff>112660</xdr:rowOff>
    </xdr:from>
    <xdr:to>
      <xdr:col>22</xdr:col>
      <xdr:colOff>368709</xdr:colOff>
      <xdr:row>27</xdr:row>
      <xdr:rowOff>102419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29DDC-C35F-DED5-BC0E-4D667BD8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611187</xdr:colOff>
      <xdr:row>14</xdr:row>
      <xdr:rowOff>158750</xdr:rowOff>
    </xdr:from>
    <xdr:to>
      <xdr:col>9</xdr:col>
      <xdr:colOff>466726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6F8D14-0426-5BD5-0EA0-A911D47AA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462" y="2962275"/>
              <a:ext cx="4510089" cy="612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14</xdr:row>
      <xdr:rowOff>200024</xdr:rowOff>
    </xdr:from>
    <xdr:to>
      <xdr:col>13</xdr:col>
      <xdr:colOff>76200</xdr:colOff>
      <xdr:row>45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A605DA-7E14-4772-9750-3960E7F7D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0150" y="3003549"/>
              <a:ext cx="4581525" cy="610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148" refreshedDate="45002.999997222221" createdVersion="8" refreshedVersion="8" minRefreshableVersion="3" recordCount="1000" xr:uid="{F519E54D-E241-4AE2-9F92-4D7274AC02D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2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148" refreshedDate="45002.999997453706" createdVersion="8" refreshedVersion="8" minRefreshableVersion="3" recordCount="1000" xr:uid="{9982D312-4377-4C8E-8534-B96250458BA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2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7BA12-C2DA-4E85-9909-8050B957A3B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EEEFD-9954-4E5D-82E8-CAA61BE5485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17" baseItem="0"/>
  </dataFields>
  <formats count="1">
    <format dxfId="11">
      <pivotArea collapsedLevelsAreSubtotals="1" fieldPosition="0">
        <references count="2">
          <reference field="5" count="3" selected="0">
            <x v="1"/>
            <x v="2"/>
            <x v="3"/>
          </reference>
          <reference field="17" count="1">
            <x v="15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6CE3D-E52C-4365-BB9D-4F0E504DA6E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9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C18" zoomScale="75" zoomScaleNormal="75" workbookViewId="0">
      <selection activeCell="U48" sqref="U4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2.08203125" customWidth="1"/>
    <col min="11" max="11" width="11.1640625" bestFit="1" customWidth="1"/>
    <col min="14" max="14" width="28" bestFit="1" customWidth="1"/>
    <col min="15" max="15" width="13.9140625" customWidth="1"/>
    <col min="16" max="16" width="16.33203125" customWidth="1"/>
    <col min="17" max="17" width="15.83203125" customWidth="1"/>
    <col min="18" max="18" width="16.1640625" customWidth="1"/>
    <col min="19" max="19" width="23.25" customWidth="1"/>
    <col min="20" max="20" width="20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2053</v>
      </c>
      <c r="T1" s="1" t="s">
        <v>2054</v>
      </c>
    </row>
    <row r="2" spans="1:20" ht="16" x14ac:dyDescent="0.4">
      <c r="A2">
        <v>0</v>
      </c>
      <c r="B2" t="s">
        <v>12</v>
      </c>
      <c r="C2" s="3" t="s">
        <v>13</v>
      </c>
      <c r="D2" s="6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6">
        <f>IF(G2=0,0,E2/G2)</f>
        <v>0</v>
      </c>
      <c r="Q2" t="str">
        <f>LEFT(N2, SEARCH("/",N2)-1)</f>
        <v>food</v>
      </c>
      <c r="R2" t="str">
        <f>RIGHT(N2,LEN(N2)-SEARCH("/",N2))</f>
        <v>food trucks</v>
      </c>
      <c r="S2" s="9">
        <f>(((J2/60)/60)/24)+DATE(1970,1,1)</f>
        <v>42336.25</v>
      </c>
      <c r="T2" s="10">
        <f>(((K2/60)/60)/24)+DATE(1970,1,1)</f>
        <v>42353.25</v>
      </c>
    </row>
    <row r="3" spans="1:20" ht="16" x14ac:dyDescent="0.4">
      <c r="A3">
        <v>1</v>
      </c>
      <c r="B3" t="s">
        <v>18</v>
      </c>
      <c r="C3" s="3" t="s">
        <v>19</v>
      </c>
      <c r="D3" s="6">
        <v>1400</v>
      </c>
      <c r="E3">
        <v>14560</v>
      </c>
      <c r="F3" s="4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6">
        <f t="shared" ref="P3:P66" si="1">IF(G3=0,0,E3/G3)</f>
        <v>92.151898734177209</v>
      </c>
      <c r="Q3" t="str">
        <f>LEFT(N3, SEARCH("/",N3)-1)</f>
        <v>music</v>
      </c>
      <c r="R3" t="str">
        <f t="shared" ref="R3:R66" si="2">RIGHT(N3,LEN(N3)-SEARCH("/",N3))</f>
        <v>rock</v>
      </c>
      <c r="S3" s="9">
        <f t="shared" ref="S3:S66" si="3">(((J3/60)/60)/24)+DATE(1970,1,1)</f>
        <v>41870.208333333336</v>
      </c>
      <c r="T3" s="10">
        <f t="shared" ref="T3:T66" si="4">(((K3/60)/60)/24)+DATE(1970,1,1)</f>
        <v>41872.208333333336</v>
      </c>
    </row>
    <row r="4" spans="1:20" ht="31.5" x14ac:dyDescent="0.4">
      <c r="A4">
        <v>2</v>
      </c>
      <c r="B4" t="s">
        <v>24</v>
      </c>
      <c r="C4" s="3" t="s">
        <v>25</v>
      </c>
      <c r="D4" s="6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6">
        <f t="shared" si="1"/>
        <v>100.01614035087719</v>
      </c>
      <c r="Q4" t="str">
        <f>LEFT(N4, SEARCH("/",N4)-1)</f>
        <v>technology</v>
      </c>
      <c r="R4" t="str">
        <f t="shared" si="2"/>
        <v>web</v>
      </c>
      <c r="S4" s="9">
        <f t="shared" si="3"/>
        <v>41595.25</v>
      </c>
      <c r="T4" s="10">
        <f t="shared" si="4"/>
        <v>41597.25</v>
      </c>
    </row>
    <row r="5" spans="1:20" ht="31.5" x14ac:dyDescent="0.4">
      <c r="A5">
        <v>3</v>
      </c>
      <c r="B5" t="s">
        <v>29</v>
      </c>
      <c r="C5" s="3" t="s">
        <v>30</v>
      </c>
      <c r="D5" s="6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6">
        <f t="shared" si="1"/>
        <v>103.20833333333333</v>
      </c>
      <c r="Q5" t="str">
        <f t="shared" ref="Q5:Q68" si="5">LEFT(N5, SEARCH("/",N5)-1)</f>
        <v>music</v>
      </c>
      <c r="R5" t="str">
        <f t="shared" si="2"/>
        <v>rock</v>
      </c>
      <c r="S5" s="9">
        <f t="shared" si="3"/>
        <v>43688.208333333328</v>
      </c>
      <c r="T5" s="10">
        <f t="shared" si="4"/>
        <v>43728.208333333328</v>
      </c>
    </row>
    <row r="6" spans="1:20" ht="16" x14ac:dyDescent="0.4">
      <c r="A6">
        <v>4</v>
      </c>
      <c r="B6" t="s">
        <v>31</v>
      </c>
      <c r="C6" s="3" t="s">
        <v>32</v>
      </c>
      <c r="D6" s="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6">
        <f t="shared" si="1"/>
        <v>99.339622641509436</v>
      </c>
      <c r="Q6" t="str">
        <f t="shared" si="5"/>
        <v>theater</v>
      </c>
      <c r="R6" t="str">
        <f t="shared" si="2"/>
        <v>plays</v>
      </c>
      <c r="S6" s="9">
        <f t="shared" si="3"/>
        <v>43485.25</v>
      </c>
      <c r="T6" s="10">
        <f t="shared" si="4"/>
        <v>43489.25</v>
      </c>
    </row>
    <row r="7" spans="1:20" ht="16" x14ac:dyDescent="0.4">
      <c r="A7">
        <v>5</v>
      </c>
      <c r="B7" t="s">
        <v>34</v>
      </c>
      <c r="C7" s="3" t="s">
        <v>35</v>
      </c>
      <c r="D7" s="6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6">
        <f t="shared" si="1"/>
        <v>75.833333333333329</v>
      </c>
      <c r="Q7" t="str">
        <f t="shared" si="5"/>
        <v>theater</v>
      </c>
      <c r="R7" t="str">
        <f t="shared" si="2"/>
        <v>plays</v>
      </c>
      <c r="S7" s="9">
        <f t="shared" si="3"/>
        <v>41149.208333333336</v>
      </c>
      <c r="T7" s="10">
        <f t="shared" si="4"/>
        <v>41160.208333333336</v>
      </c>
    </row>
    <row r="8" spans="1:20" ht="16" x14ac:dyDescent="0.4">
      <c r="A8">
        <v>6</v>
      </c>
      <c r="B8" t="s">
        <v>38</v>
      </c>
      <c r="C8" s="3" t="s">
        <v>39</v>
      </c>
      <c r="D8" s="6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6">
        <f t="shared" si="1"/>
        <v>60.555555555555557</v>
      </c>
      <c r="Q8" t="str">
        <f t="shared" si="5"/>
        <v>film &amp; video</v>
      </c>
      <c r="R8" t="str">
        <f t="shared" si="2"/>
        <v>documentary</v>
      </c>
      <c r="S8" s="9">
        <f t="shared" si="3"/>
        <v>42991.208333333328</v>
      </c>
      <c r="T8" s="10">
        <f t="shared" si="4"/>
        <v>42992.208333333328</v>
      </c>
    </row>
    <row r="9" spans="1:20" ht="16" x14ac:dyDescent="0.4">
      <c r="A9">
        <v>7</v>
      </c>
      <c r="B9" t="s">
        <v>43</v>
      </c>
      <c r="C9" s="3" t="s">
        <v>44</v>
      </c>
      <c r="D9" s="6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6">
        <f t="shared" si="1"/>
        <v>64.93832599118943</v>
      </c>
      <c r="Q9" t="str">
        <f t="shared" si="5"/>
        <v>theater</v>
      </c>
      <c r="R9" t="str">
        <f t="shared" si="2"/>
        <v>plays</v>
      </c>
      <c r="S9" s="9">
        <f t="shared" si="3"/>
        <v>42229.208333333328</v>
      </c>
      <c r="T9" s="10">
        <f t="shared" si="4"/>
        <v>42231.208333333328</v>
      </c>
    </row>
    <row r="10" spans="1:20" ht="16" x14ac:dyDescent="0.4">
      <c r="A10">
        <v>8</v>
      </c>
      <c r="B10" t="s">
        <v>45</v>
      </c>
      <c r="C10" s="3" t="s">
        <v>46</v>
      </c>
      <c r="D10" s="6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6">
        <f t="shared" si="1"/>
        <v>30.997175141242938</v>
      </c>
      <c r="Q10" t="str">
        <f t="shared" si="5"/>
        <v>theater</v>
      </c>
      <c r="R10" t="str">
        <f t="shared" si="2"/>
        <v>plays</v>
      </c>
      <c r="S10" s="9">
        <f t="shared" si="3"/>
        <v>40399.208333333336</v>
      </c>
      <c r="T10" s="10">
        <f t="shared" si="4"/>
        <v>40401.208333333336</v>
      </c>
    </row>
    <row r="11" spans="1:20" ht="16" x14ac:dyDescent="0.4">
      <c r="A11">
        <v>9</v>
      </c>
      <c r="B11" t="s">
        <v>48</v>
      </c>
      <c r="C11" s="3" t="s">
        <v>49</v>
      </c>
      <c r="D11" s="6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6">
        <f t="shared" si="1"/>
        <v>72.909090909090907</v>
      </c>
      <c r="Q11" t="str">
        <f t="shared" si="5"/>
        <v>music</v>
      </c>
      <c r="R11" t="str">
        <f t="shared" si="2"/>
        <v>electric music</v>
      </c>
      <c r="S11" s="9">
        <f t="shared" si="3"/>
        <v>41536.208333333336</v>
      </c>
      <c r="T11" s="10">
        <f t="shared" si="4"/>
        <v>41585.25</v>
      </c>
    </row>
    <row r="12" spans="1:20" ht="16" x14ac:dyDescent="0.4">
      <c r="A12">
        <v>10</v>
      </c>
      <c r="B12" t="s">
        <v>51</v>
      </c>
      <c r="C12" s="3" t="s">
        <v>52</v>
      </c>
      <c r="D12" s="6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6">
        <f t="shared" si="1"/>
        <v>62.9</v>
      </c>
      <c r="Q12" t="str">
        <f t="shared" si="5"/>
        <v>film &amp; video</v>
      </c>
      <c r="R12" t="str">
        <f t="shared" si="2"/>
        <v>drama</v>
      </c>
      <c r="S12" s="9">
        <f t="shared" si="3"/>
        <v>40404.208333333336</v>
      </c>
      <c r="T12" s="10">
        <f t="shared" si="4"/>
        <v>40452.208333333336</v>
      </c>
    </row>
    <row r="13" spans="1:20" ht="31.5" x14ac:dyDescent="0.4">
      <c r="A13">
        <v>11</v>
      </c>
      <c r="B13" t="s">
        <v>54</v>
      </c>
      <c r="C13" s="3" t="s">
        <v>55</v>
      </c>
      <c r="D13" s="6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6">
        <f t="shared" si="1"/>
        <v>112.22222222222223</v>
      </c>
      <c r="Q13" t="str">
        <f t="shared" si="5"/>
        <v>theater</v>
      </c>
      <c r="R13" t="str">
        <f t="shared" si="2"/>
        <v>plays</v>
      </c>
      <c r="S13" s="9">
        <f t="shared" si="3"/>
        <v>40442.208333333336</v>
      </c>
      <c r="T13" s="10">
        <f t="shared" si="4"/>
        <v>40448.208333333336</v>
      </c>
    </row>
    <row r="14" spans="1:20" ht="16" x14ac:dyDescent="0.4">
      <c r="A14">
        <v>12</v>
      </c>
      <c r="B14" t="s">
        <v>56</v>
      </c>
      <c r="C14" s="3" t="s">
        <v>57</v>
      </c>
      <c r="D14" s="6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6">
        <f t="shared" si="1"/>
        <v>102.34545454545454</v>
      </c>
      <c r="Q14" t="str">
        <f t="shared" si="5"/>
        <v>film &amp; video</v>
      </c>
      <c r="R14" t="str">
        <f t="shared" si="2"/>
        <v>drama</v>
      </c>
      <c r="S14" s="9">
        <f t="shared" si="3"/>
        <v>43760.208333333328</v>
      </c>
      <c r="T14" s="10">
        <f t="shared" si="4"/>
        <v>43768.208333333328</v>
      </c>
    </row>
    <row r="15" spans="1:20" ht="31.5" x14ac:dyDescent="0.4">
      <c r="A15">
        <v>13</v>
      </c>
      <c r="B15" t="s">
        <v>58</v>
      </c>
      <c r="C15" s="3" t="s">
        <v>59</v>
      </c>
      <c r="D15" s="6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6">
        <f t="shared" si="1"/>
        <v>105.05102040816327</v>
      </c>
      <c r="Q15" t="str">
        <f t="shared" si="5"/>
        <v>music</v>
      </c>
      <c r="R15" t="str">
        <f t="shared" si="2"/>
        <v>indie rock</v>
      </c>
      <c r="S15" s="9">
        <f t="shared" si="3"/>
        <v>42532.208333333328</v>
      </c>
      <c r="T15" s="10">
        <f t="shared" si="4"/>
        <v>42544.208333333328</v>
      </c>
    </row>
    <row r="16" spans="1:20" ht="16" x14ac:dyDescent="0.4">
      <c r="A16">
        <v>14</v>
      </c>
      <c r="B16" t="s">
        <v>61</v>
      </c>
      <c r="C16" s="3" t="s">
        <v>62</v>
      </c>
      <c r="D16" s="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6">
        <f t="shared" si="1"/>
        <v>94.144999999999996</v>
      </c>
      <c r="Q16" t="str">
        <f t="shared" si="5"/>
        <v>music</v>
      </c>
      <c r="R16" t="str">
        <f t="shared" si="2"/>
        <v>indie rock</v>
      </c>
      <c r="S16" s="9">
        <f t="shared" si="3"/>
        <v>40974.25</v>
      </c>
      <c r="T16" s="10">
        <f t="shared" si="4"/>
        <v>41001.208333333336</v>
      </c>
    </row>
    <row r="17" spans="1:20" ht="16" x14ac:dyDescent="0.4">
      <c r="A17">
        <v>15</v>
      </c>
      <c r="B17" t="s">
        <v>63</v>
      </c>
      <c r="C17" s="3" t="s">
        <v>64</v>
      </c>
      <c r="D17" s="6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6">
        <f t="shared" si="1"/>
        <v>84.986725663716811</v>
      </c>
      <c r="Q17" t="str">
        <f t="shared" si="5"/>
        <v>technology</v>
      </c>
      <c r="R17" t="str">
        <f t="shared" si="2"/>
        <v>wearables</v>
      </c>
      <c r="S17" s="9">
        <f t="shared" si="3"/>
        <v>43809.25</v>
      </c>
      <c r="T17" s="10">
        <f t="shared" si="4"/>
        <v>43813.25</v>
      </c>
    </row>
    <row r="18" spans="1:20" ht="16" x14ac:dyDescent="0.4">
      <c r="A18">
        <v>16</v>
      </c>
      <c r="B18" t="s">
        <v>66</v>
      </c>
      <c r="C18" s="3" t="s">
        <v>67</v>
      </c>
      <c r="D18" s="6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6">
        <f t="shared" si="1"/>
        <v>110.41</v>
      </c>
      <c r="Q18" t="str">
        <f t="shared" si="5"/>
        <v>publishing</v>
      </c>
      <c r="R18" t="str">
        <f t="shared" si="2"/>
        <v>nonfiction</v>
      </c>
      <c r="S18" s="9">
        <f t="shared" si="3"/>
        <v>41661.25</v>
      </c>
      <c r="T18" s="10">
        <f t="shared" si="4"/>
        <v>41683.25</v>
      </c>
    </row>
    <row r="19" spans="1:20" ht="16" x14ac:dyDescent="0.4">
      <c r="A19">
        <v>17</v>
      </c>
      <c r="B19" t="s">
        <v>69</v>
      </c>
      <c r="C19" s="3" t="s">
        <v>70</v>
      </c>
      <c r="D19" s="6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6">
        <f t="shared" si="1"/>
        <v>107.96236989591674</v>
      </c>
      <c r="Q19" t="str">
        <f t="shared" si="5"/>
        <v>film &amp; video</v>
      </c>
      <c r="R19" t="str">
        <f t="shared" si="2"/>
        <v>animation</v>
      </c>
      <c r="S19" s="9">
        <f t="shared" si="3"/>
        <v>40555.25</v>
      </c>
      <c r="T19" s="10">
        <f t="shared" si="4"/>
        <v>40556.25</v>
      </c>
    </row>
    <row r="20" spans="1:20" ht="16" x14ac:dyDescent="0.4">
      <c r="A20">
        <v>18</v>
      </c>
      <c r="B20" t="s">
        <v>72</v>
      </c>
      <c r="C20" s="3" t="s">
        <v>73</v>
      </c>
      <c r="D20" s="6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6">
        <f t="shared" si="1"/>
        <v>45.103703703703701</v>
      </c>
      <c r="Q20" t="str">
        <f t="shared" si="5"/>
        <v>theater</v>
      </c>
      <c r="R20" t="str">
        <f t="shared" si="2"/>
        <v>plays</v>
      </c>
      <c r="S20" s="9">
        <f t="shared" si="3"/>
        <v>43351.208333333328</v>
      </c>
      <c r="T20" s="10">
        <f t="shared" si="4"/>
        <v>43359.208333333328</v>
      </c>
    </row>
    <row r="21" spans="1:20" ht="16" x14ac:dyDescent="0.4">
      <c r="A21">
        <v>19</v>
      </c>
      <c r="B21" t="s">
        <v>75</v>
      </c>
      <c r="C21" s="3" t="s">
        <v>76</v>
      </c>
      <c r="D21" s="6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6">
        <f t="shared" si="1"/>
        <v>45.001483679525222</v>
      </c>
      <c r="Q21" t="str">
        <f t="shared" si="5"/>
        <v>theater</v>
      </c>
      <c r="R21" t="str">
        <f t="shared" si="2"/>
        <v>plays</v>
      </c>
      <c r="S21" s="9">
        <f t="shared" si="3"/>
        <v>43528.25</v>
      </c>
      <c r="T21" s="10">
        <f t="shared" si="4"/>
        <v>43549.208333333328</v>
      </c>
    </row>
    <row r="22" spans="1:20" ht="16" x14ac:dyDescent="0.4">
      <c r="A22">
        <v>20</v>
      </c>
      <c r="B22" t="s">
        <v>77</v>
      </c>
      <c r="C22" s="3" t="s">
        <v>78</v>
      </c>
      <c r="D22" s="6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6">
        <f t="shared" si="1"/>
        <v>105.97134670487107</v>
      </c>
      <c r="Q22" t="str">
        <f t="shared" si="5"/>
        <v>film &amp; video</v>
      </c>
      <c r="R22" t="str">
        <f t="shared" si="2"/>
        <v>drama</v>
      </c>
      <c r="S22" s="9">
        <f t="shared" si="3"/>
        <v>41848.208333333336</v>
      </c>
      <c r="T22" s="10">
        <f t="shared" si="4"/>
        <v>41848.208333333336</v>
      </c>
    </row>
    <row r="23" spans="1:20" ht="16" x14ac:dyDescent="0.4">
      <c r="A23">
        <v>21</v>
      </c>
      <c r="B23" t="s">
        <v>79</v>
      </c>
      <c r="C23" s="3" t="s">
        <v>80</v>
      </c>
      <c r="D23" s="6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6">
        <f t="shared" si="1"/>
        <v>69.055555555555557</v>
      </c>
      <c r="Q23" t="str">
        <f t="shared" si="5"/>
        <v>theater</v>
      </c>
      <c r="R23" t="str">
        <f t="shared" si="2"/>
        <v>plays</v>
      </c>
      <c r="S23" s="9">
        <f t="shared" si="3"/>
        <v>40770.208333333336</v>
      </c>
      <c r="T23" s="10">
        <f t="shared" si="4"/>
        <v>40804.208333333336</v>
      </c>
    </row>
    <row r="24" spans="1:20" ht="16" x14ac:dyDescent="0.4">
      <c r="A24">
        <v>22</v>
      </c>
      <c r="B24" t="s">
        <v>81</v>
      </c>
      <c r="C24" s="3" t="s">
        <v>82</v>
      </c>
      <c r="D24" s="6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6">
        <f t="shared" si="1"/>
        <v>85.044943820224717</v>
      </c>
      <c r="Q24" t="str">
        <f t="shared" si="5"/>
        <v>theater</v>
      </c>
      <c r="R24" t="str">
        <f t="shared" si="2"/>
        <v>plays</v>
      </c>
      <c r="S24" s="9">
        <f t="shared" si="3"/>
        <v>43193.208333333328</v>
      </c>
      <c r="T24" s="10">
        <f t="shared" si="4"/>
        <v>43208.208333333328</v>
      </c>
    </row>
    <row r="25" spans="1:20" ht="16" x14ac:dyDescent="0.4">
      <c r="A25">
        <v>23</v>
      </c>
      <c r="B25" t="s">
        <v>83</v>
      </c>
      <c r="C25" s="3" t="s">
        <v>84</v>
      </c>
      <c r="D25" s="6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6">
        <f t="shared" si="1"/>
        <v>105.22535211267606</v>
      </c>
      <c r="Q25" t="str">
        <f t="shared" si="5"/>
        <v>film &amp; video</v>
      </c>
      <c r="R25" t="str">
        <f t="shared" si="2"/>
        <v>documentary</v>
      </c>
      <c r="S25" s="9">
        <f t="shared" si="3"/>
        <v>43510.25</v>
      </c>
      <c r="T25" s="10">
        <f t="shared" si="4"/>
        <v>43563.208333333328</v>
      </c>
    </row>
    <row r="26" spans="1:20" ht="16" x14ac:dyDescent="0.4">
      <c r="A26">
        <v>24</v>
      </c>
      <c r="B26" t="s">
        <v>85</v>
      </c>
      <c r="C26" s="3" t="s">
        <v>86</v>
      </c>
      <c r="D26" s="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6">
        <f t="shared" si="1"/>
        <v>39.003741114852225</v>
      </c>
      <c r="Q26" t="str">
        <f t="shared" si="5"/>
        <v>technology</v>
      </c>
      <c r="R26" t="str">
        <f t="shared" si="2"/>
        <v>wearables</v>
      </c>
      <c r="S26" s="9">
        <f t="shared" si="3"/>
        <v>41811.208333333336</v>
      </c>
      <c r="T26" s="10">
        <f t="shared" si="4"/>
        <v>41813.208333333336</v>
      </c>
    </row>
    <row r="27" spans="1:20" ht="16" x14ac:dyDescent="0.4">
      <c r="A27">
        <v>25</v>
      </c>
      <c r="B27" t="s">
        <v>87</v>
      </c>
      <c r="C27" s="3" t="s">
        <v>88</v>
      </c>
      <c r="D27" s="6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6">
        <f t="shared" si="1"/>
        <v>73.030674846625772</v>
      </c>
      <c r="Q27" t="str">
        <f t="shared" si="5"/>
        <v>games</v>
      </c>
      <c r="R27" t="str">
        <f t="shared" si="2"/>
        <v>video games</v>
      </c>
      <c r="S27" s="9">
        <f t="shared" si="3"/>
        <v>40681.208333333336</v>
      </c>
      <c r="T27" s="10">
        <f t="shared" si="4"/>
        <v>40701.208333333336</v>
      </c>
    </row>
    <row r="28" spans="1:20" ht="16" x14ac:dyDescent="0.4">
      <c r="A28">
        <v>26</v>
      </c>
      <c r="B28" t="s">
        <v>90</v>
      </c>
      <c r="C28" s="3" t="s">
        <v>91</v>
      </c>
      <c r="D28" s="6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6">
        <f t="shared" si="1"/>
        <v>35.009459459459457</v>
      </c>
      <c r="Q28" t="str">
        <f t="shared" si="5"/>
        <v>theater</v>
      </c>
      <c r="R28" t="str">
        <f t="shared" si="2"/>
        <v>plays</v>
      </c>
      <c r="S28" s="9">
        <f t="shared" si="3"/>
        <v>43312.208333333328</v>
      </c>
      <c r="T28" s="10">
        <f t="shared" si="4"/>
        <v>43339.208333333328</v>
      </c>
    </row>
    <row r="29" spans="1:20" ht="16" x14ac:dyDescent="0.4">
      <c r="A29">
        <v>27</v>
      </c>
      <c r="B29" t="s">
        <v>92</v>
      </c>
      <c r="C29" s="3" t="s">
        <v>93</v>
      </c>
      <c r="D29" s="6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6">
        <f t="shared" si="1"/>
        <v>106.6</v>
      </c>
      <c r="Q29" t="str">
        <f t="shared" si="5"/>
        <v>music</v>
      </c>
      <c r="R29" t="str">
        <f t="shared" si="2"/>
        <v>rock</v>
      </c>
      <c r="S29" s="9">
        <f t="shared" si="3"/>
        <v>42280.208333333328</v>
      </c>
      <c r="T29" s="10">
        <f t="shared" si="4"/>
        <v>42288.208333333328</v>
      </c>
    </row>
    <row r="30" spans="1:20" ht="16" x14ac:dyDescent="0.4">
      <c r="A30">
        <v>28</v>
      </c>
      <c r="B30" t="s">
        <v>94</v>
      </c>
      <c r="C30" s="3" t="s">
        <v>95</v>
      </c>
      <c r="D30" s="6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6">
        <f t="shared" si="1"/>
        <v>61.997747747747745</v>
      </c>
      <c r="Q30" t="str">
        <f t="shared" si="5"/>
        <v>theater</v>
      </c>
      <c r="R30" t="str">
        <f t="shared" si="2"/>
        <v>plays</v>
      </c>
      <c r="S30" s="9">
        <f t="shared" si="3"/>
        <v>40218.25</v>
      </c>
      <c r="T30" s="10">
        <f t="shared" si="4"/>
        <v>40241.25</v>
      </c>
    </row>
    <row r="31" spans="1:20" ht="16" x14ac:dyDescent="0.4">
      <c r="A31">
        <v>29</v>
      </c>
      <c r="B31" t="s">
        <v>96</v>
      </c>
      <c r="C31" s="3" t="s">
        <v>97</v>
      </c>
      <c r="D31" s="6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6">
        <f t="shared" si="1"/>
        <v>94.000622665006233</v>
      </c>
      <c r="Q31" t="str">
        <f t="shared" si="5"/>
        <v>film &amp; video</v>
      </c>
      <c r="R31" t="str">
        <f t="shared" si="2"/>
        <v>shorts</v>
      </c>
      <c r="S31" s="9">
        <f t="shared" si="3"/>
        <v>43301.208333333328</v>
      </c>
      <c r="T31" s="10">
        <f t="shared" si="4"/>
        <v>43341.208333333328</v>
      </c>
    </row>
    <row r="32" spans="1:20" ht="16" x14ac:dyDescent="0.4">
      <c r="A32">
        <v>30</v>
      </c>
      <c r="B32" t="s">
        <v>101</v>
      </c>
      <c r="C32" s="3" t="s">
        <v>102</v>
      </c>
      <c r="D32" s="6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6">
        <f t="shared" si="1"/>
        <v>112.05426356589147</v>
      </c>
      <c r="Q32" t="str">
        <f t="shared" si="5"/>
        <v>film &amp; video</v>
      </c>
      <c r="R32" t="str">
        <f t="shared" si="2"/>
        <v>animation</v>
      </c>
      <c r="S32" s="9">
        <f t="shared" si="3"/>
        <v>43609.208333333328</v>
      </c>
      <c r="T32" s="10">
        <f t="shared" si="4"/>
        <v>43614.208333333328</v>
      </c>
    </row>
    <row r="33" spans="1:21" ht="16" x14ac:dyDescent="0.4">
      <c r="A33">
        <v>31</v>
      </c>
      <c r="B33" t="s">
        <v>103</v>
      </c>
      <c r="C33" s="3" t="s">
        <v>104</v>
      </c>
      <c r="D33" s="6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6">
        <f t="shared" si="1"/>
        <v>48.008849557522126</v>
      </c>
      <c r="Q33" t="str">
        <f t="shared" si="5"/>
        <v>games</v>
      </c>
      <c r="R33" t="str">
        <f t="shared" si="2"/>
        <v>video games</v>
      </c>
      <c r="S33" s="9">
        <f t="shared" si="3"/>
        <v>42374.25</v>
      </c>
      <c r="T33" s="10">
        <f t="shared" si="4"/>
        <v>42402.25</v>
      </c>
    </row>
    <row r="34" spans="1:21" ht="16" x14ac:dyDescent="0.4">
      <c r="A34">
        <v>32</v>
      </c>
      <c r="B34" t="s">
        <v>105</v>
      </c>
      <c r="C34" s="3" t="s">
        <v>106</v>
      </c>
      <c r="D34" s="6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6">
        <f t="shared" si="1"/>
        <v>38.004334633723452</v>
      </c>
      <c r="Q34" t="str">
        <f t="shared" si="5"/>
        <v>film &amp; video</v>
      </c>
      <c r="R34" t="str">
        <f t="shared" si="2"/>
        <v>documentary</v>
      </c>
      <c r="S34" s="9">
        <f t="shared" si="3"/>
        <v>43110.25</v>
      </c>
      <c r="T34" s="10">
        <f t="shared" si="4"/>
        <v>43137.25</v>
      </c>
    </row>
    <row r="35" spans="1:21" ht="16" x14ac:dyDescent="0.4">
      <c r="A35">
        <v>33</v>
      </c>
      <c r="B35" t="s">
        <v>109</v>
      </c>
      <c r="C35" s="3" t="s">
        <v>110</v>
      </c>
      <c r="D35" s="6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6">
        <f t="shared" si="1"/>
        <v>35.000184535892231</v>
      </c>
      <c r="Q35" t="str">
        <f t="shared" si="5"/>
        <v>theater</v>
      </c>
      <c r="R35" t="str">
        <f t="shared" si="2"/>
        <v>plays</v>
      </c>
      <c r="S35" s="9">
        <f t="shared" si="3"/>
        <v>41917.208333333336</v>
      </c>
      <c r="T35" s="10">
        <f t="shared" si="4"/>
        <v>41954.25</v>
      </c>
    </row>
    <row r="36" spans="1:21" ht="31.5" x14ac:dyDescent="0.4">
      <c r="A36">
        <v>34</v>
      </c>
      <c r="B36" t="s">
        <v>111</v>
      </c>
      <c r="C36" s="3" t="s">
        <v>112</v>
      </c>
      <c r="D36" s="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6">
        <f t="shared" si="1"/>
        <v>85</v>
      </c>
      <c r="Q36" t="str">
        <f t="shared" si="5"/>
        <v>film &amp; video</v>
      </c>
      <c r="R36" t="str">
        <f t="shared" si="2"/>
        <v>documentary</v>
      </c>
      <c r="S36" s="9">
        <f t="shared" si="3"/>
        <v>42817.208333333328</v>
      </c>
      <c r="T36" s="10">
        <f t="shared" si="4"/>
        <v>42822.208333333328</v>
      </c>
    </row>
    <row r="37" spans="1:21" ht="16" x14ac:dyDescent="0.4">
      <c r="A37">
        <v>35</v>
      </c>
      <c r="B37" t="s">
        <v>113</v>
      </c>
      <c r="C37" s="3" t="s">
        <v>114</v>
      </c>
      <c r="D37" s="6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6">
        <f t="shared" si="1"/>
        <v>95.993893129770996</v>
      </c>
      <c r="Q37" t="str">
        <f t="shared" si="5"/>
        <v>film &amp; video</v>
      </c>
      <c r="R37" t="str">
        <f t="shared" si="2"/>
        <v>drama</v>
      </c>
      <c r="S37" s="9">
        <f t="shared" si="3"/>
        <v>43484.25</v>
      </c>
      <c r="T37" s="10">
        <f t="shared" si="4"/>
        <v>43526.25</v>
      </c>
    </row>
    <row r="38" spans="1:21" ht="16" x14ac:dyDescent="0.4">
      <c r="A38">
        <v>36</v>
      </c>
      <c r="B38" t="s">
        <v>115</v>
      </c>
      <c r="C38" s="3" t="s">
        <v>116</v>
      </c>
      <c r="D38" s="6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6">
        <f t="shared" si="1"/>
        <v>68.8125</v>
      </c>
      <c r="Q38" t="str">
        <f t="shared" si="5"/>
        <v>theater</v>
      </c>
      <c r="R38" t="str">
        <f t="shared" si="2"/>
        <v>plays</v>
      </c>
      <c r="S38" s="9">
        <f t="shared" si="3"/>
        <v>40600.25</v>
      </c>
      <c r="T38" s="10">
        <f t="shared" si="4"/>
        <v>40625.208333333336</v>
      </c>
    </row>
    <row r="39" spans="1:21" ht="31.5" x14ac:dyDescent="0.4">
      <c r="A39">
        <v>37</v>
      </c>
      <c r="B39" t="s">
        <v>117</v>
      </c>
      <c r="C39" s="3" t="s">
        <v>118</v>
      </c>
      <c r="D39" s="6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6">
        <f t="shared" si="1"/>
        <v>105.97196261682242</v>
      </c>
      <c r="Q39" t="str">
        <f t="shared" si="5"/>
        <v>publishing</v>
      </c>
      <c r="R39" t="str">
        <f t="shared" si="2"/>
        <v>fiction</v>
      </c>
      <c r="S39" s="9">
        <f t="shared" si="3"/>
        <v>43744.208333333328</v>
      </c>
      <c r="T39" s="10">
        <f t="shared" si="4"/>
        <v>43777.25</v>
      </c>
    </row>
    <row r="40" spans="1:21" ht="16" x14ac:dyDescent="0.4">
      <c r="A40">
        <v>38</v>
      </c>
      <c r="B40" t="s">
        <v>120</v>
      </c>
      <c r="C40" s="3" t="s">
        <v>121</v>
      </c>
      <c r="D40" s="6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6">
        <f t="shared" si="1"/>
        <v>75.261194029850742</v>
      </c>
      <c r="Q40" t="str">
        <f t="shared" si="5"/>
        <v>photography</v>
      </c>
      <c r="R40" t="str">
        <f t="shared" si="2"/>
        <v>photography books</v>
      </c>
      <c r="S40" s="9">
        <f t="shared" si="3"/>
        <v>40469.208333333336</v>
      </c>
      <c r="T40" s="10">
        <f t="shared" si="4"/>
        <v>40474.208333333336</v>
      </c>
    </row>
    <row r="41" spans="1:21" ht="16" x14ac:dyDescent="0.4">
      <c r="A41">
        <v>39</v>
      </c>
      <c r="B41" t="s">
        <v>123</v>
      </c>
      <c r="C41" s="3" t="s">
        <v>124</v>
      </c>
      <c r="D41" s="6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6">
        <f t="shared" si="1"/>
        <v>57.125</v>
      </c>
      <c r="Q41" t="str">
        <f t="shared" si="5"/>
        <v>theater</v>
      </c>
      <c r="R41" t="str">
        <f t="shared" si="2"/>
        <v>plays</v>
      </c>
      <c r="S41" s="9">
        <f t="shared" si="3"/>
        <v>41330.25</v>
      </c>
      <c r="T41" s="10">
        <f t="shared" si="4"/>
        <v>41344.208333333336</v>
      </c>
    </row>
    <row r="42" spans="1:21" ht="16" x14ac:dyDescent="0.4">
      <c r="A42">
        <v>40</v>
      </c>
      <c r="B42" t="s">
        <v>125</v>
      </c>
      <c r="C42" s="3" t="s">
        <v>126</v>
      </c>
      <c r="D42" s="6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6">
        <f t="shared" si="1"/>
        <v>75.141414141414145</v>
      </c>
      <c r="Q42" t="str">
        <f t="shared" si="5"/>
        <v>technology</v>
      </c>
      <c r="R42" t="str">
        <f t="shared" si="2"/>
        <v>wearables</v>
      </c>
      <c r="S42" s="9">
        <f t="shared" si="3"/>
        <v>40334.208333333336</v>
      </c>
      <c r="T42" s="10">
        <f t="shared" si="4"/>
        <v>40353.208333333336</v>
      </c>
    </row>
    <row r="43" spans="1:21" ht="16" x14ac:dyDescent="0.4">
      <c r="A43">
        <v>41</v>
      </c>
      <c r="B43" t="s">
        <v>127</v>
      </c>
      <c r="C43" s="3" t="s">
        <v>128</v>
      </c>
      <c r="D43" s="6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6">
        <f t="shared" si="1"/>
        <v>107.42342342342343</v>
      </c>
      <c r="Q43" t="str">
        <f t="shared" si="5"/>
        <v>music</v>
      </c>
      <c r="R43" t="str">
        <f t="shared" si="2"/>
        <v>rock</v>
      </c>
      <c r="S43" s="9">
        <f t="shared" si="3"/>
        <v>41156.208333333336</v>
      </c>
      <c r="T43" s="10">
        <f t="shared" si="4"/>
        <v>41182.208333333336</v>
      </c>
    </row>
    <row r="44" spans="1:21" ht="16" x14ac:dyDescent="0.4">
      <c r="A44">
        <v>42</v>
      </c>
      <c r="B44" t="s">
        <v>129</v>
      </c>
      <c r="C44" s="3" t="s">
        <v>130</v>
      </c>
      <c r="D44" s="6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6">
        <f t="shared" si="1"/>
        <v>35.995495495495497</v>
      </c>
      <c r="Q44" t="str">
        <f t="shared" si="5"/>
        <v>food</v>
      </c>
      <c r="R44" t="str">
        <f t="shared" si="2"/>
        <v>food trucks</v>
      </c>
      <c r="S44" s="9">
        <f t="shared" si="3"/>
        <v>40728.208333333336</v>
      </c>
      <c r="T44" s="10">
        <f t="shared" si="4"/>
        <v>40737.208333333336</v>
      </c>
    </row>
    <row r="45" spans="1:21" ht="16" x14ac:dyDescent="0.4">
      <c r="A45">
        <v>43</v>
      </c>
      <c r="B45" t="s">
        <v>131</v>
      </c>
      <c r="C45" s="3" t="s">
        <v>132</v>
      </c>
      <c r="D45" s="6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6">
        <f t="shared" si="1"/>
        <v>26.998873148744366</v>
      </c>
      <c r="Q45" t="str">
        <f t="shared" si="5"/>
        <v>publishing</v>
      </c>
      <c r="R45" t="str">
        <f t="shared" si="2"/>
        <v>radio &amp; podcasts</v>
      </c>
      <c r="S45" s="9">
        <f t="shared" si="3"/>
        <v>41844.208333333336</v>
      </c>
      <c r="T45" s="10">
        <f t="shared" si="4"/>
        <v>41860.208333333336</v>
      </c>
    </row>
    <row r="46" spans="1:21" ht="16" x14ac:dyDescent="0.4">
      <c r="A46">
        <v>44</v>
      </c>
      <c r="B46" t="s">
        <v>134</v>
      </c>
      <c r="C46" s="3" t="s">
        <v>135</v>
      </c>
      <c r="D46" s="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6">
        <f t="shared" si="1"/>
        <v>107.56122448979592</v>
      </c>
      <c r="Q46" t="str">
        <f t="shared" si="5"/>
        <v>publishing</v>
      </c>
      <c r="R46" t="str">
        <f t="shared" si="2"/>
        <v>fiction</v>
      </c>
      <c r="S46" s="9">
        <f t="shared" si="3"/>
        <v>43541.208333333328</v>
      </c>
      <c r="T46" s="10">
        <f t="shared" si="4"/>
        <v>43542.208333333328</v>
      </c>
    </row>
    <row r="47" spans="1:21" ht="31.5" x14ac:dyDescent="0.4">
      <c r="A47">
        <v>45</v>
      </c>
      <c r="B47" t="s">
        <v>136</v>
      </c>
      <c r="C47" s="3" t="s">
        <v>137</v>
      </c>
      <c r="D47" s="6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6">
        <f t="shared" si="1"/>
        <v>94.375</v>
      </c>
      <c r="Q47" t="str">
        <f t="shared" si="5"/>
        <v>theater</v>
      </c>
      <c r="R47" t="str">
        <f t="shared" si="2"/>
        <v>plays</v>
      </c>
      <c r="S47" s="9">
        <f t="shared" si="3"/>
        <v>42676.208333333328</v>
      </c>
      <c r="T47" s="10">
        <f t="shared" si="4"/>
        <v>42691.25</v>
      </c>
      <c r="U47" s="10"/>
    </row>
    <row r="48" spans="1:21" ht="16" x14ac:dyDescent="0.4">
      <c r="A48">
        <v>46</v>
      </c>
      <c r="B48" t="s">
        <v>138</v>
      </c>
      <c r="C48" s="3" t="s">
        <v>139</v>
      </c>
      <c r="D48" s="6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6">
        <f t="shared" si="1"/>
        <v>46.163043478260867</v>
      </c>
      <c r="Q48" t="str">
        <f t="shared" si="5"/>
        <v>music</v>
      </c>
      <c r="R48" t="str">
        <f t="shared" si="2"/>
        <v>rock</v>
      </c>
      <c r="S48" s="9">
        <f t="shared" si="3"/>
        <v>40367.208333333336</v>
      </c>
      <c r="T48" s="10">
        <f t="shared" si="4"/>
        <v>40390.208333333336</v>
      </c>
    </row>
    <row r="49" spans="1:20" ht="16" x14ac:dyDescent="0.4">
      <c r="A49">
        <v>47</v>
      </c>
      <c r="B49" t="s">
        <v>140</v>
      </c>
      <c r="C49" s="3" t="s">
        <v>141</v>
      </c>
      <c r="D49" s="6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6">
        <f t="shared" si="1"/>
        <v>47.845637583892618</v>
      </c>
      <c r="Q49" t="str">
        <f t="shared" si="5"/>
        <v>theater</v>
      </c>
      <c r="R49" t="str">
        <f t="shared" si="2"/>
        <v>plays</v>
      </c>
      <c r="S49" s="9">
        <f t="shared" si="3"/>
        <v>41727.208333333336</v>
      </c>
      <c r="T49" s="10">
        <f t="shared" si="4"/>
        <v>41757.208333333336</v>
      </c>
    </row>
    <row r="50" spans="1:20" ht="16" x14ac:dyDescent="0.4">
      <c r="A50">
        <v>48</v>
      </c>
      <c r="B50" t="s">
        <v>142</v>
      </c>
      <c r="C50" s="3" t="s">
        <v>143</v>
      </c>
      <c r="D50" s="6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6">
        <f t="shared" si="1"/>
        <v>53.007815713698065</v>
      </c>
      <c r="Q50" t="str">
        <f t="shared" si="5"/>
        <v>theater</v>
      </c>
      <c r="R50" t="str">
        <f t="shared" si="2"/>
        <v>plays</v>
      </c>
      <c r="S50" s="9">
        <f t="shared" si="3"/>
        <v>42180.208333333328</v>
      </c>
      <c r="T50" s="10">
        <f t="shared" si="4"/>
        <v>42192.208333333328</v>
      </c>
    </row>
    <row r="51" spans="1:20" ht="16" x14ac:dyDescent="0.4">
      <c r="A51">
        <v>49</v>
      </c>
      <c r="B51" t="s">
        <v>144</v>
      </c>
      <c r="C51" s="3" t="s">
        <v>145</v>
      </c>
      <c r="D51" s="6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6">
        <f t="shared" si="1"/>
        <v>45.059405940594061</v>
      </c>
      <c r="Q51" t="str">
        <f t="shared" si="5"/>
        <v>music</v>
      </c>
      <c r="R51" t="str">
        <f t="shared" si="2"/>
        <v>rock</v>
      </c>
      <c r="S51" s="9">
        <f t="shared" si="3"/>
        <v>43758.208333333328</v>
      </c>
      <c r="T51" s="10">
        <f t="shared" si="4"/>
        <v>43803.25</v>
      </c>
    </row>
    <row r="52" spans="1:20" ht="31.5" x14ac:dyDescent="0.4">
      <c r="A52">
        <v>50</v>
      </c>
      <c r="B52" t="s">
        <v>146</v>
      </c>
      <c r="C52" s="3" t="s">
        <v>147</v>
      </c>
      <c r="D52" s="6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6">
        <f t="shared" si="1"/>
        <v>2</v>
      </c>
      <c r="Q52" t="str">
        <f t="shared" si="5"/>
        <v>music</v>
      </c>
      <c r="R52" t="str">
        <f t="shared" si="2"/>
        <v>metal</v>
      </c>
      <c r="S52" s="9">
        <f t="shared" si="3"/>
        <v>41487.208333333336</v>
      </c>
      <c r="T52" s="10">
        <f t="shared" si="4"/>
        <v>41515.208333333336</v>
      </c>
    </row>
    <row r="53" spans="1:20" ht="16" x14ac:dyDescent="0.4">
      <c r="A53">
        <v>51</v>
      </c>
      <c r="B53" t="s">
        <v>149</v>
      </c>
      <c r="C53" s="3" t="s">
        <v>150</v>
      </c>
      <c r="D53" s="6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6">
        <f t="shared" si="1"/>
        <v>99.006816632583508</v>
      </c>
      <c r="Q53" t="str">
        <f t="shared" si="5"/>
        <v>technology</v>
      </c>
      <c r="R53" t="str">
        <f t="shared" si="2"/>
        <v>wearables</v>
      </c>
      <c r="S53" s="9">
        <f t="shared" si="3"/>
        <v>40995.208333333336</v>
      </c>
      <c r="T53" s="10">
        <f t="shared" si="4"/>
        <v>41011.208333333336</v>
      </c>
    </row>
    <row r="54" spans="1:20" ht="16" x14ac:dyDescent="0.4">
      <c r="A54">
        <v>52</v>
      </c>
      <c r="B54" t="s">
        <v>151</v>
      </c>
      <c r="C54" s="3" t="s">
        <v>152</v>
      </c>
      <c r="D54" s="6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6">
        <f t="shared" si="1"/>
        <v>32.786666666666669</v>
      </c>
      <c r="Q54" t="str">
        <f t="shared" si="5"/>
        <v>theater</v>
      </c>
      <c r="R54" t="str">
        <f t="shared" si="2"/>
        <v>plays</v>
      </c>
      <c r="S54" s="9">
        <f t="shared" si="3"/>
        <v>40436.208333333336</v>
      </c>
      <c r="T54" s="10">
        <f t="shared" si="4"/>
        <v>40440.208333333336</v>
      </c>
    </row>
    <row r="55" spans="1:20" ht="16" x14ac:dyDescent="0.4">
      <c r="A55">
        <v>53</v>
      </c>
      <c r="B55" t="s">
        <v>153</v>
      </c>
      <c r="C55" s="3" t="s">
        <v>154</v>
      </c>
      <c r="D55" s="6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6">
        <f t="shared" si="1"/>
        <v>59.119617224880386</v>
      </c>
      <c r="Q55" t="str">
        <f t="shared" si="5"/>
        <v>film &amp; video</v>
      </c>
      <c r="R55" t="str">
        <f t="shared" si="2"/>
        <v>drama</v>
      </c>
      <c r="S55" s="9">
        <f t="shared" si="3"/>
        <v>41779.208333333336</v>
      </c>
      <c r="T55" s="10">
        <f t="shared" si="4"/>
        <v>41818.208333333336</v>
      </c>
    </row>
    <row r="56" spans="1:20" ht="31.5" x14ac:dyDescent="0.4">
      <c r="A56">
        <v>54</v>
      </c>
      <c r="B56" t="s">
        <v>155</v>
      </c>
      <c r="C56" s="3" t="s">
        <v>156</v>
      </c>
      <c r="D56" s="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6">
        <f t="shared" si="1"/>
        <v>44.93333333333333</v>
      </c>
      <c r="Q56" t="str">
        <f t="shared" si="5"/>
        <v>technology</v>
      </c>
      <c r="R56" t="str">
        <f t="shared" si="2"/>
        <v>wearables</v>
      </c>
      <c r="S56" s="9">
        <f t="shared" si="3"/>
        <v>43170.25</v>
      </c>
      <c r="T56" s="10">
        <f t="shared" si="4"/>
        <v>43176.208333333328</v>
      </c>
    </row>
    <row r="57" spans="1:20" ht="16" x14ac:dyDescent="0.4">
      <c r="A57">
        <v>55</v>
      </c>
      <c r="B57" t="s">
        <v>157</v>
      </c>
      <c r="C57" s="3" t="s">
        <v>158</v>
      </c>
      <c r="D57" s="6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6">
        <f t="shared" si="1"/>
        <v>89.664122137404576</v>
      </c>
      <c r="Q57" t="str">
        <f t="shared" si="5"/>
        <v>music</v>
      </c>
      <c r="R57" t="str">
        <f t="shared" si="2"/>
        <v>jazz</v>
      </c>
      <c r="S57" s="9">
        <f t="shared" si="3"/>
        <v>43311.208333333328</v>
      </c>
      <c r="T57" s="10">
        <f t="shared" si="4"/>
        <v>43316.208333333328</v>
      </c>
    </row>
    <row r="58" spans="1:20" ht="31.5" x14ac:dyDescent="0.4">
      <c r="A58">
        <v>56</v>
      </c>
      <c r="B58" t="s">
        <v>160</v>
      </c>
      <c r="C58" s="3" t="s">
        <v>161</v>
      </c>
      <c r="D58" s="6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6">
        <f t="shared" si="1"/>
        <v>70.079268292682926</v>
      </c>
      <c r="Q58" t="str">
        <f t="shared" si="5"/>
        <v>technology</v>
      </c>
      <c r="R58" t="str">
        <f t="shared" si="2"/>
        <v>wearables</v>
      </c>
      <c r="S58" s="9">
        <f t="shared" si="3"/>
        <v>42014.25</v>
      </c>
      <c r="T58" s="10">
        <f t="shared" si="4"/>
        <v>42021.25</v>
      </c>
    </row>
    <row r="59" spans="1:20" ht="16" x14ac:dyDescent="0.4">
      <c r="A59">
        <v>57</v>
      </c>
      <c r="B59" t="s">
        <v>162</v>
      </c>
      <c r="C59" s="3" t="s">
        <v>163</v>
      </c>
      <c r="D59" s="6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6">
        <f t="shared" si="1"/>
        <v>31.059701492537314</v>
      </c>
      <c r="Q59" t="str">
        <f t="shared" si="5"/>
        <v>games</v>
      </c>
      <c r="R59" t="str">
        <f t="shared" si="2"/>
        <v>video games</v>
      </c>
      <c r="S59" s="9">
        <f t="shared" si="3"/>
        <v>42979.208333333328</v>
      </c>
      <c r="T59" s="10">
        <f t="shared" si="4"/>
        <v>42991.208333333328</v>
      </c>
    </row>
    <row r="60" spans="1:20" ht="16" x14ac:dyDescent="0.4">
      <c r="A60">
        <v>58</v>
      </c>
      <c r="B60" t="s">
        <v>164</v>
      </c>
      <c r="C60" s="3" t="s">
        <v>165</v>
      </c>
      <c r="D60" s="6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6">
        <f t="shared" si="1"/>
        <v>29.061611374407583</v>
      </c>
      <c r="Q60" t="str">
        <f t="shared" si="5"/>
        <v>theater</v>
      </c>
      <c r="R60" t="str">
        <f t="shared" si="2"/>
        <v>plays</v>
      </c>
      <c r="S60" s="9">
        <f t="shared" si="3"/>
        <v>42268.208333333328</v>
      </c>
      <c r="T60" s="10">
        <f t="shared" si="4"/>
        <v>42281.208333333328</v>
      </c>
    </row>
    <row r="61" spans="1:20" ht="16" x14ac:dyDescent="0.4">
      <c r="A61">
        <v>59</v>
      </c>
      <c r="B61" t="s">
        <v>166</v>
      </c>
      <c r="C61" s="3" t="s">
        <v>167</v>
      </c>
      <c r="D61" s="6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6">
        <f t="shared" si="1"/>
        <v>30.0859375</v>
      </c>
      <c r="Q61" t="str">
        <f t="shared" si="5"/>
        <v>theater</v>
      </c>
      <c r="R61" t="str">
        <f t="shared" si="2"/>
        <v>plays</v>
      </c>
      <c r="S61" s="9">
        <f t="shared" si="3"/>
        <v>42898.208333333328</v>
      </c>
      <c r="T61" s="10">
        <f t="shared" si="4"/>
        <v>42913.208333333328</v>
      </c>
    </row>
    <row r="62" spans="1:20" ht="16" x14ac:dyDescent="0.4">
      <c r="A62">
        <v>60</v>
      </c>
      <c r="B62" t="s">
        <v>168</v>
      </c>
      <c r="C62" s="3" t="s">
        <v>169</v>
      </c>
      <c r="D62" s="6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6">
        <f t="shared" si="1"/>
        <v>84.998125000000002</v>
      </c>
      <c r="Q62" t="str">
        <f t="shared" si="5"/>
        <v>theater</v>
      </c>
      <c r="R62" t="str">
        <f t="shared" si="2"/>
        <v>plays</v>
      </c>
      <c r="S62" s="9">
        <f t="shared" si="3"/>
        <v>41107.208333333336</v>
      </c>
      <c r="T62" s="10">
        <f t="shared" si="4"/>
        <v>41110.208333333336</v>
      </c>
    </row>
    <row r="63" spans="1:20" ht="31.5" x14ac:dyDescent="0.4">
      <c r="A63">
        <v>61</v>
      </c>
      <c r="B63" t="s">
        <v>170</v>
      </c>
      <c r="C63" s="3" t="s">
        <v>171</v>
      </c>
      <c r="D63" s="6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6">
        <f t="shared" si="1"/>
        <v>82.001775410563695</v>
      </c>
      <c r="Q63" t="str">
        <f t="shared" si="5"/>
        <v>theater</v>
      </c>
      <c r="R63" t="str">
        <f t="shared" si="2"/>
        <v>plays</v>
      </c>
      <c r="S63" s="9">
        <f t="shared" si="3"/>
        <v>40595.25</v>
      </c>
      <c r="T63" s="10">
        <f t="shared" si="4"/>
        <v>40635.208333333336</v>
      </c>
    </row>
    <row r="64" spans="1:20" ht="16" x14ac:dyDescent="0.4">
      <c r="A64">
        <v>62</v>
      </c>
      <c r="B64" t="s">
        <v>172</v>
      </c>
      <c r="C64" s="3" t="s">
        <v>173</v>
      </c>
      <c r="D64" s="6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6">
        <f t="shared" si="1"/>
        <v>58.040160642570278</v>
      </c>
      <c r="Q64" t="str">
        <f t="shared" si="5"/>
        <v>technology</v>
      </c>
      <c r="R64" t="str">
        <f t="shared" si="2"/>
        <v>web</v>
      </c>
      <c r="S64" s="9">
        <f t="shared" si="3"/>
        <v>42160.208333333328</v>
      </c>
      <c r="T64" s="10">
        <f t="shared" si="4"/>
        <v>42161.208333333328</v>
      </c>
    </row>
    <row r="65" spans="1:20" ht="16" x14ac:dyDescent="0.4">
      <c r="A65">
        <v>63</v>
      </c>
      <c r="B65" t="s">
        <v>174</v>
      </c>
      <c r="C65" s="3" t="s">
        <v>175</v>
      </c>
      <c r="D65" s="6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6">
        <f t="shared" si="1"/>
        <v>111.4</v>
      </c>
      <c r="Q65" t="str">
        <f t="shared" si="5"/>
        <v>theater</v>
      </c>
      <c r="R65" t="str">
        <f t="shared" si="2"/>
        <v>plays</v>
      </c>
      <c r="S65" s="9">
        <f t="shared" si="3"/>
        <v>42853.208333333328</v>
      </c>
      <c r="T65" s="10">
        <f t="shared" si="4"/>
        <v>42859.208333333328</v>
      </c>
    </row>
    <row r="66" spans="1:20" ht="16" x14ac:dyDescent="0.4">
      <c r="A66">
        <v>64</v>
      </c>
      <c r="B66" t="s">
        <v>176</v>
      </c>
      <c r="C66" s="3" t="s">
        <v>177</v>
      </c>
      <c r="D66" s="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6">
        <f t="shared" si="1"/>
        <v>71.94736842105263</v>
      </c>
      <c r="Q66" t="str">
        <f t="shared" si="5"/>
        <v>technology</v>
      </c>
      <c r="R66" t="str">
        <f t="shared" si="2"/>
        <v>web</v>
      </c>
      <c r="S66" s="9">
        <f t="shared" si="3"/>
        <v>43283.208333333328</v>
      </c>
      <c r="T66" s="10">
        <f t="shared" si="4"/>
        <v>43298.208333333328</v>
      </c>
    </row>
    <row r="67" spans="1:20" ht="16" x14ac:dyDescent="0.4">
      <c r="A67">
        <v>65</v>
      </c>
      <c r="B67" t="s">
        <v>178</v>
      </c>
      <c r="C67" s="3" t="s">
        <v>179</v>
      </c>
      <c r="D67" s="6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(E67/D67)*100</f>
        <v>236.14754098360655</v>
      </c>
      <c r="P67" s="6">
        <f t="shared" ref="P67:P130" si="7">IF(G67=0,0,E67/G67)</f>
        <v>61.038135593220339</v>
      </c>
      <c r="Q67" t="str">
        <f t="shared" si="5"/>
        <v>theater</v>
      </c>
      <c r="R67" t="str">
        <f t="shared" ref="R67:R130" si="8">RIGHT(N67,LEN(N67)-SEARCH("/",N67))</f>
        <v>plays</v>
      </c>
      <c r="S67" s="9">
        <f t="shared" ref="S67:S130" si="9">(((J67/60)/60)/24)+DATE(1970,1,1)</f>
        <v>40570.25</v>
      </c>
      <c r="T67" s="10">
        <f t="shared" ref="T67:T130" si="10">(((K67/60)/60)/24)+DATE(1970,1,1)</f>
        <v>40577.25</v>
      </c>
    </row>
    <row r="68" spans="1:20" ht="16" x14ac:dyDescent="0.4">
      <c r="A68">
        <v>66</v>
      </c>
      <c r="B68" t="s">
        <v>180</v>
      </c>
      <c r="C68" s="3" t="s">
        <v>181</v>
      </c>
      <c r="D68" s="6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45.068965517241381</v>
      </c>
      <c r="P68" s="6">
        <f t="shared" si="7"/>
        <v>108.91666666666667</v>
      </c>
      <c r="Q68" t="str">
        <f t="shared" si="5"/>
        <v>theater</v>
      </c>
      <c r="R68" t="str">
        <f t="shared" si="8"/>
        <v>plays</v>
      </c>
      <c r="S68" s="9">
        <f t="shared" si="9"/>
        <v>42102.208333333328</v>
      </c>
      <c r="T68" s="10">
        <f t="shared" si="10"/>
        <v>42107.208333333328</v>
      </c>
    </row>
    <row r="69" spans="1:20" ht="31.5" x14ac:dyDescent="0.4">
      <c r="A69">
        <v>67</v>
      </c>
      <c r="B69" t="s">
        <v>182</v>
      </c>
      <c r="C69" s="3" t="s">
        <v>183</v>
      </c>
      <c r="D69" s="6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6">
        <f t="shared" si="7"/>
        <v>29.001722017220171</v>
      </c>
      <c r="Q69" t="str">
        <f t="shared" ref="Q69:Q132" si="11">LEFT(N69, SEARCH("/",N69)-1)</f>
        <v>technology</v>
      </c>
      <c r="R69" t="str">
        <f t="shared" si="8"/>
        <v>wearables</v>
      </c>
      <c r="S69" s="9">
        <f t="shared" si="9"/>
        <v>40203.25</v>
      </c>
      <c r="T69" s="10">
        <f t="shared" si="10"/>
        <v>40208.25</v>
      </c>
    </row>
    <row r="70" spans="1:20" ht="16" x14ac:dyDescent="0.4">
      <c r="A70">
        <v>68</v>
      </c>
      <c r="B70" t="s">
        <v>184</v>
      </c>
      <c r="C70" s="3" t="s">
        <v>185</v>
      </c>
      <c r="D70" s="6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6">
        <f t="shared" si="7"/>
        <v>58.975609756097562</v>
      </c>
      <c r="Q70" t="str">
        <f t="shared" si="11"/>
        <v>theater</v>
      </c>
      <c r="R70" t="str">
        <f t="shared" si="8"/>
        <v>plays</v>
      </c>
      <c r="S70" s="9">
        <f t="shared" si="9"/>
        <v>42943.208333333328</v>
      </c>
      <c r="T70" s="10">
        <f t="shared" si="10"/>
        <v>42990.208333333328</v>
      </c>
    </row>
    <row r="71" spans="1:20" ht="16" x14ac:dyDescent="0.4">
      <c r="A71">
        <v>69</v>
      </c>
      <c r="B71" t="s">
        <v>186</v>
      </c>
      <c r="C71" s="3" t="s">
        <v>187</v>
      </c>
      <c r="D71" s="6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6">
        <f t="shared" si="7"/>
        <v>111.82352941176471</v>
      </c>
      <c r="Q71" t="str">
        <f t="shared" si="11"/>
        <v>theater</v>
      </c>
      <c r="R71" t="str">
        <f t="shared" si="8"/>
        <v>plays</v>
      </c>
      <c r="S71" s="9">
        <f t="shared" si="9"/>
        <v>40531.25</v>
      </c>
      <c r="T71" s="10">
        <f t="shared" si="10"/>
        <v>40565.25</v>
      </c>
    </row>
    <row r="72" spans="1:20" ht="16" x14ac:dyDescent="0.4">
      <c r="A72">
        <v>70</v>
      </c>
      <c r="B72" t="s">
        <v>188</v>
      </c>
      <c r="C72" s="3" t="s">
        <v>189</v>
      </c>
      <c r="D72" s="6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6">
        <f t="shared" si="7"/>
        <v>63.995555555555555</v>
      </c>
      <c r="Q72" t="str">
        <f t="shared" si="11"/>
        <v>theater</v>
      </c>
      <c r="R72" t="str">
        <f t="shared" si="8"/>
        <v>plays</v>
      </c>
      <c r="S72" s="9">
        <f t="shared" si="9"/>
        <v>40484.208333333336</v>
      </c>
      <c r="T72" s="10">
        <f t="shared" si="10"/>
        <v>40533.25</v>
      </c>
    </row>
    <row r="73" spans="1:20" ht="31.5" x14ac:dyDescent="0.4">
      <c r="A73">
        <v>71</v>
      </c>
      <c r="B73" t="s">
        <v>190</v>
      </c>
      <c r="C73" s="3" t="s">
        <v>191</v>
      </c>
      <c r="D73" s="6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6">
        <f t="shared" si="7"/>
        <v>85.315789473684205</v>
      </c>
      <c r="Q73" t="str">
        <f t="shared" si="11"/>
        <v>theater</v>
      </c>
      <c r="R73" t="str">
        <f t="shared" si="8"/>
        <v>plays</v>
      </c>
      <c r="S73" s="9">
        <f t="shared" si="9"/>
        <v>43799.25</v>
      </c>
      <c r="T73" s="10">
        <f t="shared" si="10"/>
        <v>43803.25</v>
      </c>
    </row>
    <row r="74" spans="1:20" ht="16" x14ac:dyDescent="0.4">
      <c r="A74">
        <v>72</v>
      </c>
      <c r="B74" t="s">
        <v>192</v>
      </c>
      <c r="C74" s="3" t="s">
        <v>193</v>
      </c>
      <c r="D74" s="6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6">
        <f t="shared" si="7"/>
        <v>74.481481481481481</v>
      </c>
      <c r="Q74" t="str">
        <f t="shared" si="11"/>
        <v>film &amp; video</v>
      </c>
      <c r="R74" t="str">
        <f t="shared" si="8"/>
        <v>animation</v>
      </c>
      <c r="S74" s="9">
        <f t="shared" si="9"/>
        <v>42186.208333333328</v>
      </c>
      <c r="T74" s="10">
        <f t="shared" si="10"/>
        <v>42222.208333333328</v>
      </c>
    </row>
    <row r="75" spans="1:20" ht="16" x14ac:dyDescent="0.4">
      <c r="A75">
        <v>73</v>
      </c>
      <c r="B75" t="s">
        <v>194</v>
      </c>
      <c r="C75" s="3" t="s">
        <v>195</v>
      </c>
      <c r="D75" s="6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6">
        <f t="shared" si="7"/>
        <v>105.14772727272727</v>
      </c>
      <c r="Q75" t="str">
        <f t="shared" si="11"/>
        <v>music</v>
      </c>
      <c r="R75" t="str">
        <f t="shared" si="8"/>
        <v>jazz</v>
      </c>
      <c r="S75" s="9">
        <f t="shared" si="9"/>
        <v>42701.25</v>
      </c>
      <c r="T75" s="10">
        <f t="shared" si="10"/>
        <v>42704.25</v>
      </c>
    </row>
    <row r="76" spans="1:20" ht="16" x14ac:dyDescent="0.4">
      <c r="A76">
        <v>74</v>
      </c>
      <c r="B76" t="s">
        <v>196</v>
      </c>
      <c r="C76" s="3" t="s">
        <v>197</v>
      </c>
      <c r="D76" s="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6">
        <f t="shared" si="7"/>
        <v>56.188235294117646</v>
      </c>
      <c r="Q76" t="str">
        <f t="shared" si="11"/>
        <v>music</v>
      </c>
      <c r="R76" t="str">
        <f t="shared" si="8"/>
        <v>metal</v>
      </c>
      <c r="S76" s="9">
        <f t="shared" si="9"/>
        <v>42456.208333333328</v>
      </c>
      <c r="T76" s="10">
        <f t="shared" si="10"/>
        <v>42457.208333333328</v>
      </c>
    </row>
    <row r="77" spans="1:20" ht="16" x14ac:dyDescent="0.4">
      <c r="A77">
        <v>75</v>
      </c>
      <c r="B77" t="s">
        <v>198</v>
      </c>
      <c r="C77" s="3" t="s">
        <v>199</v>
      </c>
      <c r="D77" s="6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6">
        <f t="shared" si="7"/>
        <v>85.917647058823533</v>
      </c>
      <c r="Q77" t="str">
        <f t="shared" si="11"/>
        <v>photography</v>
      </c>
      <c r="R77" t="str">
        <f t="shared" si="8"/>
        <v>photography books</v>
      </c>
      <c r="S77" s="9">
        <f t="shared" si="9"/>
        <v>43296.208333333328</v>
      </c>
      <c r="T77" s="10">
        <f t="shared" si="10"/>
        <v>43304.208333333328</v>
      </c>
    </row>
    <row r="78" spans="1:20" ht="16" x14ac:dyDescent="0.4">
      <c r="A78">
        <v>76</v>
      </c>
      <c r="B78" t="s">
        <v>200</v>
      </c>
      <c r="C78" s="3" t="s">
        <v>201</v>
      </c>
      <c r="D78" s="6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6">
        <f t="shared" si="7"/>
        <v>57.00296912114014</v>
      </c>
      <c r="Q78" t="str">
        <f t="shared" si="11"/>
        <v>theater</v>
      </c>
      <c r="R78" t="str">
        <f t="shared" si="8"/>
        <v>plays</v>
      </c>
      <c r="S78" s="9">
        <f t="shared" si="9"/>
        <v>42027.25</v>
      </c>
      <c r="T78" s="10">
        <f t="shared" si="10"/>
        <v>42076.208333333328</v>
      </c>
    </row>
    <row r="79" spans="1:20" ht="16" x14ac:dyDescent="0.4">
      <c r="A79">
        <v>77</v>
      </c>
      <c r="B79" t="s">
        <v>202</v>
      </c>
      <c r="C79" s="3" t="s">
        <v>203</v>
      </c>
      <c r="D79" s="6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6">
        <f t="shared" si="7"/>
        <v>79.642857142857139</v>
      </c>
      <c r="Q79" t="str">
        <f t="shared" si="11"/>
        <v>film &amp; video</v>
      </c>
      <c r="R79" t="str">
        <f t="shared" si="8"/>
        <v>animation</v>
      </c>
      <c r="S79" s="9">
        <f t="shared" si="9"/>
        <v>40448.208333333336</v>
      </c>
      <c r="T79" s="10">
        <f t="shared" si="10"/>
        <v>40462.208333333336</v>
      </c>
    </row>
    <row r="80" spans="1:20" ht="16" x14ac:dyDescent="0.4">
      <c r="A80">
        <v>78</v>
      </c>
      <c r="B80" t="s">
        <v>204</v>
      </c>
      <c r="C80" s="3" t="s">
        <v>205</v>
      </c>
      <c r="D80" s="6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6">
        <f t="shared" si="7"/>
        <v>41.018181818181816</v>
      </c>
      <c r="Q80" t="str">
        <f t="shared" si="11"/>
        <v>publishing</v>
      </c>
      <c r="R80" t="str">
        <f t="shared" si="8"/>
        <v>translations</v>
      </c>
      <c r="S80" s="9">
        <f t="shared" si="9"/>
        <v>43206.208333333328</v>
      </c>
      <c r="T80" s="10">
        <f t="shared" si="10"/>
        <v>43207.208333333328</v>
      </c>
    </row>
    <row r="81" spans="1:20" ht="16" x14ac:dyDescent="0.4">
      <c r="A81">
        <v>79</v>
      </c>
      <c r="B81" t="s">
        <v>207</v>
      </c>
      <c r="C81" s="3" t="s">
        <v>208</v>
      </c>
      <c r="D81" s="6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6">
        <f t="shared" si="7"/>
        <v>48.004773269689736</v>
      </c>
      <c r="Q81" t="str">
        <f t="shared" si="11"/>
        <v>theater</v>
      </c>
      <c r="R81" t="str">
        <f t="shared" si="8"/>
        <v>plays</v>
      </c>
      <c r="S81" s="9">
        <f t="shared" si="9"/>
        <v>43267.208333333328</v>
      </c>
      <c r="T81" s="10">
        <f t="shared" si="10"/>
        <v>43272.208333333328</v>
      </c>
    </row>
    <row r="82" spans="1:20" ht="16" x14ac:dyDescent="0.4">
      <c r="A82">
        <v>80</v>
      </c>
      <c r="B82" t="s">
        <v>209</v>
      </c>
      <c r="C82" s="3" t="s">
        <v>210</v>
      </c>
      <c r="D82" s="6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6">
        <f t="shared" si="7"/>
        <v>55.212598425196852</v>
      </c>
      <c r="Q82" t="str">
        <f t="shared" si="11"/>
        <v>games</v>
      </c>
      <c r="R82" t="str">
        <f t="shared" si="8"/>
        <v>video games</v>
      </c>
      <c r="S82" s="9">
        <f t="shared" si="9"/>
        <v>42976.208333333328</v>
      </c>
      <c r="T82" s="10">
        <f t="shared" si="10"/>
        <v>43006.208333333328</v>
      </c>
    </row>
    <row r="83" spans="1:20" ht="16" x14ac:dyDescent="0.4">
      <c r="A83">
        <v>81</v>
      </c>
      <c r="B83" t="s">
        <v>211</v>
      </c>
      <c r="C83" s="3" t="s">
        <v>212</v>
      </c>
      <c r="D83" s="6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6">
        <f t="shared" si="7"/>
        <v>92.109489051094897</v>
      </c>
      <c r="Q83" t="str">
        <f t="shared" si="11"/>
        <v>music</v>
      </c>
      <c r="R83" t="str">
        <f t="shared" si="8"/>
        <v>rock</v>
      </c>
      <c r="S83" s="9">
        <f t="shared" si="9"/>
        <v>43062.25</v>
      </c>
      <c r="T83" s="10">
        <f t="shared" si="10"/>
        <v>43087.25</v>
      </c>
    </row>
    <row r="84" spans="1:20" ht="16" x14ac:dyDescent="0.4">
      <c r="A84">
        <v>82</v>
      </c>
      <c r="B84" t="s">
        <v>213</v>
      </c>
      <c r="C84" s="3" t="s">
        <v>214</v>
      </c>
      <c r="D84" s="6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6">
        <f t="shared" si="7"/>
        <v>83.183333333333337</v>
      </c>
      <c r="Q84" t="str">
        <f t="shared" si="11"/>
        <v>games</v>
      </c>
      <c r="R84" t="str">
        <f t="shared" si="8"/>
        <v>video games</v>
      </c>
      <c r="S84" s="9">
        <f t="shared" si="9"/>
        <v>43482.25</v>
      </c>
      <c r="T84" s="10">
        <f t="shared" si="10"/>
        <v>43489.25</v>
      </c>
    </row>
    <row r="85" spans="1:20" ht="16" x14ac:dyDescent="0.4">
      <c r="A85">
        <v>83</v>
      </c>
      <c r="B85" t="s">
        <v>215</v>
      </c>
      <c r="C85" s="3" t="s">
        <v>216</v>
      </c>
      <c r="D85" s="6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6">
        <f t="shared" si="7"/>
        <v>39.996000000000002</v>
      </c>
      <c r="Q85" t="str">
        <f t="shared" si="11"/>
        <v>music</v>
      </c>
      <c r="R85" t="str">
        <f t="shared" si="8"/>
        <v>electric music</v>
      </c>
      <c r="S85" s="9">
        <f t="shared" si="9"/>
        <v>42579.208333333328</v>
      </c>
      <c r="T85" s="10">
        <f t="shared" si="10"/>
        <v>42601.208333333328</v>
      </c>
    </row>
    <row r="86" spans="1:20" ht="16" x14ac:dyDescent="0.4">
      <c r="A86">
        <v>84</v>
      </c>
      <c r="B86" t="s">
        <v>217</v>
      </c>
      <c r="C86" s="3" t="s">
        <v>218</v>
      </c>
      <c r="D86" s="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6">
        <f t="shared" si="7"/>
        <v>111.1336898395722</v>
      </c>
      <c r="Q86" t="str">
        <f t="shared" si="11"/>
        <v>technology</v>
      </c>
      <c r="R86" t="str">
        <f t="shared" si="8"/>
        <v>wearables</v>
      </c>
      <c r="S86" s="9">
        <f t="shared" si="9"/>
        <v>41118.208333333336</v>
      </c>
      <c r="T86" s="10">
        <f t="shared" si="10"/>
        <v>41128.208333333336</v>
      </c>
    </row>
    <row r="87" spans="1:20" ht="16" x14ac:dyDescent="0.4">
      <c r="A87">
        <v>85</v>
      </c>
      <c r="B87" t="s">
        <v>219</v>
      </c>
      <c r="C87" s="3" t="s">
        <v>220</v>
      </c>
      <c r="D87" s="6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6">
        <f t="shared" si="7"/>
        <v>90.563380281690144</v>
      </c>
      <c r="Q87" t="str">
        <f t="shared" si="11"/>
        <v>music</v>
      </c>
      <c r="R87" t="str">
        <f t="shared" si="8"/>
        <v>indie rock</v>
      </c>
      <c r="S87" s="9">
        <f t="shared" si="9"/>
        <v>40797.208333333336</v>
      </c>
      <c r="T87" s="10">
        <f t="shared" si="10"/>
        <v>40805.208333333336</v>
      </c>
    </row>
    <row r="88" spans="1:20" ht="16" x14ac:dyDescent="0.4">
      <c r="A88">
        <v>86</v>
      </c>
      <c r="B88" t="s">
        <v>221</v>
      </c>
      <c r="C88" s="3" t="s">
        <v>222</v>
      </c>
      <c r="D88" s="6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6">
        <f t="shared" si="7"/>
        <v>61.108374384236456</v>
      </c>
      <c r="Q88" t="str">
        <f t="shared" si="11"/>
        <v>theater</v>
      </c>
      <c r="R88" t="str">
        <f t="shared" si="8"/>
        <v>plays</v>
      </c>
      <c r="S88" s="9">
        <f t="shared" si="9"/>
        <v>42128.208333333328</v>
      </c>
      <c r="T88" s="10">
        <f t="shared" si="10"/>
        <v>42141.208333333328</v>
      </c>
    </row>
    <row r="89" spans="1:20" ht="31.5" x14ac:dyDescent="0.4">
      <c r="A89">
        <v>87</v>
      </c>
      <c r="B89" t="s">
        <v>223</v>
      </c>
      <c r="C89" s="3" t="s">
        <v>224</v>
      </c>
      <c r="D89" s="6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6">
        <f t="shared" si="7"/>
        <v>83.022941970310384</v>
      </c>
      <c r="Q89" t="str">
        <f t="shared" si="11"/>
        <v>music</v>
      </c>
      <c r="R89" t="str">
        <f t="shared" si="8"/>
        <v>rock</v>
      </c>
      <c r="S89" s="9">
        <f t="shared" si="9"/>
        <v>40610.25</v>
      </c>
      <c r="T89" s="10">
        <f t="shared" si="10"/>
        <v>40621.208333333336</v>
      </c>
    </row>
    <row r="90" spans="1:20" ht="16" x14ac:dyDescent="0.4">
      <c r="A90">
        <v>88</v>
      </c>
      <c r="B90" t="s">
        <v>225</v>
      </c>
      <c r="C90" s="3" t="s">
        <v>226</v>
      </c>
      <c r="D90" s="6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6">
        <f t="shared" si="7"/>
        <v>110.76106194690266</v>
      </c>
      <c r="Q90" t="str">
        <f t="shared" si="11"/>
        <v>publishing</v>
      </c>
      <c r="R90" t="str">
        <f t="shared" si="8"/>
        <v>translations</v>
      </c>
      <c r="S90" s="9">
        <f t="shared" si="9"/>
        <v>42110.208333333328</v>
      </c>
      <c r="T90" s="10">
        <f t="shared" si="10"/>
        <v>42132.208333333328</v>
      </c>
    </row>
    <row r="91" spans="1:20" ht="16" x14ac:dyDescent="0.4">
      <c r="A91">
        <v>89</v>
      </c>
      <c r="B91" t="s">
        <v>227</v>
      </c>
      <c r="C91" s="3" t="s">
        <v>228</v>
      </c>
      <c r="D91" s="6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6">
        <f t="shared" si="7"/>
        <v>89.458333333333329</v>
      </c>
      <c r="Q91" t="str">
        <f t="shared" si="11"/>
        <v>theater</v>
      </c>
      <c r="R91" t="str">
        <f t="shared" si="8"/>
        <v>plays</v>
      </c>
      <c r="S91" s="9">
        <f t="shared" si="9"/>
        <v>40283.208333333336</v>
      </c>
      <c r="T91" s="10">
        <f t="shared" si="10"/>
        <v>40285.208333333336</v>
      </c>
    </row>
    <row r="92" spans="1:20" ht="16" x14ac:dyDescent="0.4">
      <c r="A92">
        <v>90</v>
      </c>
      <c r="B92" t="s">
        <v>229</v>
      </c>
      <c r="C92" s="3" t="s">
        <v>230</v>
      </c>
      <c r="D92" s="6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6">
        <f t="shared" si="7"/>
        <v>57.849056603773583</v>
      </c>
      <c r="Q92" t="str">
        <f t="shared" si="11"/>
        <v>theater</v>
      </c>
      <c r="R92" t="str">
        <f t="shared" si="8"/>
        <v>plays</v>
      </c>
      <c r="S92" s="9">
        <f t="shared" si="9"/>
        <v>42425.25</v>
      </c>
      <c r="T92" s="10">
        <f t="shared" si="10"/>
        <v>42425.25</v>
      </c>
    </row>
    <row r="93" spans="1:20" ht="16" x14ac:dyDescent="0.4">
      <c r="A93">
        <v>91</v>
      </c>
      <c r="B93" t="s">
        <v>231</v>
      </c>
      <c r="C93" s="3" t="s">
        <v>232</v>
      </c>
      <c r="D93" s="6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6">
        <f t="shared" si="7"/>
        <v>109.99705449189985</v>
      </c>
      <c r="Q93" t="str">
        <f t="shared" si="11"/>
        <v>publishing</v>
      </c>
      <c r="R93" t="str">
        <f t="shared" si="8"/>
        <v>translations</v>
      </c>
      <c r="S93" s="9">
        <f t="shared" si="9"/>
        <v>42588.208333333328</v>
      </c>
      <c r="T93" s="10">
        <f t="shared" si="10"/>
        <v>42616.208333333328</v>
      </c>
    </row>
    <row r="94" spans="1:20" ht="31.5" x14ac:dyDescent="0.4">
      <c r="A94">
        <v>92</v>
      </c>
      <c r="B94" t="s">
        <v>233</v>
      </c>
      <c r="C94" s="3" t="s">
        <v>234</v>
      </c>
      <c r="D94" s="6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6">
        <f t="shared" si="7"/>
        <v>103.96586345381526</v>
      </c>
      <c r="Q94" t="str">
        <f t="shared" si="11"/>
        <v>games</v>
      </c>
      <c r="R94" t="str">
        <f t="shared" si="8"/>
        <v>video games</v>
      </c>
      <c r="S94" s="9">
        <f t="shared" si="9"/>
        <v>40352.208333333336</v>
      </c>
      <c r="T94" s="10">
        <f t="shared" si="10"/>
        <v>40353.208333333336</v>
      </c>
    </row>
    <row r="95" spans="1:20" ht="16" x14ac:dyDescent="0.4">
      <c r="A95">
        <v>93</v>
      </c>
      <c r="B95" t="s">
        <v>235</v>
      </c>
      <c r="C95" s="3" t="s">
        <v>236</v>
      </c>
      <c r="D95" s="6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6">
        <f t="shared" si="7"/>
        <v>107.99508196721311</v>
      </c>
      <c r="Q95" t="str">
        <f t="shared" si="11"/>
        <v>theater</v>
      </c>
      <c r="R95" t="str">
        <f t="shared" si="8"/>
        <v>plays</v>
      </c>
      <c r="S95" s="9">
        <f t="shared" si="9"/>
        <v>41202.208333333336</v>
      </c>
      <c r="T95" s="10">
        <f t="shared" si="10"/>
        <v>41206.208333333336</v>
      </c>
    </row>
    <row r="96" spans="1:20" ht="16" x14ac:dyDescent="0.4">
      <c r="A96">
        <v>94</v>
      </c>
      <c r="B96" t="s">
        <v>237</v>
      </c>
      <c r="C96" s="3" t="s">
        <v>238</v>
      </c>
      <c r="D96" s="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6">
        <f t="shared" si="7"/>
        <v>48.927777777777777</v>
      </c>
      <c r="Q96" t="str">
        <f t="shared" si="11"/>
        <v>technology</v>
      </c>
      <c r="R96" t="str">
        <f t="shared" si="8"/>
        <v>web</v>
      </c>
      <c r="S96" s="9">
        <f t="shared" si="9"/>
        <v>43562.208333333328</v>
      </c>
      <c r="T96" s="10">
        <f t="shared" si="10"/>
        <v>43573.208333333328</v>
      </c>
    </row>
    <row r="97" spans="1:20" ht="31.5" x14ac:dyDescent="0.4">
      <c r="A97">
        <v>95</v>
      </c>
      <c r="B97" t="s">
        <v>239</v>
      </c>
      <c r="C97" s="3" t="s">
        <v>240</v>
      </c>
      <c r="D97" s="6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6">
        <f t="shared" si="7"/>
        <v>37.666666666666664</v>
      </c>
      <c r="Q97" t="str">
        <f t="shared" si="11"/>
        <v>film &amp; video</v>
      </c>
      <c r="R97" t="str">
        <f t="shared" si="8"/>
        <v>documentary</v>
      </c>
      <c r="S97" s="9">
        <f t="shared" si="9"/>
        <v>43752.208333333328</v>
      </c>
      <c r="T97" s="10">
        <f t="shared" si="10"/>
        <v>43759.208333333328</v>
      </c>
    </row>
    <row r="98" spans="1:20" ht="16" x14ac:dyDescent="0.4">
      <c r="A98">
        <v>96</v>
      </c>
      <c r="B98" t="s">
        <v>241</v>
      </c>
      <c r="C98" s="3" t="s">
        <v>242</v>
      </c>
      <c r="D98" s="6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6">
        <f t="shared" si="7"/>
        <v>64.999141999141997</v>
      </c>
      <c r="Q98" t="str">
        <f t="shared" si="11"/>
        <v>theater</v>
      </c>
      <c r="R98" t="str">
        <f t="shared" si="8"/>
        <v>plays</v>
      </c>
      <c r="S98" s="9">
        <f t="shared" si="9"/>
        <v>40612.25</v>
      </c>
      <c r="T98" s="10">
        <f t="shared" si="10"/>
        <v>40625.208333333336</v>
      </c>
    </row>
    <row r="99" spans="1:20" ht="16" x14ac:dyDescent="0.4">
      <c r="A99">
        <v>97</v>
      </c>
      <c r="B99" t="s">
        <v>243</v>
      </c>
      <c r="C99" s="3" t="s">
        <v>244</v>
      </c>
      <c r="D99" s="6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6">
        <f t="shared" si="7"/>
        <v>106.61061946902655</v>
      </c>
      <c r="Q99" t="str">
        <f t="shared" si="11"/>
        <v>food</v>
      </c>
      <c r="R99" t="str">
        <f t="shared" si="8"/>
        <v>food trucks</v>
      </c>
      <c r="S99" s="9">
        <f t="shared" si="9"/>
        <v>42180.208333333328</v>
      </c>
      <c r="T99" s="10">
        <f t="shared" si="10"/>
        <v>42234.208333333328</v>
      </c>
    </row>
    <row r="100" spans="1:20" ht="16" x14ac:dyDescent="0.4">
      <c r="A100">
        <v>98</v>
      </c>
      <c r="B100" t="s">
        <v>245</v>
      </c>
      <c r="C100" s="3" t="s">
        <v>246</v>
      </c>
      <c r="D100" s="6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6">
        <f t="shared" si="7"/>
        <v>27.009016393442622</v>
      </c>
      <c r="Q100" t="str">
        <f t="shared" si="11"/>
        <v>games</v>
      </c>
      <c r="R100" t="str">
        <f t="shared" si="8"/>
        <v>video games</v>
      </c>
      <c r="S100" s="9">
        <f t="shared" si="9"/>
        <v>42212.208333333328</v>
      </c>
      <c r="T100" s="10">
        <f t="shared" si="10"/>
        <v>42216.208333333328</v>
      </c>
    </row>
    <row r="101" spans="1:20" ht="31.5" x14ac:dyDescent="0.4">
      <c r="A101">
        <v>99</v>
      </c>
      <c r="B101" t="s">
        <v>247</v>
      </c>
      <c r="C101" s="3" t="s">
        <v>248</v>
      </c>
      <c r="D101" s="6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6">
        <f t="shared" si="7"/>
        <v>91.16463414634147</v>
      </c>
      <c r="Q101" t="str">
        <f t="shared" si="11"/>
        <v>theater</v>
      </c>
      <c r="R101" t="str">
        <f t="shared" si="8"/>
        <v>plays</v>
      </c>
      <c r="S101" s="9">
        <f t="shared" si="9"/>
        <v>41968.25</v>
      </c>
      <c r="T101" s="10">
        <f t="shared" si="10"/>
        <v>41997.25</v>
      </c>
    </row>
    <row r="102" spans="1:20" ht="16" x14ac:dyDescent="0.4">
      <c r="A102">
        <v>100</v>
      </c>
      <c r="B102" t="s">
        <v>249</v>
      </c>
      <c r="C102" s="3" t="s">
        <v>250</v>
      </c>
      <c r="D102" s="6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6">
        <f t="shared" si="7"/>
        <v>1</v>
      </c>
      <c r="Q102" t="str">
        <f t="shared" si="11"/>
        <v>theater</v>
      </c>
      <c r="R102" t="str">
        <f t="shared" si="8"/>
        <v>plays</v>
      </c>
      <c r="S102" s="9">
        <f t="shared" si="9"/>
        <v>40835.208333333336</v>
      </c>
      <c r="T102" s="10">
        <f t="shared" si="10"/>
        <v>40853.208333333336</v>
      </c>
    </row>
    <row r="103" spans="1:20" ht="16" x14ac:dyDescent="0.4">
      <c r="A103">
        <v>101</v>
      </c>
      <c r="B103" t="s">
        <v>251</v>
      </c>
      <c r="C103" s="3" t="s">
        <v>252</v>
      </c>
      <c r="D103" s="6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6">
        <f t="shared" si="7"/>
        <v>56.054878048780488</v>
      </c>
      <c r="Q103" t="str">
        <f t="shared" si="11"/>
        <v>music</v>
      </c>
      <c r="R103" t="str">
        <f t="shared" si="8"/>
        <v>electric music</v>
      </c>
      <c r="S103" s="9">
        <f t="shared" si="9"/>
        <v>42056.25</v>
      </c>
      <c r="T103" s="10">
        <f t="shared" si="10"/>
        <v>42063.25</v>
      </c>
    </row>
    <row r="104" spans="1:20" ht="16" x14ac:dyDescent="0.4">
      <c r="A104">
        <v>102</v>
      </c>
      <c r="B104" t="s">
        <v>253</v>
      </c>
      <c r="C104" s="3" t="s">
        <v>254</v>
      </c>
      <c r="D104" s="6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6">
        <f t="shared" si="7"/>
        <v>31.017857142857142</v>
      </c>
      <c r="Q104" t="str">
        <f t="shared" si="11"/>
        <v>technology</v>
      </c>
      <c r="R104" t="str">
        <f t="shared" si="8"/>
        <v>wearables</v>
      </c>
      <c r="S104" s="9">
        <f t="shared" si="9"/>
        <v>43234.208333333328</v>
      </c>
      <c r="T104" s="10">
        <f t="shared" si="10"/>
        <v>43241.208333333328</v>
      </c>
    </row>
    <row r="105" spans="1:20" ht="16" x14ac:dyDescent="0.4">
      <c r="A105">
        <v>103</v>
      </c>
      <c r="B105" t="s">
        <v>255</v>
      </c>
      <c r="C105" s="3" t="s">
        <v>256</v>
      </c>
      <c r="D105" s="6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6">
        <f t="shared" si="7"/>
        <v>66.513513513513516</v>
      </c>
      <c r="Q105" t="str">
        <f t="shared" si="11"/>
        <v>music</v>
      </c>
      <c r="R105" t="str">
        <f t="shared" si="8"/>
        <v>electric music</v>
      </c>
      <c r="S105" s="9">
        <f t="shared" si="9"/>
        <v>40475.208333333336</v>
      </c>
      <c r="T105" s="10">
        <f t="shared" si="10"/>
        <v>40484.208333333336</v>
      </c>
    </row>
    <row r="106" spans="1:20" ht="16" x14ac:dyDescent="0.4">
      <c r="A106">
        <v>104</v>
      </c>
      <c r="B106" t="s">
        <v>257</v>
      </c>
      <c r="C106" s="3" t="s">
        <v>258</v>
      </c>
      <c r="D106" s="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6">
        <f t="shared" si="7"/>
        <v>89.005216484089729</v>
      </c>
      <c r="Q106" t="str">
        <f t="shared" si="11"/>
        <v>music</v>
      </c>
      <c r="R106" t="str">
        <f t="shared" si="8"/>
        <v>indie rock</v>
      </c>
      <c r="S106" s="9">
        <f t="shared" si="9"/>
        <v>42878.208333333328</v>
      </c>
      <c r="T106" s="10">
        <f t="shared" si="10"/>
        <v>42879.208333333328</v>
      </c>
    </row>
    <row r="107" spans="1:20" ht="16" x14ac:dyDescent="0.4">
      <c r="A107">
        <v>105</v>
      </c>
      <c r="B107" t="s">
        <v>259</v>
      </c>
      <c r="C107" s="3" t="s">
        <v>260</v>
      </c>
      <c r="D107" s="6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6">
        <f t="shared" si="7"/>
        <v>103.46315789473684</v>
      </c>
      <c r="Q107" t="str">
        <f t="shared" si="11"/>
        <v>technology</v>
      </c>
      <c r="R107" t="str">
        <f t="shared" si="8"/>
        <v>web</v>
      </c>
      <c r="S107" s="9">
        <f t="shared" si="9"/>
        <v>41366.208333333336</v>
      </c>
      <c r="T107" s="10">
        <f t="shared" si="10"/>
        <v>41384.208333333336</v>
      </c>
    </row>
    <row r="108" spans="1:20" ht="16" x14ac:dyDescent="0.4">
      <c r="A108">
        <v>106</v>
      </c>
      <c r="B108" t="s">
        <v>261</v>
      </c>
      <c r="C108" s="3" t="s">
        <v>262</v>
      </c>
      <c r="D108" s="6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6">
        <f t="shared" si="7"/>
        <v>95.278911564625844</v>
      </c>
      <c r="Q108" t="str">
        <f t="shared" si="11"/>
        <v>theater</v>
      </c>
      <c r="R108" t="str">
        <f t="shared" si="8"/>
        <v>plays</v>
      </c>
      <c r="S108" s="9">
        <f t="shared" si="9"/>
        <v>43716.208333333328</v>
      </c>
      <c r="T108" s="10">
        <f t="shared" si="10"/>
        <v>43721.208333333328</v>
      </c>
    </row>
    <row r="109" spans="1:20" ht="31.5" x14ac:dyDescent="0.4">
      <c r="A109">
        <v>107</v>
      </c>
      <c r="B109" t="s">
        <v>263</v>
      </c>
      <c r="C109" s="3" t="s">
        <v>264</v>
      </c>
      <c r="D109" s="6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6">
        <f t="shared" si="7"/>
        <v>75.895348837209298</v>
      </c>
      <c r="Q109" t="str">
        <f t="shared" si="11"/>
        <v>theater</v>
      </c>
      <c r="R109" t="str">
        <f t="shared" si="8"/>
        <v>plays</v>
      </c>
      <c r="S109" s="9">
        <f t="shared" si="9"/>
        <v>43213.208333333328</v>
      </c>
      <c r="T109" s="10">
        <f t="shared" si="10"/>
        <v>43230.208333333328</v>
      </c>
    </row>
    <row r="110" spans="1:20" ht="31.5" x14ac:dyDescent="0.4">
      <c r="A110">
        <v>108</v>
      </c>
      <c r="B110" t="s">
        <v>265</v>
      </c>
      <c r="C110" s="3" t="s">
        <v>266</v>
      </c>
      <c r="D110" s="6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6">
        <f t="shared" si="7"/>
        <v>107.57831325301204</v>
      </c>
      <c r="Q110" t="str">
        <f t="shared" si="11"/>
        <v>film &amp; video</v>
      </c>
      <c r="R110" t="str">
        <f t="shared" si="8"/>
        <v>documentary</v>
      </c>
      <c r="S110" s="9">
        <f t="shared" si="9"/>
        <v>41005.208333333336</v>
      </c>
      <c r="T110" s="10">
        <f t="shared" si="10"/>
        <v>41042.208333333336</v>
      </c>
    </row>
    <row r="111" spans="1:20" ht="16" x14ac:dyDescent="0.4">
      <c r="A111">
        <v>109</v>
      </c>
      <c r="B111" t="s">
        <v>267</v>
      </c>
      <c r="C111" s="3" t="s">
        <v>268</v>
      </c>
      <c r="D111" s="6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6">
        <f t="shared" si="7"/>
        <v>51.31666666666667</v>
      </c>
      <c r="Q111" t="str">
        <f t="shared" si="11"/>
        <v>film &amp; video</v>
      </c>
      <c r="R111" t="str">
        <f t="shared" si="8"/>
        <v>television</v>
      </c>
      <c r="S111" s="9">
        <f t="shared" si="9"/>
        <v>41651.25</v>
      </c>
      <c r="T111" s="10">
        <f t="shared" si="10"/>
        <v>41653.25</v>
      </c>
    </row>
    <row r="112" spans="1:20" ht="31.5" x14ac:dyDescent="0.4">
      <c r="A112">
        <v>110</v>
      </c>
      <c r="B112" t="s">
        <v>270</v>
      </c>
      <c r="C112" s="3" t="s">
        <v>271</v>
      </c>
      <c r="D112" s="6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6">
        <f t="shared" si="7"/>
        <v>71.983108108108112</v>
      </c>
      <c r="Q112" t="str">
        <f t="shared" si="11"/>
        <v>food</v>
      </c>
      <c r="R112" t="str">
        <f t="shared" si="8"/>
        <v>food trucks</v>
      </c>
      <c r="S112" s="9">
        <f t="shared" si="9"/>
        <v>43354.208333333328</v>
      </c>
      <c r="T112" s="10">
        <f t="shared" si="10"/>
        <v>43373.208333333328</v>
      </c>
    </row>
    <row r="113" spans="1:20" ht="16" x14ac:dyDescent="0.4">
      <c r="A113">
        <v>111</v>
      </c>
      <c r="B113" t="s">
        <v>272</v>
      </c>
      <c r="C113" s="3" t="s">
        <v>273</v>
      </c>
      <c r="D113" s="6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6">
        <f t="shared" si="7"/>
        <v>108.95414201183432</v>
      </c>
      <c r="Q113" t="str">
        <f t="shared" si="11"/>
        <v>publishing</v>
      </c>
      <c r="R113" t="str">
        <f t="shared" si="8"/>
        <v>radio &amp; podcasts</v>
      </c>
      <c r="S113" s="9">
        <f t="shared" si="9"/>
        <v>41174.208333333336</v>
      </c>
      <c r="T113" s="10">
        <f t="shared" si="10"/>
        <v>41180.208333333336</v>
      </c>
    </row>
    <row r="114" spans="1:20" ht="16" x14ac:dyDescent="0.4">
      <c r="A114">
        <v>112</v>
      </c>
      <c r="B114" t="s">
        <v>274</v>
      </c>
      <c r="C114" s="3" t="s">
        <v>275</v>
      </c>
      <c r="D114" s="6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6">
        <f t="shared" si="7"/>
        <v>35</v>
      </c>
      <c r="Q114" t="str">
        <f t="shared" si="11"/>
        <v>technology</v>
      </c>
      <c r="R114" t="str">
        <f t="shared" si="8"/>
        <v>web</v>
      </c>
      <c r="S114" s="9">
        <f t="shared" si="9"/>
        <v>41875.208333333336</v>
      </c>
      <c r="T114" s="10">
        <f t="shared" si="10"/>
        <v>41890.208333333336</v>
      </c>
    </row>
    <row r="115" spans="1:20" ht="16" x14ac:dyDescent="0.4">
      <c r="A115">
        <v>113</v>
      </c>
      <c r="B115" t="s">
        <v>276</v>
      </c>
      <c r="C115" s="3" t="s">
        <v>277</v>
      </c>
      <c r="D115" s="6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6">
        <f t="shared" si="7"/>
        <v>94.938931297709928</v>
      </c>
      <c r="Q115" t="str">
        <f t="shared" si="11"/>
        <v>food</v>
      </c>
      <c r="R115" t="str">
        <f t="shared" si="8"/>
        <v>food trucks</v>
      </c>
      <c r="S115" s="9">
        <f t="shared" si="9"/>
        <v>42990.208333333328</v>
      </c>
      <c r="T115" s="10">
        <f t="shared" si="10"/>
        <v>42997.208333333328</v>
      </c>
    </row>
    <row r="116" spans="1:20" ht="16" x14ac:dyDescent="0.4">
      <c r="A116">
        <v>114</v>
      </c>
      <c r="B116" t="s">
        <v>278</v>
      </c>
      <c r="C116" s="3" t="s">
        <v>279</v>
      </c>
      <c r="D116" s="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6">
        <f t="shared" si="7"/>
        <v>109.65079365079364</v>
      </c>
      <c r="Q116" t="str">
        <f t="shared" si="11"/>
        <v>technology</v>
      </c>
      <c r="R116" t="str">
        <f t="shared" si="8"/>
        <v>wearables</v>
      </c>
      <c r="S116" s="9">
        <f t="shared" si="9"/>
        <v>43564.208333333328</v>
      </c>
      <c r="T116" s="10">
        <f t="shared" si="10"/>
        <v>43565.208333333328</v>
      </c>
    </row>
    <row r="117" spans="1:20" ht="16" x14ac:dyDescent="0.4">
      <c r="A117">
        <v>115</v>
      </c>
      <c r="B117" t="s">
        <v>280</v>
      </c>
      <c r="C117" s="3" t="s">
        <v>281</v>
      </c>
      <c r="D117" s="6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6">
        <f t="shared" si="7"/>
        <v>44.001815980629537</v>
      </c>
      <c r="Q117" t="str">
        <f t="shared" si="11"/>
        <v>publishing</v>
      </c>
      <c r="R117" t="str">
        <f t="shared" si="8"/>
        <v>fiction</v>
      </c>
      <c r="S117" s="9">
        <f t="shared" si="9"/>
        <v>43056.25</v>
      </c>
      <c r="T117" s="10">
        <f t="shared" si="10"/>
        <v>43091.25</v>
      </c>
    </row>
    <row r="118" spans="1:20" ht="31.5" x14ac:dyDescent="0.4">
      <c r="A118">
        <v>116</v>
      </c>
      <c r="B118" t="s">
        <v>282</v>
      </c>
      <c r="C118" s="3" t="s">
        <v>283</v>
      </c>
      <c r="D118" s="6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6">
        <f t="shared" si="7"/>
        <v>86.794520547945211</v>
      </c>
      <c r="Q118" t="str">
        <f t="shared" si="11"/>
        <v>theater</v>
      </c>
      <c r="R118" t="str">
        <f t="shared" si="8"/>
        <v>plays</v>
      </c>
      <c r="S118" s="9">
        <f t="shared" si="9"/>
        <v>42265.208333333328</v>
      </c>
      <c r="T118" s="10">
        <f t="shared" si="10"/>
        <v>42266.208333333328</v>
      </c>
    </row>
    <row r="119" spans="1:20" ht="16" x14ac:dyDescent="0.4">
      <c r="A119">
        <v>117</v>
      </c>
      <c r="B119" t="s">
        <v>284</v>
      </c>
      <c r="C119" s="3" t="s">
        <v>285</v>
      </c>
      <c r="D119" s="6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6">
        <f t="shared" si="7"/>
        <v>30.992727272727272</v>
      </c>
      <c r="Q119" t="str">
        <f t="shared" si="11"/>
        <v>film &amp; video</v>
      </c>
      <c r="R119" t="str">
        <f t="shared" si="8"/>
        <v>television</v>
      </c>
      <c r="S119" s="9">
        <f t="shared" si="9"/>
        <v>40808.208333333336</v>
      </c>
      <c r="T119" s="10">
        <f t="shared" si="10"/>
        <v>40814.208333333336</v>
      </c>
    </row>
    <row r="120" spans="1:20" ht="16" x14ac:dyDescent="0.4">
      <c r="A120">
        <v>118</v>
      </c>
      <c r="B120" t="s">
        <v>286</v>
      </c>
      <c r="C120" s="3" t="s">
        <v>287</v>
      </c>
      <c r="D120" s="6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6">
        <f t="shared" si="7"/>
        <v>94.791044776119406</v>
      </c>
      <c r="Q120" t="str">
        <f t="shared" si="11"/>
        <v>photography</v>
      </c>
      <c r="R120" t="str">
        <f t="shared" si="8"/>
        <v>photography books</v>
      </c>
      <c r="S120" s="9">
        <f t="shared" si="9"/>
        <v>41665.25</v>
      </c>
      <c r="T120" s="10">
        <f t="shared" si="10"/>
        <v>41671.25</v>
      </c>
    </row>
    <row r="121" spans="1:20" ht="31.5" x14ac:dyDescent="0.4">
      <c r="A121">
        <v>119</v>
      </c>
      <c r="B121" t="s">
        <v>288</v>
      </c>
      <c r="C121" s="3" t="s">
        <v>289</v>
      </c>
      <c r="D121" s="6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6">
        <f t="shared" si="7"/>
        <v>69.79220779220779</v>
      </c>
      <c r="Q121" t="str">
        <f t="shared" si="11"/>
        <v>film &amp; video</v>
      </c>
      <c r="R121" t="str">
        <f t="shared" si="8"/>
        <v>documentary</v>
      </c>
      <c r="S121" s="9">
        <f t="shared" si="9"/>
        <v>41806.208333333336</v>
      </c>
      <c r="T121" s="10">
        <f t="shared" si="10"/>
        <v>41823.208333333336</v>
      </c>
    </row>
    <row r="122" spans="1:20" ht="16" x14ac:dyDescent="0.4">
      <c r="A122">
        <v>120</v>
      </c>
      <c r="B122" t="s">
        <v>290</v>
      </c>
      <c r="C122" s="3" t="s">
        <v>291</v>
      </c>
      <c r="D122" s="6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6">
        <f t="shared" si="7"/>
        <v>63.003367003367003</v>
      </c>
      <c r="Q122" t="str">
        <f t="shared" si="11"/>
        <v>games</v>
      </c>
      <c r="R122" t="str">
        <f t="shared" si="8"/>
        <v>mobile games</v>
      </c>
      <c r="S122" s="9">
        <f t="shared" si="9"/>
        <v>42111.208333333328</v>
      </c>
      <c r="T122" s="10">
        <f t="shared" si="10"/>
        <v>42115.208333333328</v>
      </c>
    </row>
    <row r="123" spans="1:20" ht="16" x14ac:dyDescent="0.4">
      <c r="A123">
        <v>121</v>
      </c>
      <c r="B123" t="s">
        <v>293</v>
      </c>
      <c r="C123" s="3" t="s">
        <v>294</v>
      </c>
      <c r="D123" s="6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6">
        <f t="shared" si="7"/>
        <v>110.0343300110742</v>
      </c>
      <c r="Q123" t="str">
        <f t="shared" si="11"/>
        <v>games</v>
      </c>
      <c r="R123" t="str">
        <f t="shared" si="8"/>
        <v>video games</v>
      </c>
      <c r="S123" s="9">
        <f t="shared" si="9"/>
        <v>41917.208333333336</v>
      </c>
      <c r="T123" s="10">
        <f t="shared" si="10"/>
        <v>41930.208333333336</v>
      </c>
    </row>
    <row r="124" spans="1:20" ht="16" x14ac:dyDescent="0.4">
      <c r="A124">
        <v>122</v>
      </c>
      <c r="B124" t="s">
        <v>295</v>
      </c>
      <c r="C124" s="3" t="s">
        <v>296</v>
      </c>
      <c r="D124" s="6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6">
        <f t="shared" si="7"/>
        <v>25.997933274284026</v>
      </c>
      <c r="Q124" t="str">
        <f t="shared" si="11"/>
        <v>publishing</v>
      </c>
      <c r="R124" t="str">
        <f t="shared" si="8"/>
        <v>fiction</v>
      </c>
      <c r="S124" s="9">
        <f t="shared" si="9"/>
        <v>41970.25</v>
      </c>
      <c r="T124" s="10">
        <f t="shared" si="10"/>
        <v>41997.25</v>
      </c>
    </row>
    <row r="125" spans="1:20" ht="16" x14ac:dyDescent="0.4">
      <c r="A125">
        <v>123</v>
      </c>
      <c r="B125" t="s">
        <v>297</v>
      </c>
      <c r="C125" s="3" t="s">
        <v>298</v>
      </c>
      <c r="D125" s="6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6">
        <f t="shared" si="7"/>
        <v>49.987915407854985</v>
      </c>
      <c r="Q125" t="str">
        <f t="shared" si="11"/>
        <v>theater</v>
      </c>
      <c r="R125" t="str">
        <f t="shared" si="8"/>
        <v>plays</v>
      </c>
      <c r="S125" s="9">
        <f t="shared" si="9"/>
        <v>42332.25</v>
      </c>
      <c r="T125" s="10">
        <f t="shared" si="10"/>
        <v>42335.25</v>
      </c>
    </row>
    <row r="126" spans="1:20" ht="16" x14ac:dyDescent="0.4">
      <c r="A126">
        <v>124</v>
      </c>
      <c r="B126" t="s">
        <v>299</v>
      </c>
      <c r="C126" s="3" t="s">
        <v>300</v>
      </c>
      <c r="D126" s="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6">
        <f t="shared" si="7"/>
        <v>101.72340425531915</v>
      </c>
      <c r="Q126" t="str">
        <f t="shared" si="11"/>
        <v>photography</v>
      </c>
      <c r="R126" t="str">
        <f t="shared" si="8"/>
        <v>photography books</v>
      </c>
      <c r="S126" s="9">
        <f t="shared" si="9"/>
        <v>43598.208333333328</v>
      </c>
      <c r="T126" s="10">
        <f t="shared" si="10"/>
        <v>43651.208333333328</v>
      </c>
    </row>
    <row r="127" spans="1:20" ht="16" x14ac:dyDescent="0.4">
      <c r="A127">
        <v>125</v>
      </c>
      <c r="B127" t="s">
        <v>301</v>
      </c>
      <c r="C127" s="3" t="s">
        <v>302</v>
      </c>
      <c r="D127" s="6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6">
        <f t="shared" si="7"/>
        <v>47.083333333333336</v>
      </c>
      <c r="Q127" t="str">
        <f t="shared" si="11"/>
        <v>theater</v>
      </c>
      <c r="R127" t="str">
        <f t="shared" si="8"/>
        <v>plays</v>
      </c>
      <c r="S127" s="9">
        <f t="shared" si="9"/>
        <v>43362.208333333328</v>
      </c>
      <c r="T127" s="10">
        <f t="shared" si="10"/>
        <v>43366.208333333328</v>
      </c>
    </row>
    <row r="128" spans="1:20" ht="16" x14ac:dyDescent="0.4">
      <c r="A128">
        <v>126</v>
      </c>
      <c r="B128" t="s">
        <v>303</v>
      </c>
      <c r="C128" s="3" t="s">
        <v>304</v>
      </c>
      <c r="D128" s="6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6">
        <f t="shared" si="7"/>
        <v>89.944444444444443</v>
      </c>
      <c r="Q128" t="str">
        <f t="shared" si="11"/>
        <v>theater</v>
      </c>
      <c r="R128" t="str">
        <f t="shared" si="8"/>
        <v>plays</v>
      </c>
      <c r="S128" s="9">
        <f t="shared" si="9"/>
        <v>42596.208333333328</v>
      </c>
      <c r="T128" s="10">
        <f t="shared" si="10"/>
        <v>42624.208333333328</v>
      </c>
    </row>
    <row r="129" spans="1:20" ht="16" x14ac:dyDescent="0.4">
      <c r="A129">
        <v>127</v>
      </c>
      <c r="B129" t="s">
        <v>305</v>
      </c>
      <c r="C129" s="3" t="s">
        <v>306</v>
      </c>
      <c r="D129" s="6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6">
        <f t="shared" si="7"/>
        <v>78.96875</v>
      </c>
      <c r="Q129" t="str">
        <f t="shared" si="11"/>
        <v>theater</v>
      </c>
      <c r="R129" t="str">
        <f t="shared" si="8"/>
        <v>plays</v>
      </c>
      <c r="S129" s="9">
        <f t="shared" si="9"/>
        <v>40310.208333333336</v>
      </c>
      <c r="T129" s="10">
        <f t="shared" si="10"/>
        <v>40313.208333333336</v>
      </c>
    </row>
    <row r="130" spans="1:20" ht="16" x14ac:dyDescent="0.4">
      <c r="A130">
        <v>128</v>
      </c>
      <c r="B130" t="s">
        <v>307</v>
      </c>
      <c r="C130" s="3" t="s">
        <v>308</v>
      </c>
      <c r="D130" s="6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6">
        <f t="shared" si="7"/>
        <v>80.067669172932327</v>
      </c>
      <c r="Q130" t="str">
        <f t="shared" si="11"/>
        <v>music</v>
      </c>
      <c r="R130" t="str">
        <f t="shared" si="8"/>
        <v>rock</v>
      </c>
      <c r="S130" s="9">
        <f t="shared" si="9"/>
        <v>40417.208333333336</v>
      </c>
      <c r="T130" s="10">
        <f t="shared" si="10"/>
        <v>40430.208333333336</v>
      </c>
    </row>
    <row r="131" spans="1:20" ht="16" x14ac:dyDescent="0.4">
      <c r="A131">
        <v>129</v>
      </c>
      <c r="B131" t="s">
        <v>309</v>
      </c>
      <c r="C131" s="3" t="s">
        <v>310</v>
      </c>
      <c r="D131" s="6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(E131/D131)*100</f>
        <v>3.202693602693603</v>
      </c>
      <c r="P131" s="6">
        <f t="shared" ref="P131:P194" si="13">IF(G131=0,0,E131/G131)</f>
        <v>86.472727272727269</v>
      </c>
      <c r="Q131" t="str">
        <f t="shared" si="11"/>
        <v>food</v>
      </c>
      <c r="R131" t="str">
        <f t="shared" ref="R131:R194" si="14">RIGHT(N131,LEN(N131)-SEARCH("/",N131))</f>
        <v>food trucks</v>
      </c>
      <c r="S131" s="9">
        <f t="shared" ref="S131:S194" si="15">(((J131/60)/60)/24)+DATE(1970,1,1)</f>
        <v>42038.25</v>
      </c>
      <c r="T131" s="10">
        <f t="shared" ref="T131:T194" si="16">(((K131/60)/60)/24)+DATE(1970,1,1)</f>
        <v>42063.25</v>
      </c>
    </row>
    <row r="132" spans="1:20" ht="16" x14ac:dyDescent="0.4">
      <c r="A132">
        <v>130</v>
      </c>
      <c r="B132" t="s">
        <v>311</v>
      </c>
      <c r="C132" s="3" t="s">
        <v>312</v>
      </c>
      <c r="D132" s="6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155.46875</v>
      </c>
      <c r="P132" s="6">
        <f t="shared" si="13"/>
        <v>28.001876172607879</v>
      </c>
      <c r="Q132" t="str">
        <f t="shared" si="11"/>
        <v>film &amp; video</v>
      </c>
      <c r="R132" t="str">
        <f t="shared" si="14"/>
        <v>drama</v>
      </c>
      <c r="S132" s="9">
        <f t="shared" si="15"/>
        <v>40842.208333333336</v>
      </c>
      <c r="T132" s="10">
        <f t="shared" si="16"/>
        <v>40858.25</v>
      </c>
    </row>
    <row r="133" spans="1:20" ht="31.5" x14ac:dyDescent="0.4">
      <c r="A133">
        <v>131</v>
      </c>
      <c r="B133" t="s">
        <v>313</v>
      </c>
      <c r="C133" s="3" t="s">
        <v>314</v>
      </c>
      <c r="D133" s="6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100.85974499089254</v>
      </c>
      <c r="P133" s="6">
        <f t="shared" si="13"/>
        <v>67.996725337699544</v>
      </c>
      <c r="Q133" t="str">
        <f t="shared" ref="Q133:Q196" si="17">LEFT(N133, SEARCH("/",N133)-1)</f>
        <v>technology</v>
      </c>
      <c r="R133" t="str">
        <f t="shared" si="14"/>
        <v>web</v>
      </c>
      <c r="S133" s="9">
        <f t="shared" si="15"/>
        <v>41607.25</v>
      </c>
      <c r="T133" s="10">
        <f t="shared" si="16"/>
        <v>41620.25</v>
      </c>
    </row>
    <row r="134" spans="1:20" ht="16" x14ac:dyDescent="0.4">
      <c r="A134">
        <v>132</v>
      </c>
      <c r="B134" t="s">
        <v>315</v>
      </c>
      <c r="C134" s="3" t="s">
        <v>316</v>
      </c>
      <c r="D134" s="6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116.18181818181819</v>
      </c>
      <c r="P134" s="6">
        <f t="shared" si="13"/>
        <v>43.078651685393261</v>
      </c>
      <c r="Q134" t="str">
        <f t="shared" si="17"/>
        <v>theater</v>
      </c>
      <c r="R134" t="str">
        <f t="shared" si="14"/>
        <v>plays</v>
      </c>
      <c r="S134" s="9">
        <f t="shared" si="15"/>
        <v>43112.25</v>
      </c>
      <c r="T134" s="10">
        <f t="shared" si="16"/>
        <v>43128.25</v>
      </c>
    </row>
    <row r="135" spans="1:20" ht="16" x14ac:dyDescent="0.4">
      <c r="A135">
        <v>133</v>
      </c>
      <c r="B135" t="s">
        <v>317</v>
      </c>
      <c r="C135" s="3" t="s">
        <v>318</v>
      </c>
      <c r="D135" s="6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310.77777777777777</v>
      </c>
      <c r="P135" s="6">
        <f t="shared" si="13"/>
        <v>87.95597484276729</v>
      </c>
      <c r="Q135" t="str">
        <f t="shared" si="17"/>
        <v>music</v>
      </c>
      <c r="R135" t="str">
        <f t="shared" si="14"/>
        <v>world music</v>
      </c>
      <c r="S135" s="9">
        <f t="shared" si="15"/>
        <v>40767.208333333336</v>
      </c>
      <c r="T135" s="10">
        <f t="shared" si="16"/>
        <v>40789.208333333336</v>
      </c>
    </row>
    <row r="136" spans="1:20" ht="16" x14ac:dyDescent="0.4">
      <c r="A136">
        <v>134</v>
      </c>
      <c r="B136" t="s">
        <v>320</v>
      </c>
      <c r="C136" s="3" t="s">
        <v>321</v>
      </c>
      <c r="D136" s="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89.73668341708543</v>
      </c>
      <c r="P136" s="6">
        <f t="shared" si="13"/>
        <v>94.987234042553197</v>
      </c>
      <c r="Q136" t="str">
        <f t="shared" si="17"/>
        <v>film &amp; video</v>
      </c>
      <c r="R136" t="str">
        <f t="shared" si="14"/>
        <v>documentary</v>
      </c>
      <c r="S136" s="9">
        <f t="shared" si="15"/>
        <v>40713.208333333336</v>
      </c>
      <c r="T136" s="10">
        <f t="shared" si="16"/>
        <v>40762.208333333336</v>
      </c>
    </row>
    <row r="137" spans="1:20" ht="16" x14ac:dyDescent="0.4">
      <c r="A137">
        <v>135</v>
      </c>
      <c r="B137" t="s">
        <v>322</v>
      </c>
      <c r="C137" s="3" t="s">
        <v>323</v>
      </c>
      <c r="D137" s="6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71.27272727272728</v>
      </c>
      <c r="P137" s="6">
        <f t="shared" si="13"/>
        <v>46.905982905982903</v>
      </c>
      <c r="Q137" t="str">
        <f t="shared" si="17"/>
        <v>theater</v>
      </c>
      <c r="R137" t="str">
        <f t="shared" si="14"/>
        <v>plays</v>
      </c>
      <c r="S137" s="9">
        <f t="shared" si="15"/>
        <v>41340.25</v>
      </c>
      <c r="T137" s="10">
        <f t="shared" si="16"/>
        <v>41345.208333333336</v>
      </c>
    </row>
    <row r="138" spans="1:20" ht="16" x14ac:dyDescent="0.4">
      <c r="A138">
        <v>136</v>
      </c>
      <c r="B138" t="s">
        <v>324</v>
      </c>
      <c r="C138" s="3" t="s">
        <v>325</v>
      </c>
      <c r="D138" s="6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3.2862318840579712</v>
      </c>
      <c r="P138" s="6">
        <f t="shared" si="13"/>
        <v>46.913793103448278</v>
      </c>
      <c r="Q138" t="str">
        <f t="shared" si="17"/>
        <v>film &amp; video</v>
      </c>
      <c r="R138" t="str">
        <f t="shared" si="14"/>
        <v>drama</v>
      </c>
      <c r="S138" s="9">
        <f t="shared" si="15"/>
        <v>41797.208333333336</v>
      </c>
      <c r="T138" s="10">
        <f t="shared" si="16"/>
        <v>41809.208333333336</v>
      </c>
    </row>
    <row r="139" spans="1:20" ht="16" x14ac:dyDescent="0.4">
      <c r="A139">
        <v>137</v>
      </c>
      <c r="B139" t="s">
        <v>326</v>
      </c>
      <c r="C139" s="3" t="s">
        <v>327</v>
      </c>
      <c r="D139" s="6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261.77777777777777</v>
      </c>
      <c r="P139" s="6">
        <f t="shared" si="13"/>
        <v>94.24</v>
      </c>
      <c r="Q139" t="str">
        <f t="shared" si="17"/>
        <v>publishing</v>
      </c>
      <c r="R139" t="str">
        <f t="shared" si="14"/>
        <v>nonfiction</v>
      </c>
      <c r="S139" s="9">
        <f t="shared" si="15"/>
        <v>40457.208333333336</v>
      </c>
      <c r="T139" s="10">
        <f t="shared" si="16"/>
        <v>40463.208333333336</v>
      </c>
    </row>
    <row r="140" spans="1:20" ht="31.5" x14ac:dyDescent="0.4">
      <c r="A140">
        <v>138</v>
      </c>
      <c r="B140" t="s">
        <v>328</v>
      </c>
      <c r="C140" s="3" t="s">
        <v>329</v>
      </c>
      <c r="D140" s="6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96</v>
      </c>
      <c r="P140" s="6">
        <f t="shared" si="13"/>
        <v>80.139130434782615</v>
      </c>
      <c r="Q140" t="str">
        <f t="shared" si="17"/>
        <v>games</v>
      </c>
      <c r="R140" t="str">
        <f t="shared" si="14"/>
        <v>mobile games</v>
      </c>
      <c r="S140" s="9">
        <f t="shared" si="15"/>
        <v>41180.208333333336</v>
      </c>
      <c r="T140" s="10">
        <f t="shared" si="16"/>
        <v>41186.208333333336</v>
      </c>
    </row>
    <row r="141" spans="1:20" ht="16" x14ac:dyDescent="0.4">
      <c r="A141">
        <v>139</v>
      </c>
      <c r="B141" t="s">
        <v>330</v>
      </c>
      <c r="C141" s="3" t="s">
        <v>331</v>
      </c>
      <c r="D141" s="6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20.896851248642779</v>
      </c>
      <c r="P141" s="6">
        <f t="shared" si="13"/>
        <v>59.036809815950917</v>
      </c>
      <c r="Q141" t="str">
        <f t="shared" si="17"/>
        <v>technology</v>
      </c>
      <c r="R141" t="str">
        <f t="shared" si="14"/>
        <v>wearables</v>
      </c>
      <c r="S141" s="9">
        <f t="shared" si="15"/>
        <v>42115.208333333328</v>
      </c>
      <c r="T141" s="10">
        <f t="shared" si="16"/>
        <v>42131.208333333328</v>
      </c>
    </row>
    <row r="142" spans="1:20" ht="31.5" x14ac:dyDescent="0.4">
      <c r="A142">
        <v>140</v>
      </c>
      <c r="B142" t="s">
        <v>332</v>
      </c>
      <c r="C142" s="3" t="s">
        <v>333</v>
      </c>
      <c r="D142" s="6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223.16363636363636</v>
      </c>
      <c r="P142" s="6">
        <f t="shared" si="13"/>
        <v>65.989247311827953</v>
      </c>
      <c r="Q142" t="str">
        <f t="shared" si="17"/>
        <v>film &amp; video</v>
      </c>
      <c r="R142" t="str">
        <f t="shared" si="14"/>
        <v>documentary</v>
      </c>
      <c r="S142" s="9">
        <f t="shared" si="15"/>
        <v>43156.25</v>
      </c>
      <c r="T142" s="10">
        <f t="shared" si="16"/>
        <v>43161.25</v>
      </c>
    </row>
    <row r="143" spans="1:20" ht="16" x14ac:dyDescent="0.4">
      <c r="A143">
        <v>141</v>
      </c>
      <c r="B143" t="s">
        <v>334</v>
      </c>
      <c r="C143" s="3" t="s">
        <v>335</v>
      </c>
      <c r="D143" s="6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101.59097978227061</v>
      </c>
      <c r="P143" s="6">
        <f t="shared" si="13"/>
        <v>60.992530345471522</v>
      </c>
      <c r="Q143" t="str">
        <f t="shared" si="17"/>
        <v>technology</v>
      </c>
      <c r="R143" t="str">
        <f t="shared" si="14"/>
        <v>web</v>
      </c>
      <c r="S143" s="9">
        <f t="shared" si="15"/>
        <v>42167.208333333328</v>
      </c>
      <c r="T143" s="10">
        <f t="shared" si="16"/>
        <v>42173.208333333328</v>
      </c>
    </row>
    <row r="144" spans="1:20" ht="31.5" x14ac:dyDescent="0.4">
      <c r="A144">
        <v>142</v>
      </c>
      <c r="B144" t="s">
        <v>336</v>
      </c>
      <c r="C144" s="3" t="s">
        <v>337</v>
      </c>
      <c r="D144" s="6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230.03999999999996</v>
      </c>
      <c r="P144" s="6">
        <f t="shared" si="13"/>
        <v>98.307692307692307</v>
      </c>
      <c r="Q144" t="str">
        <f t="shared" si="17"/>
        <v>technology</v>
      </c>
      <c r="R144" t="str">
        <f t="shared" si="14"/>
        <v>web</v>
      </c>
      <c r="S144" s="9">
        <f t="shared" si="15"/>
        <v>41005.208333333336</v>
      </c>
      <c r="T144" s="10">
        <f t="shared" si="16"/>
        <v>41046.208333333336</v>
      </c>
    </row>
    <row r="145" spans="1:20" ht="16" x14ac:dyDescent="0.4">
      <c r="A145">
        <v>143</v>
      </c>
      <c r="B145" t="s">
        <v>338</v>
      </c>
      <c r="C145" s="3" t="s">
        <v>339</v>
      </c>
      <c r="D145" s="6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135.59259259259261</v>
      </c>
      <c r="P145" s="6">
        <f t="shared" si="13"/>
        <v>104.6</v>
      </c>
      <c r="Q145" t="str">
        <f t="shared" si="17"/>
        <v>music</v>
      </c>
      <c r="R145" t="str">
        <f t="shared" si="14"/>
        <v>indie rock</v>
      </c>
      <c r="S145" s="9">
        <f t="shared" si="15"/>
        <v>40357.208333333336</v>
      </c>
      <c r="T145" s="10">
        <f t="shared" si="16"/>
        <v>40377.208333333336</v>
      </c>
    </row>
    <row r="146" spans="1:20" ht="16" x14ac:dyDescent="0.4">
      <c r="A146">
        <v>144</v>
      </c>
      <c r="B146" t="s">
        <v>340</v>
      </c>
      <c r="C146" s="3" t="s">
        <v>341</v>
      </c>
      <c r="D146" s="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129.1</v>
      </c>
      <c r="P146" s="6">
        <f t="shared" si="13"/>
        <v>86.066666666666663</v>
      </c>
      <c r="Q146" t="str">
        <f t="shared" si="17"/>
        <v>theater</v>
      </c>
      <c r="R146" t="str">
        <f t="shared" si="14"/>
        <v>plays</v>
      </c>
      <c r="S146" s="9">
        <f t="shared" si="15"/>
        <v>43633.208333333328</v>
      </c>
      <c r="T146" s="10">
        <f t="shared" si="16"/>
        <v>43641.208333333328</v>
      </c>
    </row>
    <row r="147" spans="1:20" ht="16" x14ac:dyDescent="0.4">
      <c r="A147">
        <v>145</v>
      </c>
      <c r="B147" t="s">
        <v>342</v>
      </c>
      <c r="C147" s="3" t="s">
        <v>343</v>
      </c>
      <c r="D147" s="6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236.512</v>
      </c>
      <c r="P147" s="6">
        <f t="shared" si="13"/>
        <v>76.989583333333329</v>
      </c>
      <c r="Q147" t="str">
        <f t="shared" si="17"/>
        <v>technology</v>
      </c>
      <c r="R147" t="str">
        <f t="shared" si="14"/>
        <v>wearables</v>
      </c>
      <c r="S147" s="9">
        <f t="shared" si="15"/>
        <v>41889.208333333336</v>
      </c>
      <c r="T147" s="10">
        <f t="shared" si="16"/>
        <v>41894.208333333336</v>
      </c>
    </row>
    <row r="148" spans="1:20" ht="31.5" x14ac:dyDescent="0.4">
      <c r="A148">
        <v>146</v>
      </c>
      <c r="B148" t="s">
        <v>344</v>
      </c>
      <c r="C148" s="3" t="s">
        <v>345</v>
      </c>
      <c r="D148" s="6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17.25</v>
      </c>
      <c r="P148" s="6">
        <f t="shared" si="13"/>
        <v>29.764705882352942</v>
      </c>
      <c r="Q148" t="str">
        <f t="shared" si="17"/>
        <v>theater</v>
      </c>
      <c r="R148" t="str">
        <f t="shared" si="14"/>
        <v>plays</v>
      </c>
      <c r="S148" s="9">
        <f t="shared" si="15"/>
        <v>40855.25</v>
      </c>
      <c r="T148" s="10">
        <f t="shared" si="16"/>
        <v>40875.25</v>
      </c>
    </row>
    <row r="149" spans="1:20" ht="31.5" x14ac:dyDescent="0.4">
      <c r="A149">
        <v>147</v>
      </c>
      <c r="B149" t="s">
        <v>346</v>
      </c>
      <c r="C149" s="3" t="s">
        <v>347</v>
      </c>
      <c r="D149" s="6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112.49397590361446</v>
      </c>
      <c r="P149" s="6">
        <f t="shared" si="13"/>
        <v>46.91959798994975</v>
      </c>
      <c r="Q149" t="str">
        <f t="shared" si="17"/>
        <v>theater</v>
      </c>
      <c r="R149" t="str">
        <f t="shared" si="14"/>
        <v>plays</v>
      </c>
      <c r="S149" s="9">
        <f t="shared" si="15"/>
        <v>42534.208333333328</v>
      </c>
      <c r="T149" s="10">
        <f t="shared" si="16"/>
        <v>42540.208333333328</v>
      </c>
    </row>
    <row r="150" spans="1:20" ht="16" x14ac:dyDescent="0.4">
      <c r="A150">
        <v>148</v>
      </c>
      <c r="B150" t="s">
        <v>348</v>
      </c>
      <c r="C150" s="3" t="s">
        <v>349</v>
      </c>
      <c r="D150" s="6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121.02150537634408</v>
      </c>
      <c r="P150" s="6">
        <f t="shared" si="13"/>
        <v>105.18691588785046</v>
      </c>
      <c r="Q150" t="str">
        <f t="shared" si="17"/>
        <v>technology</v>
      </c>
      <c r="R150" t="str">
        <f t="shared" si="14"/>
        <v>wearables</v>
      </c>
      <c r="S150" s="9">
        <f t="shared" si="15"/>
        <v>42941.208333333328</v>
      </c>
      <c r="T150" s="10">
        <f t="shared" si="16"/>
        <v>42950.208333333328</v>
      </c>
    </row>
    <row r="151" spans="1:20" ht="16" x14ac:dyDescent="0.4">
      <c r="A151">
        <v>149</v>
      </c>
      <c r="B151" t="s">
        <v>350</v>
      </c>
      <c r="C151" s="3" t="s">
        <v>351</v>
      </c>
      <c r="D151" s="6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219.87096774193549</v>
      </c>
      <c r="P151" s="6">
        <f t="shared" si="13"/>
        <v>69.907692307692301</v>
      </c>
      <c r="Q151" t="str">
        <f t="shared" si="17"/>
        <v>music</v>
      </c>
      <c r="R151" t="str">
        <f t="shared" si="14"/>
        <v>indie rock</v>
      </c>
      <c r="S151" s="9">
        <f t="shared" si="15"/>
        <v>41275.25</v>
      </c>
      <c r="T151" s="10">
        <f t="shared" si="16"/>
        <v>41327.25</v>
      </c>
    </row>
    <row r="152" spans="1:20" ht="16" x14ac:dyDescent="0.4">
      <c r="A152">
        <v>150</v>
      </c>
      <c r="B152" t="s">
        <v>352</v>
      </c>
      <c r="C152" s="3" t="s">
        <v>353</v>
      </c>
      <c r="D152" s="6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1</v>
      </c>
      <c r="P152" s="6">
        <f t="shared" si="13"/>
        <v>1</v>
      </c>
      <c r="Q152" t="str">
        <f t="shared" si="17"/>
        <v>music</v>
      </c>
      <c r="R152" t="str">
        <f t="shared" si="14"/>
        <v>rock</v>
      </c>
      <c r="S152" s="9">
        <f t="shared" si="15"/>
        <v>43450.25</v>
      </c>
      <c r="T152" s="10">
        <f t="shared" si="16"/>
        <v>43451.25</v>
      </c>
    </row>
    <row r="153" spans="1:20" ht="16" x14ac:dyDescent="0.4">
      <c r="A153">
        <v>151</v>
      </c>
      <c r="B153" t="s">
        <v>354</v>
      </c>
      <c r="C153" s="3" t="s">
        <v>355</v>
      </c>
      <c r="D153" s="6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64.166909620991248</v>
      </c>
      <c r="P153" s="6">
        <f t="shared" si="13"/>
        <v>60.011588275391958</v>
      </c>
      <c r="Q153" t="str">
        <f t="shared" si="17"/>
        <v>music</v>
      </c>
      <c r="R153" t="str">
        <f t="shared" si="14"/>
        <v>electric music</v>
      </c>
      <c r="S153" s="9">
        <f t="shared" si="15"/>
        <v>41799.208333333336</v>
      </c>
      <c r="T153" s="10">
        <f t="shared" si="16"/>
        <v>41850.208333333336</v>
      </c>
    </row>
    <row r="154" spans="1:20" ht="16" x14ac:dyDescent="0.4">
      <c r="A154">
        <v>152</v>
      </c>
      <c r="B154" t="s">
        <v>356</v>
      </c>
      <c r="C154" s="3" t="s">
        <v>357</v>
      </c>
      <c r="D154" s="6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423.06746987951806</v>
      </c>
      <c r="P154" s="6">
        <f t="shared" si="13"/>
        <v>52.006220379146917</v>
      </c>
      <c r="Q154" t="str">
        <f t="shared" si="17"/>
        <v>music</v>
      </c>
      <c r="R154" t="str">
        <f t="shared" si="14"/>
        <v>indie rock</v>
      </c>
      <c r="S154" s="9">
        <f t="shared" si="15"/>
        <v>42783.25</v>
      </c>
      <c r="T154" s="10">
        <f t="shared" si="16"/>
        <v>42790.25</v>
      </c>
    </row>
    <row r="155" spans="1:20" ht="16" x14ac:dyDescent="0.4">
      <c r="A155">
        <v>153</v>
      </c>
      <c r="B155" t="s">
        <v>358</v>
      </c>
      <c r="C155" s="3" t="s">
        <v>359</v>
      </c>
      <c r="D155" s="6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92.984160506863773</v>
      </c>
      <c r="P155" s="6">
        <f t="shared" si="13"/>
        <v>31.000176025347649</v>
      </c>
      <c r="Q155" t="str">
        <f t="shared" si="17"/>
        <v>theater</v>
      </c>
      <c r="R155" t="str">
        <f t="shared" si="14"/>
        <v>plays</v>
      </c>
      <c r="S155" s="9">
        <f t="shared" si="15"/>
        <v>41201.208333333336</v>
      </c>
      <c r="T155" s="10">
        <f t="shared" si="16"/>
        <v>41207.208333333336</v>
      </c>
    </row>
    <row r="156" spans="1:20" ht="16" x14ac:dyDescent="0.4">
      <c r="A156">
        <v>154</v>
      </c>
      <c r="B156" t="s">
        <v>360</v>
      </c>
      <c r="C156" s="3" t="s">
        <v>361</v>
      </c>
      <c r="D156" s="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58.756567425569173</v>
      </c>
      <c r="P156" s="6">
        <f t="shared" si="13"/>
        <v>95.042492917847028</v>
      </c>
      <c r="Q156" t="str">
        <f t="shared" si="17"/>
        <v>music</v>
      </c>
      <c r="R156" t="str">
        <f t="shared" si="14"/>
        <v>indie rock</v>
      </c>
      <c r="S156" s="9">
        <f t="shared" si="15"/>
        <v>42502.208333333328</v>
      </c>
      <c r="T156" s="10">
        <f t="shared" si="16"/>
        <v>42525.208333333328</v>
      </c>
    </row>
    <row r="157" spans="1:20" ht="16" x14ac:dyDescent="0.4">
      <c r="A157">
        <v>155</v>
      </c>
      <c r="B157" t="s">
        <v>362</v>
      </c>
      <c r="C157" s="3" t="s">
        <v>363</v>
      </c>
      <c r="D157" s="6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65.022222222222226</v>
      </c>
      <c r="P157" s="6">
        <f t="shared" si="13"/>
        <v>75.968174204355108</v>
      </c>
      <c r="Q157" t="str">
        <f t="shared" si="17"/>
        <v>theater</v>
      </c>
      <c r="R157" t="str">
        <f t="shared" si="14"/>
        <v>plays</v>
      </c>
      <c r="S157" s="9">
        <f t="shared" si="15"/>
        <v>40262.208333333336</v>
      </c>
      <c r="T157" s="10">
        <f t="shared" si="16"/>
        <v>40277.208333333336</v>
      </c>
    </row>
    <row r="158" spans="1:20" ht="16" x14ac:dyDescent="0.4">
      <c r="A158">
        <v>156</v>
      </c>
      <c r="B158" t="s">
        <v>364</v>
      </c>
      <c r="C158" s="3" t="s">
        <v>365</v>
      </c>
      <c r="D158" s="6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73.939560439560438</v>
      </c>
      <c r="P158" s="6">
        <f t="shared" si="13"/>
        <v>71.013192612137203</v>
      </c>
      <c r="Q158" t="str">
        <f t="shared" si="17"/>
        <v>music</v>
      </c>
      <c r="R158" t="str">
        <f t="shared" si="14"/>
        <v>rock</v>
      </c>
      <c r="S158" s="9">
        <f t="shared" si="15"/>
        <v>43743.208333333328</v>
      </c>
      <c r="T158" s="10">
        <f t="shared" si="16"/>
        <v>43767.208333333328</v>
      </c>
    </row>
    <row r="159" spans="1:20" ht="16" x14ac:dyDescent="0.4">
      <c r="A159">
        <v>157</v>
      </c>
      <c r="B159" t="s">
        <v>366</v>
      </c>
      <c r="C159" s="3" t="s">
        <v>367</v>
      </c>
      <c r="D159" s="6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52.666666666666664</v>
      </c>
      <c r="P159" s="6">
        <f t="shared" si="13"/>
        <v>73.733333333333334</v>
      </c>
      <c r="Q159" t="str">
        <f t="shared" si="17"/>
        <v>photography</v>
      </c>
      <c r="R159" t="str">
        <f t="shared" si="14"/>
        <v>photography books</v>
      </c>
      <c r="S159" s="9">
        <f t="shared" si="15"/>
        <v>41638.25</v>
      </c>
      <c r="T159" s="10">
        <f t="shared" si="16"/>
        <v>41650.25</v>
      </c>
    </row>
    <row r="160" spans="1:20" ht="16" x14ac:dyDescent="0.4">
      <c r="A160">
        <v>158</v>
      </c>
      <c r="B160" t="s">
        <v>368</v>
      </c>
      <c r="C160" s="3" t="s">
        <v>369</v>
      </c>
      <c r="D160" s="6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220.95238095238096</v>
      </c>
      <c r="P160" s="6">
        <f t="shared" si="13"/>
        <v>113.17073170731707</v>
      </c>
      <c r="Q160" t="str">
        <f t="shared" si="17"/>
        <v>music</v>
      </c>
      <c r="R160" t="str">
        <f t="shared" si="14"/>
        <v>rock</v>
      </c>
      <c r="S160" s="9">
        <f t="shared" si="15"/>
        <v>42346.25</v>
      </c>
      <c r="T160" s="10">
        <f t="shared" si="16"/>
        <v>42347.25</v>
      </c>
    </row>
    <row r="161" spans="1:20" ht="16" x14ac:dyDescent="0.4">
      <c r="A161">
        <v>159</v>
      </c>
      <c r="B161" t="s">
        <v>370</v>
      </c>
      <c r="C161" s="3" t="s">
        <v>371</v>
      </c>
      <c r="D161" s="6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100.01150627615063</v>
      </c>
      <c r="P161" s="6">
        <f t="shared" si="13"/>
        <v>105.00933552992861</v>
      </c>
      <c r="Q161" t="str">
        <f t="shared" si="17"/>
        <v>theater</v>
      </c>
      <c r="R161" t="str">
        <f t="shared" si="14"/>
        <v>plays</v>
      </c>
      <c r="S161" s="9">
        <f t="shared" si="15"/>
        <v>43551.208333333328</v>
      </c>
      <c r="T161" s="10">
        <f t="shared" si="16"/>
        <v>43569.208333333328</v>
      </c>
    </row>
    <row r="162" spans="1:20" ht="16" x14ac:dyDescent="0.4">
      <c r="A162">
        <v>160</v>
      </c>
      <c r="B162" t="s">
        <v>372</v>
      </c>
      <c r="C162" s="3" t="s">
        <v>373</v>
      </c>
      <c r="D162" s="6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162.3125</v>
      </c>
      <c r="P162" s="6">
        <f t="shared" si="13"/>
        <v>79.176829268292678</v>
      </c>
      <c r="Q162" t="str">
        <f t="shared" si="17"/>
        <v>technology</v>
      </c>
      <c r="R162" t="str">
        <f t="shared" si="14"/>
        <v>wearables</v>
      </c>
      <c r="S162" s="9">
        <f t="shared" si="15"/>
        <v>43582.208333333328</v>
      </c>
      <c r="T162" s="10">
        <f t="shared" si="16"/>
        <v>43598.208333333328</v>
      </c>
    </row>
    <row r="163" spans="1:20" ht="31.5" x14ac:dyDescent="0.4">
      <c r="A163">
        <v>161</v>
      </c>
      <c r="B163" t="s">
        <v>374</v>
      </c>
      <c r="C163" s="3" t="s">
        <v>375</v>
      </c>
      <c r="D163" s="6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78.181818181818187</v>
      </c>
      <c r="P163" s="6">
        <f t="shared" si="13"/>
        <v>57.333333333333336</v>
      </c>
      <c r="Q163" t="str">
        <f t="shared" si="17"/>
        <v>technology</v>
      </c>
      <c r="R163" t="str">
        <f t="shared" si="14"/>
        <v>web</v>
      </c>
      <c r="S163" s="9">
        <f t="shared" si="15"/>
        <v>42270.208333333328</v>
      </c>
      <c r="T163" s="10">
        <f t="shared" si="16"/>
        <v>42276.208333333328</v>
      </c>
    </row>
    <row r="164" spans="1:20" ht="31.5" x14ac:dyDescent="0.4">
      <c r="A164">
        <v>162</v>
      </c>
      <c r="B164" t="s">
        <v>376</v>
      </c>
      <c r="C164" s="3" t="s">
        <v>377</v>
      </c>
      <c r="D164" s="6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149.73770491803279</v>
      </c>
      <c r="P164" s="6">
        <f t="shared" si="13"/>
        <v>58.178343949044589</v>
      </c>
      <c r="Q164" t="str">
        <f t="shared" si="17"/>
        <v>music</v>
      </c>
      <c r="R164" t="str">
        <f t="shared" si="14"/>
        <v>rock</v>
      </c>
      <c r="S164" s="9">
        <f t="shared" si="15"/>
        <v>43442.25</v>
      </c>
      <c r="T164" s="10">
        <f t="shared" si="16"/>
        <v>43472.25</v>
      </c>
    </row>
    <row r="165" spans="1:20" ht="16" x14ac:dyDescent="0.4">
      <c r="A165">
        <v>163</v>
      </c>
      <c r="B165" t="s">
        <v>378</v>
      </c>
      <c r="C165" s="3" t="s">
        <v>379</v>
      </c>
      <c r="D165" s="6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253.25714285714284</v>
      </c>
      <c r="P165" s="6">
        <f t="shared" si="13"/>
        <v>36.032520325203251</v>
      </c>
      <c r="Q165" t="str">
        <f t="shared" si="17"/>
        <v>photography</v>
      </c>
      <c r="R165" t="str">
        <f t="shared" si="14"/>
        <v>photography books</v>
      </c>
      <c r="S165" s="9">
        <f t="shared" si="15"/>
        <v>43028.208333333328</v>
      </c>
      <c r="T165" s="10">
        <f t="shared" si="16"/>
        <v>43077.25</v>
      </c>
    </row>
    <row r="166" spans="1:20" ht="16" x14ac:dyDescent="0.4">
      <c r="A166">
        <v>164</v>
      </c>
      <c r="B166" t="s">
        <v>380</v>
      </c>
      <c r="C166" s="3" t="s">
        <v>381</v>
      </c>
      <c r="D166" s="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100.16943521594683</v>
      </c>
      <c r="P166" s="6">
        <f t="shared" si="13"/>
        <v>107.99068767908309</v>
      </c>
      <c r="Q166" t="str">
        <f t="shared" si="17"/>
        <v>theater</v>
      </c>
      <c r="R166" t="str">
        <f t="shared" si="14"/>
        <v>plays</v>
      </c>
      <c r="S166" s="9">
        <f t="shared" si="15"/>
        <v>43016.208333333328</v>
      </c>
      <c r="T166" s="10">
        <f t="shared" si="16"/>
        <v>43017.208333333328</v>
      </c>
    </row>
    <row r="167" spans="1:20" ht="16" x14ac:dyDescent="0.4">
      <c r="A167">
        <v>165</v>
      </c>
      <c r="B167" t="s">
        <v>382</v>
      </c>
      <c r="C167" s="3" t="s">
        <v>383</v>
      </c>
      <c r="D167" s="6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121.99004424778761</v>
      </c>
      <c r="P167" s="6">
        <f t="shared" si="13"/>
        <v>44.005985634477256</v>
      </c>
      <c r="Q167" t="str">
        <f t="shared" si="17"/>
        <v>technology</v>
      </c>
      <c r="R167" t="str">
        <f t="shared" si="14"/>
        <v>web</v>
      </c>
      <c r="S167" s="9">
        <f t="shared" si="15"/>
        <v>42948.208333333328</v>
      </c>
      <c r="T167" s="10">
        <f t="shared" si="16"/>
        <v>42980.208333333328</v>
      </c>
    </row>
    <row r="168" spans="1:20" ht="16" x14ac:dyDescent="0.4">
      <c r="A168">
        <v>166</v>
      </c>
      <c r="B168" t="s">
        <v>384</v>
      </c>
      <c r="C168" s="3" t="s">
        <v>385</v>
      </c>
      <c r="D168" s="6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137.13265306122449</v>
      </c>
      <c r="P168" s="6">
        <f t="shared" si="13"/>
        <v>55.077868852459019</v>
      </c>
      <c r="Q168" t="str">
        <f t="shared" si="17"/>
        <v>photography</v>
      </c>
      <c r="R168" t="str">
        <f t="shared" si="14"/>
        <v>photography books</v>
      </c>
      <c r="S168" s="9">
        <f t="shared" si="15"/>
        <v>40534.25</v>
      </c>
      <c r="T168" s="10">
        <f t="shared" si="16"/>
        <v>40538.25</v>
      </c>
    </row>
    <row r="169" spans="1:20" ht="16" x14ac:dyDescent="0.4">
      <c r="A169">
        <v>167</v>
      </c>
      <c r="B169" t="s">
        <v>386</v>
      </c>
      <c r="C169" s="3" t="s">
        <v>387</v>
      </c>
      <c r="D169" s="6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415.53846153846149</v>
      </c>
      <c r="P169" s="6">
        <f t="shared" si="13"/>
        <v>74</v>
      </c>
      <c r="Q169" t="str">
        <f t="shared" si="17"/>
        <v>theater</v>
      </c>
      <c r="R169" t="str">
        <f t="shared" si="14"/>
        <v>plays</v>
      </c>
      <c r="S169" s="9">
        <f t="shared" si="15"/>
        <v>41435.208333333336</v>
      </c>
      <c r="T169" s="10">
        <f t="shared" si="16"/>
        <v>41445.208333333336</v>
      </c>
    </row>
    <row r="170" spans="1:20" ht="16" x14ac:dyDescent="0.4">
      <c r="A170">
        <v>168</v>
      </c>
      <c r="B170" t="s">
        <v>388</v>
      </c>
      <c r="C170" s="3" t="s">
        <v>389</v>
      </c>
      <c r="D170" s="6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31.30913348946136</v>
      </c>
      <c r="P170" s="6">
        <f t="shared" si="13"/>
        <v>41.996858638743454</v>
      </c>
      <c r="Q170" t="str">
        <f t="shared" si="17"/>
        <v>music</v>
      </c>
      <c r="R170" t="str">
        <f t="shared" si="14"/>
        <v>indie rock</v>
      </c>
      <c r="S170" s="9">
        <f t="shared" si="15"/>
        <v>43518.25</v>
      </c>
      <c r="T170" s="10">
        <f t="shared" si="16"/>
        <v>43541.208333333328</v>
      </c>
    </row>
    <row r="171" spans="1:20" ht="16" x14ac:dyDescent="0.4">
      <c r="A171">
        <v>169</v>
      </c>
      <c r="B171" t="s">
        <v>390</v>
      </c>
      <c r="C171" s="3" t="s">
        <v>391</v>
      </c>
      <c r="D171" s="6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424.08154506437768</v>
      </c>
      <c r="P171" s="6">
        <f t="shared" si="13"/>
        <v>77.988161010260455</v>
      </c>
      <c r="Q171" t="str">
        <f t="shared" si="17"/>
        <v>film &amp; video</v>
      </c>
      <c r="R171" t="str">
        <f t="shared" si="14"/>
        <v>shorts</v>
      </c>
      <c r="S171" s="9">
        <f t="shared" si="15"/>
        <v>41077.208333333336</v>
      </c>
      <c r="T171" s="10">
        <f t="shared" si="16"/>
        <v>41105.208333333336</v>
      </c>
    </row>
    <row r="172" spans="1:20" ht="16" x14ac:dyDescent="0.4">
      <c r="A172">
        <v>170</v>
      </c>
      <c r="B172" t="s">
        <v>392</v>
      </c>
      <c r="C172" s="3" t="s">
        <v>393</v>
      </c>
      <c r="D172" s="6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2.93886230728336</v>
      </c>
      <c r="P172" s="6">
        <f t="shared" si="13"/>
        <v>82.507462686567166</v>
      </c>
      <c r="Q172" t="str">
        <f t="shared" si="17"/>
        <v>music</v>
      </c>
      <c r="R172" t="str">
        <f t="shared" si="14"/>
        <v>indie rock</v>
      </c>
      <c r="S172" s="9">
        <f t="shared" si="15"/>
        <v>42950.208333333328</v>
      </c>
      <c r="T172" s="10">
        <f t="shared" si="16"/>
        <v>42957.208333333328</v>
      </c>
    </row>
    <row r="173" spans="1:20" ht="31.5" x14ac:dyDescent="0.4">
      <c r="A173">
        <v>171</v>
      </c>
      <c r="B173" t="s">
        <v>394</v>
      </c>
      <c r="C173" s="3" t="s">
        <v>395</v>
      </c>
      <c r="D173" s="6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10.63265306122449</v>
      </c>
      <c r="P173" s="6">
        <f t="shared" si="13"/>
        <v>104.2</v>
      </c>
      <c r="Q173" t="str">
        <f t="shared" si="17"/>
        <v>publishing</v>
      </c>
      <c r="R173" t="str">
        <f t="shared" si="14"/>
        <v>translations</v>
      </c>
      <c r="S173" s="9">
        <f t="shared" si="15"/>
        <v>41718.208333333336</v>
      </c>
      <c r="T173" s="10">
        <f t="shared" si="16"/>
        <v>41740.208333333336</v>
      </c>
    </row>
    <row r="174" spans="1:20" ht="16" x14ac:dyDescent="0.4">
      <c r="A174">
        <v>172</v>
      </c>
      <c r="B174" t="s">
        <v>396</v>
      </c>
      <c r="C174" s="3" t="s">
        <v>397</v>
      </c>
      <c r="D174" s="6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82.875</v>
      </c>
      <c r="P174" s="6">
        <f t="shared" si="13"/>
        <v>25.5</v>
      </c>
      <c r="Q174" t="str">
        <f t="shared" si="17"/>
        <v>film &amp; video</v>
      </c>
      <c r="R174" t="str">
        <f t="shared" si="14"/>
        <v>documentary</v>
      </c>
      <c r="S174" s="9">
        <f t="shared" si="15"/>
        <v>41839.208333333336</v>
      </c>
      <c r="T174" s="10">
        <f t="shared" si="16"/>
        <v>41854.208333333336</v>
      </c>
    </row>
    <row r="175" spans="1:20" ht="16" x14ac:dyDescent="0.4">
      <c r="A175">
        <v>173</v>
      </c>
      <c r="B175" t="s">
        <v>398</v>
      </c>
      <c r="C175" s="3" t="s">
        <v>399</v>
      </c>
      <c r="D175" s="6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163.01447776628748</v>
      </c>
      <c r="P175" s="6">
        <f t="shared" si="13"/>
        <v>100.98334401024984</v>
      </c>
      <c r="Q175" t="str">
        <f t="shared" si="17"/>
        <v>theater</v>
      </c>
      <c r="R175" t="str">
        <f t="shared" si="14"/>
        <v>plays</v>
      </c>
      <c r="S175" s="9">
        <f t="shared" si="15"/>
        <v>41412.208333333336</v>
      </c>
      <c r="T175" s="10">
        <f t="shared" si="16"/>
        <v>41418.208333333336</v>
      </c>
    </row>
    <row r="176" spans="1:20" ht="16" x14ac:dyDescent="0.4">
      <c r="A176">
        <v>174</v>
      </c>
      <c r="B176" t="s">
        <v>400</v>
      </c>
      <c r="C176" s="3" t="s">
        <v>401</v>
      </c>
      <c r="D176" s="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894.66666666666674</v>
      </c>
      <c r="P176" s="6">
        <f t="shared" si="13"/>
        <v>111.83333333333333</v>
      </c>
      <c r="Q176" t="str">
        <f t="shared" si="17"/>
        <v>technology</v>
      </c>
      <c r="R176" t="str">
        <f t="shared" si="14"/>
        <v>wearables</v>
      </c>
      <c r="S176" s="9">
        <f t="shared" si="15"/>
        <v>42282.208333333328</v>
      </c>
      <c r="T176" s="10">
        <f t="shared" si="16"/>
        <v>42283.208333333328</v>
      </c>
    </row>
    <row r="177" spans="1:20" ht="16" x14ac:dyDescent="0.4">
      <c r="A177">
        <v>175</v>
      </c>
      <c r="B177" t="s">
        <v>402</v>
      </c>
      <c r="C177" s="3" t="s">
        <v>403</v>
      </c>
      <c r="D177" s="6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26.191501103752756</v>
      </c>
      <c r="P177" s="6">
        <f t="shared" si="13"/>
        <v>41.999115044247787</v>
      </c>
      <c r="Q177" t="str">
        <f t="shared" si="17"/>
        <v>theater</v>
      </c>
      <c r="R177" t="str">
        <f t="shared" si="14"/>
        <v>plays</v>
      </c>
      <c r="S177" s="9">
        <f t="shared" si="15"/>
        <v>42613.208333333328</v>
      </c>
      <c r="T177" s="10">
        <f t="shared" si="16"/>
        <v>42632.208333333328</v>
      </c>
    </row>
    <row r="178" spans="1:20" ht="31.5" x14ac:dyDescent="0.4">
      <c r="A178">
        <v>176</v>
      </c>
      <c r="B178" t="s">
        <v>404</v>
      </c>
      <c r="C178" s="3" t="s">
        <v>405</v>
      </c>
      <c r="D178" s="6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74.834782608695647</v>
      </c>
      <c r="P178" s="6">
        <f t="shared" si="13"/>
        <v>110.05115089514067</v>
      </c>
      <c r="Q178" t="str">
        <f t="shared" si="17"/>
        <v>theater</v>
      </c>
      <c r="R178" t="str">
        <f t="shared" si="14"/>
        <v>plays</v>
      </c>
      <c r="S178" s="9">
        <f t="shared" si="15"/>
        <v>42616.208333333328</v>
      </c>
      <c r="T178" s="10">
        <f t="shared" si="16"/>
        <v>42625.208333333328</v>
      </c>
    </row>
    <row r="179" spans="1:20" ht="16" x14ac:dyDescent="0.4">
      <c r="A179">
        <v>177</v>
      </c>
      <c r="B179" t="s">
        <v>406</v>
      </c>
      <c r="C179" s="3" t="s">
        <v>407</v>
      </c>
      <c r="D179" s="6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416.47680412371136</v>
      </c>
      <c r="P179" s="6">
        <f t="shared" si="13"/>
        <v>58.997079225994888</v>
      </c>
      <c r="Q179" t="str">
        <f t="shared" si="17"/>
        <v>theater</v>
      </c>
      <c r="R179" t="str">
        <f t="shared" si="14"/>
        <v>plays</v>
      </c>
      <c r="S179" s="9">
        <f t="shared" si="15"/>
        <v>40497.25</v>
      </c>
      <c r="T179" s="10">
        <f t="shared" si="16"/>
        <v>40522.25</v>
      </c>
    </row>
    <row r="180" spans="1:20" ht="16" x14ac:dyDescent="0.4">
      <c r="A180">
        <v>178</v>
      </c>
      <c r="B180" t="s">
        <v>408</v>
      </c>
      <c r="C180" s="3" t="s">
        <v>409</v>
      </c>
      <c r="D180" s="6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96.208333333333329</v>
      </c>
      <c r="P180" s="6">
        <f t="shared" si="13"/>
        <v>32.985714285714288</v>
      </c>
      <c r="Q180" t="str">
        <f t="shared" si="17"/>
        <v>food</v>
      </c>
      <c r="R180" t="str">
        <f t="shared" si="14"/>
        <v>food trucks</v>
      </c>
      <c r="S180" s="9">
        <f t="shared" si="15"/>
        <v>42999.208333333328</v>
      </c>
      <c r="T180" s="10">
        <f t="shared" si="16"/>
        <v>43008.208333333328</v>
      </c>
    </row>
    <row r="181" spans="1:20" ht="31.5" x14ac:dyDescent="0.4">
      <c r="A181">
        <v>179</v>
      </c>
      <c r="B181" t="s">
        <v>410</v>
      </c>
      <c r="C181" s="3" t="s">
        <v>411</v>
      </c>
      <c r="D181" s="6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357.71910112359546</v>
      </c>
      <c r="P181" s="6">
        <f t="shared" si="13"/>
        <v>45.005654509471306</v>
      </c>
      <c r="Q181" t="str">
        <f t="shared" si="17"/>
        <v>theater</v>
      </c>
      <c r="R181" t="str">
        <f t="shared" si="14"/>
        <v>plays</v>
      </c>
      <c r="S181" s="9">
        <f t="shared" si="15"/>
        <v>41350.208333333336</v>
      </c>
      <c r="T181" s="10">
        <f t="shared" si="16"/>
        <v>41351.208333333336</v>
      </c>
    </row>
    <row r="182" spans="1:20" ht="16" x14ac:dyDescent="0.4">
      <c r="A182">
        <v>180</v>
      </c>
      <c r="B182" t="s">
        <v>412</v>
      </c>
      <c r="C182" s="3" t="s">
        <v>413</v>
      </c>
      <c r="D182" s="6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308.45714285714286</v>
      </c>
      <c r="P182" s="6">
        <f t="shared" si="13"/>
        <v>81.98196487897485</v>
      </c>
      <c r="Q182" t="str">
        <f t="shared" si="17"/>
        <v>technology</v>
      </c>
      <c r="R182" t="str">
        <f t="shared" si="14"/>
        <v>wearables</v>
      </c>
      <c r="S182" s="9">
        <f t="shared" si="15"/>
        <v>40259.208333333336</v>
      </c>
      <c r="T182" s="10">
        <f t="shared" si="16"/>
        <v>40264.208333333336</v>
      </c>
    </row>
    <row r="183" spans="1:20" ht="16" x14ac:dyDescent="0.4">
      <c r="A183">
        <v>181</v>
      </c>
      <c r="B183" t="s">
        <v>414</v>
      </c>
      <c r="C183" s="3" t="s">
        <v>415</v>
      </c>
      <c r="D183" s="6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61.802325581395344</v>
      </c>
      <c r="P183" s="6">
        <f t="shared" si="13"/>
        <v>39.080882352941174</v>
      </c>
      <c r="Q183" t="str">
        <f t="shared" si="17"/>
        <v>technology</v>
      </c>
      <c r="R183" t="str">
        <f t="shared" si="14"/>
        <v>web</v>
      </c>
      <c r="S183" s="9">
        <f t="shared" si="15"/>
        <v>43012.208333333328</v>
      </c>
      <c r="T183" s="10">
        <f t="shared" si="16"/>
        <v>43030.208333333328</v>
      </c>
    </row>
    <row r="184" spans="1:20" ht="31.5" x14ac:dyDescent="0.4">
      <c r="A184">
        <v>182</v>
      </c>
      <c r="B184" t="s">
        <v>416</v>
      </c>
      <c r="C184" s="3" t="s">
        <v>417</v>
      </c>
      <c r="D184" s="6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722.32472324723244</v>
      </c>
      <c r="P184" s="6">
        <f t="shared" si="13"/>
        <v>58.996383363471971</v>
      </c>
      <c r="Q184" t="str">
        <f t="shared" si="17"/>
        <v>theater</v>
      </c>
      <c r="R184" t="str">
        <f t="shared" si="14"/>
        <v>plays</v>
      </c>
      <c r="S184" s="9">
        <f t="shared" si="15"/>
        <v>43631.208333333328</v>
      </c>
      <c r="T184" s="10">
        <f t="shared" si="16"/>
        <v>43647.208333333328</v>
      </c>
    </row>
    <row r="185" spans="1:20" ht="31.5" x14ac:dyDescent="0.4">
      <c r="A185">
        <v>183</v>
      </c>
      <c r="B185" t="s">
        <v>418</v>
      </c>
      <c r="C185" s="3" t="s">
        <v>419</v>
      </c>
      <c r="D185" s="6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69.117647058823522</v>
      </c>
      <c r="P185" s="6">
        <f t="shared" si="13"/>
        <v>40.988372093023258</v>
      </c>
      <c r="Q185" t="str">
        <f t="shared" si="17"/>
        <v>music</v>
      </c>
      <c r="R185" t="str">
        <f t="shared" si="14"/>
        <v>rock</v>
      </c>
      <c r="S185" s="9">
        <f t="shared" si="15"/>
        <v>40430.208333333336</v>
      </c>
      <c r="T185" s="10">
        <f t="shared" si="16"/>
        <v>40443.208333333336</v>
      </c>
    </row>
    <row r="186" spans="1:20" ht="16" x14ac:dyDescent="0.4">
      <c r="A186">
        <v>184</v>
      </c>
      <c r="B186" t="s">
        <v>420</v>
      </c>
      <c r="C186" s="3" t="s">
        <v>421</v>
      </c>
      <c r="D186" s="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293.05555555555554</v>
      </c>
      <c r="P186" s="6">
        <f t="shared" si="13"/>
        <v>31.029411764705884</v>
      </c>
      <c r="Q186" t="str">
        <f t="shared" si="17"/>
        <v>theater</v>
      </c>
      <c r="R186" t="str">
        <f t="shared" si="14"/>
        <v>plays</v>
      </c>
      <c r="S186" s="9">
        <f t="shared" si="15"/>
        <v>43588.208333333328</v>
      </c>
      <c r="T186" s="10">
        <f t="shared" si="16"/>
        <v>43589.208333333328</v>
      </c>
    </row>
    <row r="187" spans="1:20" ht="16" x14ac:dyDescent="0.4">
      <c r="A187">
        <v>185</v>
      </c>
      <c r="B187" t="s">
        <v>422</v>
      </c>
      <c r="C187" s="3" t="s">
        <v>423</v>
      </c>
      <c r="D187" s="6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71.8</v>
      </c>
      <c r="P187" s="6">
        <f t="shared" si="13"/>
        <v>37.789473684210527</v>
      </c>
      <c r="Q187" t="str">
        <f t="shared" si="17"/>
        <v>film &amp; video</v>
      </c>
      <c r="R187" t="str">
        <f t="shared" si="14"/>
        <v>television</v>
      </c>
      <c r="S187" s="9">
        <f t="shared" si="15"/>
        <v>43233.208333333328</v>
      </c>
      <c r="T187" s="10">
        <f t="shared" si="16"/>
        <v>43244.208333333328</v>
      </c>
    </row>
    <row r="188" spans="1:20" ht="16" x14ac:dyDescent="0.4">
      <c r="A188">
        <v>186</v>
      </c>
      <c r="B188" t="s">
        <v>424</v>
      </c>
      <c r="C188" s="3" t="s">
        <v>425</v>
      </c>
      <c r="D188" s="6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31.934684684684683</v>
      </c>
      <c r="P188" s="6">
        <f t="shared" si="13"/>
        <v>32.006772009029348</v>
      </c>
      <c r="Q188" t="str">
        <f t="shared" si="17"/>
        <v>theater</v>
      </c>
      <c r="R188" t="str">
        <f t="shared" si="14"/>
        <v>plays</v>
      </c>
      <c r="S188" s="9">
        <f t="shared" si="15"/>
        <v>41782.208333333336</v>
      </c>
      <c r="T188" s="10">
        <f t="shared" si="16"/>
        <v>41797.208333333336</v>
      </c>
    </row>
    <row r="189" spans="1:20" ht="16" x14ac:dyDescent="0.4">
      <c r="A189">
        <v>187</v>
      </c>
      <c r="B189" t="s">
        <v>426</v>
      </c>
      <c r="C189" s="3" t="s">
        <v>427</v>
      </c>
      <c r="D189" s="6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229.87375415282392</v>
      </c>
      <c r="P189" s="6">
        <f t="shared" si="13"/>
        <v>95.966712898751737</v>
      </c>
      <c r="Q189" t="str">
        <f t="shared" si="17"/>
        <v>film &amp; video</v>
      </c>
      <c r="R189" t="str">
        <f t="shared" si="14"/>
        <v>shorts</v>
      </c>
      <c r="S189" s="9">
        <f t="shared" si="15"/>
        <v>41328.25</v>
      </c>
      <c r="T189" s="10">
        <f t="shared" si="16"/>
        <v>41356.208333333336</v>
      </c>
    </row>
    <row r="190" spans="1:20" ht="16" x14ac:dyDescent="0.4">
      <c r="A190">
        <v>188</v>
      </c>
      <c r="B190" t="s">
        <v>428</v>
      </c>
      <c r="C190" s="3" t="s">
        <v>429</v>
      </c>
      <c r="D190" s="6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32.012195121951223</v>
      </c>
      <c r="P190" s="6">
        <f t="shared" si="13"/>
        <v>75</v>
      </c>
      <c r="Q190" t="str">
        <f t="shared" si="17"/>
        <v>theater</v>
      </c>
      <c r="R190" t="str">
        <f t="shared" si="14"/>
        <v>plays</v>
      </c>
      <c r="S190" s="9">
        <f t="shared" si="15"/>
        <v>41975.25</v>
      </c>
      <c r="T190" s="10">
        <f t="shared" si="16"/>
        <v>41976.25</v>
      </c>
    </row>
    <row r="191" spans="1:20" ht="16" x14ac:dyDescent="0.4">
      <c r="A191">
        <v>189</v>
      </c>
      <c r="B191" t="s">
        <v>430</v>
      </c>
      <c r="C191" s="3" t="s">
        <v>431</v>
      </c>
      <c r="D191" s="6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23.525352848928385</v>
      </c>
      <c r="P191" s="6">
        <f t="shared" si="13"/>
        <v>102.0498866213152</v>
      </c>
      <c r="Q191" t="str">
        <f t="shared" si="17"/>
        <v>theater</v>
      </c>
      <c r="R191" t="str">
        <f t="shared" si="14"/>
        <v>plays</v>
      </c>
      <c r="S191" s="9">
        <f t="shared" si="15"/>
        <v>42433.25</v>
      </c>
      <c r="T191" s="10">
        <f t="shared" si="16"/>
        <v>42433.25</v>
      </c>
    </row>
    <row r="192" spans="1:20" ht="16" x14ac:dyDescent="0.4">
      <c r="A192">
        <v>190</v>
      </c>
      <c r="B192" t="s">
        <v>432</v>
      </c>
      <c r="C192" s="3" t="s">
        <v>433</v>
      </c>
      <c r="D192" s="6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68.594594594594597</v>
      </c>
      <c r="P192" s="6">
        <f t="shared" si="13"/>
        <v>105.75</v>
      </c>
      <c r="Q192" t="str">
        <f t="shared" si="17"/>
        <v>theater</v>
      </c>
      <c r="R192" t="str">
        <f t="shared" si="14"/>
        <v>plays</v>
      </c>
      <c r="S192" s="9">
        <f t="shared" si="15"/>
        <v>41429.208333333336</v>
      </c>
      <c r="T192" s="10">
        <f t="shared" si="16"/>
        <v>41430.208333333336</v>
      </c>
    </row>
    <row r="193" spans="1:20" ht="16" x14ac:dyDescent="0.4">
      <c r="A193">
        <v>191</v>
      </c>
      <c r="B193" t="s">
        <v>434</v>
      </c>
      <c r="C193" s="3" t="s">
        <v>435</v>
      </c>
      <c r="D193" s="6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37.952380952380956</v>
      </c>
      <c r="P193" s="6">
        <f t="shared" si="13"/>
        <v>37.069767441860463</v>
      </c>
      <c r="Q193" t="str">
        <f t="shared" si="17"/>
        <v>theater</v>
      </c>
      <c r="R193" t="str">
        <f t="shared" si="14"/>
        <v>plays</v>
      </c>
      <c r="S193" s="9">
        <f t="shared" si="15"/>
        <v>43536.208333333328</v>
      </c>
      <c r="T193" s="10">
        <f t="shared" si="16"/>
        <v>43539.208333333328</v>
      </c>
    </row>
    <row r="194" spans="1:20" ht="16" x14ac:dyDescent="0.4">
      <c r="A194">
        <v>192</v>
      </c>
      <c r="B194" t="s">
        <v>436</v>
      </c>
      <c r="C194" s="3" t="s">
        <v>437</v>
      </c>
      <c r="D194" s="6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19.992957746478872</v>
      </c>
      <c r="P194" s="6">
        <f t="shared" si="13"/>
        <v>35.049382716049379</v>
      </c>
      <c r="Q194" t="str">
        <f t="shared" si="17"/>
        <v>music</v>
      </c>
      <c r="R194" t="str">
        <f t="shared" si="14"/>
        <v>rock</v>
      </c>
      <c r="S194" s="9">
        <f t="shared" si="15"/>
        <v>41817.208333333336</v>
      </c>
      <c r="T194" s="10">
        <f t="shared" si="16"/>
        <v>41821.208333333336</v>
      </c>
    </row>
    <row r="195" spans="1:20" ht="16" x14ac:dyDescent="0.4">
      <c r="A195">
        <v>193</v>
      </c>
      <c r="B195" t="s">
        <v>438</v>
      </c>
      <c r="C195" s="3" t="s">
        <v>439</v>
      </c>
      <c r="D195" s="6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(E195/D195)*100</f>
        <v>45.636363636363633</v>
      </c>
      <c r="P195" s="6">
        <f t="shared" ref="P195:P258" si="19">IF(G195=0,0,E195/G195)</f>
        <v>46.338461538461537</v>
      </c>
      <c r="Q195" t="str">
        <f t="shared" si="17"/>
        <v>music</v>
      </c>
      <c r="R195" t="str">
        <f t="shared" ref="R195:R258" si="20">RIGHT(N195,LEN(N195)-SEARCH("/",N195))</f>
        <v>indie rock</v>
      </c>
      <c r="S195" s="9">
        <f t="shared" ref="S195:S258" si="21">(((J195/60)/60)/24)+DATE(1970,1,1)</f>
        <v>43198.208333333328</v>
      </c>
      <c r="T195" s="10">
        <f t="shared" ref="T195:T258" si="22">(((K195/60)/60)/24)+DATE(1970,1,1)</f>
        <v>43202.208333333328</v>
      </c>
    </row>
    <row r="196" spans="1:20" ht="16" x14ac:dyDescent="0.4">
      <c r="A196">
        <v>194</v>
      </c>
      <c r="B196" t="s">
        <v>440</v>
      </c>
      <c r="C196" s="3" t="s">
        <v>441</v>
      </c>
      <c r="D196" s="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122.7605633802817</v>
      </c>
      <c r="P196" s="6">
        <f t="shared" si="19"/>
        <v>69.174603174603178</v>
      </c>
      <c r="Q196" t="str">
        <f t="shared" si="17"/>
        <v>music</v>
      </c>
      <c r="R196" t="str">
        <f t="shared" si="20"/>
        <v>metal</v>
      </c>
      <c r="S196" s="9">
        <f t="shared" si="21"/>
        <v>42261.208333333328</v>
      </c>
      <c r="T196" s="10">
        <f t="shared" si="22"/>
        <v>42277.208333333328</v>
      </c>
    </row>
    <row r="197" spans="1:20" ht="16" x14ac:dyDescent="0.4">
      <c r="A197">
        <v>195</v>
      </c>
      <c r="B197" t="s">
        <v>442</v>
      </c>
      <c r="C197" s="3" t="s">
        <v>443</v>
      </c>
      <c r="D197" s="6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361.75316455696202</v>
      </c>
      <c r="P197" s="6">
        <f t="shared" si="19"/>
        <v>109.07824427480917</v>
      </c>
      <c r="Q197" t="str">
        <f t="shared" ref="Q197:Q260" si="23">LEFT(N197, SEARCH("/",N197)-1)</f>
        <v>music</v>
      </c>
      <c r="R197" t="str">
        <f t="shared" si="20"/>
        <v>electric music</v>
      </c>
      <c r="S197" s="9">
        <f t="shared" si="21"/>
        <v>43310.208333333328</v>
      </c>
      <c r="T197" s="10">
        <f t="shared" si="22"/>
        <v>43317.208333333328</v>
      </c>
    </row>
    <row r="198" spans="1:20" ht="16" x14ac:dyDescent="0.4">
      <c r="A198">
        <v>196</v>
      </c>
      <c r="B198" t="s">
        <v>444</v>
      </c>
      <c r="C198" s="3" t="s">
        <v>445</v>
      </c>
      <c r="D198" s="6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63.146341463414636</v>
      </c>
      <c r="P198" s="6">
        <f t="shared" si="19"/>
        <v>51.78</v>
      </c>
      <c r="Q198" t="str">
        <f t="shared" si="23"/>
        <v>technology</v>
      </c>
      <c r="R198" t="str">
        <f t="shared" si="20"/>
        <v>wearables</v>
      </c>
      <c r="S198" s="9">
        <f t="shared" si="21"/>
        <v>42616.208333333328</v>
      </c>
      <c r="T198" s="10">
        <f t="shared" si="22"/>
        <v>42635.208333333328</v>
      </c>
    </row>
    <row r="199" spans="1:20" ht="16" x14ac:dyDescent="0.4">
      <c r="A199">
        <v>197</v>
      </c>
      <c r="B199" t="s">
        <v>446</v>
      </c>
      <c r="C199" s="3" t="s">
        <v>447</v>
      </c>
      <c r="D199" s="6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298.20475319926874</v>
      </c>
      <c r="P199" s="6">
        <f t="shared" si="19"/>
        <v>82.010055304172951</v>
      </c>
      <c r="Q199" t="str">
        <f t="shared" si="23"/>
        <v>film &amp; video</v>
      </c>
      <c r="R199" t="str">
        <f t="shared" si="20"/>
        <v>drama</v>
      </c>
      <c r="S199" s="9">
        <f t="shared" si="21"/>
        <v>42909.208333333328</v>
      </c>
      <c r="T199" s="10">
        <f t="shared" si="22"/>
        <v>42923.208333333328</v>
      </c>
    </row>
    <row r="200" spans="1:20" ht="16" x14ac:dyDescent="0.4">
      <c r="A200">
        <v>198</v>
      </c>
      <c r="B200" t="s">
        <v>448</v>
      </c>
      <c r="C200" s="3" t="s">
        <v>449</v>
      </c>
      <c r="D200" s="6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9.5585443037974684</v>
      </c>
      <c r="P200" s="6">
        <f t="shared" si="19"/>
        <v>35.958333333333336</v>
      </c>
      <c r="Q200" t="str">
        <f t="shared" si="23"/>
        <v>music</v>
      </c>
      <c r="R200" t="str">
        <f t="shared" si="20"/>
        <v>electric music</v>
      </c>
      <c r="S200" s="9">
        <f t="shared" si="21"/>
        <v>40396.208333333336</v>
      </c>
      <c r="T200" s="10">
        <f t="shared" si="22"/>
        <v>40425.208333333336</v>
      </c>
    </row>
    <row r="201" spans="1:20" ht="16" x14ac:dyDescent="0.4">
      <c r="A201">
        <v>199</v>
      </c>
      <c r="B201" t="s">
        <v>450</v>
      </c>
      <c r="C201" s="3" t="s">
        <v>451</v>
      </c>
      <c r="D201" s="6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53.777777777777779</v>
      </c>
      <c r="P201" s="6">
        <f t="shared" si="19"/>
        <v>74.461538461538467</v>
      </c>
      <c r="Q201" t="str">
        <f t="shared" si="23"/>
        <v>music</v>
      </c>
      <c r="R201" t="str">
        <f t="shared" si="20"/>
        <v>rock</v>
      </c>
      <c r="S201" s="9">
        <f t="shared" si="21"/>
        <v>42192.208333333328</v>
      </c>
      <c r="T201" s="10">
        <f t="shared" si="22"/>
        <v>42196.208333333328</v>
      </c>
    </row>
    <row r="202" spans="1:20" ht="16" x14ac:dyDescent="0.4">
      <c r="A202">
        <v>200</v>
      </c>
      <c r="B202" t="s">
        <v>452</v>
      </c>
      <c r="C202" s="3" t="s">
        <v>453</v>
      </c>
      <c r="D202" s="6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2</v>
      </c>
      <c r="P202" s="6">
        <f t="shared" si="19"/>
        <v>2</v>
      </c>
      <c r="Q202" t="str">
        <f t="shared" si="23"/>
        <v>theater</v>
      </c>
      <c r="R202" t="str">
        <f t="shared" si="20"/>
        <v>plays</v>
      </c>
      <c r="S202" s="9">
        <f t="shared" si="21"/>
        <v>40262.208333333336</v>
      </c>
      <c r="T202" s="10">
        <f t="shared" si="22"/>
        <v>40273.208333333336</v>
      </c>
    </row>
    <row r="203" spans="1:20" ht="16" x14ac:dyDescent="0.4">
      <c r="A203">
        <v>201</v>
      </c>
      <c r="B203" t="s">
        <v>454</v>
      </c>
      <c r="C203" s="3" t="s">
        <v>455</v>
      </c>
      <c r="D203" s="6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681.19047619047615</v>
      </c>
      <c r="P203" s="6">
        <f t="shared" si="19"/>
        <v>91.114649681528661</v>
      </c>
      <c r="Q203" t="str">
        <f t="shared" si="23"/>
        <v>technology</v>
      </c>
      <c r="R203" t="str">
        <f t="shared" si="20"/>
        <v>web</v>
      </c>
      <c r="S203" s="9">
        <f t="shared" si="21"/>
        <v>41845.208333333336</v>
      </c>
      <c r="T203" s="10">
        <f t="shared" si="22"/>
        <v>41863.208333333336</v>
      </c>
    </row>
    <row r="204" spans="1:20" ht="16" x14ac:dyDescent="0.4">
      <c r="A204">
        <v>202</v>
      </c>
      <c r="B204" t="s">
        <v>456</v>
      </c>
      <c r="C204" s="3" t="s">
        <v>457</v>
      </c>
      <c r="D204" s="6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78.831325301204828</v>
      </c>
      <c r="P204" s="6">
        <f t="shared" si="19"/>
        <v>79.792682926829272</v>
      </c>
      <c r="Q204" t="str">
        <f t="shared" si="23"/>
        <v>food</v>
      </c>
      <c r="R204" t="str">
        <f t="shared" si="20"/>
        <v>food trucks</v>
      </c>
      <c r="S204" s="9">
        <f t="shared" si="21"/>
        <v>40818.208333333336</v>
      </c>
      <c r="T204" s="10">
        <f t="shared" si="22"/>
        <v>40822.208333333336</v>
      </c>
    </row>
    <row r="205" spans="1:20" ht="31.5" x14ac:dyDescent="0.4">
      <c r="A205">
        <v>203</v>
      </c>
      <c r="B205" t="s">
        <v>458</v>
      </c>
      <c r="C205" s="3" t="s">
        <v>459</v>
      </c>
      <c r="D205" s="6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134.40792216817235</v>
      </c>
      <c r="P205" s="6">
        <f t="shared" si="19"/>
        <v>42.999777678968428</v>
      </c>
      <c r="Q205" t="str">
        <f t="shared" si="23"/>
        <v>theater</v>
      </c>
      <c r="R205" t="str">
        <f t="shared" si="20"/>
        <v>plays</v>
      </c>
      <c r="S205" s="9">
        <f t="shared" si="21"/>
        <v>42752.25</v>
      </c>
      <c r="T205" s="10">
        <f t="shared" si="22"/>
        <v>42754.25</v>
      </c>
    </row>
    <row r="206" spans="1:20" ht="16" x14ac:dyDescent="0.4">
      <c r="A206">
        <v>204</v>
      </c>
      <c r="B206" t="s">
        <v>460</v>
      </c>
      <c r="C206" s="3" t="s">
        <v>461</v>
      </c>
      <c r="D206" s="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3.3719999999999999</v>
      </c>
      <c r="P206" s="6">
        <f t="shared" si="19"/>
        <v>63.225000000000001</v>
      </c>
      <c r="Q206" t="str">
        <f t="shared" si="23"/>
        <v>music</v>
      </c>
      <c r="R206" t="str">
        <f t="shared" si="20"/>
        <v>jazz</v>
      </c>
      <c r="S206" s="9">
        <f t="shared" si="21"/>
        <v>40636.208333333336</v>
      </c>
      <c r="T206" s="10">
        <f t="shared" si="22"/>
        <v>40646.208333333336</v>
      </c>
    </row>
    <row r="207" spans="1:20" ht="16" x14ac:dyDescent="0.4">
      <c r="A207">
        <v>205</v>
      </c>
      <c r="B207" t="s">
        <v>462</v>
      </c>
      <c r="C207" s="3" t="s">
        <v>463</v>
      </c>
      <c r="D207" s="6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431.84615384615387</v>
      </c>
      <c r="P207" s="6">
        <f t="shared" si="19"/>
        <v>70.174999999999997</v>
      </c>
      <c r="Q207" t="str">
        <f t="shared" si="23"/>
        <v>theater</v>
      </c>
      <c r="R207" t="str">
        <f t="shared" si="20"/>
        <v>plays</v>
      </c>
      <c r="S207" s="9">
        <f t="shared" si="21"/>
        <v>43390.208333333328</v>
      </c>
      <c r="T207" s="10">
        <f t="shared" si="22"/>
        <v>43402.208333333328</v>
      </c>
    </row>
    <row r="208" spans="1:20" ht="16" x14ac:dyDescent="0.4">
      <c r="A208">
        <v>206</v>
      </c>
      <c r="B208" t="s">
        <v>464</v>
      </c>
      <c r="C208" s="3" t="s">
        <v>465</v>
      </c>
      <c r="D208" s="6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38.844444444444441</v>
      </c>
      <c r="P208" s="6">
        <f t="shared" si="19"/>
        <v>61.333333333333336</v>
      </c>
      <c r="Q208" t="str">
        <f t="shared" si="23"/>
        <v>publishing</v>
      </c>
      <c r="R208" t="str">
        <f t="shared" si="20"/>
        <v>fiction</v>
      </c>
      <c r="S208" s="9">
        <f t="shared" si="21"/>
        <v>40236.25</v>
      </c>
      <c r="T208" s="10">
        <f t="shared" si="22"/>
        <v>40245.25</v>
      </c>
    </row>
    <row r="209" spans="1:20" ht="31.5" x14ac:dyDescent="0.4">
      <c r="A209">
        <v>207</v>
      </c>
      <c r="B209" t="s">
        <v>466</v>
      </c>
      <c r="C209" s="3" t="s">
        <v>467</v>
      </c>
      <c r="D209" s="6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425.7</v>
      </c>
      <c r="P209" s="6">
        <f t="shared" si="19"/>
        <v>99</v>
      </c>
      <c r="Q209" t="str">
        <f t="shared" si="23"/>
        <v>music</v>
      </c>
      <c r="R209" t="str">
        <f t="shared" si="20"/>
        <v>rock</v>
      </c>
      <c r="S209" s="9">
        <f t="shared" si="21"/>
        <v>43340.208333333328</v>
      </c>
      <c r="T209" s="10">
        <f t="shared" si="22"/>
        <v>43360.208333333328</v>
      </c>
    </row>
    <row r="210" spans="1:20" ht="16" x14ac:dyDescent="0.4">
      <c r="A210">
        <v>208</v>
      </c>
      <c r="B210" t="s">
        <v>468</v>
      </c>
      <c r="C210" s="3" t="s">
        <v>469</v>
      </c>
      <c r="D210" s="6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101.12239715591672</v>
      </c>
      <c r="P210" s="6">
        <f t="shared" si="19"/>
        <v>96.984900146127615</v>
      </c>
      <c r="Q210" t="str">
        <f t="shared" si="23"/>
        <v>film &amp; video</v>
      </c>
      <c r="R210" t="str">
        <f t="shared" si="20"/>
        <v>documentary</v>
      </c>
      <c r="S210" s="9">
        <f t="shared" si="21"/>
        <v>43048.25</v>
      </c>
      <c r="T210" s="10">
        <f t="shared" si="22"/>
        <v>43072.25</v>
      </c>
    </row>
    <row r="211" spans="1:20" ht="16" x14ac:dyDescent="0.4">
      <c r="A211">
        <v>209</v>
      </c>
      <c r="B211" t="s">
        <v>470</v>
      </c>
      <c r="C211" s="3" t="s">
        <v>471</v>
      </c>
      <c r="D211" s="6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21.188688946015425</v>
      </c>
      <c r="P211" s="6">
        <f t="shared" si="19"/>
        <v>51.004950495049506</v>
      </c>
      <c r="Q211" t="str">
        <f t="shared" si="23"/>
        <v>film &amp; video</v>
      </c>
      <c r="R211" t="str">
        <f t="shared" si="20"/>
        <v>documentary</v>
      </c>
      <c r="S211" s="9">
        <f t="shared" si="21"/>
        <v>42496.208333333328</v>
      </c>
      <c r="T211" s="10">
        <f t="shared" si="22"/>
        <v>42503.208333333328</v>
      </c>
    </row>
    <row r="212" spans="1:20" ht="16" x14ac:dyDescent="0.4">
      <c r="A212">
        <v>210</v>
      </c>
      <c r="B212" t="s">
        <v>472</v>
      </c>
      <c r="C212" s="3" t="s">
        <v>473</v>
      </c>
      <c r="D212" s="6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67.425531914893625</v>
      </c>
      <c r="P212" s="6">
        <f t="shared" si="19"/>
        <v>28.044247787610619</v>
      </c>
      <c r="Q212" t="str">
        <f t="shared" si="23"/>
        <v>film &amp; video</v>
      </c>
      <c r="R212" t="str">
        <f t="shared" si="20"/>
        <v>science fiction</v>
      </c>
      <c r="S212" s="9">
        <f t="shared" si="21"/>
        <v>42797.25</v>
      </c>
      <c r="T212" s="10">
        <f t="shared" si="22"/>
        <v>42824.208333333328</v>
      </c>
    </row>
    <row r="213" spans="1:20" ht="31.5" x14ac:dyDescent="0.4">
      <c r="A213">
        <v>211</v>
      </c>
      <c r="B213" t="s">
        <v>475</v>
      </c>
      <c r="C213" s="3" t="s">
        <v>476</v>
      </c>
      <c r="D213" s="6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94.923371647509583</v>
      </c>
      <c r="P213" s="6">
        <f t="shared" si="19"/>
        <v>60.984615384615381</v>
      </c>
      <c r="Q213" t="str">
        <f t="shared" si="23"/>
        <v>theater</v>
      </c>
      <c r="R213" t="str">
        <f t="shared" si="20"/>
        <v>plays</v>
      </c>
      <c r="S213" s="9">
        <f t="shared" si="21"/>
        <v>41513.208333333336</v>
      </c>
      <c r="T213" s="10">
        <f t="shared" si="22"/>
        <v>41537.208333333336</v>
      </c>
    </row>
    <row r="214" spans="1:20" ht="31.5" x14ac:dyDescent="0.4">
      <c r="A214">
        <v>212</v>
      </c>
      <c r="B214" t="s">
        <v>477</v>
      </c>
      <c r="C214" s="3" t="s">
        <v>478</v>
      </c>
      <c r="D214" s="6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151.85185185185185</v>
      </c>
      <c r="P214" s="6">
        <f t="shared" si="19"/>
        <v>73.214285714285708</v>
      </c>
      <c r="Q214" t="str">
        <f t="shared" si="23"/>
        <v>theater</v>
      </c>
      <c r="R214" t="str">
        <f t="shared" si="20"/>
        <v>plays</v>
      </c>
      <c r="S214" s="9">
        <f t="shared" si="21"/>
        <v>43814.25</v>
      </c>
      <c r="T214" s="10">
        <f t="shared" si="22"/>
        <v>43860.25</v>
      </c>
    </row>
    <row r="215" spans="1:20" ht="31.5" x14ac:dyDescent="0.4">
      <c r="A215">
        <v>213</v>
      </c>
      <c r="B215" t="s">
        <v>479</v>
      </c>
      <c r="C215" s="3" t="s">
        <v>480</v>
      </c>
      <c r="D215" s="6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195.16382252559728</v>
      </c>
      <c r="P215" s="6">
        <f t="shared" si="19"/>
        <v>39.997435299603637</v>
      </c>
      <c r="Q215" t="str">
        <f t="shared" si="23"/>
        <v>music</v>
      </c>
      <c r="R215" t="str">
        <f t="shared" si="20"/>
        <v>indie rock</v>
      </c>
      <c r="S215" s="9">
        <f t="shared" si="21"/>
        <v>40488.208333333336</v>
      </c>
      <c r="T215" s="10">
        <f t="shared" si="22"/>
        <v>40496.25</v>
      </c>
    </row>
    <row r="216" spans="1:20" ht="16" x14ac:dyDescent="0.4">
      <c r="A216">
        <v>214</v>
      </c>
      <c r="B216" t="s">
        <v>481</v>
      </c>
      <c r="C216" s="3" t="s">
        <v>482</v>
      </c>
      <c r="D216" s="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1023.1428571428571</v>
      </c>
      <c r="P216" s="6">
        <f t="shared" si="19"/>
        <v>86.812121212121212</v>
      </c>
      <c r="Q216" t="str">
        <f t="shared" si="23"/>
        <v>music</v>
      </c>
      <c r="R216" t="str">
        <f t="shared" si="20"/>
        <v>rock</v>
      </c>
      <c r="S216" s="9">
        <f t="shared" si="21"/>
        <v>40409.208333333336</v>
      </c>
      <c r="T216" s="10">
        <f t="shared" si="22"/>
        <v>40415.208333333336</v>
      </c>
    </row>
    <row r="217" spans="1:20" ht="16" x14ac:dyDescent="0.4">
      <c r="A217">
        <v>215</v>
      </c>
      <c r="B217" t="s">
        <v>483</v>
      </c>
      <c r="C217" s="3" t="s">
        <v>484</v>
      </c>
      <c r="D217" s="6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3.841836734693878</v>
      </c>
      <c r="P217" s="6">
        <f t="shared" si="19"/>
        <v>42.125874125874127</v>
      </c>
      <c r="Q217" t="str">
        <f t="shared" si="23"/>
        <v>theater</v>
      </c>
      <c r="R217" t="str">
        <f t="shared" si="20"/>
        <v>plays</v>
      </c>
      <c r="S217" s="9">
        <f t="shared" si="21"/>
        <v>43509.25</v>
      </c>
      <c r="T217" s="10">
        <f t="shared" si="22"/>
        <v>43511.25</v>
      </c>
    </row>
    <row r="218" spans="1:20" ht="16" x14ac:dyDescent="0.4">
      <c r="A218">
        <v>216</v>
      </c>
      <c r="B218" t="s">
        <v>485</v>
      </c>
      <c r="C218" s="3" t="s">
        <v>486</v>
      </c>
      <c r="D218" s="6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155.07066557107643</v>
      </c>
      <c r="P218" s="6">
        <f t="shared" si="19"/>
        <v>103.97851239669421</v>
      </c>
      <c r="Q218" t="str">
        <f t="shared" si="23"/>
        <v>theater</v>
      </c>
      <c r="R218" t="str">
        <f t="shared" si="20"/>
        <v>plays</v>
      </c>
      <c r="S218" s="9">
        <f t="shared" si="21"/>
        <v>40869.25</v>
      </c>
      <c r="T218" s="10">
        <f t="shared" si="22"/>
        <v>40871.25</v>
      </c>
    </row>
    <row r="219" spans="1:20" ht="16" x14ac:dyDescent="0.4">
      <c r="A219">
        <v>217</v>
      </c>
      <c r="B219" t="s">
        <v>487</v>
      </c>
      <c r="C219" s="3" t="s">
        <v>488</v>
      </c>
      <c r="D219" s="6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44.753477588871718</v>
      </c>
      <c r="P219" s="6">
        <f t="shared" si="19"/>
        <v>62.003211991434689</v>
      </c>
      <c r="Q219" t="str">
        <f t="shared" si="23"/>
        <v>film &amp; video</v>
      </c>
      <c r="R219" t="str">
        <f t="shared" si="20"/>
        <v>science fiction</v>
      </c>
      <c r="S219" s="9">
        <f t="shared" si="21"/>
        <v>43583.208333333328</v>
      </c>
      <c r="T219" s="10">
        <f t="shared" si="22"/>
        <v>43592.208333333328</v>
      </c>
    </row>
    <row r="220" spans="1:20" ht="16" x14ac:dyDescent="0.4">
      <c r="A220">
        <v>218</v>
      </c>
      <c r="B220" t="s">
        <v>489</v>
      </c>
      <c r="C220" s="3" t="s">
        <v>490</v>
      </c>
      <c r="D220" s="6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215.94736842105263</v>
      </c>
      <c r="P220" s="6">
        <f t="shared" si="19"/>
        <v>31.005037783375315</v>
      </c>
      <c r="Q220" t="str">
        <f t="shared" si="23"/>
        <v>film &amp; video</v>
      </c>
      <c r="R220" t="str">
        <f t="shared" si="20"/>
        <v>shorts</v>
      </c>
      <c r="S220" s="9">
        <f t="shared" si="21"/>
        <v>40858.25</v>
      </c>
      <c r="T220" s="10">
        <f t="shared" si="22"/>
        <v>40892.25</v>
      </c>
    </row>
    <row r="221" spans="1:20" ht="16" x14ac:dyDescent="0.4">
      <c r="A221">
        <v>219</v>
      </c>
      <c r="B221" t="s">
        <v>491</v>
      </c>
      <c r="C221" s="3" t="s">
        <v>492</v>
      </c>
      <c r="D221" s="6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332.12709832134288</v>
      </c>
      <c r="P221" s="6">
        <f t="shared" si="19"/>
        <v>89.991552956465242</v>
      </c>
      <c r="Q221" t="str">
        <f t="shared" si="23"/>
        <v>film &amp; video</v>
      </c>
      <c r="R221" t="str">
        <f t="shared" si="20"/>
        <v>animation</v>
      </c>
      <c r="S221" s="9">
        <f t="shared" si="21"/>
        <v>41137.208333333336</v>
      </c>
      <c r="T221" s="10">
        <f t="shared" si="22"/>
        <v>41149.208333333336</v>
      </c>
    </row>
    <row r="222" spans="1:20" ht="16" x14ac:dyDescent="0.4">
      <c r="A222">
        <v>220</v>
      </c>
      <c r="B222" t="s">
        <v>493</v>
      </c>
      <c r="C222" s="3" t="s">
        <v>494</v>
      </c>
      <c r="D222" s="6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8.4430379746835449</v>
      </c>
      <c r="P222" s="6">
        <f t="shared" si="19"/>
        <v>39.235294117647058</v>
      </c>
      <c r="Q222" t="str">
        <f t="shared" si="23"/>
        <v>theater</v>
      </c>
      <c r="R222" t="str">
        <f t="shared" si="20"/>
        <v>plays</v>
      </c>
      <c r="S222" s="9">
        <f t="shared" si="21"/>
        <v>40725.208333333336</v>
      </c>
      <c r="T222" s="10">
        <f t="shared" si="22"/>
        <v>40743.208333333336</v>
      </c>
    </row>
    <row r="223" spans="1:20" ht="31.5" x14ac:dyDescent="0.4">
      <c r="A223">
        <v>221</v>
      </c>
      <c r="B223" t="s">
        <v>495</v>
      </c>
      <c r="C223" s="3" t="s">
        <v>496</v>
      </c>
      <c r="D223" s="6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98.625514403292186</v>
      </c>
      <c r="P223" s="6">
        <f t="shared" si="19"/>
        <v>54.993116108306566</v>
      </c>
      <c r="Q223" t="str">
        <f t="shared" si="23"/>
        <v>food</v>
      </c>
      <c r="R223" t="str">
        <f t="shared" si="20"/>
        <v>food trucks</v>
      </c>
      <c r="S223" s="9">
        <f t="shared" si="21"/>
        <v>41081.208333333336</v>
      </c>
      <c r="T223" s="10">
        <f t="shared" si="22"/>
        <v>41083.208333333336</v>
      </c>
    </row>
    <row r="224" spans="1:20" ht="16" x14ac:dyDescent="0.4">
      <c r="A224">
        <v>222</v>
      </c>
      <c r="B224" t="s">
        <v>497</v>
      </c>
      <c r="C224" s="3" t="s">
        <v>498</v>
      </c>
      <c r="D224" s="6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137.97916666666669</v>
      </c>
      <c r="P224" s="6">
        <f t="shared" si="19"/>
        <v>47.992753623188406</v>
      </c>
      <c r="Q224" t="str">
        <f t="shared" si="23"/>
        <v>photography</v>
      </c>
      <c r="R224" t="str">
        <f t="shared" si="20"/>
        <v>photography books</v>
      </c>
      <c r="S224" s="9">
        <f t="shared" si="21"/>
        <v>41914.208333333336</v>
      </c>
      <c r="T224" s="10">
        <f t="shared" si="22"/>
        <v>41915.208333333336</v>
      </c>
    </row>
    <row r="225" spans="1:20" ht="16" x14ac:dyDescent="0.4">
      <c r="A225">
        <v>223</v>
      </c>
      <c r="B225" t="s">
        <v>499</v>
      </c>
      <c r="C225" s="3" t="s">
        <v>500</v>
      </c>
      <c r="D225" s="6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93.81099656357388</v>
      </c>
      <c r="P225" s="6">
        <f t="shared" si="19"/>
        <v>87.966702470461868</v>
      </c>
      <c r="Q225" t="str">
        <f t="shared" si="23"/>
        <v>theater</v>
      </c>
      <c r="R225" t="str">
        <f t="shared" si="20"/>
        <v>plays</v>
      </c>
      <c r="S225" s="9">
        <f t="shared" si="21"/>
        <v>42445.208333333328</v>
      </c>
      <c r="T225" s="10">
        <f t="shared" si="22"/>
        <v>42459.208333333328</v>
      </c>
    </row>
    <row r="226" spans="1:20" ht="16" x14ac:dyDescent="0.4">
      <c r="A226">
        <v>224</v>
      </c>
      <c r="B226" t="s">
        <v>501</v>
      </c>
      <c r="C226" s="3" t="s">
        <v>502</v>
      </c>
      <c r="D226" s="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403.63930885529157</v>
      </c>
      <c r="P226" s="6">
        <f t="shared" si="19"/>
        <v>51.999165275459099</v>
      </c>
      <c r="Q226" t="str">
        <f t="shared" si="23"/>
        <v>film &amp; video</v>
      </c>
      <c r="R226" t="str">
        <f t="shared" si="20"/>
        <v>science fiction</v>
      </c>
      <c r="S226" s="9">
        <f t="shared" si="21"/>
        <v>41906.208333333336</v>
      </c>
      <c r="T226" s="10">
        <f t="shared" si="22"/>
        <v>41951.25</v>
      </c>
    </row>
    <row r="227" spans="1:20" ht="16" x14ac:dyDescent="0.4">
      <c r="A227">
        <v>225</v>
      </c>
      <c r="B227" t="s">
        <v>503</v>
      </c>
      <c r="C227" s="3" t="s">
        <v>504</v>
      </c>
      <c r="D227" s="6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260.1740412979351</v>
      </c>
      <c r="P227" s="6">
        <f t="shared" si="19"/>
        <v>29.999659863945578</v>
      </c>
      <c r="Q227" t="str">
        <f t="shared" si="23"/>
        <v>music</v>
      </c>
      <c r="R227" t="str">
        <f t="shared" si="20"/>
        <v>rock</v>
      </c>
      <c r="S227" s="9">
        <f t="shared" si="21"/>
        <v>41762.208333333336</v>
      </c>
      <c r="T227" s="10">
        <f t="shared" si="22"/>
        <v>41762.208333333336</v>
      </c>
    </row>
    <row r="228" spans="1:20" ht="16" x14ac:dyDescent="0.4">
      <c r="A228">
        <v>226</v>
      </c>
      <c r="B228" t="s">
        <v>253</v>
      </c>
      <c r="C228" s="3" t="s">
        <v>505</v>
      </c>
      <c r="D228" s="6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366.63333333333333</v>
      </c>
      <c r="P228" s="6">
        <f t="shared" si="19"/>
        <v>98.205357142857139</v>
      </c>
      <c r="Q228" t="str">
        <f t="shared" si="23"/>
        <v>photography</v>
      </c>
      <c r="R228" t="str">
        <f t="shared" si="20"/>
        <v>photography books</v>
      </c>
      <c r="S228" s="9">
        <f t="shared" si="21"/>
        <v>40276.208333333336</v>
      </c>
      <c r="T228" s="10">
        <f t="shared" si="22"/>
        <v>40313.208333333336</v>
      </c>
    </row>
    <row r="229" spans="1:20" ht="16" x14ac:dyDescent="0.4">
      <c r="A229">
        <v>227</v>
      </c>
      <c r="B229" t="s">
        <v>506</v>
      </c>
      <c r="C229" s="3" t="s">
        <v>507</v>
      </c>
      <c r="D229" s="6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168.72085385878489</v>
      </c>
      <c r="P229" s="6">
        <f t="shared" si="19"/>
        <v>108.96182396606575</v>
      </c>
      <c r="Q229" t="str">
        <f t="shared" si="23"/>
        <v>games</v>
      </c>
      <c r="R229" t="str">
        <f t="shared" si="20"/>
        <v>mobile games</v>
      </c>
      <c r="S229" s="9">
        <f t="shared" si="21"/>
        <v>42139.208333333328</v>
      </c>
      <c r="T229" s="10">
        <f t="shared" si="22"/>
        <v>42145.208333333328</v>
      </c>
    </row>
    <row r="230" spans="1:20" ht="16" x14ac:dyDescent="0.4">
      <c r="A230">
        <v>228</v>
      </c>
      <c r="B230" t="s">
        <v>508</v>
      </c>
      <c r="C230" s="3" t="s">
        <v>509</v>
      </c>
      <c r="D230" s="6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119.90717911530093</v>
      </c>
      <c r="P230" s="6">
        <f t="shared" si="19"/>
        <v>66.998379254457049</v>
      </c>
      <c r="Q230" t="str">
        <f t="shared" si="23"/>
        <v>film &amp; video</v>
      </c>
      <c r="R230" t="str">
        <f t="shared" si="20"/>
        <v>animation</v>
      </c>
      <c r="S230" s="9">
        <f t="shared" si="21"/>
        <v>42613.208333333328</v>
      </c>
      <c r="T230" s="10">
        <f t="shared" si="22"/>
        <v>42638.208333333328</v>
      </c>
    </row>
    <row r="231" spans="1:20" ht="16" x14ac:dyDescent="0.4">
      <c r="A231">
        <v>229</v>
      </c>
      <c r="B231" t="s">
        <v>510</v>
      </c>
      <c r="C231" s="3" t="s">
        <v>511</v>
      </c>
      <c r="D231" s="6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193.68925233644859</v>
      </c>
      <c r="P231" s="6">
        <f t="shared" si="19"/>
        <v>64.99333594668758</v>
      </c>
      <c r="Q231" t="str">
        <f t="shared" si="23"/>
        <v>games</v>
      </c>
      <c r="R231" t="str">
        <f t="shared" si="20"/>
        <v>mobile games</v>
      </c>
      <c r="S231" s="9">
        <f t="shared" si="21"/>
        <v>42887.208333333328</v>
      </c>
      <c r="T231" s="10">
        <f t="shared" si="22"/>
        <v>42935.208333333328</v>
      </c>
    </row>
    <row r="232" spans="1:20" ht="16" x14ac:dyDescent="0.4">
      <c r="A232">
        <v>230</v>
      </c>
      <c r="B232" t="s">
        <v>512</v>
      </c>
      <c r="C232" s="3" t="s">
        <v>513</v>
      </c>
      <c r="D232" s="6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420.16666666666669</v>
      </c>
      <c r="P232" s="6">
        <f t="shared" si="19"/>
        <v>99.841584158415841</v>
      </c>
      <c r="Q232" t="str">
        <f t="shared" si="23"/>
        <v>games</v>
      </c>
      <c r="R232" t="str">
        <f t="shared" si="20"/>
        <v>video games</v>
      </c>
      <c r="S232" s="9">
        <f t="shared" si="21"/>
        <v>43805.25</v>
      </c>
      <c r="T232" s="10">
        <f t="shared" si="22"/>
        <v>43805.25</v>
      </c>
    </row>
    <row r="233" spans="1:20" ht="16" x14ac:dyDescent="0.4">
      <c r="A233">
        <v>231</v>
      </c>
      <c r="B233" t="s">
        <v>514</v>
      </c>
      <c r="C233" s="3" t="s">
        <v>515</v>
      </c>
      <c r="D233" s="6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76.708333333333329</v>
      </c>
      <c r="P233" s="6">
        <f t="shared" si="19"/>
        <v>82.432835820895519</v>
      </c>
      <c r="Q233" t="str">
        <f t="shared" si="23"/>
        <v>theater</v>
      </c>
      <c r="R233" t="str">
        <f t="shared" si="20"/>
        <v>plays</v>
      </c>
      <c r="S233" s="9">
        <f t="shared" si="21"/>
        <v>41415.208333333336</v>
      </c>
      <c r="T233" s="10">
        <f t="shared" si="22"/>
        <v>41473.208333333336</v>
      </c>
    </row>
    <row r="234" spans="1:20" ht="16" x14ac:dyDescent="0.4">
      <c r="A234">
        <v>232</v>
      </c>
      <c r="B234" t="s">
        <v>516</v>
      </c>
      <c r="C234" s="3" t="s">
        <v>517</v>
      </c>
      <c r="D234" s="6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171.26470588235293</v>
      </c>
      <c r="P234" s="6">
        <f t="shared" si="19"/>
        <v>63.293478260869563</v>
      </c>
      <c r="Q234" t="str">
        <f t="shared" si="23"/>
        <v>theater</v>
      </c>
      <c r="R234" t="str">
        <f t="shared" si="20"/>
        <v>plays</v>
      </c>
      <c r="S234" s="9">
        <f t="shared" si="21"/>
        <v>42576.208333333328</v>
      </c>
      <c r="T234" s="10">
        <f t="shared" si="22"/>
        <v>42577.208333333328</v>
      </c>
    </row>
    <row r="235" spans="1:20" ht="16" x14ac:dyDescent="0.4">
      <c r="A235">
        <v>233</v>
      </c>
      <c r="B235" t="s">
        <v>518</v>
      </c>
      <c r="C235" s="3" t="s">
        <v>519</v>
      </c>
      <c r="D235" s="6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157.89473684210526</v>
      </c>
      <c r="P235" s="6">
        <f t="shared" si="19"/>
        <v>96.774193548387103</v>
      </c>
      <c r="Q235" t="str">
        <f t="shared" si="23"/>
        <v>film &amp; video</v>
      </c>
      <c r="R235" t="str">
        <f t="shared" si="20"/>
        <v>animation</v>
      </c>
      <c r="S235" s="9">
        <f t="shared" si="21"/>
        <v>40706.208333333336</v>
      </c>
      <c r="T235" s="10">
        <f t="shared" si="22"/>
        <v>40722.208333333336</v>
      </c>
    </row>
    <row r="236" spans="1:20" ht="16" x14ac:dyDescent="0.4">
      <c r="A236">
        <v>234</v>
      </c>
      <c r="B236" t="s">
        <v>520</v>
      </c>
      <c r="C236" s="3" t="s">
        <v>521</v>
      </c>
      <c r="D236" s="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109.08</v>
      </c>
      <c r="P236" s="6">
        <f t="shared" si="19"/>
        <v>54.906040268456373</v>
      </c>
      <c r="Q236" t="str">
        <f t="shared" si="23"/>
        <v>games</v>
      </c>
      <c r="R236" t="str">
        <f t="shared" si="20"/>
        <v>video games</v>
      </c>
      <c r="S236" s="9">
        <f t="shared" si="21"/>
        <v>42969.208333333328</v>
      </c>
      <c r="T236" s="10">
        <f t="shared" si="22"/>
        <v>42976.208333333328</v>
      </c>
    </row>
    <row r="237" spans="1:20" ht="31.5" x14ac:dyDescent="0.4">
      <c r="A237">
        <v>235</v>
      </c>
      <c r="B237" t="s">
        <v>522</v>
      </c>
      <c r="C237" s="3" t="s">
        <v>523</v>
      </c>
      <c r="D237" s="6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41.732558139534881</v>
      </c>
      <c r="P237" s="6">
        <f t="shared" si="19"/>
        <v>39.010869565217391</v>
      </c>
      <c r="Q237" t="str">
        <f t="shared" si="23"/>
        <v>film &amp; video</v>
      </c>
      <c r="R237" t="str">
        <f t="shared" si="20"/>
        <v>animation</v>
      </c>
      <c r="S237" s="9">
        <f t="shared" si="21"/>
        <v>42779.25</v>
      </c>
      <c r="T237" s="10">
        <f t="shared" si="22"/>
        <v>42784.25</v>
      </c>
    </row>
    <row r="238" spans="1:20" ht="16" x14ac:dyDescent="0.4">
      <c r="A238">
        <v>236</v>
      </c>
      <c r="B238" t="s">
        <v>524</v>
      </c>
      <c r="C238" s="3" t="s">
        <v>525</v>
      </c>
      <c r="D238" s="6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10.944303797468354</v>
      </c>
      <c r="P238" s="6">
        <f t="shared" si="19"/>
        <v>75.84210526315789</v>
      </c>
      <c r="Q238" t="str">
        <f t="shared" si="23"/>
        <v>music</v>
      </c>
      <c r="R238" t="str">
        <f t="shared" si="20"/>
        <v>rock</v>
      </c>
      <c r="S238" s="9">
        <f t="shared" si="21"/>
        <v>43641.208333333328</v>
      </c>
      <c r="T238" s="10">
        <f t="shared" si="22"/>
        <v>43648.208333333328</v>
      </c>
    </row>
    <row r="239" spans="1:20" ht="31.5" x14ac:dyDescent="0.4">
      <c r="A239">
        <v>237</v>
      </c>
      <c r="B239" t="s">
        <v>526</v>
      </c>
      <c r="C239" s="3" t="s">
        <v>527</v>
      </c>
      <c r="D239" s="6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159.3763440860215</v>
      </c>
      <c r="P239" s="6">
        <f t="shared" si="19"/>
        <v>45.051671732522799</v>
      </c>
      <c r="Q239" t="str">
        <f t="shared" si="23"/>
        <v>film &amp; video</v>
      </c>
      <c r="R239" t="str">
        <f t="shared" si="20"/>
        <v>animation</v>
      </c>
      <c r="S239" s="9">
        <f t="shared" si="21"/>
        <v>41754.208333333336</v>
      </c>
      <c r="T239" s="10">
        <f t="shared" si="22"/>
        <v>41756.208333333336</v>
      </c>
    </row>
    <row r="240" spans="1:20" ht="16" x14ac:dyDescent="0.4">
      <c r="A240">
        <v>238</v>
      </c>
      <c r="B240" t="s">
        <v>528</v>
      </c>
      <c r="C240" s="3" t="s">
        <v>529</v>
      </c>
      <c r="D240" s="6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422.41666666666669</v>
      </c>
      <c r="P240" s="6">
        <f t="shared" si="19"/>
        <v>104.51546391752578</v>
      </c>
      <c r="Q240" t="str">
        <f t="shared" si="23"/>
        <v>theater</v>
      </c>
      <c r="R240" t="str">
        <f t="shared" si="20"/>
        <v>plays</v>
      </c>
      <c r="S240" s="9">
        <f t="shared" si="21"/>
        <v>43083.25</v>
      </c>
      <c r="T240" s="10">
        <f t="shared" si="22"/>
        <v>43108.25</v>
      </c>
    </row>
    <row r="241" spans="1:20" ht="31.5" x14ac:dyDescent="0.4">
      <c r="A241">
        <v>239</v>
      </c>
      <c r="B241" t="s">
        <v>530</v>
      </c>
      <c r="C241" s="3" t="s">
        <v>531</v>
      </c>
      <c r="D241" s="6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97.71875</v>
      </c>
      <c r="P241" s="6">
        <f t="shared" si="19"/>
        <v>76.268292682926827</v>
      </c>
      <c r="Q241" t="str">
        <f t="shared" si="23"/>
        <v>technology</v>
      </c>
      <c r="R241" t="str">
        <f t="shared" si="20"/>
        <v>wearables</v>
      </c>
      <c r="S241" s="9">
        <f t="shared" si="21"/>
        <v>42245.208333333328</v>
      </c>
      <c r="T241" s="10">
        <f t="shared" si="22"/>
        <v>42249.208333333328</v>
      </c>
    </row>
    <row r="242" spans="1:20" ht="16" x14ac:dyDescent="0.4">
      <c r="A242">
        <v>240</v>
      </c>
      <c r="B242" t="s">
        <v>532</v>
      </c>
      <c r="C242" s="3" t="s">
        <v>533</v>
      </c>
      <c r="D242" s="6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418.78911564625849</v>
      </c>
      <c r="P242" s="6">
        <f t="shared" si="19"/>
        <v>69.015695067264573</v>
      </c>
      <c r="Q242" t="str">
        <f t="shared" si="23"/>
        <v>theater</v>
      </c>
      <c r="R242" t="str">
        <f t="shared" si="20"/>
        <v>plays</v>
      </c>
      <c r="S242" s="9">
        <f t="shared" si="21"/>
        <v>40396.208333333336</v>
      </c>
      <c r="T242" s="10">
        <f t="shared" si="22"/>
        <v>40397.208333333336</v>
      </c>
    </row>
    <row r="243" spans="1:20" ht="16" x14ac:dyDescent="0.4">
      <c r="A243">
        <v>241</v>
      </c>
      <c r="B243" t="s">
        <v>534</v>
      </c>
      <c r="C243" s="3" t="s">
        <v>535</v>
      </c>
      <c r="D243" s="6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101.91632047477745</v>
      </c>
      <c r="P243" s="6">
        <f t="shared" si="19"/>
        <v>101.97684085510689</v>
      </c>
      <c r="Q243" t="str">
        <f t="shared" si="23"/>
        <v>publishing</v>
      </c>
      <c r="R243" t="str">
        <f t="shared" si="20"/>
        <v>nonfiction</v>
      </c>
      <c r="S243" s="9">
        <f t="shared" si="21"/>
        <v>41742.208333333336</v>
      </c>
      <c r="T243" s="10">
        <f t="shared" si="22"/>
        <v>41752.208333333336</v>
      </c>
    </row>
    <row r="244" spans="1:20" ht="16" x14ac:dyDescent="0.4">
      <c r="A244">
        <v>242</v>
      </c>
      <c r="B244" t="s">
        <v>536</v>
      </c>
      <c r="C244" s="3" t="s">
        <v>537</v>
      </c>
      <c r="D244" s="6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127.72619047619047</v>
      </c>
      <c r="P244" s="6">
        <f t="shared" si="19"/>
        <v>42.915999999999997</v>
      </c>
      <c r="Q244" t="str">
        <f t="shared" si="23"/>
        <v>music</v>
      </c>
      <c r="R244" t="str">
        <f t="shared" si="20"/>
        <v>rock</v>
      </c>
      <c r="S244" s="9">
        <f t="shared" si="21"/>
        <v>42865.208333333328</v>
      </c>
      <c r="T244" s="10">
        <f t="shared" si="22"/>
        <v>42875.208333333328</v>
      </c>
    </row>
    <row r="245" spans="1:20" ht="31.5" x14ac:dyDescent="0.4">
      <c r="A245">
        <v>243</v>
      </c>
      <c r="B245" t="s">
        <v>538</v>
      </c>
      <c r="C245" s="3" t="s">
        <v>539</v>
      </c>
      <c r="D245" s="6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445.21739130434781</v>
      </c>
      <c r="P245" s="6">
        <f t="shared" si="19"/>
        <v>43.025210084033617</v>
      </c>
      <c r="Q245" t="str">
        <f t="shared" si="23"/>
        <v>theater</v>
      </c>
      <c r="R245" t="str">
        <f t="shared" si="20"/>
        <v>plays</v>
      </c>
      <c r="S245" s="9">
        <f t="shared" si="21"/>
        <v>43163.25</v>
      </c>
      <c r="T245" s="10">
        <f t="shared" si="22"/>
        <v>43166.25</v>
      </c>
    </row>
    <row r="246" spans="1:20" ht="31.5" x14ac:dyDescent="0.4">
      <c r="A246">
        <v>244</v>
      </c>
      <c r="B246" t="s">
        <v>540</v>
      </c>
      <c r="C246" s="3" t="s">
        <v>541</v>
      </c>
      <c r="D246" s="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569.71428571428578</v>
      </c>
      <c r="P246" s="6">
        <f t="shared" si="19"/>
        <v>75.245283018867923</v>
      </c>
      <c r="Q246" t="str">
        <f t="shared" si="23"/>
        <v>theater</v>
      </c>
      <c r="R246" t="str">
        <f t="shared" si="20"/>
        <v>plays</v>
      </c>
      <c r="S246" s="9">
        <f t="shared" si="21"/>
        <v>41834.208333333336</v>
      </c>
      <c r="T246" s="10">
        <f t="shared" si="22"/>
        <v>41886.208333333336</v>
      </c>
    </row>
    <row r="247" spans="1:20" ht="16" x14ac:dyDescent="0.4">
      <c r="A247">
        <v>245</v>
      </c>
      <c r="B247" t="s">
        <v>542</v>
      </c>
      <c r="C247" s="3" t="s">
        <v>543</v>
      </c>
      <c r="D247" s="6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509.34482758620686</v>
      </c>
      <c r="P247" s="6">
        <f t="shared" si="19"/>
        <v>69.023364485981304</v>
      </c>
      <c r="Q247" t="str">
        <f t="shared" si="23"/>
        <v>theater</v>
      </c>
      <c r="R247" t="str">
        <f t="shared" si="20"/>
        <v>plays</v>
      </c>
      <c r="S247" s="9">
        <f t="shared" si="21"/>
        <v>41736.208333333336</v>
      </c>
      <c r="T247" s="10">
        <f t="shared" si="22"/>
        <v>41737.208333333336</v>
      </c>
    </row>
    <row r="248" spans="1:20" ht="16" x14ac:dyDescent="0.4">
      <c r="A248">
        <v>246</v>
      </c>
      <c r="B248" t="s">
        <v>544</v>
      </c>
      <c r="C248" s="3" t="s">
        <v>545</v>
      </c>
      <c r="D248" s="6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325.5333333333333</v>
      </c>
      <c r="P248" s="6">
        <f t="shared" si="19"/>
        <v>65.986486486486484</v>
      </c>
      <c r="Q248" t="str">
        <f t="shared" si="23"/>
        <v>technology</v>
      </c>
      <c r="R248" t="str">
        <f t="shared" si="20"/>
        <v>web</v>
      </c>
      <c r="S248" s="9">
        <f t="shared" si="21"/>
        <v>41491.208333333336</v>
      </c>
      <c r="T248" s="10">
        <f t="shared" si="22"/>
        <v>41495.208333333336</v>
      </c>
    </row>
    <row r="249" spans="1:20" ht="16" x14ac:dyDescent="0.4">
      <c r="A249">
        <v>247</v>
      </c>
      <c r="B249" t="s">
        <v>546</v>
      </c>
      <c r="C249" s="3" t="s">
        <v>547</v>
      </c>
      <c r="D249" s="6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932.61616161616166</v>
      </c>
      <c r="P249" s="6">
        <f t="shared" si="19"/>
        <v>98.013800424628457</v>
      </c>
      <c r="Q249" t="str">
        <f t="shared" si="23"/>
        <v>publishing</v>
      </c>
      <c r="R249" t="str">
        <f t="shared" si="20"/>
        <v>fiction</v>
      </c>
      <c r="S249" s="9">
        <f t="shared" si="21"/>
        <v>42726.25</v>
      </c>
      <c r="T249" s="10">
        <f t="shared" si="22"/>
        <v>42741.25</v>
      </c>
    </row>
    <row r="250" spans="1:20" ht="16" x14ac:dyDescent="0.4">
      <c r="A250">
        <v>248</v>
      </c>
      <c r="B250" t="s">
        <v>548</v>
      </c>
      <c r="C250" s="3" t="s">
        <v>549</v>
      </c>
      <c r="D250" s="6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211.33870967741933</v>
      </c>
      <c r="P250" s="6">
        <f t="shared" si="19"/>
        <v>60.105504587155963</v>
      </c>
      <c r="Q250" t="str">
        <f t="shared" si="23"/>
        <v>games</v>
      </c>
      <c r="R250" t="str">
        <f t="shared" si="20"/>
        <v>mobile games</v>
      </c>
      <c r="S250" s="9">
        <f t="shared" si="21"/>
        <v>42004.25</v>
      </c>
      <c r="T250" s="10">
        <f t="shared" si="22"/>
        <v>42009.25</v>
      </c>
    </row>
    <row r="251" spans="1:20" ht="16" x14ac:dyDescent="0.4">
      <c r="A251">
        <v>249</v>
      </c>
      <c r="B251" t="s">
        <v>550</v>
      </c>
      <c r="C251" s="3" t="s">
        <v>551</v>
      </c>
      <c r="D251" s="6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273.32520325203251</v>
      </c>
      <c r="P251" s="6">
        <f t="shared" si="19"/>
        <v>26.000773395204948</v>
      </c>
      <c r="Q251" t="str">
        <f t="shared" si="23"/>
        <v>publishing</v>
      </c>
      <c r="R251" t="str">
        <f t="shared" si="20"/>
        <v>translations</v>
      </c>
      <c r="S251" s="9">
        <f t="shared" si="21"/>
        <v>42006.25</v>
      </c>
      <c r="T251" s="10">
        <f t="shared" si="22"/>
        <v>42013.25</v>
      </c>
    </row>
    <row r="252" spans="1:20" ht="16" x14ac:dyDescent="0.4">
      <c r="A252">
        <v>250</v>
      </c>
      <c r="B252" t="s">
        <v>552</v>
      </c>
      <c r="C252" s="3" t="s">
        <v>553</v>
      </c>
      <c r="D252" s="6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3</v>
      </c>
      <c r="P252" s="6">
        <f t="shared" si="19"/>
        <v>3</v>
      </c>
      <c r="Q252" t="str">
        <f t="shared" si="23"/>
        <v>music</v>
      </c>
      <c r="R252" t="str">
        <f t="shared" si="20"/>
        <v>rock</v>
      </c>
      <c r="S252" s="9">
        <f t="shared" si="21"/>
        <v>40203.25</v>
      </c>
      <c r="T252" s="10">
        <f t="shared" si="22"/>
        <v>40238.25</v>
      </c>
    </row>
    <row r="253" spans="1:20" ht="16" x14ac:dyDescent="0.4">
      <c r="A253">
        <v>251</v>
      </c>
      <c r="B253" t="s">
        <v>554</v>
      </c>
      <c r="C253" s="3" t="s">
        <v>555</v>
      </c>
      <c r="D253" s="6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54.084507042253513</v>
      </c>
      <c r="P253" s="6">
        <f t="shared" si="19"/>
        <v>38.019801980198018</v>
      </c>
      <c r="Q253" t="str">
        <f t="shared" si="23"/>
        <v>theater</v>
      </c>
      <c r="R253" t="str">
        <f t="shared" si="20"/>
        <v>plays</v>
      </c>
      <c r="S253" s="9">
        <f t="shared" si="21"/>
        <v>41252.25</v>
      </c>
      <c r="T253" s="10">
        <f t="shared" si="22"/>
        <v>41254.25</v>
      </c>
    </row>
    <row r="254" spans="1:20" ht="31.5" x14ac:dyDescent="0.4">
      <c r="A254">
        <v>252</v>
      </c>
      <c r="B254" t="s">
        <v>556</v>
      </c>
      <c r="C254" s="3" t="s">
        <v>557</v>
      </c>
      <c r="D254" s="6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626.29999999999995</v>
      </c>
      <c r="P254" s="6">
        <f t="shared" si="19"/>
        <v>106.15254237288136</v>
      </c>
      <c r="Q254" t="str">
        <f t="shared" si="23"/>
        <v>theater</v>
      </c>
      <c r="R254" t="str">
        <f t="shared" si="20"/>
        <v>plays</v>
      </c>
      <c r="S254" s="9">
        <f t="shared" si="21"/>
        <v>41572.208333333336</v>
      </c>
      <c r="T254" s="10">
        <f t="shared" si="22"/>
        <v>41577.208333333336</v>
      </c>
    </row>
    <row r="255" spans="1:20" ht="16" x14ac:dyDescent="0.4">
      <c r="A255">
        <v>253</v>
      </c>
      <c r="B255" t="s">
        <v>558</v>
      </c>
      <c r="C255" s="3" t="s">
        <v>559</v>
      </c>
      <c r="D255" s="6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89.021399176954731</v>
      </c>
      <c r="P255" s="6">
        <f t="shared" si="19"/>
        <v>81.019475655430711</v>
      </c>
      <c r="Q255" t="str">
        <f t="shared" si="23"/>
        <v>film &amp; video</v>
      </c>
      <c r="R255" t="str">
        <f t="shared" si="20"/>
        <v>drama</v>
      </c>
      <c r="S255" s="9">
        <f t="shared" si="21"/>
        <v>40641.208333333336</v>
      </c>
      <c r="T255" s="10">
        <f t="shared" si="22"/>
        <v>40653.208333333336</v>
      </c>
    </row>
    <row r="256" spans="1:20" ht="31.5" x14ac:dyDescent="0.4">
      <c r="A256">
        <v>254</v>
      </c>
      <c r="B256" t="s">
        <v>560</v>
      </c>
      <c r="C256" s="3" t="s">
        <v>561</v>
      </c>
      <c r="D256" s="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184.89130434782609</v>
      </c>
      <c r="P256" s="6">
        <f t="shared" si="19"/>
        <v>96.647727272727266</v>
      </c>
      <c r="Q256" t="str">
        <f t="shared" si="23"/>
        <v>publishing</v>
      </c>
      <c r="R256" t="str">
        <f t="shared" si="20"/>
        <v>nonfiction</v>
      </c>
      <c r="S256" s="9">
        <f t="shared" si="21"/>
        <v>42787.25</v>
      </c>
      <c r="T256" s="10">
        <f t="shared" si="22"/>
        <v>42789.25</v>
      </c>
    </row>
    <row r="257" spans="1:20" ht="31.5" x14ac:dyDescent="0.4">
      <c r="A257">
        <v>255</v>
      </c>
      <c r="B257" t="s">
        <v>562</v>
      </c>
      <c r="C257" s="3" t="s">
        <v>563</v>
      </c>
      <c r="D257" s="6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120.16770186335404</v>
      </c>
      <c r="P257" s="6">
        <f t="shared" si="19"/>
        <v>57.003535651149086</v>
      </c>
      <c r="Q257" t="str">
        <f t="shared" si="23"/>
        <v>music</v>
      </c>
      <c r="R257" t="str">
        <f t="shared" si="20"/>
        <v>rock</v>
      </c>
      <c r="S257" s="9">
        <f t="shared" si="21"/>
        <v>40590.25</v>
      </c>
      <c r="T257" s="10">
        <f t="shared" si="22"/>
        <v>40595.25</v>
      </c>
    </row>
    <row r="258" spans="1:20" ht="16" x14ac:dyDescent="0.4">
      <c r="A258">
        <v>256</v>
      </c>
      <c r="B258" t="s">
        <v>564</v>
      </c>
      <c r="C258" s="3" t="s">
        <v>565</v>
      </c>
      <c r="D258" s="6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23.390243902439025</v>
      </c>
      <c r="P258" s="6">
        <f t="shared" si="19"/>
        <v>63.93333333333333</v>
      </c>
      <c r="Q258" t="str">
        <f t="shared" si="23"/>
        <v>music</v>
      </c>
      <c r="R258" t="str">
        <f t="shared" si="20"/>
        <v>rock</v>
      </c>
      <c r="S258" s="9">
        <f t="shared" si="21"/>
        <v>42393.25</v>
      </c>
      <c r="T258" s="10">
        <f t="shared" si="22"/>
        <v>42430.25</v>
      </c>
    </row>
    <row r="259" spans="1:20" ht="16" x14ac:dyDescent="0.4">
      <c r="A259">
        <v>257</v>
      </c>
      <c r="B259" t="s">
        <v>566</v>
      </c>
      <c r="C259" s="3" t="s">
        <v>567</v>
      </c>
      <c r="D259" s="6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(E259/D259)*100</f>
        <v>146</v>
      </c>
      <c r="P259" s="6">
        <f t="shared" ref="P259:P322" si="25">IF(G259=0,0,E259/G259)</f>
        <v>90.456521739130437</v>
      </c>
      <c r="Q259" t="str">
        <f t="shared" si="23"/>
        <v>theater</v>
      </c>
      <c r="R259" t="str">
        <f t="shared" ref="R259:R322" si="26">RIGHT(N259,LEN(N259)-SEARCH("/",N259))</f>
        <v>plays</v>
      </c>
      <c r="S259" s="9">
        <f t="shared" ref="S259:S322" si="27">(((J259/60)/60)/24)+DATE(1970,1,1)</f>
        <v>41338.25</v>
      </c>
      <c r="T259" s="10">
        <f t="shared" ref="T259:T322" si="28">(((K259/60)/60)/24)+DATE(1970,1,1)</f>
        <v>41352.208333333336</v>
      </c>
    </row>
    <row r="260" spans="1:20" ht="16" x14ac:dyDescent="0.4">
      <c r="A260">
        <v>258</v>
      </c>
      <c r="B260" t="s">
        <v>568</v>
      </c>
      <c r="C260" s="3" t="s">
        <v>569</v>
      </c>
      <c r="D260" s="6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268.48</v>
      </c>
      <c r="P260" s="6">
        <f t="shared" si="25"/>
        <v>72.172043010752688</v>
      </c>
      <c r="Q260" t="str">
        <f t="shared" si="23"/>
        <v>theater</v>
      </c>
      <c r="R260" t="str">
        <f t="shared" si="26"/>
        <v>plays</v>
      </c>
      <c r="S260" s="9">
        <f t="shared" si="27"/>
        <v>42712.25</v>
      </c>
      <c r="T260" s="10">
        <f t="shared" si="28"/>
        <v>42732.25</v>
      </c>
    </row>
    <row r="261" spans="1:20" ht="31.5" x14ac:dyDescent="0.4">
      <c r="A261">
        <v>259</v>
      </c>
      <c r="B261" t="s">
        <v>570</v>
      </c>
      <c r="C261" s="3" t="s">
        <v>571</v>
      </c>
      <c r="D261" s="6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597.5</v>
      </c>
      <c r="P261" s="6">
        <f t="shared" si="25"/>
        <v>77.934782608695656</v>
      </c>
      <c r="Q261" t="str">
        <f t="shared" ref="Q261:Q324" si="29">LEFT(N261, SEARCH("/",N261)-1)</f>
        <v>photography</v>
      </c>
      <c r="R261" t="str">
        <f t="shared" si="26"/>
        <v>photography books</v>
      </c>
      <c r="S261" s="9">
        <f t="shared" si="27"/>
        <v>41251.25</v>
      </c>
      <c r="T261" s="10">
        <f t="shared" si="28"/>
        <v>41270.25</v>
      </c>
    </row>
    <row r="262" spans="1:20" ht="16" x14ac:dyDescent="0.4">
      <c r="A262">
        <v>260</v>
      </c>
      <c r="B262" t="s">
        <v>572</v>
      </c>
      <c r="C262" s="3" t="s">
        <v>573</v>
      </c>
      <c r="D262" s="6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157.69841269841268</v>
      </c>
      <c r="P262" s="6">
        <f t="shared" si="25"/>
        <v>38.065134099616856</v>
      </c>
      <c r="Q262" t="str">
        <f t="shared" si="29"/>
        <v>music</v>
      </c>
      <c r="R262" t="str">
        <f t="shared" si="26"/>
        <v>rock</v>
      </c>
      <c r="S262" s="9">
        <f t="shared" si="27"/>
        <v>41180.208333333336</v>
      </c>
      <c r="T262" s="10">
        <f t="shared" si="28"/>
        <v>41192.208333333336</v>
      </c>
    </row>
    <row r="263" spans="1:20" ht="31.5" x14ac:dyDescent="0.4">
      <c r="A263">
        <v>261</v>
      </c>
      <c r="B263" t="s">
        <v>574</v>
      </c>
      <c r="C263" s="3" t="s">
        <v>575</v>
      </c>
      <c r="D263" s="6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31.201660735468568</v>
      </c>
      <c r="P263" s="6">
        <f t="shared" si="25"/>
        <v>57.936123348017624</v>
      </c>
      <c r="Q263" t="str">
        <f t="shared" si="29"/>
        <v>music</v>
      </c>
      <c r="R263" t="str">
        <f t="shared" si="26"/>
        <v>rock</v>
      </c>
      <c r="S263" s="9">
        <f t="shared" si="27"/>
        <v>40415.208333333336</v>
      </c>
      <c r="T263" s="10">
        <f t="shared" si="28"/>
        <v>40419.208333333336</v>
      </c>
    </row>
    <row r="264" spans="1:20" ht="16" x14ac:dyDescent="0.4">
      <c r="A264">
        <v>262</v>
      </c>
      <c r="B264" t="s">
        <v>576</v>
      </c>
      <c r="C264" s="3" t="s">
        <v>577</v>
      </c>
      <c r="D264" s="6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313.41176470588238</v>
      </c>
      <c r="P264" s="6">
        <f t="shared" si="25"/>
        <v>49.794392523364486</v>
      </c>
      <c r="Q264" t="str">
        <f t="shared" si="29"/>
        <v>music</v>
      </c>
      <c r="R264" t="str">
        <f t="shared" si="26"/>
        <v>indie rock</v>
      </c>
      <c r="S264" s="9">
        <f t="shared" si="27"/>
        <v>40638.208333333336</v>
      </c>
      <c r="T264" s="10">
        <f t="shared" si="28"/>
        <v>40664.208333333336</v>
      </c>
    </row>
    <row r="265" spans="1:20" ht="16" x14ac:dyDescent="0.4">
      <c r="A265">
        <v>263</v>
      </c>
      <c r="B265" t="s">
        <v>578</v>
      </c>
      <c r="C265" s="3" t="s">
        <v>579</v>
      </c>
      <c r="D265" s="6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370.89655172413791</v>
      </c>
      <c r="P265" s="6">
        <f t="shared" si="25"/>
        <v>54.050251256281406</v>
      </c>
      <c r="Q265" t="str">
        <f t="shared" si="29"/>
        <v>photography</v>
      </c>
      <c r="R265" t="str">
        <f t="shared" si="26"/>
        <v>photography books</v>
      </c>
      <c r="S265" s="9">
        <f t="shared" si="27"/>
        <v>40187.25</v>
      </c>
      <c r="T265" s="10">
        <f t="shared" si="28"/>
        <v>40187.25</v>
      </c>
    </row>
    <row r="266" spans="1:20" ht="16" x14ac:dyDescent="0.4">
      <c r="A266">
        <v>264</v>
      </c>
      <c r="B266" t="s">
        <v>580</v>
      </c>
      <c r="C266" s="3" t="s">
        <v>581</v>
      </c>
      <c r="D266" s="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362.66447368421052</v>
      </c>
      <c r="P266" s="6">
        <f t="shared" si="25"/>
        <v>30.002721335268504</v>
      </c>
      <c r="Q266" t="str">
        <f t="shared" si="29"/>
        <v>theater</v>
      </c>
      <c r="R266" t="str">
        <f t="shared" si="26"/>
        <v>plays</v>
      </c>
      <c r="S266" s="9">
        <f t="shared" si="27"/>
        <v>41317.25</v>
      </c>
      <c r="T266" s="10">
        <f t="shared" si="28"/>
        <v>41333.25</v>
      </c>
    </row>
    <row r="267" spans="1:20" ht="16" x14ac:dyDescent="0.4">
      <c r="A267">
        <v>265</v>
      </c>
      <c r="B267" t="s">
        <v>582</v>
      </c>
      <c r="C267" s="3" t="s">
        <v>583</v>
      </c>
      <c r="D267" s="6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123.08163265306122</v>
      </c>
      <c r="P267" s="6">
        <f t="shared" si="25"/>
        <v>70.127906976744185</v>
      </c>
      <c r="Q267" t="str">
        <f t="shared" si="29"/>
        <v>theater</v>
      </c>
      <c r="R267" t="str">
        <f t="shared" si="26"/>
        <v>plays</v>
      </c>
      <c r="S267" s="9">
        <f t="shared" si="27"/>
        <v>42372.25</v>
      </c>
      <c r="T267" s="10">
        <f t="shared" si="28"/>
        <v>42416.25</v>
      </c>
    </row>
    <row r="268" spans="1:20" ht="16" x14ac:dyDescent="0.4">
      <c r="A268">
        <v>266</v>
      </c>
      <c r="B268" t="s">
        <v>584</v>
      </c>
      <c r="C268" s="3" t="s">
        <v>585</v>
      </c>
      <c r="D268" s="6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76.766756032171585</v>
      </c>
      <c r="P268" s="6">
        <f t="shared" si="25"/>
        <v>26.996228786926462</v>
      </c>
      <c r="Q268" t="str">
        <f t="shared" si="29"/>
        <v>music</v>
      </c>
      <c r="R268" t="str">
        <f t="shared" si="26"/>
        <v>jazz</v>
      </c>
      <c r="S268" s="9">
        <f t="shared" si="27"/>
        <v>41950.25</v>
      </c>
      <c r="T268" s="10">
        <f t="shared" si="28"/>
        <v>41983.25</v>
      </c>
    </row>
    <row r="269" spans="1:20" ht="16" x14ac:dyDescent="0.4">
      <c r="A269">
        <v>267</v>
      </c>
      <c r="B269" t="s">
        <v>586</v>
      </c>
      <c r="C269" s="3" t="s">
        <v>587</v>
      </c>
      <c r="D269" s="6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233.62012987012989</v>
      </c>
      <c r="P269" s="6">
        <f t="shared" si="25"/>
        <v>51.990606936416185</v>
      </c>
      <c r="Q269" t="str">
        <f t="shared" si="29"/>
        <v>theater</v>
      </c>
      <c r="R269" t="str">
        <f t="shared" si="26"/>
        <v>plays</v>
      </c>
      <c r="S269" s="9">
        <f t="shared" si="27"/>
        <v>41206.208333333336</v>
      </c>
      <c r="T269" s="10">
        <f t="shared" si="28"/>
        <v>41222.25</v>
      </c>
    </row>
    <row r="270" spans="1:20" ht="16" x14ac:dyDescent="0.4">
      <c r="A270">
        <v>268</v>
      </c>
      <c r="B270" t="s">
        <v>588</v>
      </c>
      <c r="C270" s="3" t="s">
        <v>589</v>
      </c>
      <c r="D270" s="6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180.53333333333333</v>
      </c>
      <c r="P270" s="6">
        <f t="shared" si="25"/>
        <v>56.416666666666664</v>
      </c>
      <c r="Q270" t="str">
        <f t="shared" si="29"/>
        <v>film &amp; video</v>
      </c>
      <c r="R270" t="str">
        <f t="shared" si="26"/>
        <v>documentary</v>
      </c>
      <c r="S270" s="9">
        <f t="shared" si="27"/>
        <v>41186.208333333336</v>
      </c>
      <c r="T270" s="10">
        <f t="shared" si="28"/>
        <v>41232.25</v>
      </c>
    </row>
    <row r="271" spans="1:20" ht="16" x14ac:dyDescent="0.4">
      <c r="A271">
        <v>269</v>
      </c>
      <c r="B271" t="s">
        <v>590</v>
      </c>
      <c r="C271" s="3" t="s">
        <v>591</v>
      </c>
      <c r="D271" s="6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252.62857142857143</v>
      </c>
      <c r="P271" s="6">
        <f t="shared" si="25"/>
        <v>101.63218390804597</v>
      </c>
      <c r="Q271" t="str">
        <f t="shared" si="29"/>
        <v>film &amp; video</v>
      </c>
      <c r="R271" t="str">
        <f t="shared" si="26"/>
        <v>television</v>
      </c>
      <c r="S271" s="9">
        <f t="shared" si="27"/>
        <v>43496.25</v>
      </c>
      <c r="T271" s="10">
        <f t="shared" si="28"/>
        <v>43517.25</v>
      </c>
    </row>
    <row r="272" spans="1:20" ht="16" x14ac:dyDescent="0.4">
      <c r="A272">
        <v>270</v>
      </c>
      <c r="B272" t="s">
        <v>592</v>
      </c>
      <c r="C272" s="3" t="s">
        <v>593</v>
      </c>
      <c r="D272" s="6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27.176538240368025</v>
      </c>
      <c r="P272" s="6">
        <f t="shared" si="25"/>
        <v>25.005291005291006</v>
      </c>
      <c r="Q272" t="str">
        <f t="shared" si="29"/>
        <v>games</v>
      </c>
      <c r="R272" t="str">
        <f t="shared" si="26"/>
        <v>video games</v>
      </c>
      <c r="S272" s="9">
        <f t="shared" si="27"/>
        <v>40514.25</v>
      </c>
      <c r="T272" s="10">
        <f t="shared" si="28"/>
        <v>40516.25</v>
      </c>
    </row>
    <row r="273" spans="1:20" ht="31.5" x14ac:dyDescent="0.4">
      <c r="A273">
        <v>271</v>
      </c>
      <c r="B273" t="s">
        <v>594</v>
      </c>
      <c r="C273" s="3" t="s">
        <v>595</v>
      </c>
      <c r="D273" s="6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</v>
      </c>
      <c r="P273" s="6">
        <f t="shared" si="25"/>
        <v>32.016393442622949</v>
      </c>
      <c r="Q273" t="str">
        <f t="shared" si="29"/>
        <v>photography</v>
      </c>
      <c r="R273" t="str">
        <f t="shared" si="26"/>
        <v>photography books</v>
      </c>
      <c r="S273" s="9">
        <f t="shared" si="27"/>
        <v>42345.25</v>
      </c>
      <c r="T273" s="10">
        <f t="shared" si="28"/>
        <v>42376.25</v>
      </c>
    </row>
    <row r="274" spans="1:20" ht="16" x14ac:dyDescent="0.4">
      <c r="A274">
        <v>272</v>
      </c>
      <c r="B274" t="s">
        <v>596</v>
      </c>
      <c r="C274" s="3" t="s">
        <v>597</v>
      </c>
      <c r="D274" s="6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304.0097847358121</v>
      </c>
      <c r="P274" s="6">
        <f t="shared" si="25"/>
        <v>82.021647307286173</v>
      </c>
      <c r="Q274" t="str">
        <f t="shared" si="29"/>
        <v>theater</v>
      </c>
      <c r="R274" t="str">
        <f t="shared" si="26"/>
        <v>plays</v>
      </c>
      <c r="S274" s="9">
        <f t="shared" si="27"/>
        <v>43656.208333333328</v>
      </c>
      <c r="T274" s="10">
        <f t="shared" si="28"/>
        <v>43681.208333333328</v>
      </c>
    </row>
    <row r="275" spans="1:20" ht="16" x14ac:dyDescent="0.4">
      <c r="A275">
        <v>273</v>
      </c>
      <c r="B275" t="s">
        <v>598</v>
      </c>
      <c r="C275" s="3" t="s">
        <v>599</v>
      </c>
      <c r="D275" s="6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137.23076923076923</v>
      </c>
      <c r="P275" s="6">
        <f t="shared" si="25"/>
        <v>37.957446808510639</v>
      </c>
      <c r="Q275" t="str">
        <f t="shared" si="29"/>
        <v>theater</v>
      </c>
      <c r="R275" t="str">
        <f t="shared" si="26"/>
        <v>plays</v>
      </c>
      <c r="S275" s="9">
        <f t="shared" si="27"/>
        <v>42995.208333333328</v>
      </c>
      <c r="T275" s="10">
        <f t="shared" si="28"/>
        <v>42998.208333333328</v>
      </c>
    </row>
    <row r="276" spans="1:20" ht="31.5" x14ac:dyDescent="0.4">
      <c r="A276">
        <v>274</v>
      </c>
      <c r="B276" t="s">
        <v>600</v>
      </c>
      <c r="C276" s="3" t="s">
        <v>601</v>
      </c>
      <c r="D276" s="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32.208333333333336</v>
      </c>
      <c r="P276" s="6">
        <f t="shared" si="25"/>
        <v>51.533333333333331</v>
      </c>
      <c r="Q276" t="str">
        <f t="shared" si="29"/>
        <v>theater</v>
      </c>
      <c r="R276" t="str">
        <f t="shared" si="26"/>
        <v>plays</v>
      </c>
      <c r="S276" s="9">
        <f t="shared" si="27"/>
        <v>43045.25</v>
      </c>
      <c r="T276" s="10">
        <f t="shared" si="28"/>
        <v>43050.25</v>
      </c>
    </row>
    <row r="277" spans="1:20" ht="31.5" x14ac:dyDescent="0.4">
      <c r="A277">
        <v>275</v>
      </c>
      <c r="B277" t="s">
        <v>602</v>
      </c>
      <c r="C277" s="3" t="s">
        <v>603</v>
      </c>
      <c r="D277" s="6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241.51282051282053</v>
      </c>
      <c r="P277" s="6">
        <f t="shared" si="25"/>
        <v>81.198275862068968</v>
      </c>
      <c r="Q277" t="str">
        <f t="shared" si="29"/>
        <v>publishing</v>
      </c>
      <c r="R277" t="str">
        <f t="shared" si="26"/>
        <v>translations</v>
      </c>
      <c r="S277" s="9">
        <f t="shared" si="27"/>
        <v>43561.208333333328</v>
      </c>
      <c r="T277" s="10">
        <f t="shared" si="28"/>
        <v>43569.208333333328</v>
      </c>
    </row>
    <row r="278" spans="1:20" ht="16" x14ac:dyDescent="0.4">
      <c r="A278">
        <v>276</v>
      </c>
      <c r="B278" t="s">
        <v>604</v>
      </c>
      <c r="C278" s="3" t="s">
        <v>605</v>
      </c>
      <c r="D278" s="6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96.8</v>
      </c>
      <c r="P278" s="6">
        <f t="shared" si="25"/>
        <v>40.030075187969928</v>
      </c>
      <c r="Q278" t="str">
        <f t="shared" si="29"/>
        <v>games</v>
      </c>
      <c r="R278" t="str">
        <f t="shared" si="26"/>
        <v>video games</v>
      </c>
      <c r="S278" s="9">
        <f t="shared" si="27"/>
        <v>41018.208333333336</v>
      </c>
      <c r="T278" s="10">
        <f t="shared" si="28"/>
        <v>41023.208333333336</v>
      </c>
    </row>
    <row r="279" spans="1:20" ht="31.5" x14ac:dyDescent="0.4">
      <c r="A279">
        <v>277</v>
      </c>
      <c r="B279" t="s">
        <v>606</v>
      </c>
      <c r="C279" s="3" t="s">
        <v>607</v>
      </c>
      <c r="D279" s="6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1066.4285714285716</v>
      </c>
      <c r="P279" s="6">
        <f t="shared" si="25"/>
        <v>89.939759036144579</v>
      </c>
      <c r="Q279" t="str">
        <f t="shared" si="29"/>
        <v>theater</v>
      </c>
      <c r="R279" t="str">
        <f t="shared" si="26"/>
        <v>plays</v>
      </c>
      <c r="S279" s="9">
        <f t="shared" si="27"/>
        <v>40378.208333333336</v>
      </c>
      <c r="T279" s="10">
        <f t="shared" si="28"/>
        <v>40380.208333333336</v>
      </c>
    </row>
    <row r="280" spans="1:20" ht="16" x14ac:dyDescent="0.4">
      <c r="A280">
        <v>278</v>
      </c>
      <c r="B280" t="s">
        <v>608</v>
      </c>
      <c r="C280" s="3" t="s">
        <v>609</v>
      </c>
      <c r="D280" s="6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325.88888888888891</v>
      </c>
      <c r="P280" s="6">
        <f t="shared" si="25"/>
        <v>96.692307692307693</v>
      </c>
      <c r="Q280" t="str">
        <f t="shared" si="29"/>
        <v>technology</v>
      </c>
      <c r="R280" t="str">
        <f t="shared" si="26"/>
        <v>web</v>
      </c>
      <c r="S280" s="9">
        <f t="shared" si="27"/>
        <v>41239.25</v>
      </c>
      <c r="T280" s="10">
        <f t="shared" si="28"/>
        <v>41264.25</v>
      </c>
    </row>
    <row r="281" spans="1:20" ht="16" x14ac:dyDescent="0.4">
      <c r="A281">
        <v>279</v>
      </c>
      <c r="B281" t="s">
        <v>610</v>
      </c>
      <c r="C281" s="3" t="s">
        <v>611</v>
      </c>
      <c r="D281" s="6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170.70000000000002</v>
      </c>
      <c r="P281" s="6">
        <f t="shared" si="25"/>
        <v>25.010989010989011</v>
      </c>
      <c r="Q281" t="str">
        <f t="shared" si="29"/>
        <v>theater</v>
      </c>
      <c r="R281" t="str">
        <f t="shared" si="26"/>
        <v>plays</v>
      </c>
      <c r="S281" s="9">
        <f t="shared" si="27"/>
        <v>43346.208333333328</v>
      </c>
      <c r="T281" s="10">
        <f t="shared" si="28"/>
        <v>43349.208333333328</v>
      </c>
    </row>
    <row r="282" spans="1:20" ht="31.5" x14ac:dyDescent="0.4">
      <c r="A282">
        <v>280</v>
      </c>
      <c r="B282" t="s">
        <v>612</v>
      </c>
      <c r="C282" s="3" t="s">
        <v>613</v>
      </c>
      <c r="D282" s="6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581.44000000000005</v>
      </c>
      <c r="P282" s="6">
        <f t="shared" si="25"/>
        <v>36.987277353689571</v>
      </c>
      <c r="Q282" t="str">
        <f t="shared" si="29"/>
        <v>film &amp; video</v>
      </c>
      <c r="R282" t="str">
        <f t="shared" si="26"/>
        <v>animation</v>
      </c>
      <c r="S282" s="9">
        <f t="shared" si="27"/>
        <v>43060.25</v>
      </c>
      <c r="T282" s="10">
        <f t="shared" si="28"/>
        <v>43066.25</v>
      </c>
    </row>
    <row r="283" spans="1:20" ht="16" x14ac:dyDescent="0.4">
      <c r="A283">
        <v>281</v>
      </c>
      <c r="B283" t="s">
        <v>614</v>
      </c>
      <c r="C283" s="3" t="s">
        <v>615</v>
      </c>
      <c r="D283" s="6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91.520972644376897</v>
      </c>
      <c r="P283" s="6">
        <f t="shared" si="25"/>
        <v>73.012609117361791</v>
      </c>
      <c r="Q283" t="str">
        <f t="shared" si="29"/>
        <v>theater</v>
      </c>
      <c r="R283" t="str">
        <f t="shared" si="26"/>
        <v>plays</v>
      </c>
      <c r="S283" s="9">
        <f t="shared" si="27"/>
        <v>40979.25</v>
      </c>
      <c r="T283" s="10">
        <f t="shared" si="28"/>
        <v>41000.208333333336</v>
      </c>
    </row>
    <row r="284" spans="1:20" ht="16" x14ac:dyDescent="0.4">
      <c r="A284">
        <v>282</v>
      </c>
      <c r="B284" t="s">
        <v>616</v>
      </c>
      <c r="C284" s="3" t="s">
        <v>617</v>
      </c>
      <c r="D284" s="6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108.04761904761904</v>
      </c>
      <c r="P284" s="6">
        <f t="shared" si="25"/>
        <v>68.240601503759393</v>
      </c>
      <c r="Q284" t="str">
        <f t="shared" si="29"/>
        <v>film &amp; video</v>
      </c>
      <c r="R284" t="str">
        <f t="shared" si="26"/>
        <v>television</v>
      </c>
      <c r="S284" s="9">
        <f t="shared" si="27"/>
        <v>42701.25</v>
      </c>
      <c r="T284" s="10">
        <f t="shared" si="28"/>
        <v>42707.25</v>
      </c>
    </row>
    <row r="285" spans="1:20" ht="31.5" x14ac:dyDescent="0.4">
      <c r="A285">
        <v>283</v>
      </c>
      <c r="B285" t="s">
        <v>618</v>
      </c>
      <c r="C285" s="3" t="s">
        <v>619</v>
      </c>
      <c r="D285" s="6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18.728395061728396</v>
      </c>
      <c r="P285" s="6">
        <f t="shared" si="25"/>
        <v>52.310344827586206</v>
      </c>
      <c r="Q285" t="str">
        <f t="shared" si="29"/>
        <v>music</v>
      </c>
      <c r="R285" t="str">
        <f t="shared" si="26"/>
        <v>rock</v>
      </c>
      <c r="S285" s="9">
        <f t="shared" si="27"/>
        <v>42520.208333333328</v>
      </c>
      <c r="T285" s="10">
        <f t="shared" si="28"/>
        <v>42525.208333333328</v>
      </c>
    </row>
    <row r="286" spans="1:20" ht="16" x14ac:dyDescent="0.4">
      <c r="A286">
        <v>284</v>
      </c>
      <c r="B286" t="s">
        <v>620</v>
      </c>
      <c r="C286" s="3" t="s">
        <v>621</v>
      </c>
      <c r="D286" s="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83.193877551020407</v>
      </c>
      <c r="P286" s="6">
        <f t="shared" si="25"/>
        <v>61.765151515151516</v>
      </c>
      <c r="Q286" t="str">
        <f t="shared" si="29"/>
        <v>technology</v>
      </c>
      <c r="R286" t="str">
        <f t="shared" si="26"/>
        <v>web</v>
      </c>
      <c r="S286" s="9">
        <f t="shared" si="27"/>
        <v>41030.208333333336</v>
      </c>
      <c r="T286" s="10">
        <f t="shared" si="28"/>
        <v>41035.208333333336</v>
      </c>
    </row>
    <row r="287" spans="1:20" ht="16" x14ac:dyDescent="0.4">
      <c r="A287">
        <v>285</v>
      </c>
      <c r="B287" t="s">
        <v>622</v>
      </c>
      <c r="C287" s="3" t="s">
        <v>623</v>
      </c>
      <c r="D287" s="6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706.33333333333337</v>
      </c>
      <c r="P287" s="6">
        <f t="shared" si="25"/>
        <v>25.027559055118111</v>
      </c>
      <c r="Q287" t="str">
        <f t="shared" si="29"/>
        <v>theater</v>
      </c>
      <c r="R287" t="str">
        <f t="shared" si="26"/>
        <v>plays</v>
      </c>
      <c r="S287" s="9">
        <f t="shared" si="27"/>
        <v>42623.208333333328</v>
      </c>
      <c r="T287" s="10">
        <f t="shared" si="28"/>
        <v>42661.208333333328</v>
      </c>
    </row>
    <row r="288" spans="1:20" ht="16" x14ac:dyDescent="0.4">
      <c r="A288">
        <v>286</v>
      </c>
      <c r="B288" t="s">
        <v>624</v>
      </c>
      <c r="C288" s="3" t="s">
        <v>625</v>
      </c>
      <c r="D288" s="6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17.446030330062445</v>
      </c>
      <c r="P288" s="6">
        <f t="shared" si="25"/>
        <v>106.28804347826087</v>
      </c>
      <c r="Q288" t="str">
        <f t="shared" si="29"/>
        <v>theater</v>
      </c>
      <c r="R288" t="str">
        <f t="shared" si="26"/>
        <v>plays</v>
      </c>
      <c r="S288" s="9">
        <f t="shared" si="27"/>
        <v>42697.25</v>
      </c>
      <c r="T288" s="10">
        <f t="shared" si="28"/>
        <v>42704.25</v>
      </c>
    </row>
    <row r="289" spans="1:20" ht="16" x14ac:dyDescent="0.4">
      <c r="A289">
        <v>287</v>
      </c>
      <c r="B289" t="s">
        <v>626</v>
      </c>
      <c r="C289" s="3" t="s">
        <v>627</v>
      </c>
      <c r="D289" s="6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209.73015873015873</v>
      </c>
      <c r="P289" s="6">
        <f t="shared" si="25"/>
        <v>75.07386363636364</v>
      </c>
      <c r="Q289" t="str">
        <f t="shared" si="29"/>
        <v>music</v>
      </c>
      <c r="R289" t="str">
        <f t="shared" si="26"/>
        <v>electric music</v>
      </c>
      <c r="S289" s="9">
        <f t="shared" si="27"/>
        <v>42122.208333333328</v>
      </c>
      <c r="T289" s="10">
        <f t="shared" si="28"/>
        <v>42122.208333333328</v>
      </c>
    </row>
    <row r="290" spans="1:20" ht="16" x14ac:dyDescent="0.4">
      <c r="A290">
        <v>288</v>
      </c>
      <c r="B290" t="s">
        <v>628</v>
      </c>
      <c r="C290" s="3" t="s">
        <v>629</v>
      </c>
      <c r="D290" s="6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97.785714285714292</v>
      </c>
      <c r="P290" s="6">
        <f t="shared" si="25"/>
        <v>39.970802919708028</v>
      </c>
      <c r="Q290" t="str">
        <f t="shared" si="29"/>
        <v>music</v>
      </c>
      <c r="R290" t="str">
        <f t="shared" si="26"/>
        <v>metal</v>
      </c>
      <c r="S290" s="9">
        <f t="shared" si="27"/>
        <v>40982.208333333336</v>
      </c>
      <c r="T290" s="10">
        <f t="shared" si="28"/>
        <v>40983.208333333336</v>
      </c>
    </row>
    <row r="291" spans="1:20" ht="16" x14ac:dyDescent="0.4">
      <c r="A291">
        <v>289</v>
      </c>
      <c r="B291" t="s">
        <v>630</v>
      </c>
      <c r="C291" s="3" t="s">
        <v>631</v>
      </c>
      <c r="D291" s="6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1684.25</v>
      </c>
      <c r="P291" s="6">
        <f t="shared" si="25"/>
        <v>39.982195845697326</v>
      </c>
      <c r="Q291" t="str">
        <f t="shared" si="29"/>
        <v>theater</v>
      </c>
      <c r="R291" t="str">
        <f t="shared" si="26"/>
        <v>plays</v>
      </c>
      <c r="S291" s="9">
        <f t="shared" si="27"/>
        <v>42219.208333333328</v>
      </c>
      <c r="T291" s="10">
        <f t="shared" si="28"/>
        <v>42222.208333333328</v>
      </c>
    </row>
    <row r="292" spans="1:20" ht="16" x14ac:dyDescent="0.4">
      <c r="A292">
        <v>290</v>
      </c>
      <c r="B292" t="s">
        <v>632</v>
      </c>
      <c r="C292" s="3" t="s">
        <v>633</v>
      </c>
      <c r="D292" s="6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54.402135231316727</v>
      </c>
      <c r="P292" s="6">
        <f t="shared" si="25"/>
        <v>101.01541850220265</v>
      </c>
      <c r="Q292" t="str">
        <f t="shared" si="29"/>
        <v>film &amp; video</v>
      </c>
      <c r="R292" t="str">
        <f t="shared" si="26"/>
        <v>documentary</v>
      </c>
      <c r="S292" s="9">
        <f t="shared" si="27"/>
        <v>41404.208333333336</v>
      </c>
      <c r="T292" s="10">
        <f t="shared" si="28"/>
        <v>41436.208333333336</v>
      </c>
    </row>
    <row r="293" spans="1:20" ht="16" x14ac:dyDescent="0.4">
      <c r="A293">
        <v>291</v>
      </c>
      <c r="B293" t="s">
        <v>634</v>
      </c>
      <c r="C293" s="3" t="s">
        <v>635</v>
      </c>
      <c r="D293" s="6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456.61111111111109</v>
      </c>
      <c r="P293" s="6">
        <f t="shared" si="25"/>
        <v>76.813084112149539</v>
      </c>
      <c r="Q293" t="str">
        <f t="shared" si="29"/>
        <v>technology</v>
      </c>
      <c r="R293" t="str">
        <f t="shared" si="26"/>
        <v>web</v>
      </c>
      <c r="S293" s="9">
        <f t="shared" si="27"/>
        <v>40831.208333333336</v>
      </c>
      <c r="T293" s="10">
        <f t="shared" si="28"/>
        <v>40835.208333333336</v>
      </c>
    </row>
    <row r="294" spans="1:20" ht="16" x14ac:dyDescent="0.4">
      <c r="A294">
        <v>292</v>
      </c>
      <c r="B294" t="s">
        <v>636</v>
      </c>
      <c r="C294" s="3" t="s">
        <v>637</v>
      </c>
      <c r="D294" s="6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9.8219178082191778</v>
      </c>
      <c r="P294" s="6">
        <f t="shared" si="25"/>
        <v>71.7</v>
      </c>
      <c r="Q294" t="str">
        <f t="shared" si="29"/>
        <v>food</v>
      </c>
      <c r="R294" t="str">
        <f t="shared" si="26"/>
        <v>food trucks</v>
      </c>
      <c r="S294" s="9">
        <f t="shared" si="27"/>
        <v>40984.208333333336</v>
      </c>
      <c r="T294" s="10">
        <f t="shared" si="28"/>
        <v>41002.208333333336</v>
      </c>
    </row>
    <row r="295" spans="1:20" ht="16" x14ac:dyDescent="0.4">
      <c r="A295">
        <v>293</v>
      </c>
      <c r="B295" t="s">
        <v>638</v>
      </c>
      <c r="C295" s="3" t="s">
        <v>639</v>
      </c>
      <c r="D295" s="6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16.384615384615383</v>
      </c>
      <c r="P295" s="6">
        <f t="shared" si="25"/>
        <v>33.28125</v>
      </c>
      <c r="Q295" t="str">
        <f t="shared" si="29"/>
        <v>theater</v>
      </c>
      <c r="R295" t="str">
        <f t="shared" si="26"/>
        <v>plays</v>
      </c>
      <c r="S295" s="9">
        <f t="shared" si="27"/>
        <v>40456.208333333336</v>
      </c>
      <c r="T295" s="10">
        <f t="shared" si="28"/>
        <v>40465.208333333336</v>
      </c>
    </row>
    <row r="296" spans="1:20" ht="16" x14ac:dyDescent="0.4">
      <c r="A296">
        <v>294</v>
      </c>
      <c r="B296" t="s">
        <v>640</v>
      </c>
      <c r="C296" s="3" t="s">
        <v>641</v>
      </c>
      <c r="D296" s="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1339.6666666666667</v>
      </c>
      <c r="P296" s="6">
        <f t="shared" si="25"/>
        <v>43.923497267759565</v>
      </c>
      <c r="Q296" t="str">
        <f t="shared" si="29"/>
        <v>theater</v>
      </c>
      <c r="R296" t="str">
        <f t="shared" si="26"/>
        <v>plays</v>
      </c>
      <c r="S296" s="9">
        <f t="shared" si="27"/>
        <v>43399.208333333328</v>
      </c>
      <c r="T296" s="10">
        <f t="shared" si="28"/>
        <v>43411.25</v>
      </c>
    </row>
    <row r="297" spans="1:20" ht="31.5" x14ac:dyDescent="0.4">
      <c r="A297">
        <v>295</v>
      </c>
      <c r="B297" t="s">
        <v>642</v>
      </c>
      <c r="C297" s="3" t="s">
        <v>643</v>
      </c>
      <c r="D297" s="6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35.650077760497666</v>
      </c>
      <c r="P297" s="6">
        <f t="shared" si="25"/>
        <v>36.004712041884815</v>
      </c>
      <c r="Q297" t="str">
        <f t="shared" si="29"/>
        <v>theater</v>
      </c>
      <c r="R297" t="str">
        <f t="shared" si="26"/>
        <v>plays</v>
      </c>
      <c r="S297" s="9">
        <f t="shared" si="27"/>
        <v>41562.208333333336</v>
      </c>
      <c r="T297" s="10">
        <f t="shared" si="28"/>
        <v>41587.25</v>
      </c>
    </row>
    <row r="298" spans="1:20" ht="31.5" x14ac:dyDescent="0.4">
      <c r="A298">
        <v>296</v>
      </c>
      <c r="B298" t="s">
        <v>644</v>
      </c>
      <c r="C298" s="3" t="s">
        <v>645</v>
      </c>
      <c r="D298" s="6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54.950819672131146</v>
      </c>
      <c r="P298" s="6">
        <f t="shared" si="25"/>
        <v>88.21052631578948</v>
      </c>
      <c r="Q298" t="str">
        <f t="shared" si="29"/>
        <v>theater</v>
      </c>
      <c r="R298" t="str">
        <f t="shared" si="26"/>
        <v>plays</v>
      </c>
      <c r="S298" s="9">
        <f t="shared" si="27"/>
        <v>43493.25</v>
      </c>
      <c r="T298" s="10">
        <f t="shared" si="28"/>
        <v>43515.25</v>
      </c>
    </row>
    <row r="299" spans="1:20" ht="16" x14ac:dyDescent="0.4">
      <c r="A299">
        <v>297</v>
      </c>
      <c r="B299" t="s">
        <v>646</v>
      </c>
      <c r="C299" s="3" t="s">
        <v>647</v>
      </c>
      <c r="D299" s="6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94.236111111111114</v>
      </c>
      <c r="P299" s="6">
        <f t="shared" si="25"/>
        <v>65.240384615384613</v>
      </c>
      <c r="Q299" t="str">
        <f t="shared" si="29"/>
        <v>theater</v>
      </c>
      <c r="R299" t="str">
        <f t="shared" si="26"/>
        <v>plays</v>
      </c>
      <c r="S299" s="9">
        <f t="shared" si="27"/>
        <v>41653.25</v>
      </c>
      <c r="T299" s="10">
        <f t="shared" si="28"/>
        <v>41662.25</v>
      </c>
    </row>
    <row r="300" spans="1:20" ht="16" x14ac:dyDescent="0.4">
      <c r="A300">
        <v>298</v>
      </c>
      <c r="B300" t="s">
        <v>648</v>
      </c>
      <c r="C300" s="3" t="s">
        <v>649</v>
      </c>
      <c r="D300" s="6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143.91428571428571</v>
      </c>
      <c r="P300" s="6">
        <f t="shared" si="25"/>
        <v>69.958333333333329</v>
      </c>
      <c r="Q300" t="str">
        <f t="shared" si="29"/>
        <v>music</v>
      </c>
      <c r="R300" t="str">
        <f t="shared" si="26"/>
        <v>rock</v>
      </c>
      <c r="S300" s="9">
        <f t="shared" si="27"/>
        <v>42426.25</v>
      </c>
      <c r="T300" s="10">
        <f t="shared" si="28"/>
        <v>42444.208333333328</v>
      </c>
    </row>
    <row r="301" spans="1:20" ht="31.5" x14ac:dyDescent="0.4">
      <c r="A301">
        <v>299</v>
      </c>
      <c r="B301" t="s">
        <v>650</v>
      </c>
      <c r="C301" s="3" t="s">
        <v>651</v>
      </c>
      <c r="D301" s="6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51.421052631578945</v>
      </c>
      <c r="P301" s="6">
        <f t="shared" si="25"/>
        <v>39.877551020408163</v>
      </c>
      <c r="Q301" t="str">
        <f t="shared" si="29"/>
        <v>food</v>
      </c>
      <c r="R301" t="str">
        <f t="shared" si="26"/>
        <v>food trucks</v>
      </c>
      <c r="S301" s="9">
        <f t="shared" si="27"/>
        <v>42432.25</v>
      </c>
      <c r="T301" s="10">
        <f t="shared" si="28"/>
        <v>42488.208333333328</v>
      </c>
    </row>
    <row r="302" spans="1:20" ht="16" x14ac:dyDescent="0.4">
      <c r="A302">
        <v>300</v>
      </c>
      <c r="B302" t="s">
        <v>652</v>
      </c>
      <c r="C302" s="3" t="s">
        <v>653</v>
      </c>
      <c r="D302" s="6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5</v>
      </c>
      <c r="P302" s="6">
        <f t="shared" si="25"/>
        <v>5</v>
      </c>
      <c r="Q302" t="str">
        <f t="shared" si="29"/>
        <v>publishing</v>
      </c>
      <c r="R302" t="str">
        <f t="shared" si="26"/>
        <v>nonfiction</v>
      </c>
      <c r="S302" s="9">
        <f t="shared" si="27"/>
        <v>42977.208333333328</v>
      </c>
      <c r="T302" s="10">
        <f t="shared" si="28"/>
        <v>42978.208333333328</v>
      </c>
    </row>
    <row r="303" spans="1:20" ht="31.5" x14ac:dyDescent="0.4">
      <c r="A303">
        <v>301</v>
      </c>
      <c r="B303" t="s">
        <v>654</v>
      </c>
      <c r="C303" s="3" t="s">
        <v>655</v>
      </c>
      <c r="D303" s="6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1344.6666666666667</v>
      </c>
      <c r="P303" s="6">
        <f t="shared" si="25"/>
        <v>41.023728813559323</v>
      </c>
      <c r="Q303" t="str">
        <f t="shared" si="29"/>
        <v>film &amp; video</v>
      </c>
      <c r="R303" t="str">
        <f t="shared" si="26"/>
        <v>documentary</v>
      </c>
      <c r="S303" s="9">
        <f t="shared" si="27"/>
        <v>42061.25</v>
      </c>
      <c r="T303" s="10">
        <f t="shared" si="28"/>
        <v>42078.208333333328</v>
      </c>
    </row>
    <row r="304" spans="1:20" ht="16" x14ac:dyDescent="0.4">
      <c r="A304">
        <v>302</v>
      </c>
      <c r="B304" t="s">
        <v>656</v>
      </c>
      <c r="C304" s="3" t="s">
        <v>657</v>
      </c>
      <c r="D304" s="6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31.844940867279899</v>
      </c>
      <c r="P304" s="6">
        <f t="shared" si="25"/>
        <v>98.914285714285711</v>
      </c>
      <c r="Q304" t="str">
        <f t="shared" si="29"/>
        <v>theater</v>
      </c>
      <c r="R304" t="str">
        <f t="shared" si="26"/>
        <v>plays</v>
      </c>
      <c r="S304" s="9">
        <f t="shared" si="27"/>
        <v>43345.208333333328</v>
      </c>
      <c r="T304" s="10">
        <f t="shared" si="28"/>
        <v>43359.208333333328</v>
      </c>
    </row>
    <row r="305" spans="1:20" ht="16" x14ac:dyDescent="0.4">
      <c r="A305">
        <v>303</v>
      </c>
      <c r="B305" t="s">
        <v>658</v>
      </c>
      <c r="C305" s="3" t="s">
        <v>659</v>
      </c>
      <c r="D305" s="6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82.617647058823536</v>
      </c>
      <c r="P305" s="6">
        <f t="shared" si="25"/>
        <v>87.78125</v>
      </c>
      <c r="Q305" t="str">
        <f t="shared" si="29"/>
        <v>music</v>
      </c>
      <c r="R305" t="str">
        <f t="shared" si="26"/>
        <v>indie rock</v>
      </c>
      <c r="S305" s="9">
        <f t="shared" si="27"/>
        <v>42376.25</v>
      </c>
      <c r="T305" s="10">
        <f t="shared" si="28"/>
        <v>42381.25</v>
      </c>
    </row>
    <row r="306" spans="1:20" ht="16" x14ac:dyDescent="0.4">
      <c r="A306">
        <v>304</v>
      </c>
      <c r="B306" t="s">
        <v>660</v>
      </c>
      <c r="C306" s="3" t="s">
        <v>661</v>
      </c>
      <c r="D306" s="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546.14285714285722</v>
      </c>
      <c r="P306" s="6">
        <f t="shared" si="25"/>
        <v>80.767605633802816</v>
      </c>
      <c r="Q306" t="str">
        <f t="shared" si="29"/>
        <v>film &amp; video</v>
      </c>
      <c r="R306" t="str">
        <f t="shared" si="26"/>
        <v>documentary</v>
      </c>
      <c r="S306" s="9">
        <f t="shared" si="27"/>
        <v>42589.208333333328</v>
      </c>
      <c r="T306" s="10">
        <f t="shared" si="28"/>
        <v>42630.208333333328</v>
      </c>
    </row>
    <row r="307" spans="1:20" ht="16" x14ac:dyDescent="0.4">
      <c r="A307">
        <v>305</v>
      </c>
      <c r="B307" t="s">
        <v>662</v>
      </c>
      <c r="C307" s="3" t="s">
        <v>663</v>
      </c>
      <c r="D307" s="6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286.21428571428572</v>
      </c>
      <c r="P307" s="6">
        <f t="shared" si="25"/>
        <v>94.28235294117647</v>
      </c>
      <c r="Q307" t="str">
        <f t="shared" si="29"/>
        <v>theater</v>
      </c>
      <c r="R307" t="str">
        <f t="shared" si="26"/>
        <v>plays</v>
      </c>
      <c r="S307" s="9">
        <f t="shared" si="27"/>
        <v>42448.208333333328</v>
      </c>
      <c r="T307" s="10">
        <f t="shared" si="28"/>
        <v>42489.208333333328</v>
      </c>
    </row>
    <row r="308" spans="1:20" ht="31.5" x14ac:dyDescent="0.4">
      <c r="A308">
        <v>306</v>
      </c>
      <c r="B308" t="s">
        <v>664</v>
      </c>
      <c r="C308" s="3" t="s">
        <v>665</v>
      </c>
      <c r="D308" s="6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7.9076923076923071</v>
      </c>
      <c r="P308" s="6">
        <f t="shared" si="25"/>
        <v>73.428571428571431</v>
      </c>
      <c r="Q308" t="str">
        <f t="shared" si="29"/>
        <v>theater</v>
      </c>
      <c r="R308" t="str">
        <f t="shared" si="26"/>
        <v>plays</v>
      </c>
      <c r="S308" s="9">
        <f t="shared" si="27"/>
        <v>42930.208333333328</v>
      </c>
      <c r="T308" s="10">
        <f t="shared" si="28"/>
        <v>42933.208333333328</v>
      </c>
    </row>
    <row r="309" spans="1:20" ht="16" x14ac:dyDescent="0.4">
      <c r="A309">
        <v>307</v>
      </c>
      <c r="B309" t="s">
        <v>666</v>
      </c>
      <c r="C309" s="3" t="s">
        <v>667</v>
      </c>
      <c r="D309" s="6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132.13677811550153</v>
      </c>
      <c r="P309" s="6">
        <f t="shared" si="25"/>
        <v>65.968133535660087</v>
      </c>
      <c r="Q309" t="str">
        <f t="shared" si="29"/>
        <v>publishing</v>
      </c>
      <c r="R309" t="str">
        <f t="shared" si="26"/>
        <v>fiction</v>
      </c>
      <c r="S309" s="9">
        <f t="shared" si="27"/>
        <v>41066.208333333336</v>
      </c>
      <c r="T309" s="10">
        <f t="shared" si="28"/>
        <v>41086.208333333336</v>
      </c>
    </row>
    <row r="310" spans="1:20" ht="16" x14ac:dyDescent="0.4">
      <c r="A310">
        <v>308</v>
      </c>
      <c r="B310" t="s">
        <v>668</v>
      </c>
      <c r="C310" s="3" t="s">
        <v>669</v>
      </c>
      <c r="D310" s="6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74.077834179357026</v>
      </c>
      <c r="P310" s="6">
        <f t="shared" si="25"/>
        <v>109.04109589041096</v>
      </c>
      <c r="Q310" t="str">
        <f t="shared" si="29"/>
        <v>theater</v>
      </c>
      <c r="R310" t="str">
        <f t="shared" si="26"/>
        <v>plays</v>
      </c>
      <c r="S310" s="9">
        <f t="shared" si="27"/>
        <v>40651.208333333336</v>
      </c>
      <c r="T310" s="10">
        <f t="shared" si="28"/>
        <v>40652.208333333336</v>
      </c>
    </row>
    <row r="311" spans="1:20" ht="16" x14ac:dyDescent="0.4">
      <c r="A311">
        <v>309</v>
      </c>
      <c r="B311" t="s">
        <v>670</v>
      </c>
      <c r="C311" s="3" t="s">
        <v>671</v>
      </c>
      <c r="D311" s="6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75.292682926829272</v>
      </c>
      <c r="P311" s="6">
        <f t="shared" si="25"/>
        <v>41.16</v>
      </c>
      <c r="Q311" t="str">
        <f t="shared" si="29"/>
        <v>music</v>
      </c>
      <c r="R311" t="str">
        <f t="shared" si="26"/>
        <v>indie rock</v>
      </c>
      <c r="S311" s="9">
        <f t="shared" si="27"/>
        <v>40807.208333333336</v>
      </c>
      <c r="T311" s="10">
        <f t="shared" si="28"/>
        <v>40827.208333333336</v>
      </c>
    </row>
    <row r="312" spans="1:20" ht="16" x14ac:dyDescent="0.4">
      <c r="A312">
        <v>310</v>
      </c>
      <c r="B312" t="s">
        <v>672</v>
      </c>
      <c r="C312" s="3" t="s">
        <v>673</v>
      </c>
      <c r="D312" s="6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20.333333333333332</v>
      </c>
      <c r="P312" s="6">
        <f t="shared" si="25"/>
        <v>99.125</v>
      </c>
      <c r="Q312" t="str">
        <f t="shared" si="29"/>
        <v>games</v>
      </c>
      <c r="R312" t="str">
        <f t="shared" si="26"/>
        <v>video games</v>
      </c>
      <c r="S312" s="9">
        <f t="shared" si="27"/>
        <v>40277.208333333336</v>
      </c>
      <c r="T312" s="10">
        <f t="shared" si="28"/>
        <v>40293.208333333336</v>
      </c>
    </row>
    <row r="313" spans="1:20" ht="16" x14ac:dyDescent="0.4">
      <c r="A313">
        <v>311</v>
      </c>
      <c r="B313" t="s">
        <v>674</v>
      </c>
      <c r="C313" s="3" t="s">
        <v>675</v>
      </c>
      <c r="D313" s="6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203.36507936507937</v>
      </c>
      <c r="P313" s="6">
        <f t="shared" si="25"/>
        <v>105.88429752066116</v>
      </c>
      <c r="Q313" t="str">
        <f t="shared" si="29"/>
        <v>theater</v>
      </c>
      <c r="R313" t="str">
        <f t="shared" si="26"/>
        <v>plays</v>
      </c>
      <c r="S313" s="9">
        <f t="shared" si="27"/>
        <v>40590.25</v>
      </c>
      <c r="T313" s="10">
        <f t="shared" si="28"/>
        <v>40602.25</v>
      </c>
    </row>
    <row r="314" spans="1:20" ht="16" x14ac:dyDescent="0.4">
      <c r="A314">
        <v>312</v>
      </c>
      <c r="B314" t="s">
        <v>676</v>
      </c>
      <c r="C314" s="3" t="s">
        <v>677</v>
      </c>
      <c r="D314" s="6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310.2284263959391</v>
      </c>
      <c r="P314" s="6">
        <f t="shared" si="25"/>
        <v>48.996525921966864</v>
      </c>
      <c r="Q314" t="str">
        <f t="shared" si="29"/>
        <v>theater</v>
      </c>
      <c r="R314" t="str">
        <f t="shared" si="26"/>
        <v>plays</v>
      </c>
      <c r="S314" s="9">
        <f t="shared" si="27"/>
        <v>41572.208333333336</v>
      </c>
      <c r="T314" s="10">
        <f t="shared" si="28"/>
        <v>41579.208333333336</v>
      </c>
    </row>
    <row r="315" spans="1:20" ht="16" x14ac:dyDescent="0.4">
      <c r="A315">
        <v>313</v>
      </c>
      <c r="B315" t="s">
        <v>678</v>
      </c>
      <c r="C315" s="3" t="s">
        <v>679</v>
      </c>
      <c r="D315" s="6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395.31818181818181</v>
      </c>
      <c r="P315" s="6">
        <f t="shared" si="25"/>
        <v>39</v>
      </c>
      <c r="Q315" t="str">
        <f t="shared" si="29"/>
        <v>music</v>
      </c>
      <c r="R315" t="str">
        <f t="shared" si="26"/>
        <v>rock</v>
      </c>
      <c r="S315" s="9">
        <f t="shared" si="27"/>
        <v>40966.25</v>
      </c>
      <c r="T315" s="10">
        <f t="shared" si="28"/>
        <v>40968.25</v>
      </c>
    </row>
    <row r="316" spans="1:20" ht="16" x14ac:dyDescent="0.4">
      <c r="A316">
        <v>314</v>
      </c>
      <c r="B316" t="s">
        <v>680</v>
      </c>
      <c r="C316" s="3" t="s">
        <v>681</v>
      </c>
      <c r="D316" s="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294.71428571428572</v>
      </c>
      <c r="P316" s="6">
        <f t="shared" si="25"/>
        <v>31.022556390977442</v>
      </c>
      <c r="Q316" t="str">
        <f t="shared" si="29"/>
        <v>film &amp; video</v>
      </c>
      <c r="R316" t="str">
        <f t="shared" si="26"/>
        <v>documentary</v>
      </c>
      <c r="S316" s="9">
        <f t="shared" si="27"/>
        <v>43536.208333333328</v>
      </c>
      <c r="T316" s="10">
        <f t="shared" si="28"/>
        <v>43541.208333333328</v>
      </c>
    </row>
    <row r="317" spans="1:20" ht="31.5" x14ac:dyDescent="0.4">
      <c r="A317">
        <v>315</v>
      </c>
      <c r="B317" t="s">
        <v>682</v>
      </c>
      <c r="C317" s="3" t="s">
        <v>683</v>
      </c>
      <c r="D317" s="6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33.89473684210526</v>
      </c>
      <c r="P317" s="6">
        <f t="shared" si="25"/>
        <v>103.87096774193549</v>
      </c>
      <c r="Q317" t="str">
        <f t="shared" si="29"/>
        <v>theater</v>
      </c>
      <c r="R317" t="str">
        <f t="shared" si="26"/>
        <v>plays</v>
      </c>
      <c r="S317" s="9">
        <f t="shared" si="27"/>
        <v>41783.208333333336</v>
      </c>
      <c r="T317" s="10">
        <f t="shared" si="28"/>
        <v>41812.208333333336</v>
      </c>
    </row>
    <row r="318" spans="1:20" ht="16" x14ac:dyDescent="0.4">
      <c r="A318">
        <v>316</v>
      </c>
      <c r="B318" t="s">
        <v>684</v>
      </c>
      <c r="C318" s="3" t="s">
        <v>685</v>
      </c>
      <c r="D318" s="6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66.677083333333329</v>
      </c>
      <c r="P318" s="6">
        <f t="shared" si="25"/>
        <v>59.268518518518519</v>
      </c>
      <c r="Q318" t="str">
        <f t="shared" si="29"/>
        <v>food</v>
      </c>
      <c r="R318" t="str">
        <f t="shared" si="26"/>
        <v>food trucks</v>
      </c>
      <c r="S318" s="9">
        <f t="shared" si="27"/>
        <v>43788.25</v>
      </c>
      <c r="T318" s="10">
        <f t="shared" si="28"/>
        <v>43789.25</v>
      </c>
    </row>
    <row r="319" spans="1:20" ht="16" x14ac:dyDescent="0.4">
      <c r="A319">
        <v>317</v>
      </c>
      <c r="B319" t="s">
        <v>686</v>
      </c>
      <c r="C319" s="3" t="s">
        <v>687</v>
      </c>
      <c r="D319" s="6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19.227272727272727</v>
      </c>
      <c r="P319" s="6">
        <f t="shared" si="25"/>
        <v>42.3</v>
      </c>
      <c r="Q319" t="str">
        <f t="shared" si="29"/>
        <v>theater</v>
      </c>
      <c r="R319" t="str">
        <f t="shared" si="26"/>
        <v>plays</v>
      </c>
      <c r="S319" s="9">
        <f t="shared" si="27"/>
        <v>42869.208333333328</v>
      </c>
      <c r="T319" s="10">
        <f t="shared" si="28"/>
        <v>42882.208333333328</v>
      </c>
    </row>
    <row r="320" spans="1:20" ht="31.5" x14ac:dyDescent="0.4">
      <c r="A320">
        <v>318</v>
      </c>
      <c r="B320" t="s">
        <v>688</v>
      </c>
      <c r="C320" s="3" t="s">
        <v>689</v>
      </c>
      <c r="D320" s="6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15.842105263157894</v>
      </c>
      <c r="P320" s="6">
        <f t="shared" si="25"/>
        <v>53.117647058823529</v>
      </c>
      <c r="Q320" t="str">
        <f t="shared" si="29"/>
        <v>music</v>
      </c>
      <c r="R320" t="str">
        <f t="shared" si="26"/>
        <v>rock</v>
      </c>
      <c r="S320" s="9">
        <f t="shared" si="27"/>
        <v>41684.25</v>
      </c>
      <c r="T320" s="10">
        <f t="shared" si="28"/>
        <v>41686.25</v>
      </c>
    </row>
    <row r="321" spans="1:20" ht="16" x14ac:dyDescent="0.4">
      <c r="A321">
        <v>319</v>
      </c>
      <c r="B321" t="s">
        <v>690</v>
      </c>
      <c r="C321" s="3" t="s">
        <v>691</v>
      </c>
      <c r="D321" s="6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38.702380952380956</v>
      </c>
      <c r="P321" s="6">
        <f t="shared" si="25"/>
        <v>50.796875</v>
      </c>
      <c r="Q321" t="str">
        <f t="shared" si="29"/>
        <v>technology</v>
      </c>
      <c r="R321" t="str">
        <f t="shared" si="26"/>
        <v>web</v>
      </c>
      <c r="S321" s="9">
        <f t="shared" si="27"/>
        <v>40402.208333333336</v>
      </c>
      <c r="T321" s="10">
        <f t="shared" si="28"/>
        <v>40426.208333333336</v>
      </c>
    </row>
    <row r="322" spans="1:20" ht="16" x14ac:dyDescent="0.4">
      <c r="A322">
        <v>320</v>
      </c>
      <c r="B322" t="s">
        <v>692</v>
      </c>
      <c r="C322" s="3" t="s">
        <v>693</v>
      </c>
      <c r="D322" s="6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9.5876777251184837</v>
      </c>
      <c r="P322" s="6">
        <f t="shared" si="25"/>
        <v>101.15</v>
      </c>
      <c r="Q322" t="str">
        <f t="shared" si="29"/>
        <v>publishing</v>
      </c>
      <c r="R322" t="str">
        <f t="shared" si="26"/>
        <v>fiction</v>
      </c>
      <c r="S322" s="9">
        <f t="shared" si="27"/>
        <v>40673.208333333336</v>
      </c>
      <c r="T322" s="10">
        <f t="shared" si="28"/>
        <v>40682.208333333336</v>
      </c>
    </row>
    <row r="323" spans="1:20" ht="31.5" x14ac:dyDescent="0.4">
      <c r="A323">
        <v>321</v>
      </c>
      <c r="B323" t="s">
        <v>694</v>
      </c>
      <c r="C323" s="3" t="s">
        <v>695</v>
      </c>
      <c r="D323" s="6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(E323/D323)*100</f>
        <v>94.144366197183089</v>
      </c>
      <c r="P323" s="6">
        <f t="shared" ref="P323:P386" si="31">IF(G323=0,0,E323/G323)</f>
        <v>65.000810372771468</v>
      </c>
      <c r="Q323" t="str">
        <f t="shared" si="29"/>
        <v>film &amp; video</v>
      </c>
      <c r="R323" t="str">
        <f t="shared" ref="R323:R386" si="32">RIGHT(N323,LEN(N323)-SEARCH("/",N323))</f>
        <v>shorts</v>
      </c>
      <c r="S323" s="9">
        <f t="shared" ref="S323:S386" si="33">(((J323/60)/60)/24)+DATE(1970,1,1)</f>
        <v>40634.208333333336</v>
      </c>
      <c r="T323" s="10">
        <f t="shared" ref="T323:T386" si="34">(((K323/60)/60)/24)+DATE(1970,1,1)</f>
        <v>40642.208333333336</v>
      </c>
    </row>
    <row r="324" spans="1:20" ht="31.5" x14ac:dyDescent="0.4">
      <c r="A324">
        <v>322</v>
      </c>
      <c r="B324" t="s">
        <v>696</v>
      </c>
      <c r="C324" s="3" t="s">
        <v>697</v>
      </c>
      <c r="D324" s="6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166.56234096692114</v>
      </c>
      <c r="P324" s="6">
        <f t="shared" si="31"/>
        <v>37.998645510835914</v>
      </c>
      <c r="Q324" t="str">
        <f t="shared" si="29"/>
        <v>theater</v>
      </c>
      <c r="R324" t="str">
        <f t="shared" si="32"/>
        <v>plays</v>
      </c>
      <c r="S324" s="9">
        <f t="shared" si="33"/>
        <v>40507.25</v>
      </c>
      <c r="T324" s="10">
        <f t="shared" si="34"/>
        <v>40520.25</v>
      </c>
    </row>
    <row r="325" spans="1:20" ht="16" x14ac:dyDescent="0.4">
      <c r="A325">
        <v>323</v>
      </c>
      <c r="B325" t="s">
        <v>698</v>
      </c>
      <c r="C325" s="3" t="s">
        <v>699</v>
      </c>
      <c r="D325" s="6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24.134831460674157</v>
      </c>
      <c r="P325" s="6">
        <f t="shared" si="31"/>
        <v>82.615384615384613</v>
      </c>
      <c r="Q325" t="str">
        <f t="shared" ref="Q325:Q388" si="35">LEFT(N325, SEARCH("/",N325)-1)</f>
        <v>film &amp; video</v>
      </c>
      <c r="R325" t="str">
        <f t="shared" si="32"/>
        <v>documentary</v>
      </c>
      <c r="S325" s="9">
        <f t="shared" si="33"/>
        <v>41725.208333333336</v>
      </c>
      <c r="T325" s="10">
        <f t="shared" si="34"/>
        <v>41727.208333333336</v>
      </c>
    </row>
    <row r="326" spans="1:20" ht="16" x14ac:dyDescent="0.4">
      <c r="A326">
        <v>324</v>
      </c>
      <c r="B326" t="s">
        <v>700</v>
      </c>
      <c r="C326" s="3" t="s">
        <v>701</v>
      </c>
      <c r="D326" s="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164.05633802816902</v>
      </c>
      <c r="P326" s="6">
        <f t="shared" si="31"/>
        <v>37.941368078175898</v>
      </c>
      <c r="Q326" t="str">
        <f t="shared" si="35"/>
        <v>theater</v>
      </c>
      <c r="R326" t="str">
        <f t="shared" si="32"/>
        <v>plays</v>
      </c>
      <c r="S326" s="9">
        <f t="shared" si="33"/>
        <v>42176.208333333328</v>
      </c>
      <c r="T326" s="10">
        <f t="shared" si="34"/>
        <v>42188.208333333328</v>
      </c>
    </row>
    <row r="327" spans="1:20" ht="31.5" x14ac:dyDescent="0.4">
      <c r="A327">
        <v>325</v>
      </c>
      <c r="B327" t="s">
        <v>702</v>
      </c>
      <c r="C327" s="3" t="s">
        <v>703</v>
      </c>
      <c r="D327" s="6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90.723076923076931</v>
      </c>
      <c r="P327" s="6">
        <f t="shared" si="31"/>
        <v>80.780821917808225</v>
      </c>
      <c r="Q327" t="str">
        <f t="shared" si="35"/>
        <v>theater</v>
      </c>
      <c r="R327" t="str">
        <f t="shared" si="32"/>
        <v>plays</v>
      </c>
      <c r="S327" s="9">
        <f t="shared" si="33"/>
        <v>43267.208333333328</v>
      </c>
      <c r="T327" s="10">
        <f t="shared" si="34"/>
        <v>43290.208333333328</v>
      </c>
    </row>
    <row r="328" spans="1:20" ht="31.5" x14ac:dyDescent="0.4">
      <c r="A328">
        <v>326</v>
      </c>
      <c r="B328" t="s">
        <v>704</v>
      </c>
      <c r="C328" s="3" t="s">
        <v>705</v>
      </c>
      <c r="D328" s="6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46.194444444444443</v>
      </c>
      <c r="P328" s="6">
        <f t="shared" si="31"/>
        <v>25.984375</v>
      </c>
      <c r="Q328" t="str">
        <f t="shared" si="35"/>
        <v>film &amp; video</v>
      </c>
      <c r="R328" t="str">
        <f t="shared" si="32"/>
        <v>animation</v>
      </c>
      <c r="S328" s="9">
        <f t="shared" si="33"/>
        <v>42364.25</v>
      </c>
      <c r="T328" s="10">
        <f t="shared" si="34"/>
        <v>42370.25</v>
      </c>
    </row>
    <row r="329" spans="1:20" ht="16" x14ac:dyDescent="0.4">
      <c r="A329">
        <v>327</v>
      </c>
      <c r="B329" t="s">
        <v>706</v>
      </c>
      <c r="C329" s="3" t="s">
        <v>707</v>
      </c>
      <c r="D329" s="6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38.53846153846154</v>
      </c>
      <c r="P329" s="6">
        <f t="shared" si="31"/>
        <v>30.363636363636363</v>
      </c>
      <c r="Q329" t="str">
        <f t="shared" si="35"/>
        <v>theater</v>
      </c>
      <c r="R329" t="str">
        <f t="shared" si="32"/>
        <v>plays</v>
      </c>
      <c r="S329" s="9">
        <f t="shared" si="33"/>
        <v>43705.208333333328</v>
      </c>
      <c r="T329" s="10">
        <f t="shared" si="34"/>
        <v>43709.208333333328</v>
      </c>
    </row>
    <row r="330" spans="1:20" ht="31.5" x14ac:dyDescent="0.4">
      <c r="A330">
        <v>328</v>
      </c>
      <c r="B330" t="s">
        <v>708</v>
      </c>
      <c r="C330" s="3" t="s">
        <v>709</v>
      </c>
      <c r="D330" s="6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133.56231003039514</v>
      </c>
      <c r="P330" s="6">
        <f t="shared" si="31"/>
        <v>54.004916018025398</v>
      </c>
      <c r="Q330" t="str">
        <f t="shared" si="35"/>
        <v>music</v>
      </c>
      <c r="R330" t="str">
        <f t="shared" si="32"/>
        <v>rock</v>
      </c>
      <c r="S330" s="9">
        <f t="shared" si="33"/>
        <v>43434.25</v>
      </c>
      <c r="T330" s="10">
        <f t="shared" si="34"/>
        <v>43445.25</v>
      </c>
    </row>
    <row r="331" spans="1:20" ht="16" x14ac:dyDescent="0.4">
      <c r="A331">
        <v>329</v>
      </c>
      <c r="B331" t="s">
        <v>710</v>
      </c>
      <c r="C331" s="3" t="s">
        <v>711</v>
      </c>
      <c r="D331" s="6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22.896588486140725</v>
      </c>
      <c r="P331" s="6">
        <f t="shared" si="31"/>
        <v>101.78672985781991</v>
      </c>
      <c r="Q331" t="str">
        <f t="shared" si="35"/>
        <v>games</v>
      </c>
      <c r="R331" t="str">
        <f t="shared" si="32"/>
        <v>video games</v>
      </c>
      <c r="S331" s="9">
        <f t="shared" si="33"/>
        <v>42716.25</v>
      </c>
      <c r="T331" s="10">
        <f t="shared" si="34"/>
        <v>42727.25</v>
      </c>
    </row>
    <row r="332" spans="1:20" ht="31.5" x14ac:dyDescent="0.4">
      <c r="A332">
        <v>330</v>
      </c>
      <c r="B332" t="s">
        <v>712</v>
      </c>
      <c r="C332" s="3" t="s">
        <v>713</v>
      </c>
      <c r="D332" s="6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184.95548961424333</v>
      </c>
      <c r="P332" s="6">
        <f t="shared" si="31"/>
        <v>45.003610108303249</v>
      </c>
      <c r="Q332" t="str">
        <f t="shared" si="35"/>
        <v>film &amp; video</v>
      </c>
      <c r="R332" t="str">
        <f t="shared" si="32"/>
        <v>documentary</v>
      </c>
      <c r="S332" s="9">
        <f t="shared" si="33"/>
        <v>43077.25</v>
      </c>
      <c r="T332" s="10">
        <f t="shared" si="34"/>
        <v>43078.25</v>
      </c>
    </row>
    <row r="333" spans="1:20" ht="16" x14ac:dyDescent="0.4">
      <c r="A333">
        <v>331</v>
      </c>
      <c r="B333" t="s">
        <v>714</v>
      </c>
      <c r="C333" s="3" t="s">
        <v>715</v>
      </c>
      <c r="D333" s="6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443.72727272727275</v>
      </c>
      <c r="P333" s="6">
        <f t="shared" si="31"/>
        <v>77.068421052631578</v>
      </c>
      <c r="Q333" t="str">
        <f t="shared" si="35"/>
        <v>food</v>
      </c>
      <c r="R333" t="str">
        <f t="shared" si="32"/>
        <v>food trucks</v>
      </c>
      <c r="S333" s="9">
        <f t="shared" si="33"/>
        <v>40896.25</v>
      </c>
      <c r="T333" s="10">
        <f t="shared" si="34"/>
        <v>40897.25</v>
      </c>
    </row>
    <row r="334" spans="1:20" ht="31.5" x14ac:dyDescent="0.4">
      <c r="A334">
        <v>332</v>
      </c>
      <c r="B334" t="s">
        <v>716</v>
      </c>
      <c r="C334" s="3" t="s">
        <v>717</v>
      </c>
      <c r="D334" s="6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199.9806763285024</v>
      </c>
      <c r="P334" s="6">
        <f t="shared" si="31"/>
        <v>88.076595744680844</v>
      </c>
      <c r="Q334" t="str">
        <f t="shared" si="35"/>
        <v>technology</v>
      </c>
      <c r="R334" t="str">
        <f t="shared" si="32"/>
        <v>wearables</v>
      </c>
      <c r="S334" s="9">
        <f t="shared" si="33"/>
        <v>41361.208333333336</v>
      </c>
      <c r="T334" s="10">
        <f t="shared" si="34"/>
        <v>41362.208333333336</v>
      </c>
    </row>
    <row r="335" spans="1:20" ht="16" x14ac:dyDescent="0.4">
      <c r="A335">
        <v>333</v>
      </c>
      <c r="B335" t="s">
        <v>718</v>
      </c>
      <c r="C335" s="3" t="s">
        <v>719</v>
      </c>
      <c r="D335" s="6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123.95833333333333</v>
      </c>
      <c r="P335" s="6">
        <f t="shared" si="31"/>
        <v>47.035573122529641</v>
      </c>
      <c r="Q335" t="str">
        <f t="shared" si="35"/>
        <v>theater</v>
      </c>
      <c r="R335" t="str">
        <f t="shared" si="32"/>
        <v>plays</v>
      </c>
      <c r="S335" s="9">
        <f t="shared" si="33"/>
        <v>43424.25</v>
      </c>
      <c r="T335" s="10">
        <f t="shared" si="34"/>
        <v>43452.25</v>
      </c>
    </row>
    <row r="336" spans="1:20" ht="16" x14ac:dyDescent="0.4">
      <c r="A336">
        <v>334</v>
      </c>
      <c r="B336" t="s">
        <v>720</v>
      </c>
      <c r="C336" s="3" t="s">
        <v>721</v>
      </c>
      <c r="D336" s="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186.61329305135951</v>
      </c>
      <c r="P336" s="6">
        <f t="shared" si="31"/>
        <v>110.99550763701707</v>
      </c>
      <c r="Q336" t="str">
        <f t="shared" si="35"/>
        <v>music</v>
      </c>
      <c r="R336" t="str">
        <f t="shared" si="32"/>
        <v>rock</v>
      </c>
      <c r="S336" s="9">
        <f t="shared" si="33"/>
        <v>43110.25</v>
      </c>
      <c r="T336" s="10">
        <f t="shared" si="34"/>
        <v>43117.25</v>
      </c>
    </row>
    <row r="337" spans="1:20" ht="16" x14ac:dyDescent="0.4">
      <c r="A337">
        <v>335</v>
      </c>
      <c r="B337" t="s">
        <v>722</v>
      </c>
      <c r="C337" s="3" t="s">
        <v>723</v>
      </c>
      <c r="D337" s="6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114.28538550057536</v>
      </c>
      <c r="P337" s="6">
        <f t="shared" si="31"/>
        <v>87.003066141042481</v>
      </c>
      <c r="Q337" t="str">
        <f t="shared" si="35"/>
        <v>music</v>
      </c>
      <c r="R337" t="str">
        <f t="shared" si="32"/>
        <v>rock</v>
      </c>
      <c r="S337" s="9">
        <f t="shared" si="33"/>
        <v>43784.25</v>
      </c>
      <c r="T337" s="10">
        <f t="shared" si="34"/>
        <v>43797.25</v>
      </c>
    </row>
    <row r="338" spans="1:20" ht="16" x14ac:dyDescent="0.4">
      <c r="A338">
        <v>336</v>
      </c>
      <c r="B338" t="s">
        <v>724</v>
      </c>
      <c r="C338" s="3" t="s">
        <v>725</v>
      </c>
      <c r="D338" s="6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97.032531824611041</v>
      </c>
      <c r="P338" s="6">
        <f t="shared" si="31"/>
        <v>63.994402985074629</v>
      </c>
      <c r="Q338" t="str">
        <f t="shared" si="35"/>
        <v>music</v>
      </c>
      <c r="R338" t="str">
        <f t="shared" si="32"/>
        <v>rock</v>
      </c>
      <c r="S338" s="9">
        <f t="shared" si="33"/>
        <v>40527.25</v>
      </c>
      <c r="T338" s="10">
        <f t="shared" si="34"/>
        <v>40528.25</v>
      </c>
    </row>
    <row r="339" spans="1:20" ht="16" x14ac:dyDescent="0.4">
      <c r="A339">
        <v>337</v>
      </c>
      <c r="B339" t="s">
        <v>726</v>
      </c>
      <c r="C339" s="3" t="s">
        <v>727</v>
      </c>
      <c r="D339" s="6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122.81904761904762</v>
      </c>
      <c r="P339" s="6">
        <f t="shared" si="31"/>
        <v>105.9945205479452</v>
      </c>
      <c r="Q339" t="str">
        <f t="shared" si="35"/>
        <v>theater</v>
      </c>
      <c r="R339" t="str">
        <f t="shared" si="32"/>
        <v>plays</v>
      </c>
      <c r="S339" s="9">
        <f t="shared" si="33"/>
        <v>43780.25</v>
      </c>
      <c r="T339" s="10">
        <f t="shared" si="34"/>
        <v>43781.25</v>
      </c>
    </row>
    <row r="340" spans="1:20" ht="16" x14ac:dyDescent="0.4">
      <c r="A340">
        <v>338</v>
      </c>
      <c r="B340" t="s">
        <v>728</v>
      </c>
      <c r="C340" s="3" t="s">
        <v>729</v>
      </c>
      <c r="D340" s="6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179.14326647564468</v>
      </c>
      <c r="P340" s="6">
        <f t="shared" si="31"/>
        <v>73.989349112426041</v>
      </c>
      <c r="Q340" t="str">
        <f t="shared" si="35"/>
        <v>theater</v>
      </c>
      <c r="R340" t="str">
        <f t="shared" si="32"/>
        <v>plays</v>
      </c>
      <c r="S340" s="9">
        <f t="shared" si="33"/>
        <v>40821.208333333336</v>
      </c>
      <c r="T340" s="10">
        <f t="shared" si="34"/>
        <v>40851.208333333336</v>
      </c>
    </row>
    <row r="341" spans="1:20" ht="16" x14ac:dyDescent="0.4">
      <c r="A341">
        <v>339</v>
      </c>
      <c r="B341" t="s">
        <v>730</v>
      </c>
      <c r="C341" s="3" t="s">
        <v>731</v>
      </c>
      <c r="D341" s="6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79.951577402787962</v>
      </c>
      <c r="P341" s="6">
        <f t="shared" si="31"/>
        <v>84.02004626060139</v>
      </c>
      <c r="Q341" t="str">
        <f t="shared" si="35"/>
        <v>theater</v>
      </c>
      <c r="R341" t="str">
        <f t="shared" si="32"/>
        <v>plays</v>
      </c>
      <c r="S341" s="9">
        <f t="shared" si="33"/>
        <v>42949.208333333328</v>
      </c>
      <c r="T341" s="10">
        <f t="shared" si="34"/>
        <v>42963.208333333328</v>
      </c>
    </row>
    <row r="342" spans="1:20" ht="16" x14ac:dyDescent="0.4">
      <c r="A342">
        <v>340</v>
      </c>
      <c r="B342" t="s">
        <v>732</v>
      </c>
      <c r="C342" s="3" t="s">
        <v>733</v>
      </c>
      <c r="D342" s="6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94.242587601078171</v>
      </c>
      <c r="P342" s="6">
        <f t="shared" si="31"/>
        <v>88.966921119592882</v>
      </c>
      <c r="Q342" t="str">
        <f t="shared" si="35"/>
        <v>photography</v>
      </c>
      <c r="R342" t="str">
        <f t="shared" si="32"/>
        <v>photography books</v>
      </c>
      <c r="S342" s="9">
        <f t="shared" si="33"/>
        <v>40889.25</v>
      </c>
      <c r="T342" s="10">
        <f t="shared" si="34"/>
        <v>40890.25</v>
      </c>
    </row>
    <row r="343" spans="1:20" ht="31.5" x14ac:dyDescent="0.4">
      <c r="A343">
        <v>341</v>
      </c>
      <c r="B343" t="s">
        <v>734</v>
      </c>
      <c r="C343" s="3" t="s">
        <v>735</v>
      </c>
      <c r="D343" s="6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84.669291338582681</v>
      </c>
      <c r="P343" s="6">
        <f t="shared" si="31"/>
        <v>76.990453460620529</v>
      </c>
      <c r="Q343" t="str">
        <f t="shared" si="35"/>
        <v>music</v>
      </c>
      <c r="R343" t="str">
        <f t="shared" si="32"/>
        <v>indie rock</v>
      </c>
      <c r="S343" s="9">
        <f t="shared" si="33"/>
        <v>42244.208333333328</v>
      </c>
      <c r="T343" s="10">
        <f t="shared" si="34"/>
        <v>42251.208333333328</v>
      </c>
    </row>
    <row r="344" spans="1:20" ht="16" x14ac:dyDescent="0.4">
      <c r="A344">
        <v>342</v>
      </c>
      <c r="B344" t="s">
        <v>736</v>
      </c>
      <c r="C344" s="3" t="s">
        <v>737</v>
      </c>
      <c r="D344" s="6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66.521920668058456</v>
      </c>
      <c r="P344" s="6">
        <f t="shared" si="31"/>
        <v>97.146341463414629</v>
      </c>
      <c r="Q344" t="str">
        <f t="shared" si="35"/>
        <v>theater</v>
      </c>
      <c r="R344" t="str">
        <f t="shared" si="32"/>
        <v>plays</v>
      </c>
      <c r="S344" s="9">
        <f t="shared" si="33"/>
        <v>41475.208333333336</v>
      </c>
      <c r="T344" s="10">
        <f t="shared" si="34"/>
        <v>41487.208333333336</v>
      </c>
    </row>
    <row r="345" spans="1:20" ht="16" x14ac:dyDescent="0.4">
      <c r="A345">
        <v>343</v>
      </c>
      <c r="B345" t="s">
        <v>738</v>
      </c>
      <c r="C345" s="3" t="s">
        <v>739</v>
      </c>
      <c r="D345" s="6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53.922222222222224</v>
      </c>
      <c r="P345" s="6">
        <f t="shared" si="31"/>
        <v>33.013605442176868</v>
      </c>
      <c r="Q345" t="str">
        <f t="shared" si="35"/>
        <v>theater</v>
      </c>
      <c r="R345" t="str">
        <f t="shared" si="32"/>
        <v>plays</v>
      </c>
      <c r="S345" s="9">
        <f t="shared" si="33"/>
        <v>41597.25</v>
      </c>
      <c r="T345" s="10">
        <f t="shared" si="34"/>
        <v>41650.25</v>
      </c>
    </row>
    <row r="346" spans="1:20" ht="16" x14ac:dyDescent="0.4">
      <c r="A346">
        <v>344</v>
      </c>
      <c r="B346" t="s">
        <v>740</v>
      </c>
      <c r="C346" s="3" t="s">
        <v>741</v>
      </c>
      <c r="D346" s="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41.983299595141702</v>
      </c>
      <c r="P346" s="6">
        <f t="shared" si="31"/>
        <v>99.950602409638549</v>
      </c>
      <c r="Q346" t="str">
        <f t="shared" si="35"/>
        <v>games</v>
      </c>
      <c r="R346" t="str">
        <f t="shared" si="32"/>
        <v>video games</v>
      </c>
      <c r="S346" s="9">
        <f t="shared" si="33"/>
        <v>43122.25</v>
      </c>
      <c r="T346" s="10">
        <f t="shared" si="34"/>
        <v>43162.25</v>
      </c>
    </row>
    <row r="347" spans="1:20" ht="16" x14ac:dyDescent="0.4">
      <c r="A347">
        <v>345</v>
      </c>
      <c r="B347" t="s">
        <v>742</v>
      </c>
      <c r="C347" s="3" t="s">
        <v>743</v>
      </c>
      <c r="D347" s="6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14.69479695431472</v>
      </c>
      <c r="P347" s="6">
        <f t="shared" si="31"/>
        <v>69.966767371601208</v>
      </c>
      <c r="Q347" t="str">
        <f t="shared" si="35"/>
        <v>film &amp; video</v>
      </c>
      <c r="R347" t="str">
        <f t="shared" si="32"/>
        <v>drama</v>
      </c>
      <c r="S347" s="9">
        <f t="shared" si="33"/>
        <v>42194.208333333328</v>
      </c>
      <c r="T347" s="10">
        <f t="shared" si="34"/>
        <v>42195.208333333328</v>
      </c>
    </row>
    <row r="348" spans="1:20" ht="16" x14ac:dyDescent="0.4">
      <c r="A348">
        <v>346</v>
      </c>
      <c r="B348" t="s">
        <v>744</v>
      </c>
      <c r="C348" s="3" t="s">
        <v>745</v>
      </c>
      <c r="D348" s="6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34.475000000000001</v>
      </c>
      <c r="P348" s="6">
        <f t="shared" si="31"/>
        <v>110.32</v>
      </c>
      <c r="Q348" t="str">
        <f t="shared" si="35"/>
        <v>music</v>
      </c>
      <c r="R348" t="str">
        <f t="shared" si="32"/>
        <v>indie rock</v>
      </c>
      <c r="S348" s="9">
        <f t="shared" si="33"/>
        <v>42971.208333333328</v>
      </c>
      <c r="T348" s="10">
        <f t="shared" si="34"/>
        <v>43026.208333333328</v>
      </c>
    </row>
    <row r="349" spans="1:20" ht="16" x14ac:dyDescent="0.4">
      <c r="A349">
        <v>347</v>
      </c>
      <c r="B349" t="s">
        <v>746</v>
      </c>
      <c r="C349" s="3" t="s">
        <v>747</v>
      </c>
      <c r="D349" s="6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1400.7777777777778</v>
      </c>
      <c r="P349" s="6">
        <f t="shared" si="31"/>
        <v>66.005235602094245</v>
      </c>
      <c r="Q349" t="str">
        <f t="shared" si="35"/>
        <v>technology</v>
      </c>
      <c r="R349" t="str">
        <f t="shared" si="32"/>
        <v>web</v>
      </c>
      <c r="S349" s="9">
        <f t="shared" si="33"/>
        <v>42046.25</v>
      </c>
      <c r="T349" s="10">
        <f t="shared" si="34"/>
        <v>42070.25</v>
      </c>
    </row>
    <row r="350" spans="1:20" ht="16" x14ac:dyDescent="0.4">
      <c r="A350">
        <v>348</v>
      </c>
      <c r="B350" t="s">
        <v>748</v>
      </c>
      <c r="C350" s="3" t="s">
        <v>749</v>
      </c>
      <c r="D350" s="6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71.770351758793964</v>
      </c>
      <c r="P350" s="6">
        <f t="shared" si="31"/>
        <v>41.005742176284812</v>
      </c>
      <c r="Q350" t="str">
        <f t="shared" si="35"/>
        <v>food</v>
      </c>
      <c r="R350" t="str">
        <f t="shared" si="32"/>
        <v>food trucks</v>
      </c>
      <c r="S350" s="9">
        <f t="shared" si="33"/>
        <v>42782.25</v>
      </c>
      <c r="T350" s="10">
        <f t="shared" si="34"/>
        <v>42795.25</v>
      </c>
    </row>
    <row r="351" spans="1:20" ht="16" x14ac:dyDescent="0.4">
      <c r="A351">
        <v>349</v>
      </c>
      <c r="B351" t="s">
        <v>750</v>
      </c>
      <c r="C351" s="3" t="s">
        <v>751</v>
      </c>
      <c r="D351" s="6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53.074115044247783</v>
      </c>
      <c r="P351" s="6">
        <f t="shared" si="31"/>
        <v>103.96316359696641</v>
      </c>
      <c r="Q351" t="str">
        <f t="shared" si="35"/>
        <v>theater</v>
      </c>
      <c r="R351" t="str">
        <f t="shared" si="32"/>
        <v>plays</v>
      </c>
      <c r="S351" s="9">
        <f t="shared" si="33"/>
        <v>42930.208333333328</v>
      </c>
      <c r="T351" s="10">
        <f t="shared" si="34"/>
        <v>42960.208333333328</v>
      </c>
    </row>
    <row r="352" spans="1:20" ht="16" x14ac:dyDescent="0.4">
      <c r="A352">
        <v>350</v>
      </c>
      <c r="B352" t="s">
        <v>752</v>
      </c>
      <c r="C352" s="3" t="s">
        <v>753</v>
      </c>
      <c r="D352" s="6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5</v>
      </c>
      <c r="P352" s="6">
        <f t="shared" si="31"/>
        <v>5</v>
      </c>
      <c r="Q352" t="str">
        <f t="shared" si="35"/>
        <v>music</v>
      </c>
      <c r="R352" t="str">
        <f t="shared" si="32"/>
        <v>jazz</v>
      </c>
      <c r="S352" s="9">
        <f t="shared" si="33"/>
        <v>42144.208333333328</v>
      </c>
      <c r="T352" s="10">
        <f t="shared" si="34"/>
        <v>42162.208333333328</v>
      </c>
    </row>
    <row r="353" spans="1:20" ht="16" x14ac:dyDescent="0.4">
      <c r="A353">
        <v>351</v>
      </c>
      <c r="B353" t="s">
        <v>754</v>
      </c>
      <c r="C353" s="3" t="s">
        <v>755</v>
      </c>
      <c r="D353" s="6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127.70715249662618</v>
      </c>
      <c r="P353" s="6">
        <f t="shared" si="31"/>
        <v>47.009935419771487</v>
      </c>
      <c r="Q353" t="str">
        <f t="shared" si="35"/>
        <v>music</v>
      </c>
      <c r="R353" t="str">
        <f t="shared" si="32"/>
        <v>rock</v>
      </c>
      <c r="S353" s="9">
        <f t="shared" si="33"/>
        <v>42240.208333333328</v>
      </c>
      <c r="T353" s="10">
        <f t="shared" si="34"/>
        <v>42254.208333333328</v>
      </c>
    </row>
    <row r="354" spans="1:20" ht="16" x14ac:dyDescent="0.4">
      <c r="A354">
        <v>352</v>
      </c>
      <c r="B354" t="s">
        <v>756</v>
      </c>
      <c r="C354" s="3" t="s">
        <v>757</v>
      </c>
      <c r="D354" s="6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34.892857142857139</v>
      </c>
      <c r="P354" s="6">
        <f t="shared" si="31"/>
        <v>29.606060606060606</v>
      </c>
      <c r="Q354" t="str">
        <f t="shared" si="35"/>
        <v>theater</v>
      </c>
      <c r="R354" t="str">
        <f t="shared" si="32"/>
        <v>plays</v>
      </c>
      <c r="S354" s="9">
        <f t="shared" si="33"/>
        <v>42315.25</v>
      </c>
      <c r="T354" s="10">
        <f t="shared" si="34"/>
        <v>42323.25</v>
      </c>
    </row>
    <row r="355" spans="1:20" ht="16" x14ac:dyDescent="0.4">
      <c r="A355">
        <v>353</v>
      </c>
      <c r="B355" t="s">
        <v>758</v>
      </c>
      <c r="C355" s="3" t="s">
        <v>759</v>
      </c>
      <c r="D355" s="6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410.59821428571428</v>
      </c>
      <c r="P355" s="6">
        <f t="shared" si="31"/>
        <v>81.010569583088667</v>
      </c>
      <c r="Q355" t="str">
        <f t="shared" si="35"/>
        <v>theater</v>
      </c>
      <c r="R355" t="str">
        <f t="shared" si="32"/>
        <v>plays</v>
      </c>
      <c r="S355" s="9">
        <f t="shared" si="33"/>
        <v>43651.208333333328</v>
      </c>
      <c r="T355" s="10">
        <f t="shared" si="34"/>
        <v>43652.208333333328</v>
      </c>
    </row>
    <row r="356" spans="1:20" ht="16" x14ac:dyDescent="0.4">
      <c r="A356">
        <v>354</v>
      </c>
      <c r="B356" t="s">
        <v>760</v>
      </c>
      <c r="C356" s="3" t="s">
        <v>761</v>
      </c>
      <c r="D356" s="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123.73770491803278</v>
      </c>
      <c r="P356" s="6">
        <f t="shared" si="31"/>
        <v>94.35</v>
      </c>
      <c r="Q356" t="str">
        <f t="shared" si="35"/>
        <v>film &amp; video</v>
      </c>
      <c r="R356" t="str">
        <f t="shared" si="32"/>
        <v>documentary</v>
      </c>
      <c r="S356" s="9">
        <f t="shared" si="33"/>
        <v>41520.208333333336</v>
      </c>
      <c r="T356" s="10">
        <f t="shared" si="34"/>
        <v>41527.208333333336</v>
      </c>
    </row>
    <row r="357" spans="1:20" ht="16" x14ac:dyDescent="0.4">
      <c r="A357">
        <v>355</v>
      </c>
      <c r="B357" t="s">
        <v>762</v>
      </c>
      <c r="C357" s="3" t="s">
        <v>763</v>
      </c>
      <c r="D357" s="6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58.973684210526315</v>
      </c>
      <c r="P357" s="6">
        <f t="shared" si="31"/>
        <v>26.058139534883722</v>
      </c>
      <c r="Q357" t="str">
        <f t="shared" si="35"/>
        <v>technology</v>
      </c>
      <c r="R357" t="str">
        <f t="shared" si="32"/>
        <v>wearables</v>
      </c>
      <c r="S357" s="9">
        <f t="shared" si="33"/>
        <v>42757.25</v>
      </c>
      <c r="T357" s="10">
        <f t="shared" si="34"/>
        <v>42797.25</v>
      </c>
    </row>
    <row r="358" spans="1:20" ht="16" x14ac:dyDescent="0.4">
      <c r="A358">
        <v>356</v>
      </c>
      <c r="B358" t="s">
        <v>764</v>
      </c>
      <c r="C358" s="3" t="s">
        <v>765</v>
      </c>
      <c r="D358" s="6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36.892473118279568</v>
      </c>
      <c r="P358" s="6">
        <f t="shared" si="31"/>
        <v>85.775000000000006</v>
      </c>
      <c r="Q358" t="str">
        <f t="shared" si="35"/>
        <v>theater</v>
      </c>
      <c r="R358" t="str">
        <f t="shared" si="32"/>
        <v>plays</v>
      </c>
      <c r="S358" s="9">
        <f t="shared" si="33"/>
        <v>40922.25</v>
      </c>
      <c r="T358" s="10">
        <f t="shared" si="34"/>
        <v>40931.25</v>
      </c>
    </row>
    <row r="359" spans="1:20" ht="16" x14ac:dyDescent="0.4">
      <c r="A359">
        <v>357</v>
      </c>
      <c r="B359" t="s">
        <v>766</v>
      </c>
      <c r="C359" s="3" t="s">
        <v>767</v>
      </c>
      <c r="D359" s="6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184.91304347826087</v>
      </c>
      <c r="P359" s="6">
        <f t="shared" si="31"/>
        <v>103.73170731707317</v>
      </c>
      <c r="Q359" t="str">
        <f t="shared" si="35"/>
        <v>games</v>
      </c>
      <c r="R359" t="str">
        <f t="shared" si="32"/>
        <v>video games</v>
      </c>
      <c r="S359" s="9">
        <f t="shared" si="33"/>
        <v>42250.208333333328</v>
      </c>
      <c r="T359" s="10">
        <f t="shared" si="34"/>
        <v>42275.208333333328</v>
      </c>
    </row>
    <row r="360" spans="1:20" ht="16" x14ac:dyDescent="0.4">
      <c r="A360">
        <v>358</v>
      </c>
      <c r="B360" t="s">
        <v>768</v>
      </c>
      <c r="C360" s="3" t="s">
        <v>769</v>
      </c>
      <c r="D360" s="6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11.814432989690722</v>
      </c>
      <c r="P360" s="6">
        <f t="shared" si="31"/>
        <v>49.826086956521742</v>
      </c>
      <c r="Q360" t="str">
        <f t="shared" si="35"/>
        <v>photography</v>
      </c>
      <c r="R360" t="str">
        <f t="shared" si="32"/>
        <v>photography books</v>
      </c>
      <c r="S360" s="9">
        <f t="shared" si="33"/>
        <v>43322.208333333328</v>
      </c>
      <c r="T360" s="10">
        <f t="shared" si="34"/>
        <v>43325.208333333328</v>
      </c>
    </row>
    <row r="361" spans="1:20" ht="16" x14ac:dyDescent="0.4">
      <c r="A361">
        <v>359</v>
      </c>
      <c r="B361" t="s">
        <v>770</v>
      </c>
      <c r="C361" s="3" t="s">
        <v>771</v>
      </c>
      <c r="D361" s="6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298.7</v>
      </c>
      <c r="P361" s="6">
        <f t="shared" si="31"/>
        <v>63.893048128342244</v>
      </c>
      <c r="Q361" t="str">
        <f t="shared" si="35"/>
        <v>film &amp; video</v>
      </c>
      <c r="R361" t="str">
        <f t="shared" si="32"/>
        <v>animation</v>
      </c>
      <c r="S361" s="9">
        <f t="shared" si="33"/>
        <v>40782.208333333336</v>
      </c>
      <c r="T361" s="10">
        <f t="shared" si="34"/>
        <v>40789.208333333336</v>
      </c>
    </row>
    <row r="362" spans="1:20" ht="16" x14ac:dyDescent="0.4">
      <c r="A362">
        <v>360</v>
      </c>
      <c r="B362" t="s">
        <v>772</v>
      </c>
      <c r="C362" s="3" t="s">
        <v>773</v>
      </c>
      <c r="D362" s="6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226.35175879396985</v>
      </c>
      <c r="P362" s="6">
        <f t="shared" si="31"/>
        <v>47.002434782608695</v>
      </c>
      <c r="Q362" t="str">
        <f t="shared" si="35"/>
        <v>theater</v>
      </c>
      <c r="R362" t="str">
        <f t="shared" si="32"/>
        <v>plays</v>
      </c>
      <c r="S362" s="9">
        <f t="shared" si="33"/>
        <v>40544.25</v>
      </c>
      <c r="T362" s="10">
        <f t="shared" si="34"/>
        <v>40558.25</v>
      </c>
    </row>
    <row r="363" spans="1:20" ht="16" x14ac:dyDescent="0.4">
      <c r="A363">
        <v>361</v>
      </c>
      <c r="B363" t="s">
        <v>774</v>
      </c>
      <c r="C363" s="3" t="s">
        <v>775</v>
      </c>
      <c r="D363" s="6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173.56363636363636</v>
      </c>
      <c r="P363" s="6">
        <f t="shared" si="31"/>
        <v>108.47727272727273</v>
      </c>
      <c r="Q363" t="str">
        <f t="shared" si="35"/>
        <v>theater</v>
      </c>
      <c r="R363" t="str">
        <f t="shared" si="32"/>
        <v>plays</v>
      </c>
      <c r="S363" s="9">
        <f t="shared" si="33"/>
        <v>43015.208333333328</v>
      </c>
      <c r="T363" s="10">
        <f t="shared" si="34"/>
        <v>43039.208333333328</v>
      </c>
    </row>
    <row r="364" spans="1:20" ht="16" x14ac:dyDescent="0.4">
      <c r="A364">
        <v>362</v>
      </c>
      <c r="B364" t="s">
        <v>776</v>
      </c>
      <c r="C364" s="3" t="s">
        <v>777</v>
      </c>
      <c r="D364" s="6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371.75675675675677</v>
      </c>
      <c r="P364" s="6">
        <f t="shared" si="31"/>
        <v>72.015706806282722</v>
      </c>
      <c r="Q364" t="str">
        <f t="shared" si="35"/>
        <v>music</v>
      </c>
      <c r="R364" t="str">
        <f t="shared" si="32"/>
        <v>rock</v>
      </c>
      <c r="S364" s="9">
        <f t="shared" si="33"/>
        <v>40570.25</v>
      </c>
      <c r="T364" s="10">
        <f t="shared" si="34"/>
        <v>40608.25</v>
      </c>
    </row>
    <row r="365" spans="1:20" ht="16" x14ac:dyDescent="0.4">
      <c r="A365">
        <v>363</v>
      </c>
      <c r="B365" t="s">
        <v>778</v>
      </c>
      <c r="C365" s="3" t="s">
        <v>779</v>
      </c>
      <c r="D365" s="6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160.19230769230771</v>
      </c>
      <c r="P365" s="6">
        <f t="shared" si="31"/>
        <v>59.928057553956833</v>
      </c>
      <c r="Q365" t="str">
        <f t="shared" si="35"/>
        <v>music</v>
      </c>
      <c r="R365" t="str">
        <f t="shared" si="32"/>
        <v>rock</v>
      </c>
      <c r="S365" s="9">
        <f t="shared" si="33"/>
        <v>40904.25</v>
      </c>
      <c r="T365" s="10">
        <f t="shared" si="34"/>
        <v>40905.25</v>
      </c>
    </row>
    <row r="366" spans="1:20" ht="16" x14ac:dyDescent="0.4">
      <c r="A366">
        <v>364</v>
      </c>
      <c r="B366" t="s">
        <v>780</v>
      </c>
      <c r="C366" s="3" t="s">
        <v>781</v>
      </c>
      <c r="D366" s="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1616.3333333333335</v>
      </c>
      <c r="P366" s="6">
        <f t="shared" si="31"/>
        <v>78.209677419354833</v>
      </c>
      <c r="Q366" t="str">
        <f t="shared" si="35"/>
        <v>music</v>
      </c>
      <c r="R366" t="str">
        <f t="shared" si="32"/>
        <v>indie rock</v>
      </c>
      <c r="S366" s="9">
        <f t="shared" si="33"/>
        <v>43164.25</v>
      </c>
      <c r="T366" s="10">
        <f t="shared" si="34"/>
        <v>43194.208333333328</v>
      </c>
    </row>
    <row r="367" spans="1:20" ht="16" x14ac:dyDescent="0.4">
      <c r="A367">
        <v>365</v>
      </c>
      <c r="B367" t="s">
        <v>782</v>
      </c>
      <c r="C367" s="3" t="s">
        <v>783</v>
      </c>
      <c r="D367" s="6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733.4375</v>
      </c>
      <c r="P367" s="6">
        <f t="shared" si="31"/>
        <v>104.77678571428571</v>
      </c>
      <c r="Q367" t="str">
        <f t="shared" si="35"/>
        <v>theater</v>
      </c>
      <c r="R367" t="str">
        <f t="shared" si="32"/>
        <v>plays</v>
      </c>
      <c r="S367" s="9">
        <f t="shared" si="33"/>
        <v>42733.25</v>
      </c>
      <c r="T367" s="10">
        <f t="shared" si="34"/>
        <v>42760.25</v>
      </c>
    </row>
    <row r="368" spans="1:20" ht="16" x14ac:dyDescent="0.4">
      <c r="A368">
        <v>366</v>
      </c>
      <c r="B368" t="s">
        <v>784</v>
      </c>
      <c r="C368" s="3" t="s">
        <v>785</v>
      </c>
      <c r="D368" s="6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592.11111111111109</v>
      </c>
      <c r="P368" s="6">
        <f t="shared" si="31"/>
        <v>105.52475247524752</v>
      </c>
      <c r="Q368" t="str">
        <f t="shared" si="35"/>
        <v>theater</v>
      </c>
      <c r="R368" t="str">
        <f t="shared" si="32"/>
        <v>plays</v>
      </c>
      <c r="S368" s="9">
        <f t="shared" si="33"/>
        <v>40546.25</v>
      </c>
      <c r="T368" s="10">
        <f t="shared" si="34"/>
        <v>40547.25</v>
      </c>
    </row>
    <row r="369" spans="1:20" ht="16" x14ac:dyDescent="0.4">
      <c r="A369">
        <v>367</v>
      </c>
      <c r="B369" t="s">
        <v>786</v>
      </c>
      <c r="C369" s="3" t="s">
        <v>787</v>
      </c>
      <c r="D369" s="6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18.888888888888889</v>
      </c>
      <c r="P369" s="6">
        <f t="shared" si="31"/>
        <v>24.933333333333334</v>
      </c>
      <c r="Q369" t="str">
        <f t="shared" si="35"/>
        <v>theater</v>
      </c>
      <c r="R369" t="str">
        <f t="shared" si="32"/>
        <v>plays</v>
      </c>
      <c r="S369" s="9">
        <f t="shared" si="33"/>
        <v>41930.208333333336</v>
      </c>
      <c r="T369" s="10">
        <f t="shared" si="34"/>
        <v>41954.25</v>
      </c>
    </row>
    <row r="370" spans="1:20" ht="16" x14ac:dyDescent="0.4">
      <c r="A370">
        <v>368</v>
      </c>
      <c r="B370" t="s">
        <v>788</v>
      </c>
      <c r="C370" s="3" t="s">
        <v>789</v>
      </c>
      <c r="D370" s="6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276.80769230769232</v>
      </c>
      <c r="P370" s="6">
        <f t="shared" si="31"/>
        <v>69.873786407766985</v>
      </c>
      <c r="Q370" t="str">
        <f t="shared" si="35"/>
        <v>film &amp; video</v>
      </c>
      <c r="R370" t="str">
        <f t="shared" si="32"/>
        <v>documentary</v>
      </c>
      <c r="S370" s="9">
        <f t="shared" si="33"/>
        <v>40464.208333333336</v>
      </c>
      <c r="T370" s="10">
        <f t="shared" si="34"/>
        <v>40487.208333333336</v>
      </c>
    </row>
    <row r="371" spans="1:20" ht="16" x14ac:dyDescent="0.4">
      <c r="A371">
        <v>369</v>
      </c>
      <c r="B371" t="s">
        <v>790</v>
      </c>
      <c r="C371" s="3" t="s">
        <v>791</v>
      </c>
      <c r="D371" s="6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273.01851851851848</v>
      </c>
      <c r="P371" s="6">
        <f t="shared" si="31"/>
        <v>95.733766233766232</v>
      </c>
      <c r="Q371" t="str">
        <f t="shared" si="35"/>
        <v>film &amp; video</v>
      </c>
      <c r="R371" t="str">
        <f t="shared" si="32"/>
        <v>television</v>
      </c>
      <c r="S371" s="9">
        <f t="shared" si="33"/>
        <v>41308.25</v>
      </c>
      <c r="T371" s="10">
        <f t="shared" si="34"/>
        <v>41347.208333333336</v>
      </c>
    </row>
    <row r="372" spans="1:20" ht="16" x14ac:dyDescent="0.4">
      <c r="A372">
        <v>370</v>
      </c>
      <c r="B372" t="s">
        <v>792</v>
      </c>
      <c r="C372" s="3" t="s">
        <v>793</v>
      </c>
      <c r="D372" s="6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159.36331255565449</v>
      </c>
      <c r="P372" s="6">
        <f t="shared" si="31"/>
        <v>29.997485752598056</v>
      </c>
      <c r="Q372" t="str">
        <f t="shared" si="35"/>
        <v>theater</v>
      </c>
      <c r="R372" t="str">
        <f t="shared" si="32"/>
        <v>plays</v>
      </c>
      <c r="S372" s="9">
        <f t="shared" si="33"/>
        <v>43570.208333333328</v>
      </c>
      <c r="T372" s="10">
        <f t="shared" si="34"/>
        <v>43576.208333333328</v>
      </c>
    </row>
    <row r="373" spans="1:20" ht="16" x14ac:dyDescent="0.4">
      <c r="A373">
        <v>371</v>
      </c>
      <c r="B373" t="s">
        <v>794</v>
      </c>
      <c r="C373" s="3" t="s">
        <v>795</v>
      </c>
      <c r="D373" s="6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67.869978858350947</v>
      </c>
      <c r="P373" s="6">
        <f t="shared" si="31"/>
        <v>59.011948529411768</v>
      </c>
      <c r="Q373" t="str">
        <f t="shared" si="35"/>
        <v>theater</v>
      </c>
      <c r="R373" t="str">
        <f t="shared" si="32"/>
        <v>plays</v>
      </c>
      <c r="S373" s="9">
        <f t="shared" si="33"/>
        <v>42043.25</v>
      </c>
      <c r="T373" s="10">
        <f t="shared" si="34"/>
        <v>42094.208333333328</v>
      </c>
    </row>
    <row r="374" spans="1:20" ht="31.5" x14ac:dyDescent="0.4">
      <c r="A374">
        <v>372</v>
      </c>
      <c r="B374" t="s">
        <v>796</v>
      </c>
      <c r="C374" s="3" t="s">
        <v>797</v>
      </c>
      <c r="D374" s="6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1591.5555555555554</v>
      </c>
      <c r="P374" s="6">
        <f t="shared" si="31"/>
        <v>84.757396449704146</v>
      </c>
      <c r="Q374" t="str">
        <f t="shared" si="35"/>
        <v>film &amp; video</v>
      </c>
      <c r="R374" t="str">
        <f t="shared" si="32"/>
        <v>documentary</v>
      </c>
      <c r="S374" s="9">
        <f t="shared" si="33"/>
        <v>42012.25</v>
      </c>
      <c r="T374" s="10">
        <f t="shared" si="34"/>
        <v>42032.25</v>
      </c>
    </row>
    <row r="375" spans="1:20" ht="16" x14ac:dyDescent="0.4">
      <c r="A375">
        <v>373</v>
      </c>
      <c r="B375" t="s">
        <v>798</v>
      </c>
      <c r="C375" s="3" t="s">
        <v>799</v>
      </c>
      <c r="D375" s="6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730.18222222222221</v>
      </c>
      <c r="P375" s="6">
        <f t="shared" si="31"/>
        <v>78.010921177587846</v>
      </c>
      <c r="Q375" t="str">
        <f t="shared" si="35"/>
        <v>theater</v>
      </c>
      <c r="R375" t="str">
        <f t="shared" si="32"/>
        <v>plays</v>
      </c>
      <c r="S375" s="9">
        <f t="shared" si="33"/>
        <v>42964.208333333328</v>
      </c>
      <c r="T375" s="10">
        <f t="shared" si="34"/>
        <v>42972.208333333328</v>
      </c>
    </row>
    <row r="376" spans="1:20" ht="31.5" x14ac:dyDescent="0.4">
      <c r="A376">
        <v>374</v>
      </c>
      <c r="B376" t="s">
        <v>800</v>
      </c>
      <c r="C376" s="3" t="s">
        <v>801</v>
      </c>
      <c r="D376" s="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13.185782556750297</v>
      </c>
      <c r="P376" s="6">
        <f t="shared" si="31"/>
        <v>50.05215419501134</v>
      </c>
      <c r="Q376" t="str">
        <f t="shared" si="35"/>
        <v>film &amp; video</v>
      </c>
      <c r="R376" t="str">
        <f t="shared" si="32"/>
        <v>documentary</v>
      </c>
      <c r="S376" s="9">
        <f t="shared" si="33"/>
        <v>43476.25</v>
      </c>
      <c r="T376" s="10">
        <f t="shared" si="34"/>
        <v>43481.25</v>
      </c>
    </row>
    <row r="377" spans="1:20" ht="31.5" x14ac:dyDescent="0.4">
      <c r="A377">
        <v>375</v>
      </c>
      <c r="B377" t="s">
        <v>802</v>
      </c>
      <c r="C377" s="3" t="s">
        <v>803</v>
      </c>
      <c r="D377" s="6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54.777777777777779</v>
      </c>
      <c r="P377" s="6">
        <f t="shared" si="31"/>
        <v>59.16</v>
      </c>
      <c r="Q377" t="str">
        <f t="shared" si="35"/>
        <v>music</v>
      </c>
      <c r="R377" t="str">
        <f t="shared" si="32"/>
        <v>indie rock</v>
      </c>
      <c r="S377" s="9">
        <f t="shared" si="33"/>
        <v>42293.208333333328</v>
      </c>
      <c r="T377" s="10">
        <f t="shared" si="34"/>
        <v>42350.25</v>
      </c>
    </row>
    <row r="378" spans="1:20" ht="16" x14ac:dyDescent="0.4">
      <c r="A378">
        <v>376</v>
      </c>
      <c r="B378" t="s">
        <v>804</v>
      </c>
      <c r="C378" s="3" t="s">
        <v>805</v>
      </c>
      <c r="D378" s="6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361.02941176470591</v>
      </c>
      <c r="P378" s="6">
        <f t="shared" si="31"/>
        <v>93.702290076335885</v>
      </c>
      <c r="Q378" t="str">
        <f t="shared" si="35"/>
        <v>music</v>
      </c>
      <c r="R378" t="str">
        <f t="shared" si="32"/>
        <v>rock</v>
      </c>
      <c r="S378" s="9">
        <f t="shared" si="33"/>
        <v>41826.208333333336</v>
      </c>
      <c r="T378" s="10">
        <f t="shared" si="34"/>
        <v>41832.208333333336</v>
      </c>
    </row>
    <row r="379" spans="1:20" ht="16" x14ac:dyDescent="0.4">
      <c r="A379">
        <v>377</v>
      </c>
      <c r="B379" t="s">
        <v>806</v>
      </c>
      <c r="C379" s="3" t="s">
        <v>807</v>
      </c>
      <c r="D379" s="6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10.257545271629779</v>
      </c>
      <c r="P379" s="6">
        <f t="shared" si="31"/>
        <v>40.14173228346457</v>
      </c>
      <c r="Q379" t="str">
        <f t="shared" si="35"/>
        <v>theater</v>
      </c>
      <c r="R379" t="str">
        <f t="shared" si="32"/>
        <v>plays</v>
      </c>
      <c r="S379" s="9">
        <f t="shared" si="33"/>
        <v>43760.208333333328</v>
      </c>
      <c r="T379" s="10">
        <f t="shared" si="34"/>
        <v>43774.25</v>
      </c>
    </row>
    <row r="380" spans="1:20" ht="16" x14ac:dyDescent="0.4">
      <c r="A380">
        <v>378</v>
      </c>
      <c r="B380" t="s">
        <v>808</v>
      </c>
      <c r="C380" s="3" t="s">
        <v>809</v>
      </c>
      <c r="D380" s="6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13.962962962962964</v>
      </c>
      <c r="P380" s="6">
        <f t="shared" si="31"/>
        <v>70.090140845070422</v>
      </c>
      <c r="Q380" t="str">
        <f t="shared" si="35"/>
        <v>film &amp; video</v>
      </c>
      <c r="R380" t="str">
        <f t="shared" si="32"/>
        <v>documentary</v>
      </c>
      <c r="S380" s="9">
        <f t="shared" si="33"/>
        <v>43241.208333333328</v>
      </c>
      <c r="T380" s="10">
        <f t="shared" si="34"/>
        <v>43279.208333333328</v>
      </c>
    </row>
    <row r="381" spans="1:20" ht="16" x14ac:dyDescent="0.4">
      <c r="A381">
        <v>379</v>
      </c>
      <c r="B381" t="s">
        <v>810</v>
      </c>
      <c r="C381" s="3" t="s">
        <v>811</v>
      </c>
      <c r="D381" s="6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40.444444444444443</v>
      </c>
      <c r="P381" s="6">
        <f t="shared" si="31"/>
        <v>66.181818181818187</v>
      </c>
      <c r="Q381" t="str">
        <f t="shared" si="35"/>
        <v>theater</v>
      </c>
      <c r="R381" t="str">
        <f t="shared" si="32"/>
        <v>plays</v>
      </c>
      <c r="S381" s="9">
        <f t="shared" si="33"/>
        <v>40843.208333333336</v>
      </c>
      <c r="T381" s="10">
        <f t="shared" si="34"/>
        <v>40857.25</v>
      </c>
    </row>
    <row r="382" spans="1:20" ht="31.5" x14ac:dyDescent="0.4">
      <c r="A382">
        <v>380</v>
      </c>
      <c r="B382" t="s">
        <v>812</v>
      </c>
      <c r="C382" s="3" t="s">
        <v>813</v>
      </c>
      <c r="D382" s="6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160.32</v>
      </c>
      <c r="P382" s="6">
        <f t="shared" si="31"/>
        <v>47.714285714285715</v>
      </c>
      <c r="Q382" t="str">
        <f t="shared" si="35"/>
        <v>theater</v>
      </c>
      <c r="R382" t="str">
        <f t="shared" si="32"/>
        <v>plays</v>
      </c>
      <c r="S382" s="9">
        <f t="shared" si="33"/>
        <v>41448.208333333336</v>
      </c>
      <c r="T382" s="10">
        <f t="shared" si="34"/>
        <v>41453.208333333336</v>
      </c>
    </row>
    <row r="383" spans="1:20" ht="16" x14ac:dyDescent="0.4">
      <c r="A383">
        <v>381</v>
      </c>
      <c r="B383" t="s">
        <v>814</v>
      </c>
      <c r="C383" s="3" t="s">
        <v>815</v>
      </c>
      <c r="D383" s="6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183.9433962264151</v>
      </c>
      <c r="P383" s="6">
        <f t="shared" si="31"/>
        <v>62.896774193548389</v>
      </c>
      <c r="Q383" t="str">
        <f t="shared" si="35"/>
        <v>theater</v>
      </c>
      <c r="R383" t="str">
        <f t="shared" si="32"/>
        <v>plays</v>
      </c>
      <c r="S383" s="9">
        <f t="shared" si="33"/>
        <v>42163.208333333328</v>
      </c>
      <c r="T383" s="10">
        <f t="shared" si="34"/>
        <v>42209.208333333328</v>
      </c>
    </row>
    <row r="384" spans="1:20" ht="31.5" x14ac:dyDescent="0.4">
      <c r="A384">
        <v>382</v>
      </c>
      <c r="B384" t="s">
        <v>816</v>
      </c>
      <c r="C384" s="3" t="s">
        <v>817</v>
      </c>
      <c r="D384" s="6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63.769230769230766</v>
      </c>
      <c r="P384" s="6">
        <f t="shared" si="31"/>
        <v>86.611940298507463</v>
      </c>
      <c r="Q384" t="str">
        <f t="shared" si="35"/>
        <v>photography</v>
      </c>
      <c r="R384" t="str">
        <f t="shared" si="32"/>
        <v>photography books</v>
      </c>
      <c r="S384" s="9">
        <f t="shared" si="33"/>
        <v>43024.208333333328</v>
      </c>
      <c r="T384" s="10">
        <f t="shared" si="34"/>
        <v>43043.208333333328</v>
      </c>
    </row>
    <row r="385" spans="1:20" ht="16" x14ac:dyDescent="0.4">
      <c r="A385">
        <v>383</v>
      </c>
      <c r="B385" t="s">
        <v>818</v>
      </c>
      <c r="C385" s="3" t="s">
        <v>819</v>
      </c>
      <c r="D385" s="6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225.38095238095238</v>
      </c>
      <c r="P385" s="6">
        <f t="shared" si="31"/>
        <v>75.126984126984127</v>
      </c>
      <c r="Q385" t="str">
        <f t="shared" si="35"/>
        <v>food</v>
      </c>
      <c r="R385" t="str">
        <f t="shared" si="32"/>
        <v>food trucks</v>
      </c>
      <c r="S385" s="9">
        <f t="shared" si="33"/>
        <v>43509.25</v>
      </c>
      <c r="T385" s="10">
        <f t="shared" si="34"/>
        <v>43515.25</v>
      </c>
    </row>
    <row r="386" spans="1:20" ht="16" x14ac:dyDescent="0.4">
      <c r="A386">
        <v>384</v>
      </c>
      <c r="B386" t="s">
        <v>820</v>
      </c>
      <c r="C386" s="3" t="s">
        <v>821</v>
      </c>
      <c r="D386" s="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172.00961538461539</v>
      </c>
      <c r="P386" s="6">
        <f t="shared" si="31"/>
        <v>41.004167534903104</v>
      </c>
      <c r="Q386" t="str">
        <f t="shared" si="35"/>
        <v>film &amp; video</v>
      </c>
      <c r="R386" t="str">
        <f t="shared" si="32"/>
        <v>documentary</v>
      </c>
      <c r="S386" s="9">
        <f t="shared" si="33"/>
        <v>42776.25</v>
      </c>
      <c r="T386" s="10">
        <f t="shared" si="34"/>
        <v>42803.25</v>
      </c>
    </row>
    <row r="387" spans="1:20" ht="31.5" x14ac:dyDescent="0.4">
      <c r="A387">
        <v>385</v>
      </c>
      <c r="B387" t="s">
        <v>822</v>
      </c>
      <c r="C387" s="3" t="s">
        <v>823</v>
      </c>
      <c r="D387" s="6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(E387/D387)*100</f>
        <v>146.16709511568124</v>
      </c>
      <c r="P387" s="6">
        <f t="shared" ref="P387:P450" si="37">IF(G387=0,0,E387/G387)</f>
        <v>50.007915567282325</v>
      </c>
      <c r="Q387" t="str">
        <f t="shared" si="35"/>
        <v>publishing</v>
      </c>
      <c r="R387" t="str">
        <f t="shared" ref="R387:R450" si="38">RIGHT(N387,LEN(N387)-SEARCH("/",N387))</f>
        <v>nonfiction</v>
      </c>
      <c r="S387" s="9">
        <f t="shared" ref="S387:S450" si="39">(((J387/60)/60)/24)+DATE(1970,1,1)</f>
        <v>43553.208333333328</v>
      </c>
      <c r="T387" s="10">
        <f t="shared" ref="T387:T450" si="40">(((K387/60)/60)/24)+DATE(1970,1,1)</f>
        <v>43585.208333333328</v>
      </c>
    </row>
    <row r="388" spans="1:20" ht="31.5" x14ac:dyDescent="0.4">
      <c r="A388">
        <v>386</v>
      </c>
      <c r="B388" t="s">
        <v>824</v>
      </c>
      <c r="C388" s="3" t="s">
        <v>825</v>
      </c>
      <c r="D388" s="6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76.42361623616236</v>
      </c>
      <c r="P388" s="6">
        <f t="shared" si="37"/>
        <v>96.960674157303373</v>
      </c>
      <c r="Q388" t="str">
        <f t="shared" si="35"/>
        <v>theater</v>
      </c>
      <c r="R388" t="str">
        <f t="shared" si="38"/>
        <v>plays</v>
      </c>
      <c r="S388" s="9">
        <f t="shared" si="39"/>
        <v>40355.208333333336</v>
      </c>
      <c r="T388" s="10">
        <f t="shared" si="40"/>
        <v>40367.208333333336</v>
      </c>
    </row>
    <row r="389" spans="1:20" ht="16" x14ac:dyDescent="0.4">
      <c r="A389">
        <v>387</v>
      </c>
      <c r="B389" t="s">
        <v>826</v>
      </c>
      <c r="C389" s="3" t="s">
        <v>827</v>
      </c>
      <c r="D389" s="6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39.261467889908261</v>
      </c>
      <c r="P389" s="6">
        <f t="shared" si="37"/>
        <v>100.93160377358491</v>
      </c>
      <c r="Q389" t="str">
        <f t="shared" ref="Q389:Q452" si="41">LEFT(N389, SEARCH("/",N389)-1)</f>
        <v>technology</v>
      </c>
      <c r="R389" t="str">
        <f t="shared" si="38"/>
        <v>wearables</v>
      </c>
      <c r="S389" s="9">
        <f t="shared" si="39"/>
        <v>41072.208333333336</v>
      </c>
      <c r="T389" s="10">
        <f t="shared" si="40"/>
        <v>41077.208333333336</v>
      </c>
    </row>
    <row r="390" spans="1:20" ht="16" x14ac:dyDescent="0.4">
      <c r="A390">
        <v>388</v>
      </c>
      <c r="B390" t="s">
        <v>828</v>
      </c>
      <c r="C390" s="3" t="s">
        <v>829</v>
      </c>
      <c r="D390" s="6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11.270034843205574</v>
      </c>
      <c r="P390" s="6">
        <f t="shared" si="37"/>
        <v>89.227586206896547</v>
      </c>
      <c r="Q390" t="str">
        <f t="shared" si="41"/>
        <v>music</v>
      </c>
      <c r="R390" t="str">
        <f t="shared" si="38"/>
        <v>indie rock</v>
      </c>
      <c r="S390" s="9">
        <f t="shared" si="39"/>
        <v>40912.25</v>
      </c>
      <c r="T390" s="10">
        <f t="shared" si="40"/>
        <v>40914.25</v>
      </c>
    </row>
    <row r="391" spans="1:20" ht="16" x14ac:dyDescent="0.4">
      <c r="A391">
        <v>389</v>
      </c>
      <c r="B391" t="s">
        <v>830</v>
      </c>
      <c r="C391" s="3" t="s">
        <v>831</v>
      </c>
      <c r="D391" s="6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122.11084337349398</v>
      </c>
      <c r="P391" s="6">
        <f t="shared" si="37"/>
        <v>87.979166666666671</v>
      </c>
      <c r="Q391" t="str">
        <f t="shared" si="41"/>
        <v>theater</v>
      </c>
      <c r="R391" t="str">
        <f t="shared" si="38"/>
        <v>plays</v>
      </c>
      <c r="S391" s="9">
        <f t="shared" si="39"/>
        <v>40479.208333333336</v>
      </c>
      <c r="T391" s="10">
        <f t="shared" si="40"/>
        <v>40506.25</v>
      </c>
    </row>
    <row r="392" spans="1:20" ht="16" x14ac:dyDescent="0.4">
      <c r="A392">
        <v>390</v>
      </c>
      <c r="B392" t="s">
        <v>832</v>
      </c>
      <c r="C392" s="3" t="s">
        <v>833</v>
      </c>
      <c r="D392" s="6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186.54166666666669</v>
      </c>
      <c r="P392" s="6">
        <f t="shared" si="37"/>
        <v>89.54</v>
      </c>
      <c r="Q392" t="str">
        <f t="shared" si="41"/>
        <v>photography</v>
      </c>
      <c r="R392" t="str">
        <f t="shared" si="38"/>
        <v>photography books</v>
      </c>
      <c r="S392" s="9">
        <f t="shared" si="39"/>
        <v>41530.208333333336</v>
      </c>
      <c r="T392" s="10">
        <f t="shared" si="40"/>
        <v>41545.208333333336</v>
      </c>
    </row>
    <row r="393" spans="1:20" ht="16" x14ac:dyDescent="0.4">
      <c r="A393">
        <v>391</v>
      </c>
      <c r="B393" t="s">
        <v>834</v>
      </c>
      <c r="C393" s="3" t="s">
        <v>835</v>
      </c>
      <c r="D393" s="6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7.2731788079470201</v>
      </c>
      <c r="P393" s="6">
        <f t="shared" si="37"/>
        <v>29.09271523178808</v>
      </c>
      <c r="Q393" t="str">
        <f t="shared" si="41"/>
        <v>publishing</v>
      </c>
      <c r="R393" t="str">
        <f t="shared" si="38"/>
        <v>nonfiction</v>
      </c>
      <c r="S393" s="9">
        <f t="shared" si="39"/>
        <v>41653.25</v>
      </c>
      <c r="T393" s="10">
        <f t="shared" si="40"/>
        <v>41655.25</v>
      </c>
    </row>
    <row r="394" spans="1:20" ht="31.5" x14ac:dyDescent="0.4">
      <c r="A394">
        <v>392</v>
      </c>
      <c r="B394" t="s">
        <v>836</v>
      </c>
      <c r="C394" s="3" t="s">
        <v>837</v>
      </c>
      <c r="D394" s="6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65.642371234207957</v>
      </c>
      <c r="P394" s="6">
        <f t="shared" si="37"/>
        <v>42.006218905472636</v>
      </c>
      <c r="Q394" t="str">
        <f t="shared" si="41"/>
        <v>technology</v>
      </c>
      <c r="R394" t="str">
        <f t="shared" si="38"/>
        <v>wearables</v>
      </c>
      <c r="S394" s="9">
        <f t="shared" si="39"/>
        <v>40549.25</v>
      </c>
      <c r="T394" s="10">
        <f t="shared" si="40"/>
        <v>40551.25</v>
      </c>
    </row>
    <row r="395" spans="1:20" ht="16" x14ac:dyDescent="0.4">
      <c r="A395">
        <v>393</v>
      </c>
      <c r="B395" t="s">
        <v>838</v>
      </c>
      <c r="C395" s="3" t="s">
        <v>839</v>
      </c>
      <c r="D395" s="6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228.96178343949046</v>
      </c>
      <c r="P395" s="6">
        <f t="shared" si="37"/>
        <v>47.004903563255965</v>
      </c>
      <c r="Q395" t="str">
        <f t="shared" si="41"/>
        <v>music</v>
      </c>
      <c r="R395" t="str">
        <f t="shared" si="38"/>
        <v>jazz</v>
      </c>
      <c r="S395" s="9">
        <f t="shared" si="39"/>
        <v>42933.208333333328</v>
      </c>
      <c r="T395" s="10">
        <f t="shared" si="40"/>
        <v>42934.208333333328</v>
      </c>
    </row>
    <row r="396" spans="1:20" ht="16" x14ac:dyDescent="0.4">
      <c r="A396">
        <v>394</v>
      </c>
      <c r="B396" t="s">
        <v>840</v>
      </c>
      <c r="C396" s="3" t="s">
        <v>841</v>
      </c>
      <c r="D396" s="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469.37499999999994</v>
      </c>
      <c r="P396" s="6">
        <f t="shared" si="37"/>
        <v>110.44117647058823</v>
      </c>
      <c r="Q396" t="str">
        <f t="shared" si="41"/>
        <v>film &amp; video</v>
      </c>
      <c r="R396" t="str">
        <f t="shared" si="38"/>
        <v>documentary</v>
      </c>
      <c r="S396" s="9">
        <f t="shared" si="39"/>
        <v>41484.208333333336</v>
      </c>
      <c r="T396" s="10">
        <f t="shared" si="40"/>
        <v>41494.208333333336</v>
      </c>
    </row>
    <row r="397" spans="1:20" ht="31.5" x14ac:dyDescent="0.4">
      <c r="A397">
        <v>395</v>
      </c>
      <c r="B397" t="s">
        <v>295</v>
      </c>
      <c r="C397" s="3" t="s">
        <v>842</v>
      </c>
      <c r="D397" s="6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130.11267605633802</v>
      </c>
      <c r="P397" s="6">
        <f t="shared" si="37"/>
        <v>41.990909090909092</v>
      </c>
      <c r="Q397" t="str">
        <f t="shared" si="41"/>
        <v>theater</v>
      </c>
      <c r="R397" t="str">
        <f t="shared" si="38"/>
        <v>plays</v>
      </c>
      <c r="S397" s="9">
        <f t="shared" si="39"/>
        <v>40885.25</v>
      </c>
      <c r="T397" s="10">
        <f t="shared" si="40"/>
        <v>40886.25</v>
      </c>
    </row>
    <row r="398" spans="1:20" ht="16" x14ac:dyDescent="0.4">
      <c r="A398">
        <v>396</v>
      </c>
      <c r="B398" t="s">
        <v>843</v>
      </c>
      <c r="C398" s="3" t="s">
        <v>844</v>
      </c>
      <c r="D398" s="6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167.05422993492408</v>
      </c>
      <c r="P398" s="6">
        <f t="shared" si="37"/>
        <v>48.012468827930178</v>
      </c>
      <c r="Q398" t="str">
        <f t="shared" si="41"/>
        <v>film &amp; video</v>
      </c>
      <c r="R398" t="str">
        <f t="shared" si="38"/>
        <v>drama</v>
      </c>
      <c r="S398" s="9">
        <f t="shared" si="39"/>
        <v>43378.208333333328</v>
      </c>
      <c r="T398" s="10">
        <f t="shared" si="40"/>
        <v>43386.208333333328</v>
      </c>
    </row>
    <row r="399" spans="1:20" ht="16" x14ac:dyDescent="0.4">
      <c r="A399">
        <v>397</v>
      </c>
      <c r="B399" t="s">
        <v>845</v>
      </c>
      <c r="C399" s="3" t="s">
        <v>846</v>
      </c>
      <c r="D399" s="6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173.8641975308642</v>
      </c>
      <c r="P399" s="6">
        <f t="shared" si="37"/>
        <v>31.019823788546255</v>
      </c>
      <c r="Q399" t="str">
        <f t="shared" si="41"/>
        <v>music</v>
      </c>
      <c r="R399" t="str">
        <f t="shared" si="38"/>
        <v>rock</v>
      </c>
      <c r="S399" s="9">
        <f t="shared" si="39"/>
        <v>41417.208333333336</v>
      </c>
      <c r="T399" s="10">
        <f t="shared" si="40"/>
        <v>41423.208333333336</v>
      </c>
    </row>
    <row r="400" spans="1:20" ht="31.5" x14ac:dyDescent="0.4">
      <c r="A400">
        <v>398</v>
      </c>
      <c r="B400" t="s">
        <v>847</v>
      </c>
      <c r="C400" s="3" t="s">
        <v>848</v>
      </c>
      <c r="D400" s="6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717.76470588235293</v>
      </c>
      <c r="P400" s="6">
        <f t="shared" si="37"/>
        <v>99.203252032520325</v>
      </c>
      <c r="Q400" t="str">
        <f t="shared" si="41"/>
        <v>film &amp; video</v>
      </c>
      <c r="R400" t="str">
        <f t="shared" si="38"/>
        <v>animation</v>
      </c>
      <c r="S400" s="9">
        <f t="shared" si="39"/>
        <v>43228.208333333328</v>
      </c>
      <c r="T400" s="10">
        <f t="shared" si="40"/>
        <v>43230.208333333328</v>
      </c>
    </row>
    <row r="401" spans="1:20" ht="16" x14ac:dyDescent="0.4">
      <c r="A401">
        <v>399</v>
      </c>
      <c r="B401" t="s">
        <v>849</v>
      </c>
      <c r="C401" s="3" t="s">
        <v>850</v>
      </c>
      <c r="D401" s="6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63.850976361767728</v>
      </c>
      <c r="P401" s="6">
        <f t="shared" si="37"/>
        <v>66.022316684378325</v>
      </c>
      <c r="Q401" t="str">
        <f t="shared" si="41"/>
        <v>music</v>
      </c>
      <c r="R401" t="str">
        <f t="shared" si="38"/>
        <v>indie rock</v>
      </c>
      <c r="S401" s="9">
        <f t="shared" si="39"/>
        <v>40576.25</v>
      </c>
      <c r="T401" s="10">
        <f t="shared" si="40"/>
        <v>40583.25</v>
      </c>
    </row>
    <row r="402" spans="1:20" ht="31.5" x14ac:dyDescent="0.4">
      <c r="A402">
        <v>400</v>
      </c>
      <c r="B402" t="s">
        <v>851</v>
      </c>
      <c r="C402" s="3" t="s">
        <v>852</v>
      </c>
      <c r="D402" s="6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2</v>
      </c>
      <c r="P402" s="6">
        <f t="shared" si="37"/>
        <v>2</v>
      </c>
      <c r="Q402" t="str">
        <f t="shared" si="41"/>
        <v>photography</v>
      </c>
      <c r="R402" t="str">
        <f t="shared" si="38"/>
        <v>photography books</v>
      </c>
      <c r="S402" s="9">
        <f t="shared" si="39"/>
        <v>41502.208333333336</v>
      </c>
      <c r="T402" s="10">
        <f t="shared" si="40"/>
        <v>41524.208333333336</v>
      </c>
    </row>
    <row r="403" spans="1:20" ht="16" x14ac:dyDescent="0.4">
      <c r="A403">
        <v>401</v>
      </c>
      <c r="B403" t="s">
        <v>853</v>
      </c>
      <c r="C403" s="3" t="s">
        <v>854</v>
      </c>
      <c r="D403" s="6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1530.2222222222222</v>
      </c>
      <c r="P403" s="6">
        <f t="shared" si="37"/>
        <v>46.060200668896321</v>
      </c>
      <c r="Q403" t="str">
        <f t="shared" si="41"/>
        <v>theater</v>
      </c>
      <c r="R403" t="str">
        <f t="shared" si="38"/>
        <v>plays</v>
      </c>
      <c r="S403" s="9">
        <f t="shared" si="39"/>
        <v>43765.208333333328</v>
      </c>
      <c r="T403" s="10">
        <f t="shared" si="40"/>
        <v>43765.208333333328</v>
      </c>
    </row>
    <row r="404" spans="1:20" ht="16" x14ac:dyDescent="0.4">
      <c r="A404">
        <v>402</v>
      </c>
      <c r="B404" t="s">
        <v>855</v>
      </c>
      <c r="C404" s="3" t="s">
        <v>856</v>
      </c>
      <c r="D404" s="6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40.356164383561641</v>
      </c>
      <c r="P404" s="6">
        <f t="shared" si="37"/>
        <v>73.650000000000006</v>
      </c>
      <c r="Q404" t="str">
        <f t="shared" si="41"/>
        <v>film &amp; video</v>
      </c>
      <c r="R404" t="str">
        <f t="shared" si="38"/>
        <v>shorts</v>
      </c>
      <c r="S404" s="9">
        <f t="shared" si="39"/>
        <v>40914.25</v>
      </c>
      <c r="T404" s="10">
        <f t="shared" si="40"/>
        <v>40961.25</v>
      </c>
    </row>
    <row r="405" spans="1:20" ht="16" x14ac:dyDescent="0.4">
      <c r="A405">
        <v>403</v>
      </c>
      <c r="B405" t="s">
        <v>857</v>
      </c>
      <c r="C405" s="3" t="s">
        <v>858</v>
      </c>
      <c r="D405" s="6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86.220633299284984</v>
      </c>
      <c r="P405" s="6">
        <f t="shared" si="37"/>
        <v>55.99336650082919</v>
      </c>
      <c r="Q405" t="str">
        <f t="shared" si="41"/>
        <v>theater</v>
      </c>
      <c r="R405" t="str">
        <f t="shared" si="38"/>
        <v>plays</v>
      </c>
      <c r="S405" s="9">
        <f t="shared" si="39"/>
        <v>40310.208333333336</v>
      </c>
      <c r="T405" s="10">
        <f t="shared" si="40"/>
        <v>40346.208333333336</v>
      </c>
    </row>
    <row r="406" spans="1:20" ht="16" x14ac:dyDescent="0.4">
      <c r="A406">
        <v>404</v>
      </c>
      <c r="B406" t="s">
        <v>859</v>
      </c>
      <c r="C406" s="3" t="s">
        <v>860</v>
      </c>
      <c r="D406" s="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315.58486707566465</v>
      </c>
      <c r="P406" s="6">
        <f t="shared" si="37"/>
        <v>68.985695127402778</v>
      </c>
      <c r="Q406" t="str">
        <f t="shared" si="41"/>
        <v>theater</v>
      </c>
      <c r="R406" t="str">
        <f t="shared" si="38"/>
        <v>plays</v>
      </c>
      <c r="S406" s="9">
        <f t="shared" si="39"/>
        <v>43053.25</v>
      </c>
      <c r="T406" s="10">
        <f t="shared" si="40"/>
        <v>43056.25</v>
      </c>
    </row>
    <row r="407" spans="1:20" ht="16" x14ac:dyDescent="0.4">
      <c r="A407">
        <v>405</v>
      </c>
      <c r="B407" t="s">
        <v>861</v>
      </c>
      <c r="C407" s="3" t="s">
        <v>862</v>
      </c>
      <c r="D407" s="6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89.618243243243242</v>
      </c>
      <c r="P407" s="6">
        <f t="shared" si="37"/>
        <v>60.981609195402299</v>
      </c>
      <c r="Q407" t="str">
        <f t="shared" si="41"/>
        <v>theater</v>
      </c>
      <c r="R407" t="str">
        <f t="shared" si="38"/>
        <v>plays</v>
      </c>
      <c r="S407" s="9">
        <f t="shared" si="39"/>
        <v>43255.208333333328</v>
      </c>
      <c r="T407" s="10">
        <f t="shared" si="40"/>
        <v>43305.208333333328</v>
      </c>
    </row>
    <row r="408" spans="1:20" ht="16" x14ac:dyDescent="0.4">
      <c r="A408">
        <v>406</v>
      </c>
      <c r="B408" t="s">
        <v>863</v>
      </c>
      <c r="C408" s="3" t="s">
        <v>864</v>
      </c>
      <c r="D408" s="6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182.14503816793894</v>
      </c>
      <c r="P408" s="6">
        <f t="shared" si="37"/>
        <v>110.98139534883721</v>
      </c>
      <c r="Q408" t="str">
        <f t="shared" si="41"/>
        <v>film &amp; video</v>
      </c>
      <c r="R408" t="str">
        <f t="shared" si="38"/>
        <v>documentary</v>
      </c>
      <c r="S408" s="9">
        <f t="shared" si="39"/>
        <v>41304.25</v>
      </c>
      <c r="T408" s="10">
        <f t="shared" si="40"/>
        <v>41316.25</v>
      </c>
    </row>
    <row r="409" spans="1:20" ht="16" x14ac:dyDescent="0.4">
      <c r="A409">
        <v>407</v>
      </c>
      <c r="B409" t="s">
        <v>865</v>
      </c>
      <c r="C409" s="3" t="s">
        <v>866</v>
      </c>
      <c r="D409" s="6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355.88235294117646</v>
      </c>
      <c r="P409" s="6">
        <f t="shared" si="37"/>
        <v>25</v>
      </c>
      <c r="Q409" t="str">
        <f t="shared" si="41"/>
        <v>theater</v>
      </c>
      <c r="R409" t="str">
        <f t="shared" si="38"/>
        <v>plays</v>
      </c>
      <c r="S409" s="9">
        <f t="shared" si="39"/>
        <v>43751.208333333328</v>
      </c>
      <c r="T409" s="10">
        <f t="shared" si="40"/>
        <v>43758.208333333328</v>
      </c>
    </row>
    <row r="410" spans="1:20" ht="16" x14ac:dyDescent="0.4">
      <c r="A410">
        <v>408</v>
      </c>
      <c r="B410" t="s">
        <v>867</v>
      </c>
      <c r="C410" s="3" t="s">
        <v>868</v>
      </c>
      <c r="D410" s="6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131.83695652173913</v>
      </c>
      <c r="P410" s="6">
        <f t="shared" si="37"/>
        <v>78.759740259740255</v>
      </c>
      <c r="Q410" t="str">
        <f t="shared" si="41"/>
        <v>film &amp; video</v>
      </c>
      <c r="R410" t="str">
        <f t="shared" si="38"/>
        <v>documentary</v>
      </c>
      <c r="S410" s="9">
        <f t="shared" si="39"/>
        <v>42541.208333333328</v>
      </c>
      <c r="T410" s="10">
        <f t="shared" si="40"/>
        <v>42561.208333333328</v>
      </c>
    </row>
    <row r="411" spans="1:20" ht="16" x14ac:dyDescent="0.4">
      <c r="A411">
        <v>409</v>
      </c>
      <c r="B411" t="s">
        <v>243</v>
      </c>
      <c r="C411" s="3" t="s">
        <v>869</v>
      </c>
      <c r="D411" s="6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46.315634218289084</v>
      </c>
      <c r="P411" s="6">
        <f t="shared" si="37"/>
        <v>87.960784313725483</v>
      </c>
      <c r="Q411" t="str">
        <f t="shared" si="41"/>
        <v>music</v>
      </c>
      <c r="R411" t="str">
        <f t="shared" si="38"/>
        <v>rock</v>
      </c>
      <c r="S411" s="9">
        <f t="shared" si="39"/>
        <v>42843.208333333328</v>
      </c>
      <c r="T411" s="10">
        <f t="shared" si="40"/>
        <v>42847.208333333328</v>
      </c>
    </row>
    <row r="412" spans="1:20" ht="16" x14ac:dyDescent="0.4">
      <c r="A412">
        <v>410</v>
      </c>
      <c r="B412" t="s">
        <v>870</v>
      </c>
      <c r="C412" s="3" t="s">
        <v>871</v>
      </c>
      <c r="D412" s="6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36.132726089785294</v>
      </c>
      <c r="P412" s="6">
        <f t="shared" si="37"/>
        <v>49.987398739873989</v>
      </c>
      <c r="Q412" t="str">
        <f t="shared" si="41"/>
        <v>games</v>
      </c>
      <c r="R412" t="str">
        <f t="shared" si="38"/>
        <v>mobile games</v>
      </c>
      <c r="S412" s="9">
        <f t="shared" si="39"/>
        <v>42122.208333333328</v>
      </c>
      <c r="T412" s="10">
        <f t="shared" si="40"/>
        <v>42122.208333333328</v>
      </c>
    </row>
    <row r="413" spans="1:20" ht="16" x14ac:dyDescent="0.4">
      <c r="A413">
        <v>411</v>
      </c>
      <c r="B413" t="s">
        <v>872</v>
      </c>
      <c r="C413" s="3" t="s">
        <v>873</v>
      </c>
      <c r="D413" s="6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104.62820512820512</v>
      </c>
      <c r="P413" s="6">
        <f t="shared" si="37"/>
        <v>99.524390243902445</v>
      </c>
      <c r="Q413" t="str">
        <f t="shared" si="41"/>
        <v>theater</v>
      </c>
      <c r="R413" t="str">
        <f t="shared" si="38"/>
        <v>plays</v>
      </c>
      <c r="S413" s="9">
        <f t="shared" si="39"/>
        <v>42884.208333333328</v>
      </c>
      <c r="T413" s="10">
        <f t="shared" si="40"/>
        <v>42886.208333333328</v>
      </c>
    </row>
    <row r="414" spans="1:20" ht="16" x14ac:dyDescent="0.4">
      <c r="A414">
        <v>412</v>
      </c>
      <c r="B414" t="s">
        <v>874</v>
      </c>
      <c r="C414" s="3" t="s">
        <v>875</v>
      </c>
      <c r="D414" s="6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668.85714285714289</v>
      </c>
      <c r="P414" s="6">
        <f t="shared" si="37"/>
        <v>104.82089552238806</v>
      </c>
      <c r="Q414" t="str">
        <f t="shared" si="41"/>
        <v>publishing</v>
      </c>
      <c r="R414" t="str">
        <f t="shared" si="38"/>
        <v>fiction</v>
      </c>
      <c r="S414" s="9">
        <f t="shared" si="39"/>
        <v>41642.25</v>
      </c>
      <c r="T414" s="10">
        <f t="shared" si="40"/>
        <v>41652.25</v>
      </c>
    </row>
    <row r="415" spans="1:20" ht="16" x14ac:dyDescent="0.4">
      <c r="A415">
        <v>413</v>
      </c>
      <c r="B415" t="s">
        <v>876</v>
      </c>
      <c r="C415" s="3" t="s">
        <v>877</v>
      </c>
      <c r="D415" s="6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62.072823218997364</v>
      </c>
      <c r="P415" s="6">
        <f t="shared" si="37"/>
        <v>108.01469237832875</v>
      </c>
      <c r="Q415" t="str">
        <f t="shared" si="41"/>
        <v>film &amp; video</v>
      </c>
      <c r="R415" t="str">
        <f t="shared" si="38"/>
        <v>animation</v>
      </c>
      <c r="S415" s="9">
        <f t="shared" si="39"/>
        <v>43431.25</v>
      </c>
      <c r="T415" s="10">
        <f t="shared" si="40"/>
        <v>43458.25</v>
      </c>
    </row>
    <row r="416" spans="1:20" ht="16" x14ac:dyDescent="0.4">
      <c r="A416">
        <v>414</v>
      </c>
      <c r="B416" t="s">
        <v>878</v>
      </c>
      <c r="C416" s="3" t="s">
        <v>879</v>
      </c>
      <c r="D416" s="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84.699787460148784</v>
      </c>
      <c r="P416" s="6">
        <f t="shared" si="37"/>
        <v>28.998544660724033</v>
      </c>
      <c r="Q416" t="str">
        <f t="shared" si="41"/>
        <v>food</v>
      </c>
      <c r="R416" t="str">
        <f t="shared" si="38"/>
        <v>food trucks</v>
      </c>
      <c r="S416" s="9">
        <f t="shared" si="39"/>
        <v>40288.208333333336</v>
      </c>
      <c r="T416" s="10">
        <f t="shared" si="40"/>
        <v>40296.208333333336</v>
      </c>
    </row>
    <row r="417" spans="1:20" ht="16" x14ac:dyDescent="0.4">
      <c r="A417">
        <v>415</v>
      </c>
      <c r="B417" t="s">
        <v>880</v>
      </c>
      <c r="C417" s="3" t="s">
        <v>881</v>
      </c>
      <c r="D417" s="6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11.059030837004405</v>
      </c>
      <c r="P417" s="6">
        <f t="shared" si="37"/>
        <v>30.028708133971293</v>
      </c>
      <c r="Q417" t="str">
        <f t="shared" si="41"/>
        <v>theater</v>
      </c>
      <c r="R417" t="str">
        <f t="shared" si="38"/>
        <v>plays</v>
      </c>
      <c r="S417" s="9">
        <f t="shared" si="39"/>
        <v>40921.25</v>
      </c>
      <c r="T417" s="10">
        <f t="shared" si="40"/>
        <v>40938.25</v>
      </c>
    </row>
    <row r="418" spans="1:20" ht="31.5" x14ac:dyDescent="0.4">
      <c r="A418">
        <v>416</v>
      </c>
      <c r="B418" t="s">
        <v>882</v>
      </c>
      <c r="C418" s="3" t="s">
        <v>883</v>
      </c>
      <c r="D418" s="6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43.838781575037146</v>
      </c>
      <c r="P418" s="6">
        <f t="shared" si="37"/>
        <v>41.005559416261292</v>
      </c>
      <c r="Q418" t="str">
        <f t="shared" si="41"/>
        <v>film &amp; video</v>
      </c>
      <c r="R418" t="str">
        <f t="shared" si="38"/>
        <v>documentary</v>
      </c>
      <c r="S418" s="9">
        <f t="shared" si="39"/>
        <v>40560.25</v>
      </c>
      <c r="T418" s="10">
        <f t="shared" si="40"/>
        <v>40569.25</v>
      </c>
    </row>
    <row r="419" spans="1:20" ht="16" x14ac:dyDescent="0.4">
      <c r="A419">
        <v>417</v>
      </c>
      <c r="B419" t="s">
        <v>884</v>
      </c>
      <c r="C419" s="3" t="s">
        <v>885</v>
      </c>
      <c r="D419" s="6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55.470588235294116</v>
      </c>
      <c r="P419" s="6">
        <f t="shared" si="37"/>
        <v>62.866666666666667</v>
      </c>
      <c r="Q419" t="str">
        <f t="shared" si="41"/>
        <v>theater</v>
      </c>
      <c r="R419" t="str">
        <f t="shared" si="38"/>
        <v>plays</v>
      </c>
      <c r="S419" s="9">
        <f t="shared" si="39"/>
        <v>43407.208333333328</v>
      </c>
      <c r="T419" s="10">
        <f t="shared" si="40"/>
        <v>43431.25</v>
      </c>
    </row>
    <row r="420" spans="1:20" ht="16" x14ac:dyDescent="0.4">
      <c r="A420">
        <v>418</v>
      </c>
      <c r="B420" t="s">
        <v>105</v>
      </c>
      <c r="C420" s="3" t="s">
        <v>886</v>
      </c>
      <c r="D420" s="6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57.399511301160658</v>
      </c>
      <c r="P420" s="6">
        <f t="shared" si="37"/>
        <v>47.005002501250623</v>
      </c>
      <c r="Q420" t="str">
        <f t="shared" si="41"/>
        <v>film &amp; video</v>
      </c>
      <c r="R420" t="str">
        <f t="shared" si="38"/>
        <v>documentary</v>
      </c>
      <c r="S420" s="9">
        <f t="shared" si="39"/>
        <v>41035.208333333336</v>
      </c>
      <c r="T420" s="10">
        <f t="shared" si="40"/>
        <v>41036.208333333336</v>
      </c>
    </row>
    <row r="421" spans="1:20" ht="16" x14ac:dyDescent="0.4">
      <c r="A421">
        <v>419</v>
      </c>
      <c r="B421" t="s">
        <v>887</v>
      </c>
      <c r="C421" s="3" t="s">
        <v>888</v>
      </c>
      <c r="D421" s="6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123.43497363796135</v>
      </c>
      <c r="P421" s="6">
        <f t="shared" si="37"/>
        <v>26.997693638285604</v>
      </c>
      <c r="Q421" t="str">
        <f t="shared" si="41"/>
        <v>technology</v>
      </c>
      <c r="R421" t="str">
        <f t="shared" si="38"/>
        <v>web</v>
      </c>
      <c r="S421" s="9">
        <f t="shared" si="39"/>
        <v>40899.25</v>
      </c>
      <c r="T421" s="10">
        <f t="shared" si="40"/>
        <v>40905.25</v>
      </c>
    </row>
    <row r="422" spans="1:20" ht="16" x14ac:dyDescent="0.4">
      <c r="A422">
        <v>420</v>
      </c>
      <c r="B422" t="s">
        <v>889</v>
      </c>
      <c r="C422" s="3" t="s">
        <v>890</v>
      </c>
      <c r="D422" s="6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128.46</v>
      </c>
      <c r="P422" s="6">
        <f t="shared" si="37"/>
        <v>68.329787234042556</v>
      </c>
      <c r="Q422" t="str">
        <f t="shared" si="41"/>
        <v>theater</v>
      </c>
      <c r="R422" t="str">
        <f t="shared" si="38"/>
        <v>plays</v>
      </c>
      <c r="S422" s="9">
        <f t="shared" si="39"/>
        <v>42911.208333333328</v>
      </c>
      <c r="T422" s="10">
        <f t="shared" si="40"/>
        <v>42925.208333333328</v>
      </c>
    </row>
    <row r="423" spans="1:20" ht="16" x14ac:dyDescent="0.4">
      <c r="A423">
        <v>421</v>
      </c>
      <c r="B423" t="s">
        <v>891</v>
      </c>
      <c r="C423" s="3" t="s">
        <v>892</v>
      </c>
      <c r="D423" s="6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63.989361702127653</v>
      </c>
      <c r="P423" s="6">
        <f t="shared" si="37"/>
        <v>50.974576271186443</v>
      </c>
      <c r="Q423" t="str">
        <f t="shared" si="41"/>
        <v>technology</v>
      </c>
      <c r="R423" t="str">
        <f t="shared" si="38"/>
        <v>wearables</v>
      </c>
      <c r="S423" s="9">
        <f t="shared" si="39"/>
        <v>42915.208333333328</v>
      </c>
      <c r="T423" s="10">
        <f t="shared" si="40"/>
        <v>42945.208333333328</v>
      </c>
    </row>
    <row r="424" spans="1:20" ht="31.5" x14ac:dyDescent="0.4">
      <c r="A424">
        <v>422</v>
      </c>
      <c r="B424" t="s">
        <v>893</v>
      </c>
      <c r="C424" s="3" t="s">
        <v>894</v>
      </c>
      <c r="D424" s="6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127.29885057471265</v>
      </c>
      <c r="P424" s="6">
        <f t="shared" si="37"/>
        <v>54.024390243902438</v>
      </c>
      <c r="Q424" t="str">
        <f t="shared" si="41"/>
        <v>theater</v>
      </c>
      <c r="R424" t="str">
        <f t="shared" si="38"/>
        <v>plays</v>
      </c>
      <c r="S424" s="9">
        <f t="shared" si="39"/>
        <v>40285.208333333336</v>
      </c>
      <c r="T424" s="10">
        <f t="shared" si="40"/>
        <v>40305.208333333336</v>
      </c>
    </row>
    <row r="425" spans="1:20" ht="16" x14ac:dyDescent="0.4">
      <c r="A425">
        <v>423</v>
      </c>
      <c r="B425" t="s">
        <v>895</v>
      </c>
      <c r="C425" s="3" t="s">
        <v>896</v>
      </c>
      <c r="D425" s="6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10.638024357239512</v>
      </c>
      <c r="P425" s="6">
        <f t="shared" si="37"/>
        <v>97.055555555555557</v>
      </c>
      <c r="Q425" t="str">
        <f t="shared" si="41"/>
        <v>food</v>
      </c>
      <c r="R425" t="str">
        <f t="shared" si="38"/>
        <v>food trucks</v>
      </c>
      <c r="S425" s="9">
        <f t="shared" si="39"/>
        <v>40808.208333333336</v>
      </c>
      <c r="T425" s="10">
        <f t="shared" si="40"/>
        <v>40810.208333333336</v>
      </c>
    </row>
    <row r="426" spans="1:20" ht="16" x14ac:dyDescent="0.4">
      <c r="A426">
        <v>424</v>
      </c>
      <c r="B426" t="s">
        <v>897</v>
      </c>
      <c r="C426" s="3" t="s">
        <v>898</v>
      </c>
      <c r="D426" s="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40.470588235294116</v>
      </c>
      <c r="P426" s="6">
        <f t="shared" si="37"/>
        <v>24.867469879518072</v>
      </c>
      <c r="Q426" t="str">
        <f t="shared" si="41"/>
        <v>music</v>
      </c>
      <c r="R426" t="str">
        <f t="shared" si="38"/>
        <v>indie rock</v>
      </c>
      <c r="S426" s="9">
        <f t="shared" si="39"/>
        <v>43208.208333333328</v>
      </c>
      <c r="T426" s="10">
        <f t="shared" si="40"/>
        <v>43214.208333333328</v>
      </c>
    </row>
    <row r="427" spans="1:20" ht="16" x14ac:dyDescent="0.4">
      <c r="A427">
        <v>425</v>
      </c>
      <c r="B427" t="s">
        <v>899</v>
      </c>
      <c r="C427" s="3" t="s">
        <v>900</v>
      </c>
      <c r="D427" s="6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287.66666666666663</v>
      </c>
      <c r="P427" s="6">
        <f t="shared" si="37"/>
        <v>84.423913043478265</v>
      </c>
      <c r="Q427" t="str">
        <f t="shared" si="41"/>
        <v>photography</v>
      </c>
      <c r="R427" t="str">
        <f t="shared" si="38"/>
        <v>photography books</v>
      </c>
      <c r="S427" s="9">
        <f t="shared" si="39"/>
        <v>42213.208333333328</v>
      </c>
      <c r="T427" s="10">
        <f t="shared" si="40"/>
        <v>42219.208333333328</v>
      </c>
    </row>
    <row r="428" spans="1:20" ht="16" x14ac:dyDescent="0.4">
      <c r="A428">
        <v>426</v>
      </c>
      <c r="B428" t="s">
        <v>901</v>
      </c>
      <c r="C428" s="3" t="s">
        <v>902</v>
      </c>
      <c r="D428" s="6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572.94444444444446</v>
      </c>
      <c r="P428" s="6">
        <f t="shared" si="37"/>
        <v>47.091324200913242</v>
      </c>
      <c r="Q428" t="str">
        <f t="shared" si="41"/>
        <v>theater</v>
      </c>
      <c r="R428" t="str">
        <f t="shared" si="38"/>
        <v>plays</v>
      </c>
      <c r="S428" s="9">
        <f t="shared" si="39"/>
        <v>41332.25</v>
      </c>
      <c r="T428" s="10">
        <f t="shared" si="40"/>
        <v>41339.25</v>
      </c>
    </row>
    <row r="429" spans="1:20" ht="16" x14ac:dyDescent="0.4">
      <c r="A429">
        <v>427</v>
      </c>
      <c r="B429" t="s">
        <v>903</v>
      </c>
      <c r="C429" s="3" t="s">
        <v>904</v>
      </c>
      <c r="D429" s="6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112.90429799426933</v>
      </c>
      <c r="P429" s="6">
        <f t="shared" si="37"/>
        <v>77.996041171813147</v>
      </c>
      <c r="Q429" t="str">
        <f t="shared" si="41"/>
        <v>theater</v>
      </c>
      <c r="R429" t="str">
        <f t="shared" si="38"/>
        <v>plays</v>
      </c>
      <c r="S429" s="9">
        <f t="shared" si="39"/>
        <v>41895.208333333336</v>
      </c>
      <c r="T429" s="10">
        <f t="shared" si="40"/>
        <v>41927.208333333336</v>
      </c>
    </row>
    <row r="430" spans="1:20" ht="16" x14ac:dyDescent="0.4">
      <c r="A430">
        <v>428</v>
      </c>
      <c r="B430" t="s">
        <v>905</v>
      </c>
      <c r="C430" s="3" t="s">
        <v>906</v>
      </c>
      <c r="D430" s="6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46.387573964497044</v>
      </c>
      <c r="P430" s="6">
        <f t="shared" si="37"/>
        <v>62.967871485943775</v>
      </c>
      <c r="Q430" t="str">
        <f t="shared" si="41"/>
        <v>film &amp; video</v>
      </c>
      <c r="R430" t="str">
        <f t="shared" si="38"/>
        <v>animation</v>
      </c>
      <c r="S430" s="9">
        <f t="shared" si="39"/>
        <v>40585.25</v>
      </c>
      <c r="T430" s="10">
        <f t="shared" si="40"/>
        <v>40592.25</v>
      </c>
    </row>
    <row r="431" spans="1:20" ht="16" x14ac:dyDescent="0.4">
      <c r="A431">
        <v>429</v>
      </c>
      <c r="B431" t="s">
        <v>907</v>
      </c>
      <c r="C431" s="3" t="s">
        <v>908</v>
      </c>
      <c r="D431" s="6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90.675916230366497</v>
      </c>
      <c r="P431" s="6">
        <f t="shared" si="37"/>
        <v>81.006080449017773</v>
      </c>
      <c r="Q431" t="str">
        <f t="shared" si="41"/>
        <v>photography</v>
      </c>
      <c r="R431" t="str">
        <f t="shared" si="38"/>
        <v>photography books</v>
      </c>
      <c r="S431" s="9">
        <f t="shared" si="39"/>
        <v>41680.25</v>
      </c>
      <c r="T431" s="10">
        <f t="shared" si="40"/>
        <v>41708.208333333336</v>
      </c>
    </row>
    <row r="432" spans="1:20" ht="16" x14ac:dyDescent="0.4">
      <c r="A432">
        <v>430</v>
      </c>
      <c r="B432" t="s">
        <v>909</v>
      </c>
      <c r="C432" s="3" t="s">
        <v>910</v>
      </c>
      <c r="D432" s="6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67.740740740740748</v>
      </c>
      <c r="P432" s="6">
        <f t="shared" si="37"/>
        <v>65.321428571428569</v>
      </c>
      <c r="Q432" t="str">
        <f t="shared" si="41"/>
        <v>theater</v>
      </c>
      <c r="R432" t="str">
        <f t="shared" si="38"/>
        <v>plays</v>
      </c>
      <c r="S432" s="9">
        <f t="shared" si="39"/>
        <v>43737.208333333328</v>
      </c>
      <c r="T432" s="10">
        <f t="shared" si="40"/>
        <v>43771.208333333328</v>
      </c>
    </row>
    <row r="433" spans="1:20" ht="16" x14ac:dyDescent="0.4">
      <c r="A433">
        <v>431</v>
      </c>
      <c r="B433" t="s">
        <v>911</v>
      </c>
      <c r="C433" s="3" t="s">
        <v>912</v>
      </c>
      <c r="D433" s="6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192.49019607843135</v>
      </c>
      <c r="P433" s="6">
        <f t="shared" si="37"/>
        <v>104.43617021276596</v>
      </c>
      <c r="Q433" t="str">
        <f t="shared" si="41"/>
        <v>theater</v>
      </c>
      <c r="R433" t="str">
        <f t="shared" si="38"/>
        <v>plays</v>
      </c>
      <c r="S433" s="9">
        <f t="shared" si="39"/>
        <v>43273.208333333328</v>
      </c>
      <c r="T433" s="10">
        <f t="shared" si="40"/>
        <v>43290.208333333328</v>
      </c>
    </row>
    <row r="434" spans="1:20" ht="16" x14ac:dyDescent="0.4">
      <c r="A434">
        <v>432</v>
      </c>
      <c r="B434" t="s">
        <v>913</v>
      </c>
      <c r="C434" s="3" t="s">
        <v>914</v>
      </c>
      <c r="D434" s="6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82.714285714285722</v>
      </c>
      <c r="P434" s="6">
        <f t="shared" si="37"/>
        <v>69.989010989010993</v>
      </c>
      <c r="Q434" t="str">
        <f t="shared" si="41"/>
        <v>theater</v>
      </c>
      <c r="R434" t="str">
        <f t="shared" si="38"/>
        <v>plays</v>
      </c>
      <c r="S434" s="9">
        <f t="shared" si="39"/>
        <v>41761.208333333336</v>
      </c>
      <c r="T434" s="10">
        <f t="shared" si="40"/>
        <v>41781.208333333336</v>
      </c>
    </row>
    <row r="435" spans="1:20" ht="16" x14ac:dyDescent="0.4">
      <c r="A435">
        <v>433</v>
      </c>
      <c r="B435" t="s">
        <v>915</v>
      </c>
      <c r="C435" s="3" t="s">
        <v>916</v>
      </c>
      <c r="D435" s="6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54.163920922570021</v>
      </c>
      <c r="P435" s="6">
        <f t="shared" si="37"/>
        <v>83.023989898989896</v>
      </c>
      <c r="Q435" t="str">
        <f t="shared" si="41"/>
        <v>film &amp; video</v>
      </c>
      <c r="R435" t="str">
        <f t="shared" si="38"/>
        <v>documentary</v>
      </c>
      <c r="S435" s="9">
        <f t="shared" si="39"/>
        <v>41603.25</v>
      </c>
      <c r="T435" s="10">
        <f t="shared" si="40"/>
        <v>41619.25</v>
      </c>
    </row>
    <row r="436" spans="1:20" ht="16" x14ac:dyDescent="0.4">
      <c r="A436">
        <v>434</v>
      </c>
      <c r="B436" t="s">
        <v>917</v>
      </c>
      <c r="C436" s="3" t="s">
        <v>918</v>
      </c>
      <c r="D436" s="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16.722222222222221</v>
      </c>
      <c r="P436" s="6">
        <f t="shared" si="37"/>
        <v>90.3</v>
      </c>
      <c r="Q436" t="str">
        <f t="shared" si="41"/>
        <v>theater</v>
      </c>
      <c r="R436" t="str">
        <f t="shared" si="38"/>
        <v>plays</v>
      </c>
      <c r="S436" s="9">
        <f t="shared" si="39"/>
        <v>42705.25</v>
      </c>
      <c r="T436" s="10">
        <f t="shared" si="40"/>
        <v>42719.25</v>
      </c>
    </row>
    <row r="437" spans="1:20" ht="16" x14ac:dyDescent="0.4">
      <c r="A437">
        <v>435</v>
      </c>
      <c r="B437" t="s">
        <v>919</v>
      </c>
      <c r="C437" s="3" t="s">
        <v>920</v>
      </c>
      <c r="D437" s="6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116.87664041994749</v>
      </c>
      <c r="P437" s="6">
        <f t="shared" si="37"/>
        <v>103.98131932282546</v>
      </c>
      <c r="Q437" t="str">
        <f t="shared" si="41"/>
        <v>theater</v>
      </c>
      <c r="R437" t="str">
        <f t="shared" si="38"/>
        <v>plays</v>
      </c>
      <c r="S437" s="9">
        <f t="shared" si="39"/>
        <v>41988.25</v>
      </c>
      <c r="T437" s="10">
        <f t="shared" si="40"/>
        <v>42000.25</v>
      </c>
    </row>
    <row r="438" spans="1:20" ht="16" x14ac:dyDescent="0.4">
      <c r="A438">
        <v>436</v>
      </c>
      <c r="B438" t="s">
        <v>921</v>
      </c>
      <c r="C438" s="3" t="s">
        <v>922</v>
      </c>
      <c r="D438" s="6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1052.1538461538462</v>
      </c>
      <c r="P438" s="6">
        <f t="shared" si="37"/>
        <v>54.931726907630519</v>
      </c>
      <c r="Q438" t="str">
        <f t="shared" si="41"/>
        <v>music</v>
      </c>
      <c r="R438" t="str">
        <f t="shared" si="38"/>
        <v>jazz</v>
      </c>
      <c r="S438" s="9">
        <f t="shared" si="39"/>
        <v>43575.208333333328</v>
      </c>
      <c r="T438" s="10">
        <f t="shared" si="40"/>
        <v>43576.208333333328</v>
      </c>
    </row>
    <row r="439" spans="1:20" ht="16" x14ac:dyDescent="0.4">
      <c r="A439">
        <v>437</v>
      </c>
      <c r="B439" t="s">
        <v>923</v>
      </c>
      <c r="C439" s="3" t="s">
        <v>924</v>
      </c>
      <c r="D439" s="6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123.07407407407408</v>
      </c>
      <c r="P439" s="6">
        <f t="shared" si="37"/>
        <v>51.921875</v>
      </c>
      <c r="Q439" t="str">
        <f t="shared" si="41"/>
        <v>film &amp; video</v>
      </c>
      <c r="R439" t="str">
        <f t="shared" si="38"/>
        <v>animation</v>
      </c>
      <c r="S439" s="9">
        <f t="shared" si="39"/>
        <v>42260.208333333328</v>
      </c>
      <c r="T439" s="10">
        <f t="shared" si="40"/>
        <v>42263.208333333328</v>
      </c>
    </row>
    <row r="440" spans="1:20" ht="31.5" x14ac:dyDescent="0.4">
      <c r="A440">
        <v>438</v>
      </c>
      <c r="B440" t="s">
        <v>925</v>
      </c>
      <c r="C440" s="3" t="s">
        <v>926</v>
      </c>
      <c r="D440" s="6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178.63855421686748</v>
      </c>
      <c r="P440" s="6">
        <f t="shared" si="37"/>
        <v>60.02834008097166</v>
      </c>
      <c r="Q440" t="str">
        <f t="shared" si="41"/>
        <v>theater</v>
      </c>
      <c r="R440" t="str">
        <f t="shared" si="38"/>
        <v>plays</v>
      </c>
      <c r="S440" s="9">
        <f t="shared" si="39"/>
        <v>41337.25</v>
      </c>
      <c r="T440" s="10">
        <f t="shared" si="40"/>
        <v>41367.208333333336</v>
      </c>
    </row>
    <row r="441" spans="1:20" ht="16" x14ac:dyDescent="0.4">
      <c r="A441">
        <v>439</v>
      </c>
      <c r="B441" t="s">
        <v>927</v>
      </c>
      <c r="C441" s="3" t="s">
        <v>928</v>
      </c>
      <c r="D441" s="6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355.28169014084506</v>
      </c>
      <c r="P441" s="6">
        <f t="shared" si="37"/>
        <v>44.003488879197555</v>
      </c>
      <c r="Q441" t="str">
        <f t="shared" si="41"/>
        <v>film &amp; video</v>
      </c>
      <c r="R441" t="str">
        <f t="shared" si="38"/>
        <v>science fiction</v>
      </c>
      <c r="S441" s="9">
        <f t="shared" si="39"/>
        <v>42680.208333333328</v>
      </c>
      <c r="T441" s="10">
        <f t="shared" si="40"/>
        <v>42687.25</v>
      </c>
    </row>
    <row r="442" spans="1:20" ht="16" x14ac:dyDescent="0.4">
      <c r="A442">
        <v>440</v>
      </c>
      <c r="B442" t="s">
        <v>929</v>
      </c>
      <c r="C442" s="3" t="s">
        <v>930</v>
      </c>
      <c r="D442" s="6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161.90634146341463</v>
      </c>
      <c r="P442" s="6">
        <f t="shared" si="37"/>
        <v>53.003513254551258</v>
      </c>
      <c r="Q442" t="str">
        <f t="shared" si="41"/>
        <v>film &amp; video</v>
      </c>
      <c r="R442" t="str">
        <f t="shared" si="38"/>
        <v>television</v>
      </c>
      <c r="S442" s="9">
        <f t="shared" si="39"/>
        <v>42916.208333333328</v>
      </c>
      <c r="T442" s="10">
        <f t="shared" si="40"/>
        <v>42926.208333333328</v>
      </c>
    </row>
    <row r="443" spans="1:20" ht="16" x14ac:dyDescent="0.4">
      <c r="A443">
        <v>441</v>
      </c>
      <c r="B443" t="s">
        <v>931</v>
      </c>
      <c r="C443" s="3" t="s">
        <v>932</v>
      </c>
      <c r="D443" s="6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24.914285714285715</v>
      </c>
      <c r="P443" s="6">
        <f t="shared" si="37"/>
        <v>54.5</v>
      </c>
      <c r="Q443" t="str">
        <f t="shared" si="41"/>
        <v>technology</v>
      </c>
      <c r="R443" t="str">
        <f t="shared" si="38"/>
        <v>wearables</v>
      </c>
      <c r="S443" s="9">
        <f t="shared" si="39"/>
        <v>41025.208333333336</v>
      </c>
      <c r="T443" s="10">
        <f t="shared" si="40"/>
        <v>41053.208333333336</v>
      </c>
    </row>
    <row r="444" spans="1:20" ht="16" x14ac:dyDescent="0.4">
      <c r="A444">
        <v>442</v>
      </c>
      <c r="B444" t="s">
        <v>933</v>
      </c>
      <c r="C444" s="3" t="s">
        <v>934</v>
      </c>
      <c r="D444" s="6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198.72222222222223</v>
      </c>
      <c r="P444" s="6">
        <f t="shared" si="37"/>
        <v>75.04195804195804</v>
      </c>
      <c r="Q444" t="str">
        <f t="shared" si="41"/>
        <v>theater</v>
      </c>
      <c r="R444" t="str">
        <f t="shared" si="38"/>
        <v>plays</v>
      </c>
      <c r="S444" s="9">
        <f t="shared" si="39"/>
        <v>42980.208333333328</v>
      </c>
      <c r="T444" s="10">
        <f t="shared" si="40"/>
        <v>42996.208333333328</v>
      </c>
    </row>
    <row r="445" spans="1:20" ht="16" x14ac:dyDescent="0.4">
      <c r="A445">
        <v>443</v>
      </c>
      <c r="B445" t="s">
        <v>935</v>
      </c>
      <c r="C445" s="3" t="s">
        <v>936</v>
      </c>
      <c r="D445" s="6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34.752688172043008</v>
      </c>
      <c r="P445" s="6">
        <f t="shared" si="37"/>
        <v>35.911111111111111</v>
      </c>
      <c r="Q445" t="str">
        <f t="shared" si="41"/>
        <v>theater</v>
      </c>
      <c r="R445" t="str">
        <f t="shared" si="38"/>
        <v>plays</v>
      </c>
      <c r="S445" s="9">
        <f t="shared" si="39"/>
        <v>40451.208333333336</v>
      </c>
      <c r="T445" s="10">
        <f t="shared" si="40"/>
        <v>40470.208333333336</v>
      </c>
    </row>
    <row r="446" spans="1:20" ht="16" x14ac:dyDescent="0.4">
      <c r="A446">
        <v>444</v>
      </c>
      <c r="B446" t="s">
        <v>748</v>
      </c>
      <c r="C446" s="3" t="s">
        <v>937</v>
      </c>
      <c r="D446" s="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176.41935483870967</v>
      </c>
      <c r="P446" s="6">
        <f t="shared" si="37"/>
        <v>36.952702702702702</v>
      </c>
      <c r="Q446" t="str">
        <f t="shared" si="41"/>
        <v>music</v>
      </c>
      <c r="R446" t="str">
        <f t="shared" si="38"/>
        <v>indie rock</v>
      </c>
      <c r="S446" s="9">
        <f t="shared" si="39"/>
        <v>40748.208333333336</v>
      </c>
      <c r="T446" s="10">
        <f t="shared" si="40"/>
        <v>40750.208333333336</v>
      </c>
    </row>
    <row r="447" spans="1:20" ht="31.5" x14ac:dyDescent="0.4">
      <c r="A447">
        <v>445</v>
      </c>
      <c r="B447" t="s">
        <v>938</v>
      </c>
      <c r="C447" s="3" t="s">
        <v>939</v>
      </c>
      <c r="D447" s="6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511.38095238095235</v>
      </c>
      <c r="P447" s="6">
        <f t="shared" si="37"/>
        <v>63.170588235294119</v>
      </c>
      <c r="Q447" t="str">
        <f t="shared" si="41"/>
        <v>theater</v>
      </c>
      <c r="R447" t="str">
        <f t="shared" si="38"/>
        <v>plays</v>
      </c>
      <c r="S447" s="9">
        <f t="shared" si="39"/>
        <v>40515.25</v>
      </c>
      <c r="T447" s="10">
        <f t="shared" si="40"/>
        <v>40536.25</v>
      </c>
    </row>
    <row r="448" spans="1:20" ht="16" x14ac:dyDescent="0.4">
      <c r="A448">
        <v>446</v>
      </c>
      <c r="B448" t="s">
        <v>940</v>
      </c>
      <c r="C448" s="3" t="s">
        <v>941</v>
      </c>
      <c r="D448" s="6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82.044117647058826</v>
      </c>
      <c r="P448" s="6">
        <f t="shared" si="37"/>
        <v>29.99462365591398</v>
      </c>
      <c r="Q448" t="str">
        <f t="shared" si="41"/>
        <v>technology</v>
      </c>
      <c r="R448" t="str">
        <f t="shared" si="38"/>
        <v>wearables</v>
      </c>
      <c r="S448" s="9">
        <f t="shared" si="39"/>
        <v>41261.25</v>
      </c>
      <c r="T448" s="10">
        <f t="shared" si="40"/>
        <v>41263.25</v>
      </c>
    </row>
    <row r="449" spans="1:20" ht="31.5" x14ac:dyDescent="0.4">
      <c r="A449">
        <v>447</v>
      </c>
      <c r="B449" t="s">
        <v>942</v>
      </c>
      <c r="C449" s="3" t="s">
        <v>943</v>
      </c>
      <c r="D449" s="6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24.326030927835053</v>
      </c>
      <c r="P449" s="6">
        <f t="shared" si="37"/>
        <v>86</v>
      </c>
      <c r="Q449" t="str">
        <f t="shared" si="41"/>
        <v>film &amp; video</v>
      </c>
      <c r="R449" t="str">
        <f t="shared" si="38"/>
        <v>television</v>
      </c>
      <c r="S449" s="9">
        <f t="shared" si="39"/>
        <v>43088.25</v>
      </c>
      <c r="T449" s="10">
        <f t="shared" si="40"/>
        <v>43104.25</v>
      </c>
    </row>
    <row r="450" spans="1:20" ht="16" x14ac:dyDescent="0.4">
      <c r="A450">
        <v>448</v>
      </c>
      <c r="B450" t="s">
        <v>944</v>
      </c>
      <c r="C450" s="3" t="s">
        <v>945</v>
      </c>
      <c r="D450" s="6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50.482758620689658</v>
      </c>
      <c r="P450" s="6">
        <f t="shared" si="37"/>
        <v>75.014876033057845</v>
      </c>
      <c r="Q450" t="str">
        <f t="shared" si="41"/>
        <v>games</v>
      </c>
      <c r="R450" t="str">
        <f t="shared" si="38"/>
        <v>video games</v>
      </c>
      <c r="S450" s="9">
        <f t="shared" si="39"/>
        <v>41378.208333333336</v>
      </c>
      <c r="T450" s="10">
        <f t="shared" si="40"/>
        <v>41380.208333333336</v>
      </c>
    </row>
    <row r="451" spans="1:20" ht="16" x14ac:dyDescent="0.4">
      <c r="A451">
        <v>449</v>
      </c>
      <c r="B451" t="s">
        <v>946</v>
      </c>
      <c r="C451" s="3" t="s">
        <v>947</v>
      </c>
      <c r="D451" s="6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(E451/D451)*100</f>
        <v>967</v>
      </c>
      <c r="P451" s="6">
        <f t="shared" ref="P451:P514" si="43">IF(G451=0,0,E451/G451)</f>
        <v>101.19767441860465</v>
      </c>
      <c r="Q451" t="str">
        <f t="shared" si="41"/>
        <v>games</v>
      </c>
      <c r="R451" t="str">
        <f t="shared" ref="R451:R514" si="44">RIGHT(N451,LEN(N451)-SEARCH("/",N451))</f>
        <v>video games</v>
      </c>
      <c r="S451" s="9">
        <f t="shared" ref="S451:S514" si="45">(((J451/60)/60)/24)+DATE(1970,1,1)</f>
        <v>43530.25</v>
      </c>
      <c r="T451" s="10">
        <f t="shared" ref="T451:T514" si="46">(((K451/60)/60)/24)+DATE(1970,1,1)</f>
        <v>43547.208333333328</v>
      </c>
    </row>
    <row r="452" spans="1:20" ht="16" x14ac:dyDescent="0.4">
      <c r="A452">
        <v>450</v>
      </c>
      <c r="B452" t="s">
        <v>948</v>
      </c>
      <c r="C452" s="3" t="s">
        <v>949</v>
      </c>
      <c r="D452" s="6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4</v>
      </c>
      <c r="P452" s="6">
        <f t="shared" si="43"/>
        <v>4</v>
      </c>
      <c r="Q452" t="str">
        <f t="shared" si="41"/>
        <v>film &amp; video</v>
      </c>
      <c r="R452" t="str">
        <f t="shared" si="44"/>
        <v>animation</v>
      </c>
      <c r="S452" s="9">
        <f t="shared" si="45"/>
        <v>43394.208333333328</v>
      </c>
      <c r="T452" s="10">
        <f t="shared" si="46"/>
        <v>43417.25</v>
      </c>
    </row>
    <row r="453" spans="1:20" ht="16" x14ac:dyDescent="0.4">
      <c r="A453">
        <v>451</v>
      </c>
      <c r="B453" t="s">
        <v>950</v>
      </c>
      <c r="C453" s="3" t="s">
        <v>951</v>
      </c>
      <c r="D453" s="6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122.84501347708894</v>
      </c>
      <c r="P453" s="6">
        <f t="shared" si="43"/>
        <v>29.001272669424118</v>
      </c>
      <c r="Q453" t="str">
        <f t="shared" ref="Q453:Q516" si="47">LEFT(N453, SEARCH("/",N453)-1)</f>
        <v>music</v>
      </c>
      <c r="R453" t="str">
        <f t="shared" si="44"/>
        <v>rock</v>
      </c>
      <c r="S453" s="9">
        <f t="shared" si="45"/>
        <v>42935.208333333328</v>
      </c>
      <c r="T453" s="10">
        <f t="shared" si="46"/>
        <v>42966.208333333328</v>
      </c>
    </row>
    <row r="454" spans="1:20" ht="31.5" x14ac:dyDescent="0.4">
      <c r="A454">
        <v>452</v>
      </c>
      <c r="B454" t="s">
        <v>952</v>
      </c>
      <c r="C454" s="3" t="s">
        <v>953</v>
      </c>
      <c r="D454" s="6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63.4375</v>
      </c>
      <c r="P454" s="6">
        <f t="shared" si="43"/>
        <v>98.225806451612897</v>
      </c>
      <c r="Q454" t="str">
        <f t="shared" si="47"/>
        <v>film &amp; video</v>
      </c>
      <c r="R454" t="str">
        <f t="shared" si="44"/>
        <v>drama</v>
      </c>
      <c r="S454" s="9">
        <f t="shared" si="45"/>
        <v>40365.208333333336</v>
      </c>
      <c r="T454" s="10">
        <f t="shared" si="46"/>
        <v>40366.208333333336</v>
      </c>
    </row>
    <row r="455" spans="1:20" ht="31.5" x14ac:dyDescent="0.4">
      <c r="A455">
        <v>453</v>
      </c>
      <c r="B455" t="s">
        <v>954</v>
      </c>
      <c r="C455" s="3" t="s">
        <v>955</v>
      </c>
      <c r="D455" s="6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56.331688596491226</v>
      </c>
      <c r="P455" s="6">
        <f t="shared" si="43"/>
        <v>87.001693480101608</v>
      </c>
      <c r="Q455" t="str">
        <f t="shared" si="47"/>
        <v>film &amp; video</v>
      </c>
      <c r="R455" t="str">
        <f t="shared" si="44"/>
        <v>science fiction</v>
      </c>
      <c r="S455" s="9">
        <f t="shared" si="45"/>
        <v>42705.25</v>
      </c>
      <c r="T455" s="10">
        <f t="shared" si="46"/>
        <v>42746.25</v>
      </c>
    </row>
    <row r="456" spans="1:20" ht="16" x14ac:dyDescent="0.4">
      <c r="A456">
        <v>454</v>
      </c>
      <c r="B456" t="s">
        <v>956</v>
      </c>
      <c r="C456" s="3" t="s">
        <v>957</v>
      </c>
      <c r="D456" s="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44.074999999999996</v>
      </c>
      <c r="P456" s="6">
        <f t="shared" si="43"/>
        <v>45.205128205128204</v>
      </c>
      <c r="Q456" t="str">
        <f t="shared" si="47"/>
        <v>film &amp; video</v>
      </c>
      <c r="R456" t="str">
        <f t="shared" si="44"/>
        <v>drama</v>
      </c>
      <c r="S456" s="9">
        <f t="shared" si="45"/>
        <v>41568.208333333336</v>
      </c>
      <c r="T456" s="10">
        <f t="shared" si="46"/>
        <v>41604.25</v>
      </c>
    </row>
    <row r="457" spans="1:20" ht="16" x14ac:dyDescent="0.4">
      <c r="A457">
        <v>455</v>
      </c>
      <c r="B457" t="s">
        <v>958</v>
      </c>
      <c r="C457" s="3" t="s">
        <v>959</v>
      </c>
      <c r="D457" s="6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118.37253218884121</v>
      </c>
      <c r="P457" s="6">
        <f t="shared" si="43"/>
        <v>37.001341561577675</v>
      </c>
      <c r="Q457" t="str">
        <f t="shared" si="47"/>
        <v>theater</v>
      </c>
      <c r="R457" t="str">
        <f t="shared" si="44"/>
        <v>plays</v>
      </c>
      <c r="S457" s="9">
        <f t="shared" si="45"/>
        <v>40809.208333333336</v>
      </c>
      <c r="T457" s="10">
        <f t="shared" si="46"/>
        <v>40832.208333333336</v>
      </c>
    </row>
    <row r="458" spans="1:20" ht="31.5" x14ac:dyDescent="0.4">
      <c r="A458">
        <v>456</v>
      </c>
      <c r="B458" t="s">
        <v>960</v>
      </c>
      <c r="C458" s="3" t="s">
        <v>961</v>
      </c>
      <c r="D458" s="6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104.1243169398907</v>
      </c>
      <c r="P458" s="6">
        <f t="shared" si="43"/>
        <v>94.976947040498445</v>
      </c>
      <c r="Q458" t="str">
        <f t="shared" si="47"/>
        <v>music</v>
      </c>
      <c r="R458" t="str">
        <f t="shared" si="44"/>
        <v>indie rock</v>
      </c>
      <c r="S458" s="9">
        <f t="shared" si="45"/>
        <v>43141.25</v>
      </c>
      <c r="T458" s="10">
        <f t="shared" si="46"/>
        <v>43141.25</v>
      </c>
    </row>
    <row r="459" spans="1:20" ht="16" x14ac:dyDescent="0.4">
      <c r="A459">
        <v>457</v>
      </c>
      <c r="B459" t="s">
        <v>962</v>
      </c>
      <c r="C459" s="3" t="s">
        <v>963</v>
      </c>
      <c r="D459" s="6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26.640000000000004</v>
      </c>
      <c r="P459" s="6">
        <f t="shared" si="43"/>
        <v>28.956521739130434</v>
      </c>
      <c r="Q459" t="str">
        <f t="shared" si="47"/>
        <v>theater</v>
      </c>
      <c r="R459" t="str">
        <f t="shared" si="44"/>
        <v>plays</v>
      </c>
      <c r="S459" s="9">
        <f t="shared" si="45"/>
        <v>42657.208333333328</v>
      </c>
      <c r="T459" s="10">
        <f t="shared" si="46"/>
        <v>42659.208333333328</v>
      </c>
    </row>
    <row r="460" spans="1:20" ht="16" x14ac:dyDescent="0.4">
      <c r="A460">
        <v>458</v>
      </c>
      <c r="B460" t="s">
        <v>964</v>
      </c>
      <c r="C460" s="3" t="s">
        <v>965</v>
      </c>
      <c r="D460" s="6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351.20118343195264</v>
      </c>
      <c r="P460" s="6">
        <f t="shared" si="43"/>
        <v>55.993396226415094</v>
      </c>
      <c r="Q460" t="str">
        <f t="shared" si="47"/>
        <v>theater</v>
      </c>
      <c r="R460" t="str">
        <f t="shared" si="44"/>
        <v>plays</v>
      </c>
      <c r="S460" s="9">
        <f t="shared" si="45"/>
        <v>40265.208333333336</v>
      </c>
      <c r="T460" s="10">
        <f t="shared" si="46"/>
        <v>40309.208333333336</v>
      </c>
    </row>
    <row r="461" spans="1:20" ht="16" x14ac:dyDescent="0.4">
      <c r="A461">
        <v>459</v>
      </c>
      <c r="B461" t="s">
        <v>966</v>
      </c>
      <c r="C461" s="3" t="s">
        <v>967</v>
      </c>
      <c r="D461" s="6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90.063492063492063</v>
      </c>
      <c r="P461" s="6">
        <f t="shared" si="43"/>
        <v>54.038095238095238</v>
      </c>
      <c r="Q461" t="str">
        <f t="shared" si="47"/>
        <v>film &amp; video</v>
      </c>
      <c r="R461" t="str">
        <f t="shared" si="44"/>
        <v>documentary</v>
      </c>
      <c r="S461" s="9">
        <f t="shared" si="45"/>
        <v>42001.25</v>
      </c>
      <c r="T461" s="10">
        <f t="shared" si="46"/>
        <v>42026.25</v>
      </c>
    </row>
    <row r="462" spans="1:20" ht="16" x14ac:dyDescent="0.4">
      <c r="A462">
        <v>460</v>
      </c>
      <c r="B462" t="s">
        <v>968</v>
      </c>
      <c r="C462" s="3" t="s">
        <v>969</v>
      </c>
      <c r="D462" s="6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171.625</v>
      </c>
      <c r="P462" s="6">
        <f t="shared" si="43"/>
        <v>82.38</v>
      </c>
      <c r="Q462" t="str">
        <f t="shared" si="47"/>
        <v>theater</v>
      </c>
      <c r="R462" t="str">
        <f t="shared" si="44"/>
        <v>plays</v>
      </c>
      <c r="S462" s="9">
        <f t="shared" si="45"/>
        <v>40399.208333333336</v>
      </c>
      <c r="T462" s="10">
        <f t="shared" si="46"/>
        <v>40402.208333333336</v>
      </c>
    </row>
    <row r="463" spans="1:20" ht="16" x14ac:dyDescent="0.4">
      <c r="A463">
        <v>461</v>
      </c>
      <c r="B463" t="s">
        <v>970</v>
      </c>
      <c r="C463" s="3" t="s">
        <v>971</v>
      </c>
      <c r="D463" s="6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141.04655870445345</v>
      </c>
      <c r="P463" s="6">
        <f t="shared" si="43"/>
        <v>66.997115384615384</v>
      </c>
      <c r="Q463" t="str">
        <f t="shared" si="47"/>
        <v>film &amp; video</v>
      </c>
      <c r="R463" t="str">
        <f t="shared" si="44"/>
        <v>drama</v>
      </c>
      <c r="S463" s="9">
        <f t="shared" si="45"/>
        <v>41757.208333333336</v>
      </c>
      <c r="T463" s="10">
        <f t="shared" si="46"/>
        <v>41777.208333333336</v>
      </c>
    </row>
    <row r="464" spans="1:20" ht="16" x14ac:dyDescent="0.4">
      <c r="A464">
        <v>462</v>
      </c>
      <c r="B464" t="s">
        <v>972</v>
      </c>
      <c r="C464" s="3" t="s">
        <v>973</v>
      </c>
      <c r="D464" s="6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30.57944915254237</v>
      </c>
      <c r="P464" s="6">
        <f t="shared" si="43"/>
        <v>107.91401869158878</v>
      </c>
      <c r="Q464" t="str">
        <f t="shared" si="47"/>
        <v>games</v>
      </c>
      <c r="R464" t="str">
        <f t="shared" si="44"/>
        <v>mobile games</v>
      </c>
      <c r="S464" s="9">
        <f t="shared" si="45"/>
        <v>41304.25</v>
      </c>
      <c r="T464" s="10">
        <f t="shared" si="46"/>
        <v>41342.25</v>
      </c>
    </row>
    <row r="465" spans="1:20" ht="31.5" x14ac:dyDescent="0.4">
      <c r="A465">
        <v>463</v>
      </c>
      <c r="B465" t="s">
        <v>974</v>
      </c>
      <c r="C465" s="3" t="s">
        <v>975</v>
      </c>
      <c r="D465" s="6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108.16455696202532</v>
      </c>
      <c r="P465" s="6">
        <f t="shared" si="43"/>
        <v>69.009501187648453</v>
      </c>
      <c r="Q465" t="str">
        <f t="shared" si="47"/>
        <v>film &amp; video</v>
      </c>
      <c r="R465" t="str">
        <f t="shared" si="44"/>
        <v>animation</v>
      </c>
      <c r="S465" s="9">
        <f t="shared" si="45"/>
        <v>41639.25</v>
      </c>
      <c r="T465" s="10">
        <f t="shared" si="46"/>
        <v>41643.25</v>
      </c>
    </row>
    <row r="466" spans="1:20" ht="16" x14ac:dyDescent="0.4">
      <c r="A466">
        <v>464</v>
      </c>
      <c r="B466" t="s">
        <v>976</v>
      </c>
      <c r="C466" s="3" t="s">
        <v>977</v>
      </c>
      <c r="D466" s="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133.45505617977528</v>
      </c>
      <c r="P466" s="6">
        <f t="shared" si="43"/>
        <v>39.006568144499177</v>
      </c>
      <c r="Q466" t="str">
        <f t="shared" si="47"/>
        <v>theater</v>
      </c>
      <c r="R466" t="str">
        <f t="shared" si="44"/>
        <v>plays</v>
      </c>
      <c r="S466" s="9">
        <f t="shared" si="45"/>
        <v>43142.25</v>
      </c>
      <c r="T466" s="10">
        <f t="shared" si="46"/>
        <v>43156.25</v>
      </c>
    </row>
    <row r="467" spans="1:20" ht="16" x14ac:dyDescent="0.4">
      <c r="A467">
        <v>465</v>
      </c>
      <c r="B467" t="s">
        <v>978</v>
      </c>
      <c r="C467" s="3" t="s">
        <v>979</v>
      </c>
      <c r="D467" s="6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187.85106382978722</v>
      </c>
      <c r="P467" s="6">
        <f t="shared" si="43"/>
        <v>110.3625</v>
      </c>
      <c r="Q467" t="str">
        <f t="shared" si="47"/>
        <v>publishing</v>
      </c>
      <c r="R467" t="str">
        <f t="shared" si="44"/>
        <v>translations</v>
      </c>
      <c r="S467" s="9">
        <f t="shared" si="45"/>
        <v>43127.25</v>
      </c>
      <c r="T467" s="10">
        <f t="shared" si="46"/>
        <v>43136.25</v>
      </c>
    </row>
    <row r="468" spans="1:20" ht="16" x14ac:dyDescent="0.4">
      <c r="A468">
        <v>466</v>
      </c>
      <c r="B468" t="s">
        <v>980</v>
      </c>
      <c r="C468" s="3" t="s">
        <v>981</v>
      </c>
      <c r="D468" s="6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332</v>
      </c>
      <c r="P468" s="6">
        <f t="shared" si="43"/>
        <v>94.857142857142861</v>
      </c>
      <c r="Q468" t="str">
        <f t="shared" si="47"/>
        <v>technology</v>
      </c>
      <c r="R468" t="str">
        <f t="shared" si="44"/>
        <v>wearables</v>
      </c>
      <c r="S468" s="9">
        <f t="shared" si="45"/>
        <v>41409.208333333336</v>
      </c>
      <c r="T468" s="10">
        <f t="shared" si="46"/>
        <v>41432.208333333336</v>
      </c>
    </row>
    <row r="469" spans="1:20" ht="31.5" x14ac:dyDescent="0.4">
      <c r="A469">
        <v>467</v>
      </c>
      <c r="B469" t="s">
        <v>982</v>
      </c>
      <c r="C469" s="3" t="s">
        <v>983</v>
      </c>
      <c r="D469" s="6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575.21428571428578</v>
      </c>
      <c r="P469" s="6">
        <f t="shared" si="43"/>
        <v>57.935251798561154</v>
      </c>
      <c r="Q469" t="str">
        <f t="shared" si="47"/>
        <v>technology</v>
      </c>
      <c r="R469" t="str">
        <f t="shared" si="44"/>
        <v>web</v>
      </c>
      <c r="S469" s="9">
        <f t="shared" si="45"/>
        <v>42331.25</v>
      </c>
      <c r="T469" s="10">
        <f t="shared" si="46"/>
        <v>42338.25</v>
      </c>
    </row>
    <row r="470" spans="1:20" ht="16" x14ac:dyDescent="0.4">
      <c r="A470">
        <v>468</v>
      </c>
      <c r="B470" t="s">
        <v>984</v>
      </c>
      <c r="C470" s="3" t="s">
        <v>985</v>
      </c>
      <c r="D470" s="6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40.5</v>
      </c>
      <c r="P470" s="6">
        <f t="shared" si="43"/>
        <v>101.25</v>
      </c>
      <c r="Q470" t="str">
        <f t="shared" si="47"/>
        <v>theater</v>
      </c>
      <c r="R470" t="str">
        <f t="shared" si="44"/>
        <v>plays</v>
      </c>
      <c r="S470" s="9">
        <f t="shared" si="45"/>
        <v>43569.208333333328</v>
      </c>
      <c r="T470" s="10">
        <f t="shared" si="46"/>
        <v>43585.208333333328</v>
      </c>
    </row>
    <row r="471" spans="1:20" ht="16" x14ac:dyDescent="0.4">
      <c r="A471">
        <v>469</v>
      </c>
      <c r="B471" t="s">
        <v>986</v>
      </c>
      <c r="C471" s="3" t="s">
        <v>987</v>
      </c>
      <c r="D471" s="6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184.42857142857144</v>
      </c>
      <c r="P471" s="6">
        <f t="shared" si="43"/>
        <v>64.95597484276729</v>
      </c>
      <c r="Q471" t="str">
        <f t="shared" si="47"/>
        <v>film &amp; video</v>
      </c>
      <c r="R471" t="str">
        <f t="shared" si="44"/>
        <v>drama</v>
      </c>
      <c r="S471" s="9">
        <f t="shared" si="45"/>
        <v>42142.208333333328</v>
      </c>
      <c r="T471" s="10">
        <f t="shared" si="46"/>
        <v>42144.208333333328</v>
      </c>
    </row>
    <row r="472" spans="1:20" ht="16" x14ac:dyDescent="0.4">
      <c r="A472">
        <v>470</v>
      </c>
      <c r="B472" t="s">
        <v>988</v>
      </c>
      <c r="C472" s="3" t="s">
        <v>989</v>
      </c>
      <c r="D472" s="6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285.80555555555554</v>
      </c>
      <c r="P472" s="6">
        <f t="shared" si="43"/>
        <v>27.00524934383202</v>
      </c>
      <c r="Q472" t="str">
        <f t="shared" si="47"/>
        <v>technology</v>
      </c>
      <c r="R472" t="str">
        <f t="shared" si="44"/>
        <v>wearables</v>
      </c>
      <c r="S472" s="9">
        <f t="shared" si="45"/>
        <v>42716.25</v>
      </c>
      <c r="T472" s="10">
        <f t="shared" si="46"/>
        <v>42723.25</v>
      </c>
    </row>
    <row r="473" spans="1:20" ht="16" x14ac:dyDescent="0.4">
      <c r="A473">
        <v>471</v>
      </c>
      <c r="B473" t="s">
        <v>446</v>
      </c>
      <c r="C473" s="3" t="s">
        <v>990</v>
      </c>
      <c r="D473" s="6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319</v>
      </c>
      <c r="P473" s="6">
        <f t="shared" si="43"/>
        <v>50.97422680412371</v>
      </c>
      <c r="Q473" t="str">
        <f t="shared" si="47"/>
        <v>food</v>
      </c>
      <c r="R473" t="str">
        <f t="shared" si="44"/>
        <v>food trucks</v>
      </c>
      <c r="S473" s="9">
        <f t="shared" si="45"/>
        <v>41031.208333333336</v>
      </c>
      <c r="T473" s="10">
        <f t="shared" si="46"/>
        <v>41031.208333333336</v>
      </c>
    </row>
    <row r="474" spans="1:20" ht="16" x14ac:dyDescent="0.4">
      <c r="A474">
        <v>472</v>
      </c>
      <c r="B474" t="s">
        <v>991</v>
      </c>
      <c r="C474" s="3" t="s">
        <v>992</v>
      </c>
      <c r="D474" s="6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39.234070221066318</v>
      </c>
      <c r="P474" s="6">
        <f t="shared" si="43"/>
        <v>104.94260869565217</v>
      </c>
      <c r="Q474" t="str">
        <f t="shared" si="47"/>
        <v>music</v>
      </c>
      <c r="R474" t="str">
        <f t="shared" si="44"/>
        <v>rock</v>
      </c>
      <c r="S474" s="9">
        <f t="shared" si="45"/>
        <v>43535.208333333328</v>
      </c>
      <c r="T474" s="10">
        <f t="shared" si="46"/>
        <v>43589.208333333328</v>
      </c>
    </row>
    <row r="475" spans="1:20" ht="16" x14ac:dyDescent="0.4">
      <c r="A475">
        <v>473</v>
      </c>
      <c r="B475" t="s">
        <v>993</v>
      </c>
      <c r="C475" s="3" t="s">
        <v>994</v>
      </c>
      <c r="D475" s="6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178.14000000000001</v>
      </c>
      <c r="P475" s="6">
        <f t="shared" si="43"/>
        <v>84.028301886792448</v>
      </c>
      <c r="Q475" t="str">
        <f t="shared" si="47"/>
        <v>music</v>
      </c>
      <c r="R475" t="str">
        <f t="shared" si="44"/>
        <v>electric music</v>
      </c>
      <c r="S475" s="9">
        <f t="shared" si="45"/>
        <v>43277.208333333328</v>
      </c>
      <c r="T475" s="10">
        <f t="shared" si="46"/>
        <v>43278.208333333328</v>
      </c>
    </row>
    <row r="476" spans="1:20" ht="16" x14ac:dyDescent="0.4">
      <c r="A476">
        <v>474</v>
      </c>
      <c r="B476" t="s">
        <v>995</v>
      </c>
      <c r="C476" s="3" t="s">
        <v>996</v>
      </c>
      <c r="D476" s="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365.15</v>
      </c>
      <c r="P476" s="6">
        <f t="shared" si="43"/>
        <v>102.85915492957747</v>
      </c>
      <c r="Q476" t="str">
        <f t="shared" si="47"/>
        <v>film &amp; video</v>
      </c>
      <c r="R476" t="str">
        <f t="shared" si="44"/>
        <v>television</v>
      </c>
      <c r="S476" s="9">
        <f t="shared" si="45"/>
        <v>41989.25</v>
      </c>
      <c r="T476" s="10">
        <f t="shared" si="46"/>
        <v>41990.25</v>
      </c>
    </row>
    <row r="477" spans="1:20" ht="31.5" x14ac:dyDescent="0.4">
      <c r="A477">
        <v>475</v>
      </c>
      <c r="B477" t="s">
        <v>997</v>
      </c>
      <c r="C477" s="3" t="s">
        <v>998</v>
      </c>
      <c r="D477" s="6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113.94594594594594</v>
      </c>
      <c r="P477" s="6">
        <f t="shared" si="43"/>
        <v>39.962085308056871</v>
      </c>
      <c r="Q477" t="str">
        <f t="shared" si="47"/>
        <v>publishing</v>
      </c>
      <c r="R477" t="str">
        <f t="shared" si="44"/>
        <v>translations</v>
      </c>
      <c r="S477" s="9">
        <f t="shared" si="45"/>
        <v>41450.208333333336</v>
      </c>
      <c r="T477" s="10">
        <f t="shared" si="46"/>
        <v>41454.208333333336</v>
      </c>
    </row>
    <row r="478" spans="1:20" ht="31.5" x14ac:dyDescent="0.4">
      <c r="A478">
        <v>476</v>
      </c>
      <c r="B478" t="s">
        <v>999</v>
      </c>
      <c r="C478" s="3" t="s">
        <v>1000</v>
      </c>
      <c r="D478" s="6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29.828720626631856</v>
      </c>
      <c r="P478" s="6">
        <f t="shared" si="43"/>
        <v>51.001785714285717</v>
      </c>
      <c r="Q478" t="str">
        <f t="shared" si="47"/>
        <v>publishing</v>
      </c>
      <c r="R478" t="str">
        <f t="shared" si="44"/>
        <v>fiction</v>
      </c>
      <c r="S478" s="9">
        <f t="shared" si="45"/>
        <v>43322.208333333328</v>
      </c>
      <c r="T478" s="10">
        <f t="shared" si="46"/>
        <v>43328.208333333328</v>
      </c>
    </row>
    <row r="479" spans="1:20" ht="16" x14ac:dyDescent="0.4">
      <c r="A479">
        <v>477</v>
      </c>
      <c r="B479" t="s">
        <v>1001</v>
      </c>
      <c r="C479" s="3" t="s">
        <v>1002</v>
      </c>
      <c r="D479" s="6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54.270588235294113</v>
      </c>
      <c r="P479" s="6">
        <f t="shared" si="43"/>
        <v>40.823008849557525</v>
      </c>
      <c r="Q479" t="str">
        <f t="shared" si="47"/>
        <v>film &amp; video</v>
      </c>
      <c r="R479" t="str">
        <f t="shared" si="44"/>
        <v>science fiction</v>
      </c>
      <c r="S479" s="9">
        <f t="shared" si="45"/>
        <v>40720.208333333336</v>
      </c>
      <c r="T479" s="10">
        <f t="shared" si="46"/>
        <v>40747.208333333336</v>
      </c>
    </row>
    <row r="480" spans="1:20" ht="16" x14ac:dyDescent="0.4">
      <c r="A480">
        <v>478</v>
      </c>
      <c r="B480" t="s">
        <v>1003</v>
      </c>
      <c r="C480" s="3" t="s">
        <v>1004</v>
      </c>
      <c r="D480" s="6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236.34156976744185</v>
      </c>
      <c r="P480" s="6">
        <f t="shared" si="43"/>
        <v>58.999637155297535</v>
      </c>
      <c r="Q480" t="str">
        <f t="shared" si="47"/>
        <v>technology</v>
      </c>
      <c r="R480" t="str">
        <f t="shared" si="44"/>
        <v>wearables</v>
      </c>
      <c r="S480" s="9">
        <f t="shared" si="45"/>
        <v>42072.208333333328</v>
      </c>
      <c r="T480" s="10">
        <f t="shared" si="46"/>
        <v>42084.208333333328</v>
      </c>
    </row>
    <row r="481" spans="1:20" ht="16" x14ac:dyDescent="0.4">
      <c r="A481">
        <v>479</v>
      </c>
      <c r="B481" t="s">
        <v>1005</v>
      </c>
      <c r="C481" s="3" t="s">
        <v>1006</v>
      </c>
      <c r="D481" s="6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512.91666666666663</v>
      </c>
      <c r="P481" s="6">
        <f t="shared" si="43"/>
        <v>71.156069364161851</v>
      </c>
      <c r="Q481" t="str">
        <f t="shared" si="47"/>
        <v>food</v>
      </c>
      <c r="R481" t="str">
        <f t="shared" si="44"/>
        <v>food trucks</v>
      </c>
      <c r="S481" s="9">
        <f t="shared" si="45"/>
        <v>42945.208333333328</v>
      </c>
      <c r="T481" s="10">
        <f t="shared" si="46"/>
        <v>42947.208333333328</v>
      </c>
    </row>
    <row r="482" spans="1:20" ht="16" x14ac:dyDescent="0.4">
      <c r="A482">
        <v>480</v>
      </c>
      <c r="B482" t="s">
        <v>1007</v>
      </c>
      <c r="C482" s="3" t="s">
        <v>1008</v>
      </c>
      <c r="D482" s="6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100.65116279069768</v>
      </c>
      <c r="P482" s="6">
        <f t="shared" si="43"/>
        <v>99.494252873563212</v>
      </c>
      <c r="Q482" t="str">
        <f t="shared" si="47"/>
        <v>photography</v>
      </c>
      <c r="R482" t="str">
        <f t="shared" si="44"/>
        <v>photography books</v>
      </c>
      <c r="S482" s="9">
        <f t="shared" si="45"/>
        <v>40248.25</v>
      </c>
      <c r="T482" s="10">
        <f t="shared" si="46"/>
        <v>40257.208333333336</v>
      </c>
    </row>
    <row r="483" spans="1:20" ht="31.5" x14ac:dyDescent="0.4">
      <c r="A483">
        <v>481</v>
      </c>
      <c r="B483" t="s">
        <v>1009</v>
      </c>
      <c r="C483" s="3" t="s">
        <v>1010</v>
      </c>
      <c r="D483" s="6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81.348423194303152</v>
      </c>
      <c r="P483" s="6">
        <f t="shared" si="43"/>
        <v>103.98634590377114</v>
      </c>
      <c r="Q483" t="str">
        <f t="shared" si="47"/>
        <v>theater</v>
      </c>
      <c r="R483" t="str">
        <f t="shared" si="44"/>
        <v>plays</v>
      </c>
      <c r="S483" s="9">
        <f t="shared" si="45"/>
        <v>41913.208333333336</v>
      </c>
      <c r="T483" s="10">
        <f t="shared" si="46"/>
        <v>41955.25</v>
      </c>
    </row>
    <row r="484" spans="1:20" ht="31.5" x14ac:dyDescent="0.4">
      <c r="A484">
        <v>482</v>
      </c>
      <c r="B484" t="s">
        <v>1011</v>
      </c>
      <c r="C484" s="3" t="s">
        <v>1012</v>
      </c>
      <c r="D484" s="6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16.404761904761905</v>
      </c>
      <c r="P484" s="6">
        <f t="shared" si="43"/>
        <v>76.555555555555557</v>
      </c>
      <c r="Q484" t="str">
        <f t="shared" si="47"/>
        <v>publishing</v>
      </c>
      <c r="R484" t="str">
        <f t="shared" si="44"/>
        <v>fiction</v>
      </c>
      <c r="S484" s="9">
        <f t="shared" si="45"/>
        <v>40963.25</v>
      </c>
      <c r="T484" s="10">
        <f t="shared" si="46"/>
        <v>40974.25</v>
      </c>
    </row>
    <row r="485" spans="1:20" ht="16" x14ac:dyDescent="0.4">
      <c r="A485">
        <v>483</v>
      </c>
      <c r="B485" t="s">
        <v>1013</v>
      </c>
      <c r="C485" s="3" t="s">
        <v>1014</v>
      </c>
      <c r="D485" s="6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52.774617067833695</v>
      </c>
      <c r="P485" s="6">
        <f t="shared" si="43"/>
        <v>87.068592057761734</v>
      </c>
      <c r="Q485" t="str">
        <f t="shared" si="47"/>
        <v>theater</v>
      </c>
      <c r="R485" t="str">
        <f t="shared" si="44"/>
        <v>plays</v>
      </c>
      <c r="S485" s="9">
        <f t="shared" si="45"/>
        <v>43811.25</v>
      </c>
      <c r="T485" s="10">
        <f t="shared" si="46"/>
        <v>43818.25</v>
      </c>
    </row>
    <row r="486" spans="1:20" ht="16" x14ac:dyDescent="0.4">
      <c r="A486">
        <v>484</v>
      </c>
      <c r="B486" t="s">
        <v>1015</v>
      </c>
      <c r="C486" s="3" t="s">
        <v>1016</v>
      </c>
      <c r="D486" s="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260.20608108108109</v>
      </c>
      <c r="P486" s="6">
        <f t="shared" si="43"/>
        <v>48.99554707379135</v>
      </c>
      <c r="Q486" t="str">
        <f t="shared" si="47"/>
        <v>food</v>
      </c>
      <c r="R486" t="str">
        <f t="shared" si="44"/>
        <v>food trucks</v>
      </c>
      <c r="S486" s="9">
        <f t="shared" si="45"/>
        <v>41855.208333333336</v>
      </c>
      <c r="T486" s="10">
        <f t="shared" si="46"/>
        <v>41904.208333333336</v>
      </c>
    </row>
    <row r="487" spans="1:20" ht="31.5" x14ac:dyDescent="0.4">
      <c r="A487">
        <v>485</v>
      </c>
      <c r="B487" t="s">
        <v>1017</v>
      </c>
      <c r="C487" s="3" t="s">
        <v>1018</v>
      </c>
      <c r="D487" s="6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30.73289183222958</v>
      </c>
      <c r="P487" s="6">
        <f t="shared" si="43"/>
        <v>42.969135802469133</v>
      </c>
      <c r="Q487" t="str">
        <f t="shared" si="47"/>
        <v>theater</v>
      </c>
      <c r="R487" t="str">
        <f t="shared" si="44"/>
        <v>plays</v>
      </c>
      <c r="S487" s="9">
        <f t="shared" si="45"/>
        <v>43626.208333333328</v>
      </c>
      <c r="T487" s="10">
        <f t="shared" si="46"/>
        <v>43667.208333333328</v>
      </c>
    </row>
    <row r="488" spans="1:20" ht="31.5" x14ac:dyDescent="0.4">
      <c r="A488">
        <v>486</v>
      </c>
      <c r="B488" t="s">
        <v>1019</v>
      </c>
      <c r="C488" s="3" t="s">
        <v>1020</v>
      </c>
      <c r="D488" s="6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13.5</v>
      </c>
      <c r="P488" s="6">
        <f t="shared" si="43"/>
        <v>33.428571428571431</v>
      </c>
      <c r="Q488" t="str">
        <f t="shared" si="47"/>
        <v>publishing</v>
      </c>
      <c r="R488" t="str">
        <f t="shared" si="44"/>
        <v>translations</v>
      </c>
      <c r="S488" s="9">
        <f t="shared" si="45"/>
        <v>43168.25</v>
      </c>
      <c r="T488" s="10">
        <f t="shared" si="46"/>
        <v>43183.208333333328</v>
      </c>
    </row>
    <row r="489" spans="1:20" ht="16" x14ac:dyDescent="0.4">
      <c r="A489">
        <v>487</v>
      </c>
      <c r="B489" t="s">
        <v>1021</v>
      </c>
      <c r="C489" s="3" t="s">
        <v>1022</v>
      </c>
      <c r="D489" s="6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178.62556663644605</v>
      </c>
      <c r="P489" s="6">
        <f t="shared" si="43"/>
        <v>83.982949701619773</v>
      </c>
      <c r="Q489" t="str">
        <f t="shared" si="47"/>
        <v>theater</v>
      </c>
      <c r="R489" t="str">
        <f t="shared" si="44"/>
        <v>plays</v>
      </c>
      <c r="S489" s="9">
        <f t="shared" si="45"/>
        <v>42845.208333333328</v>
      </c>
      <c r="T489" s="10">
        <f t="shared" si="46"/>
        <v>42878.208333333328</v>
      </c>
    </row>
    <row r="490" spans="1:20" ht="16" x14ac:dyDescent="0.4">
      <c r="A490">
        <v>488</v>
      </c>
      <c r="B490" t="s">
        <v>1023</v>
      </c>
      <c r="C490" s="3" t="s">
        <v>1024</v>
      </c>
      <c r="D490" s="6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220.0566037735849</v>
      </c>
      <c r="P490" s="6">
        <f t="shared" si="43"/>
        <v>101.41739130434783</v>
      </c>
      <c r="Q490" t="str">
        <f t="shared" si="47"/>
        <v>theater</v>
      </c>
      <c r="R490" t="str">
        <f t="shared" si="44"/>
        <v>plays</v>
      </c>
      <c r="S490" s="9">
        <f t="shared" si="45"/>
        <v>42403.25</v>
      </c>
      <c r="T490" s="10">
        <f t="shared" si="46"/>
        <v>42420.25</v>
      </c>
    </row>
    <row r="491" spans="1:20" ht="16" x14ac:dyDescent="0.4">
      <c r="A491">
        <v>489</v>
      </c>
      <c r="B491" t="s">
        <v>1025</v>
      </c>
      <c r="C491" s="3" t="s">
        <v>1026</v>
      </c>
      <c r="D491" s="6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101.5108695652174</v>
      </c>
      <c r="P491" s="6">
        <f t="shared" si="43"/>
        <v>109.87058823529412</v>
      </c>
      <c r="Q491" t="str">
        <f t="shared" si="47"/>
        <v>technology</v>
      </c>
      <c r="R491" t="str">
        <f t="shared" si="44"/>
        <v>wearables</v>
      </c>
      <c r="S491" s="9">
        <f t="shared" si="45"/>
        <v>40406.208333333336</v>
      </c>
      <c r="T491" s="10">
        <f t="shared" si="46"/>
        <v>40411.208333333336</v>
      </c>
    </row>
    <row r="492" spans="1:20" ht="16" x14ac:dyDescent="0.4">
      <c r="A492">
        <v>490</v>
      </c>
      <c r="B492" t="s">
        <v>1027</v>
      </c>
      <c r="C492" s="3" t="s">
        <v>1028</v>
      </c>
      <c r="D492" s="6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191.5</v>
      </c>
      <c r="P492" s="6">
        <f t="shared" si="43"/>
        <v>31.916666666666668</v>
      </c>
      <c r="Q492" t="str">
        <f t="shared" si="47"/>
        <v>journalism</v>
      </c>
      <c r="R492" t="str">
        <f t="shared" si="44"/>
        <v>audio</v>
      </c>
      <c r="S492" s="9">
        <f t="shared" si="45"/>
        <v>43786.25</v>
      </c>
      <c r="T492" s="10">
        <f t="shared" si="46"/>
        <v>43793.25</v>
      </c>
    </row>
    <row r="493" spans="1:20" ht="31.5" x14ac:dyDescent="0.4">
      <c r="A493">
        <v>491</v>
      </c>
      <c r="B493" t="s">
        <v>1030</v>
      </c>
      <c r="C493" s="3" t="s">
        <v>1031</v>
      </c>
      <c r="D493" s="6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305.34683098591546</v>
      </c>
      <c r="P493" s="6">
        <f t="shared" si="43"/>
        <v>70.993450675399103</v>
      </c>
      <c r="Q493" t="str">
        <f t="shared" si="47"/>
        <v>food</v>
      </c>
      <c r="R493" t="str">
        <f t="shared" si="44"/>
        <v>food trucks</v>
      </c>
      <c r="S493" s="9">
        <f t="shared" si="45"/>
        <v>41456.208333333336</v>
      </c>
      <c r="T493" s="10">
        <f t="shared" si="46"/>
        <v>41482.208333333336</v>
      </c>
    </row>
    <row r="494" spans="1:20" ht="16" x14ac:dyDescent="0.4">
      <c r="A494">
        <v>492</v>
      </c>
      <c r="B494" t="s">
        <v>1032</v>
      </c>
      <c r="C494" s="3" t="s">
        <v>1033</v>
      </c>
      <c r="D494" s="6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23.995287958115181</v>
      </c>
      <c r="P494" s="6">
        <f t="shared" si="43"/>
        <v>77.026890756302521</v>
      </c>
      <c r="Q494" t="str">
        <f t="shared" si="47"/>
        <v>film &amp; video</v>
      </c>
      <c r="R494" t="str">
        <f t="shared" si="44"/>
        <v>shorts</v>
      </c>
      <c r="S494" s="9">
        <f t="shared" si="45"/>
        <v>40336.208333333336</v>
      </c>
      <c r="T494" s="10">
        <f t="shared" si="46"/>
        <v>40371.208333333336</v>
      </c>
    </row>
    <row r="495" spans="1:20" ht="16" x14ac:dyDescent="0.4">
      <c r="A495">
        <v>493</v>
      </c>
      <c r="B495" t="s">
        <v>1034</v>
      </c>
      <c r="C495" s="3" t="s">
        <v>1035</v>
      </c>
      <c r="D495" s="6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723.77777777777771</v>
      </c>
      <c r="P495" s="6">
        <f t="shared" si="43"/>
        <v>101.78125</v>
      </c>
      <c r="Q495" t="str">
        <f t="shared" si="47"/>
        <v>photography</v>
      </c>
      <c r="R495" t="str">
        <f t="shared" si="44"/>
        <v>photography books</v>
      </c>
      <c r="S495" s="9">
        <f t="shared" si="45"/>
        <v>43645.208333333328</v>
      </c>
      <c r="T495" s="10">
        <f t="shared" si="46"/>
        <v>43658.208333333328</v>
      </c>
    </row>
    <row r="496" spans="1:20" ht="31.5" x14ac:dyDescent="0.4">
      <c r="A496">
        <v>494</v>
      </c>
      <c r="B496" t="s">
        <v>1036</v>
      </c>
      <c r="C496" s="3" t="s">
        <v>1037</v>
      </c>
      <c r="D496" s="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547.36</v>
      </c>
      <c r="P496" s="6">
        <f t="shared" si="43"/>
        <v>51.059701492537314</v>
      </c>
      <c r="Q496" t="str">
        <f t="shared" si="47"/>
        <v>technology</v>
      </c>
      <c r="R496" t="str">
        <f t="shared" si="44"/>
        <v>wearables</v>
      </c>
      <c r="S496" s="9">
        <f t="shared" si="45"/>
        <v>40990.208333333336</v>
      </c>
      <c r="T496" s="10">
        <f t="shared" si="46"/>
        <v>40991.208333333336</v>
      </c>
    </row>
    <row r="497" spans="1:20" ht="16" x14ac:dyDescent="0.4">
      <c r="A497">
        <v>495</v>
      </c>
      <c r="B497" t="s">
        <v>1038</v>
      </c>
      <c r="C497" s="3" t="s">
        <v>1039</v>
      </c>
      <c r="D497" s="6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414.49999999999994</v>
      </c>
      <c r="P497" s="6">
        <f t="shared" si="43"/>
        <v>68.02051282051282</v>
      </c>
      <c r="Q497" t="str">
        <f t="shared" si="47"/>
        <v>theater</v>
      </c>
      <c r="R497" t="str">
        <f t="shared" si="44"/>
        <v>plays</v>
      </c>
      <c r="S497" s="9">
        <f t="shared" si="45"/>
        <v>41800.208333333336</v>
      </c>
      <c r="T497" s="10">
        <f t="shared" si="46"/>
        <v>41804.208333333336</v>
      </c>
    </row>
    <row r="498" spans="1:20" ht="16" x14ac:dyDescent="0.4">
      <c r="A498">
        <v>496</v>
      </c>
      <c r="B498" t="s">
        <v>1040</v>
      </c>
      <c r="C498" s="3" t="s">
        <v>1041</v>
      </c>
      <c r="D498" s="6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0.90696409140369971</v>
      </c>
      <c r="P498" s="6">
        <f t="shared" si="43"/>
        <v>30.87037037037037</v>
      </c>
      <c r="Q498" t="str">
        <f t="shared" si="47"/>
        <v>film &amp; video</v>
      </c>
      <c r="R498" t="str">
        <f t="shared" si="44"/>
        <v>animation</v>
      </c>
      <c r="S498" s="9">
        <f t="shared" si="45"/>
        <v>42876.208333333328</v>
      </c>
      <c r="T498" s="10">
        <f t="shared" si="46"/>
        <v>42893.208333333328</v>
      </c>
    </row>
    <row r="499" spans="1:20" ht="16" x14ac:dyDescent="0.4">
      <c r="A499">
        <v>497</v>
      </c>
      <c r="B499" t="s">
        <v>1042</v>
      </c>
      <c r="C499" s="3" t="s">
        <v>1043</v>
      </c>
      <c r="D499" s="6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34.173469387755098</v>
      </c>
      <c r="P499" s="6">
        <f t="shared" si="43"/>
        <v>27.908333333333335</v>
      </c>
      <c r="Q499" t="str">
        <f t="shared" si="47"/>
        <v>technology</v>
      </c>
      <c r="R499" t="str">
        <f t="shared" si="44"/>
        <v>wearables</v>
      </c>
      <c r="S499" s="9">
        <f t="shared" si="45"/>
        <v>42724.25</v>
      </c>
      <c r="T499" s="10">
        <f t="shared" si="46"/>
        <v>42724.25</v>
      </c>
    </row>
    <row r="500" spans="1:20" ht="16" x14ac:dyDescent="0.4">
      <c r="A500">
        <v>498</v>
      </c>
      <c r="B500" t="s">
        <v>1044</v>
      </c>
      <c r="C500" s="3" t="s">
        <v>1045</v>
      </c>
      <c r="D500" s="6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23.948810754912099</v>
      </c>
      <c r="P500" s="6">
        <f t="shared" si="43"/>
        <v>79.994818652849744</v>
      </c>
      <c r="Q500" t="str">
        <f t="shared" si="47"/>
        <v>technology</v>
      </c>
      <c r="R500" t="str">
        <f t="shared" si="44"/>
        <v>web</v>
      </c>
      <c r="S500" s="9">
        <f t="shared" si="45"/>
        <v>42005.25</v>
      </c>
      <c r="T500" s="10">
        <f t="shared" si="46"/>
        <v>42007.25</v>
      </c>
    </row>
    <row r="501" spans="1:20" ht="31.5" x14ac:dyDescent="0.4">
      <c r="A501">
        <v>499</v>
      </c>
      <c r="B501" t="s">
        <v>1046</v>
      </c>
      <c r="C501" s="3" t="s">
        <v>1047</v>
      </c>
      <c r="D501" s="6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48.072649572649574</v>
      </c>
      <c r="P501" s="6">
        <f t="shared" si="43"/>
        <v>38.003378378378379</v>
      </c>
      <c r="Q501" t="str">
        <f t="shared" si="47"/>
        <v>film &amp; video</v>
      </c>
      <c r="R501" t="str">
        <f t="shared" si="44"/>
        <v>documentary</v>
      </c>
      <c r="S501" s="9">
        <f t="shared" si="45"/>
        <v>42444.208333333328</v>
      </c>
      <c r="T501" s="10">
        <f t="shared" si="46"/>
        <v>42449.208333333328</v>
      </c>
    </row>
    <row r="502" spans="1:20" ht="16" x14ac:dyDescent="0.4">
      <c r="A502">
        <v>500</v>
      </c>
      <c r="B502" t="s">
        <v>1048</v>
      </c>
      <c r="C502" s="3" t="s">
        <v>1049</v>
      </c>
      <c r="D502" s="6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6">
        <f t="shared" si="43"/>
        <v>0</v>
      </c>
      <c r="Q502" t="str">
        <f t="shared" si="47"/>
        <v>theater</v>
      </c>
      <c r="R502" t="str">
        <f t="shared" si="44"/>
        <v>plays</v>
      </c>
      <c r="S502" s="9">
        <f t="shared" si="45"/>
        <v>41395.208333333336</v>
      </c>
      <c r="T502" s="10">
        <f t="shared" si="46"/>
        <v>41423.208333333336</v>
      </c>
    </row>
    <row r="503" spans="1:20" ht="16" x14ac:dyDescent="0.4">
      <c r="A503">
        <v>501</v>
      </c>
      <c r="B503" t="s">
        <v>1050</v>
      </c>
      <c r="C503" s="3" t="s">
        <v>1051</v>
      </c>
      <c r="D503" s="6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70.145182291666657</v>
      </c>
      <c r="P503" s="6">
        <f t="shared" si="43"/>
        <v>59.990534521158132</v>
      </c>
      <c r="Q503" t="str">
        <f t="shared" si="47"/>
        <v>film &amp; video</v>
      </c>
      <c r="R503" t="str">
        <f t="shared" si="44"/>
        <v>documentary</v>
      </c>
      <c r="S503" s="9">
        <f t="shared" si="45"/>
        <v>41345.208333333336</v>
      </c>
      <c r="T503" s="10">
        <f t="shared" si="46"/>
        <v>41347.208333333336</v>
      </c>
    </row>
    <row r="504" spans="1:20" ht="16" x14ac:dyDescent="0.4">
      <c r="A504">
        <v>502</v>
      </c>
      <c r="B504" t="s">
        <v>477</v>
      </c>
      <c r="C504" s="3" t="s">
        <v>1052</v>
      </c>
      <c r="D504" s="6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529.92307692307691</v>
      </c>
      <c r="P504" s="6">
        <f t="shared" si="43"/>
        <v>37.037634408602152</v>
      </c>
      <c r="Q504" t="str">
        <f t="shared" si="47"/>
        <v>games</v>
      </c>
      <c r="R504" t="str">
        <f t="shared" si="44"/>
        <v>video games</v>
      </c>
      <c r="S504" s="9">
        <f t="shared" si="45"/>
        <v>41117.208333333336</v>
      </c>
      <c r="T504" s="10">
        <f t="shared" si="46"/>
        <v>41146.208333333336</v>
      </c>
    </row>
    <row r="505" spans="1:20" ht="31.5" x14ac:dyDescent="0.4">
      <c r="A505">
        <v>503</v>
      </c>
      <c r="B505" t="s">
        <v>1053</v>
      </c>
      <c r="C505" s="3" t="s">
        <v>1054</v>
      </c>
      <c r="D505" s="6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180.32549019607845</v>
      </c>
      <c r="P505" s="6">
        <f t="shared" si="43"/>
        <v>99.963043478260872</v>
      </c>
      <c r="Q505" t="str">
        <f t="shared" si="47"/>
        <v>film &amp; video</v>
      </c>
      <c r="R505" t="str">
        <f t="shared" si="44"/>
        <v>drama</v>
      </c>
      <c r="S505" s="9">
        <f t="shared" si="45"/>
        <v>42186.208333333328</v>
      </c>
      <c r="T505" s="10">
        <f t="shared" si="46"/>
        <v>42206.208333333328</v>
      </c>
    </row>
    <row r="506" spans="1:20" ht="16" x14ac:dyDescent="0.4">
      <c r="A506">
        <v>504</v>
      </c>
      <c r="B506" t="s">
        <v>1055</v>
      </c>
      <c r="C506" s="3" t="s">
        <v>1056</v>
      </c>
      <c r="D506" s="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92.320000000000007</v>
      </c>
      <c r="P506" s="6">
        <f t="shared" si="43"/>
        <v>111.6774193548387</v>
      </c>
      <c r="Q506" t="str">
        <f t="shared" si="47"/>
        <v>music</v>
      </c>
      <c r="R506" t="str">
        <f t="shared" si="44"/>
        <v>rock</v>
      </c>
      <c r="S506" s="9">
        <f t="shared" si="45"/>
        <v>42142.208333333328</v>
      </c>
      <c r="T506" s="10">
        <f t="shared" si="46"/>
        <v>42143.208333333328</v>
      </c>
    </row>
    <row r="507" spans="1:20" ht="16" x14ac:dyDescent="0.4">
      <c r="A507">
        <v>505</v>
      </c>
      <c r="B507" t="s">
        <v>1057</v>
      </c>
      <c r="C507" s="3" t="s">
        <v>1058</v>
      </c>
      <c r="D507" s="6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13.901001112347053</v>
      </c>
      <c r="P507" s="6">
        <f t="shared" si="43"/>
        <v>36.014409221902014</v>
      </c>
      <c r="Q507" t="str">
        <f t="shared" si="47"/>
        <v>publishing</v>
      </c>
      <c r="R507" t="str">
        <f t="shared" si="44"/>
        <v>radio &amp; podcasts</v>
      </c>
      <c r="S507" s="9">
        <f t="shared" si="45"/>
        <v>41341.25</v>
      </c>
      <c r="T507" s="10">
        <f t="shared" si="46"/>
        <v>41383.208333333336</v>
      </c>
    </row>
    <row r="508" spans="1:20" ht="16" x14ac:dyDescent="0.4">
      <c r="A508">
        <v>506</v>
      </c>
      <c r="B508" t="s">
        <v>1059</v>
      </c>
      <c r="C508" s="3" t="s">
        <v>1060</v>
      </c>
      <c r="D508" s="6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927.07777777777767</v>
      </c>
      <c r="P508" s="6">
        <f t="shared" si="43"/>
        <v>66.010284810126578</v>
      </c>
      <c r="Q508" t="str">
        <f t="shared" si="47"/>
        <v>theater</v>
      </c>
      <c r="R508" t="str">
        <f t="shared" si="44"/>
        <v>plays</v>
      </c>
      <c r="S508" s="9">
        <f t="shared" si="45"/>
        <v>43062.25</v>
      </c>
      <c r="T508" s="10">
        <f t="shared" si="46"/>
        <v>43079.25</v>
      </c>
    </row>
    <row r="509" spans="1:20" ht="31.5" x14ac:dyDescent="0.4">
      <c r="A509">
        <v>507</v>
      </c>
      <c r="B509" t="s">
        <v>1061</v>
      </c>
      <c r="C509" s="3" t="s">
        <v>1062</v>
      </c>
      <c r="D509" s="6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39.857142857142861</v>
      </c>
      <c r="P509" s="6">
        <f t="shared" si="43"/>
        <v>44.05263157894737</v>
      </c>
      <c r="Q509" t="str">
        <f t="shared" si="47"/>
        <v>technology</v>
      </c>
      <c r="R509" t="str">
        <f t="shared" si="44"/>
        <v>web</v>
      </c>
      <c r="S509" s="9">
        <f t="shared" si="45"/>
        <v>41373.208333333336</v>
      </c>
      <c r="T509" s="10">
        <f t="shared" si="46"/>
        <v>41422.208333333336</v>
      </c>
    </row>
    <row r="510" spans="1:20" ht="16" x14ac:dyDescent="0.4">
      <c r="A510">
        <v>508</v>
      </c>
      <c r="B510" t="s">
        <v>1063</v>
      </c>
      <c r="C510" s="3" t="s">
        <v>1064</v>
      </c>
      <c r="D510" s="6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112.22929936305732</v>
      </c>
      <c r="P510" s="6">
        <f t="shared" si="43"/>
        <v>52.999726551818434</v>
      </c>
      <c r="Q510" t="str">
        <f t="shared" si="47"/>
        <v>theater</v>
      </c>
      <c r="R510" t="str">
        <f t="shared" si="44"/>
        <v>plays</v>
      </c>
      <c r="S510" s="9">
        <f t="shared" si="45"/>
        <v>43310.208333333328</v>
      </c>
      <c r="T510" s="10">
        <f t="shared" si="46"/>
        <v>43331.208333333328</v>
      </c>
    </row>
    <row r="511" spans="1:20" ht="16" x14ac:dyDescent="0.4">
      <c r="A511">
        <v>509</v>
      </c>
      <c r="B511" t="s">
        <v>398</v>
      </c>
      <c r="C511" s="3" t="s">
        <v>1065</v>
      </c>
      <c r="D511" s="6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70.925816023738875</v>
      </c>
      <c r="P511" s="6">
        <f t="shared" si="43"/>
        <v>95</v>
      </c>
      <c r="Q511" t="str">
        <f t="shared" si="47"/>
        <v>theater</v>
      </c>
      <c r="R511" t="str">
        <f t="shared" si="44"/>
        <v>plays</v>
      </c>
      <c r="S511" s="9">
        <f t="shared" si="45"/>
        <v>41034.208333333336</v>
      </c>
      <c r="T511" s="10">
        <f t="shared" si="46"/>
        <v>41044.208333333336</v>
      </c>
    </row>
    <row r="512" spans="1:20" ht="16" x14ac:dyDescent="0.4">
      <c r="A512">
        <v>510</v>
      </c>
      <c r="B512" t="s">
        <v>1066</v>
      </c>
      <c r="C512" s="3" t="s">
        <v>1067</v>
      </c>
      <c r="D512" s="6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119.08974358974358</v>
      </c>
      <c r="P512" s="6">
        <f t="shared" si="43"/>
        <v>70.908396946564892</v>
      </c>
      <c r="Q512" t="str">
        <f t="shared" si="47"/>
        <v>film &amp; video</v>
      </c>
      <c r="R512" t="str">
        <f t="shared" si="44"/>
        <v>drama</v>
      </c>
      <c r="S512" s="9">
        <f t="shared" si="45"/>
        <v>43251.208333333328</v>
      </c>
      <c r="T512" s="10">
        <f t="shared" si="46"/>
        <v>43275.208333333328</v>
      </c>
    </row>
    <row r="513" spans="1:20" ht="16" x14ac:dyDescent="0.4">
      <c r="A513">
        <v>511</v>
      </c>
      <c r="B513" t="s">
        <v>1068</v>
      </c>
      <c r="C513" s="3" t="s">
        <v>1069</v>
      </c>
      <c r="D513" s="6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24.017591339648174</v>
      </c>
      <c r="P513" s="6">
        <f t="shared" si="43"/>
        <v>98.060773480662988</v>
      </c>
      <c r="Q513" t="str">
        <f t="shared" si="47"/>
        <v>theater</v>
      </c>
      <c r="R513" t="str">
        <f t="shared" si="44"/>
        <v>plays</v>
      </c>
      <c r="S513" s="9">
        <f t="shared" si="45"/>
        <v>43671.208333333328</v>
      </c>
      <c r="T513" s="10">
        <f t="shared" si="46"/>
        <v>43681.208333333328</v>
      </c>
    </row>
    <row r="514" spans="1:20" ht="16" x14ac:dyDescent="0.4">
      <c r="A514">
        <v>512</v>
      </c>
      <c r="B514" t="s">
        <v>1070</v>
      </c>
      <c r="C514" s="3" t="s">
        <v>1071</v>
      </c>
      <c r="D514" s="6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139.31868131868131</v>
      </c>
      <c r="P514" s="6">
        <f t="shared" si="43"/>
        <v>53.046025104602514</v>
      </c>
      <c r="Q514" t="str">
        <f t="shared" si="47"/>
        <v>games</v>
      </c>
      <c r="R514" t="str">
        <f t="shared" si="44"/>
        <v>video games</v>
      </c>
      <c r="S514" s="9">
        <f t="shared" si="45"/>
        <v>41825.208333333336</v>
      </c>
      <c r="T514" s="10">
        <f t="shared" si="46"/>
        <v>41826.208333333336</v>
      </c>
    </row>
    <row r="515" spans="1:20" ht="16" x14ac:dyDescent="0.4">
      <c r="A515">
        <v>513</v>
      </c>
      <c r="B515" t="s">
        <v>1072</v>
      </c>
      <c r="C515" s="3" t="s">
        <v>1073</v>
      </c>
      <c r="D515" s="6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(E515/D515)*100</f>
        <v>39.277108433734945</v>
      </c>
      <c r="P515" s="6">
        <f t="shared" ref="P515:P578" si="49">IF(G515=0,0,E515/G515)</f>
        <v>93.142857142857139</v>
      </c>
      <c r="Q515" t="str">
        <f t="shared" si="47"/>
        <v>film &amp; video</v>
      </c>
      <c r="R515" t="str">
        <f t="shared" ref="R515:R578" si="50">RIGHT(N515,LEN(N515)-SEARCH("/",N515))</f>
        <v>television</v>
      </c>
      <c r="S515" s="9">
        <f t="shared" ref="S515:S578" si="51">(((J515/60)/60)/24)+DATE(1970,1,1)</f>
        <v>40430.208333333336</v>
      </c>
      <c r="T515" s="10">
        <f t="shared" ref="T515:T578" si="52">(((K515/60)/60)/24)+DATE(1970,1,1)</f>
        <v>40432.208333333336</v>
      </c>
    </row>
    <row r="516" spans="1:20" ht="16" x14ac:dyDescent="0.4">
      <c r="A516">
        <v>514</v>
      </c>
      <c r="B516" t="s">
        <v>1074</v>
      </c>
      <c r="C516" s="3" t="s">
        <v>1075</v>
      </c>
      <c r="D516" s="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22.439077144917089</v>
      </c>
      <c r="P516" s="6">
        <f t="shared" si="49"/>
        <v>58.945075757575758</v>
      </c>
      <c r="Q516" t="str">
        <f t="shared" si="47"/>
        <v>music</v>
      </c>
      <c r="R516" t="str">
        <f t="shared" si="50"/>
        <v>rock</v>
      </c>
      <c r="S516" s="9">
        <f t="shared" si="51"/>
        <v>41614.25</v>
      </c>
      <c r="T516" s="10">
        <f t="shared" si="52"/>
        <v>41619.25</v>
      </c>
    </row>
    <row r="517" spans="1:20" ht="16" x14ac:dyDescent="0.4">
      <c r="A517">
        <v>515</v>
      </c>
      <c r="B517" t="s">
        <v>1076</v>
      </c>
      <c r="C517" s="3" t="s">
        <v>1077</v>
      </c>
      <c r="D517" s="6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55.779069767441861</v>
      </c>
      <c r="P517" s="6">
        <f t="shared" si="49"/>
        <v>36.067669172932334</v>
      </c>
      <c r="Q517" t="str">
        <f t="shared" ref="Q517:Q580" si="53">LEFT(N517, SEARCH("/",N517)-1)</f>
        <v>theater</v>
      </c>
      <c r="R517" t="str">
        <f t="shared" si="50"/>
        <v>plays</v>
      </c>
      <c r="S517" s="9">
        <f t="shared" si="51"/>
        <v>40900.25</v>
      </c>
      <c r="T517" s="10">
        <f t="shared" si="52"/>
        <v>40902.25</v>
      </c>
    </row>
    <row r="518" spans="1:20" ht="16" x14ac:dyDescent="0.4">
      <c r="A518">
        <v>516</v>
      </c>
      <c r="B518" t="s">
        <v>1078</v>
      </c>
      <c r="C518" s="3" t="s">
        <v>1079</v>
      </c>
      <c r="D518" s="6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42.523125996810208</v>
      </c>
      <c r="P518" s="6">
        <f t="shared" si="49"/>
        <v>63.030732860520096</v>
      </c>
      <c r="Q518" t="str">
        <f t="shared" si="53"/>
        <v>publishing</v>
      </c>
      <c r="R518" t="str">
        <f t="shared" si="50"/>
        <v>nonfiction</v>
      </c>
      <c r="S518" s="9">
        <f t="shared" si="51"/>
        <v>40396.208333333336</v>
      </c>
      <c r="T518" s="10">
        <f t="shared" si="52"/>
        <v>40434.208333333336</v>
      </c>
    </row>
    <row r="519" spans="1:20" ht="16" x14ac:dyDescent="0.4">
      <c r="A519">
        <v>517</v>
      </c>
      <c r="B519" t="s">
        <v>1080</v>
      </c>
      <c r="C519" s="3" t="s">
        <v>1081</v>
      </c>
      <c r="D519" s="6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112.00000000000001</v>
      </c>
      <c r="P519" s="6">
        <f t="shared" si="49"/>
        <v>84.717948717948715</v>
      </c>
      <c r="Q519" t="str">
        <f t="shared" si="53"/>
        <v>food</v>
      </c>
      <c r="R519" t="str">
        <f t="shared" si="50"/>
        <v>food trucks</v>
      </c>
      <c r="S519" s="9">
        <f t="shared" si="51"/>
        <v>42860.208333333328</v>
      </c>
      <c r="T519" s="10">
        <f t="shared" si="52"/>
        <v>42865.208333333328</v>
      </c>
    </row>
    <row r="520" spans="1:20" ht="31.5" x14ac:dyDescent="0.4">
      <c r="A520">
        <v>518</v>
      </c>
      <c r="B520" t="s">
        <v>1082</v>
      </c>
      <c r="C520" s="3" t="s">
        <v>1083</v>
      </c>
      <c r="D520" s="6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7.0681818181818183</v>
      </c>
      <c r="P520" s="6">
        <f t="shared" si="49"/>
        <v>62.2</v>
      </c>
      <c r="Q520" t="str">
        <f t="shared" si="53"/>
        <v>film &amp; video</v>
      </c>
      <c r="R520" t="str">
        <f t="shared" si="50"/>
        <v>animation</v>
      </c>
      <c r="S520" s="9">
        <f t="shared" si="51"/>
        <v>43154.25</v>
      </c>
      <c r="T520" s="10">
        <f t="shared" si="52"/>
        <v>43156.25</v>
      </c>
    </row>
    <row r="521" spans="1:20" ht="16" x14ac:dyDescent="0.4">
      <c r="A521">
        <v>519</v>
      </c>
      <c r="B521" t="s">
        <v>1084</v>
      </c>
      <c r="C521" s="3" t="s">
        <v>1085</v>
      </c>
      <c r="D521" s="6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101.74563871693867</v>
      </c>
      <c r="P521" s="6">
        <f t="shared" si="49"/>
        <v>101.97518330513255</v>
      </c>
      <c r="Q521" t="str">
        <f t="shared" si="53"/>
        <v>music</v>
      </c>
      <c r="R521" t="str">
        <f t="shared" si="50"/>
        <v>rock</v>
      </c>
      <c r="S521" s="9">
        <f t="shared" si="51"/>
        <v>42012.25</v>
      </c>
      <c r="T521" s="10">
        <f t="shared" si="52"/>
        <v>42026.25</v>
      </c>
    </row>
    <row r="522" spans="1:20" ht="16" x14ac:dyDescent="0.4">
      <c r="A522">
        <v>520</v>
      </c>
      <c r="B522" t="s">
        <v>1086</v>
      </c>
      <c r="C522" s="3" t="s">
        <v>1087</v>
      </c>
      <c r="D522" s="6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425.75</v>
      </c>
      <c r="P522" s="6">
        <f t="shared" si="49"/>
        <v>106.4375</v>
      </c>
      <c r="Q522" t="str">
        <f t="shared" si="53"/>
        <v>theater</v>
      </c>
      <c r="R522" t="str">
        <f t="shared" si="50"/>
        <v>plays</v>
      </c>
      <c r="S522" s="9">
        <f t="shared" si="51"/>
        <v>43574.208333333328</v>
      </c>
      <c r="T522" s="10">
        <f t="shared" si="52"/>
        <v>43577.208333333328</v>
      </c>
    </row>
    <row r="523" spans="1:20" ht="16" x14ac:dyDescent="0.4">
      <c r="A523">
        <v>521</v>
      </c>
      <c r="B523" t="s">
        <v>1088</v>
      </c>
      <c r="C523" s="3" t="s">
        <v>141</v>
      </c>
      <c r="D523" s="6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145.53947368421052</v>
      </c>
      <c r="P523" s="6">
        <f t="shared" si="49"/>
        <v>29.975609756097562</v>
      </c>
      <c r="Q523" t="str">
        <f t="shared" si="53"/>
        <v>film &amp; video</v>
      </c>
      <c r="R523" t="str">
        <f t="shared" si="50"/>
        <v>drama</v>
      </c>
      <c r="S523" s="9">
        <f t="shared" si="51"/>
        <v>42605.208333333328</v>
      </c>
      <c r="T523" s="10">
        <f t="shared" si="52"/>
        <v>42611.208333333328</v>
      </c>
    </row>
    <row r="524" spans="1:20" ht="31.5" x14ac:dyDescent="0.4">
      <c r="A524">
        <v>522</v>
      </c>
      <c r="B524" t="s">
        <v>1089</v>
      </c>
      <c r="C524" s="3" t="s">
        <v>1090</v>
      </c>
      <c r="D524" s="6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32.453465346534657</v>
      </c>
      <c r="P524" s="6">
        <f t="shared" si="49"/>
        <v>85.806282722513089</v>
      </c>
      <c r="Q524" t="str">
        <f t="shared" si="53"/>
        <v>film &amp; video</v>
      </c>
      <c r="R524" t="str">
        <f t="shared" si="50"/>
        <v>shorts</v>
      </c>
      <c r="S524" s="9">
        <f t="shared" si="51"/>
        <v>41093.208333333336</v>
      </c>
      <c r="T524" s="10">
        <f t="shared" si="52"/>
        <v>41105.208333333336</v>
      </c>
    </row>
    <row r="525" spans="1:20" ht="16" x14ac:dyDescent="0.4">
      <c r="A525">
        <v>523</v>
      </c>
      <c r="B525" t="s">
        <v>1091</v>
      </c>
      <c r="C525" s="3" t="s">
        <v>1092</v>
      </c>
      <c r="D525" s="6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700.33333333333326</v>
      </c>
      <c r="P525" s="6">
        <f t="shared" si="49"/>
        <v>70.82022471910112</v>
      </c>
      <c r="Q525" t="str">
        <f t="shared" si="53"/>
        <v>film &amp; video</v>
      </c>
      <c r="R525" t="str">
        <f t="shared" si="50"/>
        <v>shorts</v>
      </c>
      <c r="S525" s="9">
        <f t="shared" si="51"/>
        <v>40241.25</v>
      </c>
      <c r="T525" s="10">
        <f t="shared" si="52"/>
        <v>40246.25</v>
      </c>
    </row>
    <row r="526" spans="1:20" ht="16" x14ac:dyDescent="0.4">
      <c r="A526">
        <v>524</v>
      </c>
      <c r="B526" t="s">
        <v>1093</v>
      </c>
      <c r="C526" s="3" t="s">
        <v>1094</v>
      </c>
      <c r="D526" s="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83.904860392967933</v>
      </c>
      <c r="P526" s="6">
        <f t="shared" si="49"/>
        <v>40.998484082870135</v>
      </c>
      <c r="Q526" t="str">
        <f t="shared" si="53"/>
        <v>theater</v>
      </c>
      <c r="R526" t="str">
        <f t="shared" si="50"/>
        <v>plays</v>
      </c>
      <c r="S526" s="9">
        <f t="shared" si="51"/>
        <v>40294.208333333336</v>
      </c>
      <c r="T526" s="10">
        <f t="shared" si="52"/>
        <v>40307.208333333336</v>
      </c>
    </row>
    <row r="527" spans="1:20" ht="16" x14ac:dyDescent="0.4">
      <c r="A527">
        <v>525</v>
      </c>
      <c r="B527" t="s">
        <v>1095</v>
      </c>
      <c r="C527" s="3" t="s">
        <v>1096</v>
      </c>
      <c r="D527" s="6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84.19047619047619</v>
      </c>
      <c r="P527" s="6">
        <f t="shared" si="49"/>
        <v>28.063492063492063</v>
      </c>
      <c r="Q527" t="str">
        <f t="shared" si="53"/>
        <v>technology</v>
      </c>
      <c r="R527" t="str">
        <f t="shared" si="50"/>
        <v>wearables</v>
      </c>
      <c r="S527" s="9">
        <f t="shared" si="51"/>
        <v>40505.25</v>
      </c>
      <c r="T527" s="10">
        <f t="shared" si="52"/>
        <v>40509.25</v>
      </c>
    </row>
    <row r="528" spans="1:20" ht="31.5" x14ac:dyDescent="0.4">
      <c r="A528">
        <v>526</v>
      </c>
      <c r="B528" t="s">
        <v>1097</v>
      </c>
      <c r="C528" s="3" t="s">
        <v>1098</v>
      </c>
      <c r="D528" s="6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155.95180722891567</v>
      </c>
      <c r="P528" s="6">
        <f t="shared" si="49"/>
        <v>88.054421768707485</v>
      </c>
      <c r="Q528" t="str">
        <f t="shared" si="53"/>
        <v>theater</v>
      </c>
      <c r="R528" t="str">
        <f t="shared" si="50"/>
        <v>plays</v>
      </c>
      <c r="S528" s="9">
        <f t="shared" si="51"/>
        <v>42364.25</v>
      </c>
      <c r="T528" s="10">
        <f t="shared" si="52"/>
        <v>42401.25</v>
      </c>
    </row>
    <row r="529" spans="1:20" ht="16" x14ac:dyDescent="0.4">
      <c r="A529">
        <v>527</v>
      </c>
      <c r="B529" t="s">
        <v>1099</v>
      </c>
      <c r="C529" s="3" t="s">
        <v>1100</v>
      </c>
      <c r="D529" s="6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99.619450317124731</v>
      </c>
      <c r="P529" s="6">
        <f t="shared" si="49"/>
        <v>31</v>
      </c>
      <c r="Q529" t="str">
        <f t="shared" si="53"/>
        <v>film &amp; video</v>
      </c>
      <c r="R529" t="str">
        <f t="shared" si="50"/>
        <v>animation</v>
      </c>
      <c r="S529" s="9">
        <f t="shared" si="51"/>
        <v>42405.25</v>
      </c>
      <c r="T529" s="10">
        <f t="shared" si="52"/>
        <v>42441.25</v>
      </c>
    </row>
    <row r="530" spans="1:20" ht="16" x14ac:dyDescent="0.4">
      <c r="A530">
        <v>528</v>
      </c>
      <c r="B530" t="s">
        <v>1101</v>
      </c>
      <c r="C530" s="3" t="s">
        <v>1102</v>
      </c>
      <c r="D530" s="6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80.300000000000011</v>
      </c>
      <c r="P530" s="6">
        <f t="shared" si="49"/>
        <v>90.337500000000006</v>
      </c>
      <c r="Q530" t="str">
        <f t="shared" si="53"/>
        <v>music</v>
      </c>
      <c r="R530" t="str">
        <f t="shared" si="50"/>
        <v>indie rock</v>
      </c>
      <c r="S530" s="9">
        <f t="shared" si="51"/>
        <v>41601.25</v>
      </c>
      <c r="T530" s="10">
        <f t="shared" si="52"/>
        <v>41646.25</v>
      </c>
    </row>
    <row r="531" spans="1:20" ht="16" x14ac:dyDescent="0.4">
      <c r="A531">
        <v>529</v>
      </c>
      <c r="B531" t="s">
        <v>1103</v>
      </c>
      <c r="C531" s="3" t="s">
        <v>1104</v>
      </c>
      <c r="D531" s="6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11.254901960784313</v>
      </c>
      <c r="P531" s="6">
        <f t="shared" si="49"/>
        <v>63.777777777777779</v>
      </c>
      <c r="Q531" t="str">
        <f t="shared" si="53"/>
        <v>games</v>
      </c>
      <c r="R531" t="str">
        <f t="shared" si="50"/>
        <v>video games</v>
      </c>
      <c r="S531" s="9">
        <f t="shared" si="51"/>
        <v>41769.208333333336</v>
      </c>
      <c r="T531" s="10">
        <f t="shared" si="52"/>
        <v>41797.208333333336</v>
      </c>
    </row>
    <row r="532" spans="1:20" ht="31.5" x14ac:dyDescent="0.4">
      <c r="A532">
        <v>530</v>
      </c>
      <c r="B532" t="s">
        <v>1105</v>
      </c>
      <c r="C532" s="3" t="s">
        <v>1106</v>
      </c>
      <c r="D532" s="6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91.740952380952379</v>
      </c>
      <c r="P532" s="6">
        <f t="shared" si="49"/>
        <v>53.995515695067262</v>
      </c>
      <c r="Q532" t="str">
        <f t="shared" si="53"/>
        <v>publishing</v>
      </c>
      <c r="R532" t="str">
        <f t="shared" si="50"/>
        <v>fiction</v>
      </c>
      <c r="S532" s="9">
        <f t="shared" si="51"/>
        <v>40421.208333333336</v>
      </c>
      <c r="T532" s="10">
        <f t="shared" si="52"/>
        <v>40435.208333333336</v>
      </c>
    </row>
    <row r="533" spans="1:20" ht="31.5" x14ac:dyDescent="0.4">
      <c r="A533">
        <v>531</v>
      </c>
      <c r="B533" t="s">
        <v>1107</v>
      </c>
      <c r="C533" s="3" t="s">
        <v>1108</v>
      </c>
      <c r="D533" s="6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95.521156936261391</v>
      </c>
      <c r="P533" s="6">
        <f t="shared" si="49"/>
        <v>48.993956043956047</v>
      </c>
      <c r="Q533" t="str">
        <f t="shared" si="53"/>
        <v>games</v>
      </c>
      <c r="R533" t="str">
        <f t="shared" si="50"/>
        <v>video games</v>
      </c>
      <c r="S533" s="9">
        <f t="shared" si="51"/>
        <v>41589.25</v>
      </c>
      <c r="T533" s="10">
        <f t="shared" si="52"/>
        <v>41645.25</v>
      </c>
    </row>
    <row r="534" spans="1:20" ht="16" x14ac:dyDescent="0.4">
      <c r="A534">
        <v>532</v>
      </c>
      <c r="B534" t="s">
        <v>1109</v>
      </c>
      <c r="C534" s="3" t="s">
        <v>1110</v>
      </c>
      <c r="D534" s="6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502.87499999999994</v>
      </c>
      <c r="P534" s="6">
        <f t="shared" si="49"/>
        <v>63.857142857142854</v>
      </c>
      <c r="Q534" t="str">
        <f t="shared" si="53"/>
        <v>theater</v>
      </c>
      <c r="R534" t="str">
        <f t="shared" si="50"/>
        <v>plays</v>
      </c>
      <c r="S534" s="9">
        <f t="shared" si="51"/>
        <v>43125.25</v>
      </c>
      <c r="T534" s="10">
        <f t="shared" si="52"/>
        <v>43126.25</v>
      </c>
    </row>
    <row r="535" spans="1:20" ht="16" x14ac:dyDescent="0.4">
      <c r="A535">
        <v>533</v>
      </c>
      <c r="B535" t="s">
        <v>1111</v>
      </c>
      <c r="C535" s="3" t="s">
        <v>1112</v>
      </c>
      <c r="D535" s="6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159.24394463667818</v>
      </c>
      <c r="P535" s="6">
        <f t="shared" si="49"/>
        <v>82.996393146979258</v>
      </c>
      <c r="Q535" t="str">
        <f t="shared" si="53"/>
        <v>music</v>
      </c>
      <c r="R535" t="str">
        <f t="shared" si="50"/>
        <v>indie rock</v>
      </c>
      <c r="S535" s="9">
        <f t="shared" si="51"/>
        <v>41479.208333333336</v>
      </c>
      <c r="T535" s="10">
        <f t="shared" si="52"/>
        <v>41515.208333333336</v>
      </c>
    </row>
    <row r="536" spans="1:20" ht="16" x14ac:dyDescent="0.4">
      <c r="A536">
        <v>534</v>
      </c>
      <c r="B536" t="s">
        <v>1113</v>
      </c>
      <c r="C536" s="3" t="s">
        <v>1114</v>
      </c>
      <c r="D536" s="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15.022446689113355</v>
      </c>
      <c r="P536" s="6">
        <f t="shared" si="49"/>
        <v>55.08230452674897</v>
      </c>
      <c r="Q536" t="str">
        <f t="shared" si="53"/>
        <v>film &amp; video</v>
      </c>
      <c r="R536" t="str">
        <f t="shared" si="50"/>
        <v>drama</v>
      </c>
      <c r="S536" s="9">
        <f t="shared" si="51"/>
        <v>43329.208333333328</v>
      </c>
      <c r="T536" s="10">
        <f t="shared" si="52"/>
        <v>43330.208333333328</v>
      </c>
    </row>
    <row r="537" spans="1:20" ht="16" x14ac:dyDescent="0.4">
      <c r="A537">
        <v>535</v>
      </c>
      <c r="B537" t="s">
        <v>1115</v>
      </c>
      <c r="C537" s="3" t="s">
        <v>1116</v>
      </c>
      <c r="D537" s="6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482.03846153846149</v>
      </c>
      <c r="P537" s="6">
        <f t="shared" si="49"/>
        <v>62.044554455445542</v>
      </c>
      <c r="Q537" t="str">
        <f t="shared" si="53"/>
        <v>theater</v>
      </c>
      <c r="R537" t="str">
        <f t="shared" si="50"/>
        <v>plays</v>
      </c>
      <c r="S537" s="9">
        <f t="shared" si="51"/>
        <v>43259.208333333328</v>
      </c>
      <c r="T537" s="10">
        <f t="shared" si="52"/>
        <v>43261.208333333328</v>
      </c>
    </row>
    <row r="538" spans="1:20" ht="16" x14ac:dyDescent="0.4">
      <c r="A538">
        <v>536</v>
      </c>
      <c r="B538" t="s">
        <v>1117</v>
      </c>
      <c r="C538" s="3" t="s">
        <v>1118</v>
      </c>
      <c r="D538" s="6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149.96938775510205</v>
      </c>
      <c r="P538" s="6">
        <f t="shared" si="49"/>
        <v>104.97857142857143</v>
      </c>
      <c r="Q538" t="str">
        <f t="shared" si="53"/>
        <v>publishing</v>
      </c>
      <c r="R538" t="str">
        <f t="shared" si="50"/>
        <v>fiction</v>
      </c>
      <c r="S538" s="9">
        <f t="shared" si="51"/>
        <v>40414.208333333336</v>
      </c>
      <c r="T538" s="10">
        <f t="shared" si="52"/>
        <v>40440.208333333336</v>
      </c>
    </row>
    <row r="539" spans="1:20" ht="16" x14ac:dyDescent="0.4">
      <c r="A539">
        <v>537</v>
      </c>
      <c r="B539" t="s">
        <v>1119</v>
      </c>
      <c r="C539" s="3" t="s">
        <v>1120</v>
      </c>
      <c r="D539" s="6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117.22156398104266</v>
      </c>
      <c r="P539" s="6">
        <f t="shared" si="49"/>
        <v>94.044676806083643</v>
      </c>
      <c r="Q539" t="str">
        <f t="shared" si="53"/>
        <v>film &amp; video</v>
      </c>
      <c r="R539" t="str">
        <f t="shared" si="50"/>
        <v>documentary</v>
      </c>
      <c r="S539" s="9">
        <f t="shared" si="51"/>
        <v>43342.208333333328</v>
      </c>
      <c r="T539" s="10">
        <f t="shared" si="52"/>
        <v>43365.208333333328</v>
      </c>
    </row>
    <row r="540" spans="1:20" ht="16" x14ac:dyDescent="0.4">
      <c r="A540">
        <v>538</v>
      </c>
      <c r="B540" t="s">
        <v>1121</v>
      </c>
      <c r="C540" s="3" t="s">
        <v>1122</v>
      </c>
      <c r="D540" s="6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37.695968274950431</v>
      </c>
      <c r="P540" s="6">
        <f t="shared" si="49"/>
        <v>44.007716049382715</v>
      </c>
      <c r="Q540" t="str">
        <f t="shared" si="53"/>
        <v>games</v>
      </c>
      <c r="R540" t="str">
        <f t="shared" si="50"/>
        <v>mobile games</v>
      </c>
      <c r="S540" s="9">
        <f t="shared" si="51"/>
        <v>41539.208333333336</v>
      </c>
      <c r="T540" s="10">
        <f t="shared" si="52"/>
        <v>41555.208333333336</v>
      </c>
    </row>
    <row r="541" spans="1:20" ht="16" x14ac:dyDescent="0.4">
      <c r="A541">
        <v>539</v>
      </c>
      <c r="B541" t="s">
        <v>1123</v>
      </c>
      <c r="C541" s="3" t="s">
        <v>1124</v>
      </c>
      <c r="D541" s="6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72.653061224489804</v>
      </c>
      <c r="P541" s="6">
        <f t="shared" si="49"/>
        <v>92.467532467532465</v>
      </c>
      <c r="Q541" t="str">
        <f t="shared" si="53"/>
        <v>food</v>
      </c>
      <c r="R541" t="str">
        <f t="shared" si="50"/>
        <v>food trucks</v>
      </c>
      <c r="S541" s="9">
        <f t="shared" si="51"/>
        <v>43647.208333333328</v>
      </c>
      <c r="T541" s="10">
        <f t="shared" si="52"/>
        <v>43653.208333333328</v>
      </c>
    </row>
    <row r="542" spans="1:20" ht="16" x14ac:dyDescent="0.4">
      <c r="A542">
        <v>540</v>
      </c>
      <c r="B542" t="s">
        <v>1125</v>
      </c>
      <c r="C542" s="3" t="s">
        <v>1126</v>
      </c>
      <c r="D542" s="6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265.98113207547169</v>
      </c>
      <c r="P542" s="6">
        <f t="shared" si="49"/>
        <v>57.072874493927124</v>
      </c>
      <c r="Q542" t="str">
        <f t="shared" si="53"/>
        <v>photography</v>
      </c>
      <c r="R542" t="str">
        <f t="shared" si="50"/>
        <v>photography books</v>
      </c>
      <c r="S542" s="9">
        <f t="shared" si="51"/>
        <v>43225.208333333328</v>
      </c>
      <c r="T542" s="10">
        <f t="shared" si="52"/>
        <v>43247.208333333328</v>
      </c>
    </row>
    <row r="543" spans="1:20" ht="16" x14ac:dyDescent="0.4">
      <c r="A543">
        <v>541</v>
      </c>
      <c r="B543" t="s">
        <v>1127</v>
      </c>
      <c r="C543" s="3" t="s">
        <v>1128</v>
      </c>
      <c r="D543" s="6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24.205617977528089</v>
      </c>
      <c r="P543" s="6">
        <f t="shared" si="49"/>
        <v>109.07848101265823</v>
      </c>
      <c r="Q543" t="str">
        <f t="shared" si="53"/>
        <v>games</v>
      </c>
      <c r="R543" t="str">
        <f t="shared" si="50"/>
        <v>mobile games</v>
      </c>
      <c r="S543" s="9">
        <f t="shared" si="51"/>
        <v>42165.208333333328</v>
      </c>
      <c r="T543" s="10">
        <f t="shared" si="52"/>
        <v>42191.208333333328</v>
      </c>
    </row>
    <row r="544" spans="1:20" ht="16" x14ac:dyDescent="0.4">
      <c r="A544">
        <v>542</v>
      </c>
      <c r="B544" t="s">
        <v>1129</v>
      </c>
      <c r="C544" s="3" t="s">
        <v>1130</v>
      </c>
      <c r="D544" s="6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2.5064935064935066</v>
      </c>
      <c r="P544" s="6">
        <f t="shared" si="49"/>
        <v>39.387755102040813</v>
      </c>
      <c r="Q544" t="str">
        <f t="shared" si="53"/>
        <v>music</v>
      </c>
      <c r="R544" t="str">
        <f t="shared" si="50"/>
        <v>indie rock</v>
      </c>
      <c r="S544" s="9">
        <f t="shared" si="51"/>
        <v>42391.25</v>
      </c>
      <c r="T544" s="10">
        <f t="shared" si="52"/>
        <v>42421.25</v>
      </c>
    </row>
    <row r="545" spans="1:20" ht="16" x14ac:dyDescent="0.4">
      <c r="A545">
        <v>543</v>
      </c>
      <c r="B545" t="s">
        <v>1131</v>
      </c>
      <c r="C545" s="3" t="s">
        <v>1132</v>
      </c>
      <c r="D545" s="6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16.329799764428738</v>
      </c>
      <c r="P545" s="6">
        <f t="shared" si="49"/>
        <v>77.022222222222226</v>
      </c>
      <c r="Q545" t="str">
        <f t="shared" si="53"/>
        <v>games</v>
      </c>
      <c r="R545" t="str">
        <f t="shared" si="50"/>
        <v>video games</v>
      </c>
      <c r="S545" s="9">
        <f t="shared" si="51"/>
        <v>41528.208333333336</v>
      </c>
      <c r="T545" s="10">
        <f t="shared" si="52"/>
        <v>41543.208333333336</v>
      </c>
    </row>
    <row r="546" spans="1:20" ht="31.5" x14ac:dyDescent="0.4">
      <c r="A546">
        <v>544</v>
      </c>
      <c r="B546" t="s">
        <v>1133</v>
      </c>
      <c r="C546" s="3" t="s">
        <v>1134</v>
      </c>
      <c r="D546" s="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276.5</v>
      </c>
      <c r="P546" s="6">
        <f t="shared" si="49"/>
        <v>92.166666666666671</v>
      </c>
      <c r="Q546" t="str">
        <f t="shared" si="53"/>
        <v>music</v>
      </c>
      <c r="R546" t="str">
        <f t="shared" si="50"/>
        <v>rock</v>
      </c>
      <c r="S546" s="9">
        <f t="shared" si="51"/>
        <v>42377.25</v>
      </c>
      <c r="T546" s="10">
        <f t="shared" si="52"/>
        <v>42390.25</v>
      </c>
    </row>
    <row r="547" spans="1:20" ht="16" x14ac:dyDescent="0.4">
      <c r="A547">
        <v>545</v>
      </c>
      <c r="B547" t="s">
        <v>1135</v>
      </c>
      <c r="C547" s="3" t="s">
        <v>1136</v>
      </c>
      <c r="D547" s="6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88.803571428571431</v>
      </c>
      <c r="P547" s="6">
        <f t="shared" si="49"/>
        <v>61.007063197026021</v>
      </c>
      <c r="Q547" t="str">
        <f t="shared" si="53"/>
        <v>theater</v>
      </c>
      <c r="R547" t="str">
        <f t="shared" si="50"/>
        <v>plays</v>
      </c>
      <c r="S547" s="9">
        <f t="shared" si="51"/>
        <v>43824.25</v>
      </c>
      <c r="T547" s="10">
        <f t="shared" si="52"/>
        <v>43844.25</v>
      </c>
    </row>
    <row r="548" spans="1:20" ht="16" x14ac:dyDescent="0.4">
      <c r="A548">
        <v>546</v>
      </c>
      <c r="B548" t="s">
        <v>1137</v>
      </c>
      <c r="C548" s="3" t="s">
        <v>1138</v>
      </c>
      <c r="D548" s="6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163.57142857142856</v>
      </c>
      <c r="P548" s="6">
        <f t="shared" si="49"/>
        <v>78.068181818181813</v>
      </c>
      <c r="Q548" t="str">
        <f t="shared" si="53"/>
        <v>theater</v>
      </c>
      <c r="R548" t="str">
        <f t="shared" si="50"/>
        <v>plays</v>
      </c>
      <c r="S548" s="9">
        <f t="shared" si="51"/>
        <v>43360.208333333328</v>
      </c>
      <c r="T548" s="10">
        <f t="shared" si="52"/>
        <v>43363.208333333328</v>
      </c>
    </row>
    <row r="549" spans="1:20" ht="16" x14ac:dyDescent="0.4">
      <c r="A549">
        <v>547</v>
      </c>
      <c r="B549" t="s">
        <v>1139</v>
      </c>
      <c r="C549" s="3" t="s">
        <v>1140</v>
      </c>
      <c r="D549" s="6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969</v>
      </c>
      <c r="P549" s="6">
        <f t="shared" si="49"/>
        <v>80.75</v>
      </c>
      <c r="Q549" t="str">
        <f t="shared" si="53"/>
        <v>film &amp; video</v>
      </c>
      <c r="R549" t="str">
        <f t="shared" si="50"/>
        <v>drama</v>
      </c>
      <c r="S549" s="9">
        <f t="shared" si="51"/>
        <v>42029.25</v>
      </c>
      <c r="T549" s="10">
        <f t="shared" si="52"/>
        <v>42041.25</v>
      </c>
    </row>
    <row r="550" spans="1:20" ht="16" x14ac:dyDescent="0.4">
      <c r="A550">
        <v>548</v>
      </c>
      <c r="B550" t="s">
        <v>1141</v>
      </c>
      <c r="C550" s="3" t="s">
        <v>1142</v>
      </c>
      <c r="D550" s="6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270.91376701966715</v>
      </c>
      <c r="P550" s="6">
        <f t="shared" si="49"/>
        <v>59.991289782244557</v>
      </c>
      <c r="Q550" t="str">
        <f t="shared" si="53"/>
        <v>theater</v>
      </c>
      <c r="R550" t="str">
        <f t="shared" si="50"/>
        <v>plays</v>
      </c>
      <c r="S550" s="9">
        <f t="shared" si="51"/>
        <v>42461.208333333328</v>
      </c>
      <c r="T550" s="10">
        <f t="shared" si="52"/>
        <v>42474.208333333328</v>
      </c>
    </row>
    <row r="551" spans="1:20" ht="31.5" x14ac:dyDescent="0.4">
      <c r="A551">
        <v>549</v>
      </c>
      <c r="B551" t="s">
        <v>1143</v>
      </c>
      <c r="C551" s="3" t="s">
        <v>1144</v>
      </c>
      <c r="D551" s="6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284.21355932203392</v>
      </c>
      <c r="P551" s="6">
        <f t="shared" si="49"/>
        <v>110.03018372703411</v>
      </c>
      <c r="Q551" t="str">
        <f t="shared" si="53"/>
        <v>technology</v>
      </c>
      <c r="R551" t="str">
        <f t="shared" si="50"/>
        <v>wearables</v>
      </c>
      <c r="S551" s="9">
        <f t="shared" si="51"/>
        <v>41422.208333333336</v>
      </c>
      <c r="T551" s="10">
        <f t="shared" si="52"/>
        <v>41431.208333333336</v>
      </c>
    </row>
    <row r="552" spans="1:20" ht="31.5" x14ac:dyDescent="0.4">
      <c r="A552">
        <v>550</v>
      </c>
      <c r="B552" t="s">
        <v>1145</v>
      </c>
      <c r="C552" s="3" t="s">
        <v>1146</v>
      </c>
      <c r="D552" s="6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4</v>
      </c>
      <c r="P552" s="6">
        <f t="shared" si="49"/>
        <v>4</v>
      </c>
      <c r="Q552" t="str">
        <f t="shared" si="53"/>
        <v>music</v>
      </c>
      <c r="R552" t="str">
        <f t="shared" si="50"/>
        <v>indie rock</v>
      </c>
      <c r="S552" s="9">
        <f t="shared" si="51"/>
        <v>40968.25</v>
      </c>
      <c r="T552" s="10">
        <f t="shared" si="52"/>
        <v>40989.208333333336</v>
      </c>
    </row>
    <row r="553" spans="1:20" ht="16" x14ac:dyDescent="0.4">
      <c r="A553">
        <v>551</v>
      </c>
      <c r="B553" t="s">
        <v>1147</v>
      </c>
      <c r="C553" s="3" t="s">
        <v>1148</v>
      </c>
      <c r="D553" s="6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58.6329816768462</v>
      </c>
      <c r="P553" s="6">
        <f t="shared" si="49"/>
        <v>37.99856063332134</v>
      </c>
      <c r="Q553" t="str">
        <f t="shared" si="53"/>
        <v>technology</v>
      </c>
      <c r="R553" t="str">
        <f t="shared" si="50"/>
        <v>web</v>
      </c>
      <c r="S553" s="9">
        <f t="shared" si="51"/>
        <v>41993.25</v>
      </c>
      <c r="T553" s="10">
        <f t="shared" si="52"/>
        <v>42033.25</v>
      </c>
    </row>
    <row r="554" spans="1:20" ht="16" x14ac:dyDescent="0.4">
      <c r="A554">
        <v>552</v>
      </c>
      <c r="B554" t="s">
        <v>1149</v>
      </c>
      <c r="C554" s="3" t="s">
        <v>1150</v>
      </c>
      <c r="D554" s="6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98.51111111111112</v>
      </c>
      <c r="P554" s="6">
        <f t="shared" si="49"/>
        <v>96.369565217391298</v>
      </c>
      <c r="Q554" t="str">
        <f t="shared" si="53"/>
        <v>theater</v>
      </c>
      <c r="R554" t="str">
        <f t="shared" si="50"/>
        <v>plays</v>
      </c>
      <c r="S554" s="9">
        <f t="shared" si="51"/>
        <v>42700.25</v>
      </c>
      <c r="T554" s="10">
        <f t="shared" si="52"/>
        <v>42702.25</v>
      </c>
    </row>
    <row r="555" spans="1:20" ht="31.5" x14ac:dyDescent="0.4">
      <c r="A555">
        <v>553</v>
      </c>
      <c r="B555" t="s">
        <v>1151</v>
      </c>
      <c r="C555" s="3" t="s">
        <v>1152</v>
      </c>
      <c r="D555" s="6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43.975381008206334</v>
      </c>
      <c r="P555" s="6">
        <f t="shared" si="49"/>
        <v>72.978599221789878</v>
      </c>
      <c r="Q555" t="str">
        <f t="shared" si="53"/>
        <v>music</v>
      </c>
      <c r="R555" t="str">
        <f t="shared" si="50"/>
        <v>rock</v>
      </c>
      <c r="S555" s="9">
        <f t="shared" si="51"/>
        <v>40545.25</v>
      </c>
      <c r="T555" s="10">
        <f t="shared" si="52"/>
        <v>40546.25</v>
      </c>
    </row>
    <row r="556" spans="1:20" ht="31.5" x14ac:dyDescent="0.4">
      <c r="A556">
        <v>554</v>
      </c>
      <c r="B556" t="s">
        <v>1153</v>
      </c>
      <c r="C556" s="3" t="s">
        <v>1154</v>
      </c>
      <c r="D556" s="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151.66315789473683</v>
      </c>
      <c r="P556" s="6">
        <f t="shared" si="49"/>
        <v>26.007220216606498</v>
      </c>
      <c r="Q556" t="str">
        <f t="shared" si="53"/>
        <v>music</v>
      </c>
      <c r="R556" t="str">
        <f t="shared" si="50"/>
        <v>indie rock</v>
      </c>
      <c r="S556" s="9">
        <f t="shared" si="51"/>
        <v>42723.25</v>
      </c>
      <c r="T556" s="10">
        <f t="shared" si="52"/>
        <v>42729.25</v>
      </c>
    </row>
    <row r="557" spans="1:20" ht="16" x14ac:dyDescent="0.4">
      <c r="A557">
        <v>555</v>
      </c>
      <c r="B557" t="s">
        <v>1155</v>
      </c>
      <c r="C557" s="3" t="s">
        <v>1156</v>
      </c>
      <c r="D557" s="6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223.63492063492063</v>
      </c>
      <c r="P557" s="6">
        <f t="shared" si="49"/>
        <v>104.36296296296297</v>
      </c>
      <c r="Q557" t="str">
        <f t="shared" si="53"/>
        <v>music</v>
      </c>
      <c r="R557" t="str">
        <f t="shared" si="50"/>
        <v>rock</v>
      </c>
      <c r="S557" s="9">
        <f t="shared" si="51"/>
        <v>41731.208333333336</v>
      </c>
      <c r="T557" s="10">
        <f t="shared" si="52"/>
        <v>41762.208333333336</v>
      </c>
    </row>
    <row r="558" spans="1:20" ht="16" x14ac:dyDescent="0.4">
      <c r="A558">
        <v>556</v>
      </c>
      <c r="B558" t="s">
        <v>442</v>
      </c>
      <c r="C558" s="3" t="s">
        <v>1157</v>
      </c>
      <c r="D558" s="6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239.75</v>
      </c>
      <c r="P558" s="6">
        <f t="shared" si="49"/>
        <v>102.18852459016394</v>
      </c>
      <c r="Q558" t="str">
        <f t="shared" si="53"/>
        <v>publishing</v>
      </c>
      <c r="R558" t="str">
        <f t="shared" si="50"/>
        <v>translations</v>
      </c>
      <c r="S558" s="9">
        <f t="shared" si="51"/>
        <v>40792.208333333336</v>
      </c>
      <c r="T558" s="10">
        <f t="shared" si="52"/>
        <v>40799.208333333336</v>
      </c>
    </row>
    <row r="559" spans="1:20" ht="16" x14ac:dyDescent="0.4">
      <c r="A559">
        <v>557</v>
      </c>
      <c r="B559" t="s">
        <v>1158</v>
      </c>
      <c r="C559" s="3" t="s">
        <v>1159</v>
      </c>
      <c r="D559" s="6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199.33333333333334</v>
      </c>
      <c r="P559" s="6">
        <f t="shared" si="49"/>
        <v>54.117647058823529</v>
      </c>
      <c r="Q559" t="str">
        <f t="shared" si="53"/>
        <v>film &amp; video</v>
      </c>
      <c r="R559" t="str">
        <f t="shared" si="50"/>
        <v>science fiction</v>
      </c>
      <c r="S559" s="9">
        <f t="shared" si="51"/>
        <v>42279.208333333328</v>
      </c>
      <c r="T559" s="10">
        <f t="shared" si="52"/>
        <v>42282.208333333328</v>
      </c>
    </row>
    <row r="560" spans="1:20" ht="16" x14ac:dyDescent="0.4">
      <c r="A560">
        <v>558</v>
      </c>
      <c r="B560" t="s">
        <v>1160</v>
      </c>
      <c r="C560" s="3" t="s">
        <v>1161</v>
      </c>
      <c r="D560" s="6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137.34482758620689</v>
      </c>
      <c r="P560" s="6">
        <f t="shared" si="49"/>
        <v>63.222222222222221</v>
      </c>
      <c r="Q560" t="str">
        <f t="shared" si="53"/>
        <v>theater</v>
      </c>
      <c r="R560" t="str">
        <f t="shared" si="50"/>
        <v>plays</v>
      </c>
      <c r="S560" s="9">
        <f t="shared" si="51"/>
        <v>42424.25</v>
      </c>
      <c r="T560" s="10">
        <f t="shared" si="52"/>
        <v>42467.208333333328</v>
      </c>
    </row>
    <row r="561" spans="1:20" ht="16" x14ac:dyDescent="0.4">
      <c r="A561">
        <v>559</v>
      </c>
      <c r="B561" t="s">
        <v>1162</v>
      </c>
      <c r="C561" s="3" t="s">
        <v>1163</v>
      </c>
      <c r="D561" s="6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100.9696106362773</v>
      </c>
      <c r="P561" s="6">
        <f t="shared" si="49"/>
        <v>104.03228962818004</v>
      </c>
      <c r="Q561" t="str">
        <f t="shared" si="53"/>
        <v>theater</v>
      </c>
      <c r="R561" t="str">
        <f t="shared" si="50"/>
        <v>plays</v>
      </c>
      <c r="S561" s="9">
        <f t="shared" si="51"/>
        <v>42584.208333333328</v>
      </c>
      <c r="T561" s="10">
        <f t="shared" si="52"/>
        <v>42591.208333333328</v>
      </c>
    </row>
    <row r="562" spans="1:20" ht="16" x14ac:dyDescent="0.4">
      <c r="A562">
        <v>560</v>
      </c>
      <c r="B562" t="s">
        <v>1164</v>
      </c>
      <c r="C562" s="3" t="s">
        <v>1165</v>
      </c>
      <c r="D562" s="6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794.16</v>
      </c>
      <c r="P562" s="6">
        <f t="shared" si="49"/>
        <v>49.994334277620396</v>
      </c>
      <c r="Q562" t="str">
        <f t="shared" si="53"/>
        <v>film &amp; video</v>
      </c>
      <c r="R562" t="str">
        <f t="shared" si="50"/>
        <v>animation</v>
      </c>
      <c r="S562" s="9">
        <f t="shared" si="51"/>
        <v>40865.25</v>
      </c>
      <c r="T562" s="10">
        <f t="shared" si="52"/>
        <v>40905.25</v>
      </c>
    </row>
    <row r="563" spans="1:20" ht="16" x14ac:dyDescent="0.4">
      <c r="A563">
        <v>561</v>
      </c>
      <c r="B563" t="s">
        <v>1166</v>
      </c>
      <c r="C563" s="3" t="s">
        <v>1167</v>
      </c>
      <c r="D563" s="6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369.7</v>
      </c>
      <c r="P563" s="6">
        <f t="shared" si="49"/>
        <v>56.015151515151516</v>
      </c>
      <c r="Q563" t="str">
        <f t="shared" si="53"/>
        <v>theater</v>
      </c>
      <c r="R563" t="str">
        <f t="shared" si="50"/>
        <v>plays</v>
      </c>
      <c r="S563" s="9">
        <f t="shared" si="51"/>
        <v>40833.208333333336</v>
      </c>
      <c r="T563" s="10">
        <f t="shared" si="52"/>
        <v>40835.208333333336</v>
      </c>
    </row>
    <row r="564" spans="1:20" ht="31.5" x14ac:dyDescent="0.4">
      <c r="A564">
        <v>562</v>
      </c>
      <c r="B564" t="s">
        <v>1168</v>
      </c>
      <c r="C564" s="3" t="s">
        <v>1169</v>
      </c>
      <c r="D564" s="6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12.818181818181817</v>
      </c>
      <c r="P564" s="6">
        <f t="shared" si="49"/>
        <v>48.807692307692307</v>
      </c>
      <c r="Q564" t="str">
        <f t="shared" si="53"/>
        <v>music</v>
      </c>
      <c r="R564" t="str">
        <f t="shared" si="50"/>
        <v>rock</v>
      </c>
      <c r="S564" s="9">
        <f t="shared" si="51"/>
        <v>43536.208333333328</v>
      </c>
      <c r="T564" s="10">
        <f t="shared" si="52"/>
        <v>43538.208333333328</v>
      </c>
    </row>
    <row r="565" spans="1:20" ht="16" x14ac:dyDescent="0.4">
      <c r="A565">
        <v>563</v>
      </c>
      <c r="B565" t="s">
        <v>1170</v>
      </c>
      <c r="C565" s="3" t="s">
        <v>1171</v>
      </c>
      <c r="D565" s="6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138.02702702702703</v>
      </c>
      <c r="P565" s="6">
        <f t="shared" si="49"/>
        <v>60.082352941176474</v>
      </c>
      <c r="Q565" t="str">
        <f t="shared" si="53"/>
        <v>film &amp; video</v>
      </c>
      <c r="R565" t="str">
        <f t="shared" si="50"/>
        <v>documentary</v>
      </c>
      <c r="S565" s="9">
        <f t="shared" si="51"/>
        <v>43417.25</v>
      </c>
      <c r="T565" s="10">
        <f t="shared" si="52"/>
        <v>43437.25</v>
      </c>
    </row>
    <row r="566" spans="1:20" ht="16" x14ac:dyDescent="0.4">
      <c r="A566">
        <v>564</v>
      </c>
      <c r="B566" t="s">
        <v>1172</v>
      </c>
      <c r="C566" s="3" t="s">
        <v>1173</v>
      </c>
      <c r="D566" s="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83.813278008298752</v>
      </c>
      <c r="P566" s="6">
        <f t="shared" si="49"/>
        <v>78.990502793296088</v>
      </c>
      <c r="Q566" t="str">
        <f t="shared" si="53"/>
        <v>theater</v>
      </c>
      <c r="R566" t="str">
        <f t="shared" si="50"/>
        <v>plays</v>
      </c>
      <c r="S566" s="9">
        <f t="shared" si="51"/>
        <v>42078.208333333328</v>
      </c>
      <c r="T566" s="10">
        <f t="shared" si="52"/>
        <v>42086.208333333328</v>
      </c>
    </row>
    <row r="567" spans="1:20" ht="16" x14ac:dyDescent="0.4">
      <c r="A567">
        <v>565</v>
      </c>
      <c r="B567" t="s">
        <v>1174</v>
      </c>
      <c r="C567" s="3" t="s">
        <v>1175</v>
      </c>
      <c r="D567" s="6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204.60063224446787</v>
      </c>
      <c r="P567" s="6">
        <f t="shared" si="49"/>
        <v>53.99499443826474</v>
      </c>
      <c r="Q567" t="str">
        <f t="shared" si="53"/>
        <v>theater</v>
      </c>
      <c r="R567" t="str">
        <f t="shared" si="50"/>
        <v>plays</v>
      </c>
      <c r="S567" s="9">
        <f t="shared" si="51"/>
        <v>40862.25</v>
      </c>
      <c r="T567" s="10">
        <f t="shared" si="52"/>
        <v>40882.25</v>
      </c>
    </row>
    <row r="568" spans="1:20" ht="16" x14ac:dyDescent="0.4">
      <c r="A568">
        <v>566</v>
      </c>
      <c r="B568" t="s">
        <v>1176</v>
      </c>
      <c r="C568" s="3" t="s">
        <v>1177</v>
      </c>
      <c r="D568" s="6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44.344086021505376</v>
      </c>
      <c r="P568" s="6">
        <f t="shared" si="49"/>
        <v>111.45945945945945</v>
      </c>
      <c r="Q568" t="str">
        <f t="shared" si="53"/>
        <v>music</v>
      </c>
      <c r="R568" t="str">
        <f t="shared" si="50"/>
        <v>electric music</v>
      </c>
      <c r="S568" s="9">
        <f t="shared" si="51"/>
        <v>42424.25</v>
      </c>
      <c r="T568" s="10">
        <f t="shared" si="52"/>
        <v>42447.208333333328</v>
      </c>
    </row>
    <row r="569" spans="1:20" ht="31.5" x14ac:dyDescent="0.4">
      <c r="A569">
        <v>567</v>
      </c>
      <c r="B569" t="s">
        <v>1178</v>
      </c>
      <c r="C569" s="3" t="s">
        <v>1179</v>
      </c>
      <c r="D569" s="6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218.60294117647058</v>
      </c>
      <c r="P569" s="6">
        <f t="shared" si="49"/>
        <v>60.922131147540981</v>
      </c>
      <c r="Q569" t="str">
        <f t="shared" si="53"/>
        <v>music</v>
      </c>
      <c r="R569" t="str">
        <f t="shared" si="50"/>
        <v>rock</v>
      </c>
      <c r="S569" s="9">
        <f t="shared" si="51"/>
        <v>41830.208333333336</v>
      </c>
      <c r="T569" s="10">
        <f t="shared" si="52"/>
        <v>41832.208333333336</v>
      </c>
    </row>
    <row r="570" spans="1:20" ht="16" x14ac:dyDescent="0.4">
      <c r="A570">
        <v>568</v>
      </c>
      <c r="B570" t="s">
        <v>1180</v>
      </c>
      <c r="C570" s="3" t="s">
        <v>1181</v>
      </c>
      <c r="D570" s="6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186.03314917127071</v>
      </c>
      <c r="P570" s="6">
        <f t="shared" si="49"/>
        <v>26.0015444015444</v>
      </c>
      <c r="Q570" t="str">
        <f t="shared" si="53"/>
        <v>theater</v>
      </c>
      <c r="R570" t="str">
        <f t="shared" si="50"/>
        <v>plays</v>
      </c>
      <c r="S570" s="9">
        <f t="shared" si="51"/>
        <v>40374.208333333336</v>
      </c>
      <c r="T570" s="10">
        <f t="shared" si="52"/>
        <v>40419.208333333336</v>
      </c>
    </row>
    <row r="571" spans="1:20" ht="16" x14ac:dyDescent="0.4">
      <c r="A571">
        <v>569</v>
      </c>
      <c r="B571" t="s">
        <v>1182</v>
      </c>
      <c r="C571" s="3" t="s">
        <v>1183</v>
      </c>
      <c r="D571" s="6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237.33830845771143</v>
      </c>
      <c r="P571" s="6">
        <f t="shared" si="49"/>
        <v>80.993208828522924</v>
      </c>
      <c r="Q571" t="str">
        <f t="shared" si="53"/>
        <v>film &amp; video</v>
      </c>
      <c r="R571" t="str">
        <f t="shared" si="50"/>
        <v>animation</v>
      </c>
      <c r="S571" s="9">
        <f t="shared" si="51"/>
        <v>40554.25</v>
      </c>
      <c r="T571" s="10">
        <f t="shared" si="52"/>
        <v>40566.25</v>
      </c>
    </row>
    <row r="572" spans="1:20" ht="16" x14ac:dyDescent="0.4">
      <c r="A572">
        <v>570</v>
      </c>
      <c r="B572" t="s">
        <v>1184</v>
      </c>
      <c r="C572" s="3" t="s">
        <v>1185</v>
      </c>
      <c r="D572" s="6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305.65384615384613</v>
      </c>
      <c r="P572" s="6">
        <f t="shared" si="49"/>
        <v>34.995963302752294</v>
      </c>
      <c r="Q572" t="str">
        <f t="shared" si="53"/>
        <v>music</v>
      </c>
      <c r="R572" t="str">
        <f t="shared" si="50"/>
        <v>rock</v>
      </c>
      <c r="S572" s="9">
        <f t="shared" si="51"/>
        <v>41993.25</v>
      </c>
      <c r="T572" s="10">
        <f t="shared" si="52"/>
        <v>41999.25</v>
      </c>
    </row>
    <row r="573" spans="1:20" ht="16" x14ac:dyDescent="0.4">
      <c r="A573">
        <v>571</v>
      </c>
      <c r="B573" t="s">
        <v>1186</v>
      </c>
      <c r="C573" s="3" t="s">
        <v>1187</v>
      </c>
      <c r="D573" s="6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94.142857142857139</v>
      </c>
      <c r="P573" s="6">
        <f t="shared" si="49"/>
        <v>94.142857142857139</v>
      </c>
      <c r="Q573" t="str">
        <f t="shared" si="53"/>
        <v>film &amp; video</v>
      </c>
      <c r="R573" t="str">
        <f t="shared" si="50"/>
        <v>shorts</v>
      </c>
      <c r="S573" s="9">
        <f t="shared" si="51"/>
        <v>42174.208333333328</v>
      </c>
      <c r="T573" s="10">
        <f t="shared" si="52"/>
        <v>42221.208333333328</v>
      </c>
    </row>
    <row r="574" spans="1:20" ht="16" x14ac:dyDescent="0.4">
      <c r="A574">
        <v>572</v>
      </c>
      <c r="B574" t="s">
        <v>1188</v>
      </c>
      <c r="C574" s="3" t="s">
        <v>1189</v>
      </c>
      <c r="D574" s="6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54.400000000000006</v>
      </c>
      <c r="P574" s="6">
        <f t="shared" si="49"/>
        <v>52.085106382978722</v>
      </c>
      <c r="Q574" t="str">
        <f t="shared" si="53"/>
        <v>music</v>
      </c>
      <c r="R574" t="str">
        <f t="shared" si="50"/>
        <v>rock</v>
      </c>
      <c r="S574" s="9">
        <f t="shared" si="51"/>
        <v>42275.208333333328</v>
      </c>
      <c r="T574" s="10">
        <f t="shared" si="52"/>
        <v>42291.208333333328</v>
      </c>
    </row>
    <row r="575" spans="1:20" ht="16" x14ac:dyDescent="0.4">
      <c r="A575">
        <v>573</v>
      </c>
      <c r="B575" t="s">
        <v>1190</v>
      </c>
      <c r="C575" s="3" t="s">
        <v>1191</v>
      </c>
      <c r="D575" s="6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111.88059701492537</v>
      </c>
      <c r="P575" s="6">
        <f t="shared" si="49"/>
        <v>24.986666666666668</v>
      </c>
      <c r="Q575" t="str">
        <f t="shared" si="53"/>
        <v>journalism</v>
      </c>
      <c r="R575" t="str">
        <f t="shared" si="50"/>
        <v>audio</v>
      </c>
      <c r="S575" s="9">
        <f t="shared" si="51"/>
        <v>41761.208333333336</v>
      </c>
      <c r="T575" s="10">
        <f t="shared" si="52"/>
        <v>41763.208333333336</v>
      </c>
    </row>
    <row r="576" spans="1:20" ht="16" x14ac:dyDescent="0.4">
      <c r="A576">
        <v>574</v>
      </c>
      <c r="B576" t="s">
        <v>1192</v>
      </c>
      <c r="C576" s="3" t="s">
        <v>1193</v>
      </c>
      <c r="D576" s="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369.14814814814815</v>
      </c>
      <c r="P576" s="6">
        <f t="shared" si="49"/>
        <v>69.215277777777771</v>
      </c>
      <c r="Q576" t="str">
        <f t="shared" si="53"/>
        <v>food</v>
      </c>
      <c r="R576" t="str">
        <f t="shared" si="50"/>
        <v>food trucks</v>
      </c>
      <c r="S576" s="9">
        <f t="shared" si="51"/>
        <v>43806.25</v>
      </c>
      <c r="T576" s="10">
        <f t="shared" si="52"/>
        <v>43816.25</v>
      </c>
    </row>
    <row r="577" spans="1:20" ht="16" x14ac:dyDescent="0.4">
      <c r="A577">
        <v>575</v>
      </c>
      <c r="B577" t="s">
        <v>1194</v>
      </c>
      <c r="C577" s="3" t="s">
        <v>1195</v>
      </c>
      <c r="D577" s="6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62.930372148859547</v>
      </c>
      <c r="P577" s="6">
        <f t="shared" si="49"/>
        <v>93.944444444444443</v>
      </c>
      <c r="Q577" t="str">
        <f t="shared" si="53"/>
        <v>theater</v>
      </c>
      <c r="R577" t="str">
        <f t="shared" si="50"/>
        <v>plays</v>
      </c>
      <c r="S577" s="9">
        <f t="shared" si="51"/>
        <v>41779.208333333336</v>
      </c>
      <c r="T577" s="10">
        <f t="shared" si="52"/>
        <v>41782.208333333336</v>
      </c>
    </row>
    <row r="578" spans="1:20" ht="31.5" x14ac:dyDescent="0.4">
      <c r="A578">
        <v>576</v>
      </c>
      <c r="B578" t="s">
        <v>1196</v>
      </c>
      <c r="C578" s="3" t="s">
        <v>1197</v>
      </c>
      <c r="D578" s="6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64.927835051546396</v>
      </c>
      <c r="P578" s="6">
        <f t="shared" si="49"/>
        <v>98.40625</v>
      </c>
      <c r="Q578" t="str">
        <f t="shared" si="53"/>
        <v>theater</v>
      </c>
      <c r="R578" t="str">
        <f t="shared" si="50"/>
        <v>plays</v>
      </c>
      <c r="S578" s="9">
        <f t="shared" si="51"/>
        <v>43040.208333333328</v>
      </c>
      <c r="T578" s="10">
        <f t="shared" si="52"/>
        <v>43057.25</v>
      </c>
    </row>
    <row r="579" spans="1:20" ht="16" x14ac:dyDescent="0.4">
      <c r="A579">
        <v>577</v>
      </c>
      <c r="B579" t="s">
        <v>1198</v>
      </c>
      <c r="C579" s="3" t="s">
        <v>1199</v>
      </c>
      <c r="D579" s="6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(E579/D579)*100</f>
        <v>18.853658536585368</v>
      </c>
      <c r="P579" s="6">
        <f t="shared" ref="P579:P642" si="55">IF(G579=0,0,E579/G579)</f>
        <v>41.783783783783782</v>
      </c>
      <c r="Q579" t="str">
        <f t="shared" si="53"/>
        <v>music</v>
      </c>
      <c r="R579" t="str">
        <f t="shared" ref="R579:R642" si="56">RIGHT(N579,LEN(N579)-SEARCH("/",N579))</f>
        <v>jazz</v>
      </c>
      <c r="S579" s="9">
        <f t="shared" ref="S579:S642" si="57">(((J579/60)/60)/24)+DATE(1970,1,1)</f>
        <v>40613.25</v>
      </c>
      <c r="T579" s="10">
        <f t="shared" ref="T579:T642" si="58">(((K579/60)/60)/24)+DATE(1970,1,1)</f>
        <v>40639.208333333336</v>
      </c>
    </row>
    <row r="580" spans="1:20" ht="16" x14ac:dyDescent="0.4">
      <c r="A580">
        <v>578</v>
      </c>
      <c r="B580" t="s">
        <v>1200</v>
      </c>
      <c r="C580" s="3" t="s">
        <v>1201</v>
      </c>
      <c r="D580" s="6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16.754404145077721</v>
      </c>
      <c r="P580" s="6">
        <f t="shared" si="55"/>
        <v>65.991836734693877</v>
      </c>
      <c r="Q580" t="str">
        <f t="shared" si="53"/>
        <v>film &amp; video</v>
      </c>
      <c r="R580" t="str">
        <f t="shared" si="56"/>
        <v>science fiction</v>
      </c>
      <c r="S580" s="9">
        <f t="shared" si="57"/>
        <v>40878.25</v>
      </c>
      <c r="T580" s="10">
        <f t="shared" si="58"/>
        <v>40881.25</v>
      </c>
    </row>
    <row r="581" spans="1:20" ht="16" x14ac:dyDescent="0.4">
      <c r="A581">
        <v>579</v>
      </c>
      <c r="B581" t="s">
        <v>1202</v>
      </c>
      <c r="C581" s="3" t="s">
        <v>1203</v>
      </c>
      <c r="D581" s="6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101.11290322580646</v>
      </c>
      <c r="P581" s="6">
        <f t="shared" si="55"/>
        <v>72.05747126436782</v>
      </c>
      <c r="Q581" t="str">
        <f t="shared" ref="Q581:Q644" si="59">LEFT(N581, SEARCH("/",N581)-1)</f>
        <v>music</v>
      </c>
      <c r="R581" t="str">
        <f t="shared" si="56"/>
        <v>jazz</v>
      </c>
      <c r="S581" s="9">
        <f t="shared" si="57"/>
        <v>40762.208333333336</v>
      </c>
      <c r="T581" s="10">
        <f t="shared" si="58"/>
        <v>40774.208333333336</v>
      </c>
    </row>
    <row r="582" spans="1:20" ht="16" x14ac:dyDescent="0.4">
      <c r="A582">
        <v>580</v>
      </c>
      <c r="B582" t="s">
        <v>556</v>
      </c>
      <c r="C582" s="3" t="s">
        <v>1204</v>
      </c>
      <c r="D582" s="6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341.5022831050228</v>
      </c>
      <c r="P582" s="6">
        <f t="shared" si="55"/>
        <v>48.003209242618745</v>
      </c>
      <c r="Q582" t="str">
        <f t="shared" si="59"/>
        <v>theater</v>
      </c>
      <c r="R582" t="str">
        <f t="shared" si="56"/>
        <v>plays</v>
      </c>
      <c r="S582" s="9">
        <f t="shared" si="57"/>
        <v>41696.25</v>
      </c>
      <c r="T582" s="10">
        <f t="shared" si="58"/>
        <v>41704.25</v>
      </c>
    </row>
    <row r="583" spans="1:20" ht="16" x14ac:dyDescent="0.4">
      <c r="A583">
        <v>581</v>
      </c>
      <c r="B583" t="s">
        <v>1205</v>
      </c>
      <c r="C583" s="3" t="s">
        <v>1206</v>
      </c>
      <c r="D583" s="6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64.016666666666666</v>
      </c>
      <c r="P583" s="6">
        <f t="shared" si="55"/>
        <v>54.098591549295776</v>
      </c>
      <c r="Q583" t="str">
        <f t="shared" si="59"/>
        <v>technology</v>
      </c>
      <c r="R583" t="str">
        <f t="shared" si="56"/>
        <v>web</v>
      </c>
      <c r="S583" s="9">
        <f t="shared" si="57"/>
        <v>40662.208333333336</v>
      </c>
      <c r="T583" s="10">
        <f t="shared" si="58"/>
        <v>40677.208333333336</v>
      </c>
    </row>
    <row r="584" spans="1:20" ht="16" x14ac:dyDescent="0.4">
      <c r="A584">
        <v>582</v>
      </c>
      <c r="B584" t="s">
        <v>1207</v>
      </c>
      <c r="C584" s="3" t="s">
        <v>1208</v>
      </c>
      <c r="D584" s="6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52.080459770114942</v>
      </c>
      <c r="P584" s="6">
        <f t="shared" si="55"/>
        <v>107.88095238095238</v>
      </c>
      <c r="Q584" t="str">
        <f t="shared" si="59"/>
        <v>games</v>
      </c>
      <c r="R584" t="str">
        <f t="shared" si="56"/>
        <v>video games</v>
      </c>
      <c r="S584" s="9">
        <f t="shared" si="57"/>
        <v>42165.208333333328</v>
      </c>
      <c r="T584" s="10">
        <f t="shared" si="58"/>
        <v>42170.208333333328</v>
      </c>
    </row>
    <row r="585" spans="1:20" ht="31.5" x14ac:dyDescent="0.4">
      <c r="A585">
        <v>583</v>
      </c>
      <c r="B585" t="s">
        <v>1209</v>
      </c>
      <c r="C585" s="3" t="s">
        <v>1210</v>
      </c>
      <c r="D585" s="6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322.40211640211641</v>
      </c>
      <c r="P585" s="6">
        <f t="shared" si="55"/>
        <v>67.034103410341032</v>
      </c>
      <c r="Q585" t="str">
        <f t="shared" si="59"/>
        <v>film &amp; video</v>
      </c>
      <c r="R585" t="str">
        <f t="shared" si="56"/>
        <v>documentary</v>
      </c>
      <c r="S585" s="9">
        <f t="shared" si="57"/>
        <v>40959.25</v>
      </c>
      <c r="T585" s="10">
        <f t="shared" si="58"/>
        <v>40976.25</v>
      </c>
    </row>
    <row r="586" spans="1:20" ht="16" x14ac:dyDescent="0.4">
      <c r="A586">
        <v>584</v>
      </c>
      <c r="B586" t="s">
        <v>45</v>
      </c>
      <c r="C586" s="3" t="s">
        <v>1211</v>
      </c>
      <c r="D586" s="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119.50810185185186</v>
      </c>
      <c r="P586" s="6">
        <f t="shared" si="55"/>
        <v>64.01425914445133</v>
      </c>
      <c r="Q586" t="str">
        <f t="shared" si="59"/>
        <v>technology</v>
      </c>
      <c r="R586" t="str">
        <f t="shared" si="56"/>
        <v>web</v>
      </c>
      <c r="S586" s="9">
        <f t="shared" si="57"/>
        <v>41024.208333333336</v>
      </c>
      <c r="T586" s="10">
        <f t="shared" si="58"/>
        <v>41038.208333333336</v>
      </c>
    </row>
    <row r="587" spans="1:20" ht="16" x14ac:dyDescent="0.4">
      <c r="A587">
        <v>585</v>
      </c>
      <c r="B587" t="s">
        <v>1212</v>
      </c>
      <c r="C587" s="3" t="s">
        <v>1213</v>
      </c>
      <c r="D587" s="6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146.79775280898878</v>
      </c>
      <c r="P587" s="6">
        <f t="shared" si="55"/>
        <v>96.066176470588232</v>
      </c>
      <c r="Q587" t="str">
        <f t="shared" si="59"/>
        <v>publishing</v>
      </c>
      <c r="R587" t="str">
        <f t="shared" si="56"/>
        <v>translations</v>
      </c>
      <c r="S587" s="9">
        <f t="shared" si="57"/>
        <v>40255.208333333336</v>
      </c>
      <c r="T587" s="10">
        <f t="shared" si="58"/>
        <v>40265.208333333336</v>
      </c>
    </row>
    <row r="588" spans="1:20" ht="16" x14ac:dyDescent="0.4">
      <c r="A588">
        <v>586</v>
      </c>
      <c r="B588" t="s">
        <v>1214</v>
      </c>
      <c r="C588" s="3" t="s">
        <v>1215</v>
      </c>
      <c r="D588" s="6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950.57142857142856</v>
      </c>
      <c r="P588" s="6">
        <f t="shared" si="55"/>
        <v>51.184615384615384</v>
      </c>
      <c r="Q588" t="str">
        <f t="shared" si="59"/>
        <v>music</v>
      </c>
      <c r="R588" t="str">
        <f t="shared" si="56"/>
        <v>rock</v>
      </c>
      <c r="S588" s="9">
        <f t="shared" si="57"/>
        <v>40499.25</v>
      </c>
      <c r="T588" s="10">
        <f t="shared" si="58"/>
        <v>40518.25</v>
      </c>
    </row>
    <row r="589" spans="1:20" ht="16" x14ac:dyDescent="0.4">
      <c r="A589">
        <v>587</v>
      </c>
      <c r="B589" t="s">
        <v>1216</v>
      </c>
      <c r="C589" s="3" t="s">
        <v>1217</v>
      </c>
      <c r="D589" s="6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72.893617021276597</v>
      </c>
      <c r="P589" s="6">
        <f t="shared" si="55"/>
        <v>43.92307692307692</v>
      </c>
      <c r="Q589" t="str">
        <f t="shared" si="59"/>
        <v>food</v>
      </c>
      <c r="R589" t="str">
        <f t="shared" si="56"/>
        <v>food trucks</v>
      </c>
      <c r="S589" s="9">
        <f t="shared" si="57"/>
        <v>43484.25</v>
      </c>
      <c r="T589" s="10">
        <f t="shared" si="58"/>
        <v>43536.208333333328</v>
      </c>
    </row>
    <row r="590" spans="1:20" ht="16" x14ac:dyDescent="0.4">
      <c r="A590">
        <v>588</v>
      </c>
      <c r="B590" t="s">
        <v>1218</v>
      </c>
      <c r="C590" s="3" t="s">
        <v>1219</v>
      </c>
      <c r="D590" s="6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79.008248730964468</v>
      </c>
      <c r="P590" s="6">
        <f t="shared" si="55"/>
        <v>91.021198830409361</v>
      </c>
      <c r="Q590" t="str">
        <f t="shared" si="59"/>
        <v>theater</v>
      </c>
      <c r="R590" t="str">
        <f t="shared" si="56"/>
        <v>plays</v>
      </c>
      <c r="S590" s="9">
        <f t="shared" si="57"/>
        <v>40262.208333333336</v>
      </c>
      <c r="T590" s="10">
        <f t="shared" si="58"/>
        <v>40293.208333333336</v>
      </c>
    </row>
    <row r="591" spans="1:20" ht="16" x14ac:dyDescent="0.4">
      <c r="A591">
        <v>589</v>
      </c>
      <c r="B591" t="s">
        <v>1220</v>
      </c>
      <c r="C591" s="3" t="s">
        <v>1221</v>
      </c>
      <c r="D591" s="6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64.721518987341781</v>
      </c>
      <c r="P591" s="6">
        <f t="shared" si="55"/>
        <v>50.127450980392155</v>
      </c>
      <c r="Q591" t="str">
        <f t="shared" si="59"/>
        <v>film &amp; video</v>
      </c>
      <c r="R591" t="str">
        <f t="shared" si="56"/>
        <v>documentary</v>
      </c>
      <c r="S591" s="9">
        <f t="shared" si="57"/>
        <v>42190.208333333328</v>
      </c>
      <c r="T591" s="10">
        <f t="shared" si="58"/>
        <v>42197.208333333328</v>
      </c>
    </row>
    <row r="592" spans="1:20" ht="31.5" x14ac:dyDescent="0.4">
      <c r="A592">
        <v>590</v>
      </c>
      <c r="B592" t="s">
        <v>1222</v>
      </c>
      <c r="C592" s="3" t="s">
        <v>1223</v>
      </c>
      <c r="D592" s="6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82.028169014084511</v>
      </c>
      <c r="P592" s="6">
        <f t="shared" si="55"/>
        <v>67.720930232558146</v>
      </c>
      <c r="Q592" t="str">
        <f t="shared" si="59"/>
        <v>publishing</v>
      </c>
      <c r="R592" t="str">
        <f t="shared" si="56"/>
        <v>radio &amp; podcasts</v>
      </c>
      <c r="S592" s="9">
        <f t="shared" si="57"/>
        <v>41994.25</v>
      </c>
      <c r="T592" s="10">
        <f t="shared" si="58"/>
        <v>42005.25</v>
      </c>
    </row>
    <row r="593" spans="1:20" ht="16" x14ac:dyDescent="0.4">
      <c r="A593">
        <v>591</v>
      </c>
      <c r="B593" t="s">
        <v>1224</v>
      </c>
      <c r="C593" s="3" t="s">
        <v>1225</v>
      </c>
      <c r="D593" s="6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1037.6666666666667</v>
      </c>
      <c r="P593" s="6">
        <f t="shared" si="55"/>
        <v>61.03921568627451</v>
      </c>
      <c r="Q593" t="str">
        <f t="shared" si="59"/>
        <v>games</v>
      </c>
      <c r="R593" t="str">
        <f t="shared" si="56"/>
        <v>video games</v>
      </c>
      <c r="S593" s="9">
        <f t="shared" si="57"/>
        <v>40373.208333333336</v>
      </c>
      <c r="T593" s="10">
        <f t="shared" si="58"/>
        <v>40383.208333333336</v>
      </c>
    </row>
    <row r="594" spans="1:20" ht="31.5" x14ac:dyDescent="0.4">
      <c r="A594">
        <v>592</v>
      </c>
      <c r="B594" t="s">
        <v>1226</v>
      </c>
      <c r="C594" s="3" t="s">
        <v>1227</v>
      </c>
      <c r="D594" s="6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12.910076530612244</v>
      </c>
      <c r="P594" s="6">
        <f t="shared" si="55"/>
        <v>80.011857707509876</v>
      </c>
      <c r="Q594" t="str">
        <f t="shared" si="59"/>
        <v>theater</v>
      </c>
      <c r="R594" t="str">
        <f t="shared" si="56"/>
        <v>plays</v>
      </c>
      <c r="S594" s="9">
        <f t="shared" si="57"/>
        <v>41789.208333333336</v>
      </c>
      <c r="T594" s="10">
        <f t="shared" si="58"/>
        <v>41798.208333333336</v>
      </c>
    </row>
    <row r="595" spans="1:20" ht="16" x14ac:dyDescent="0.4">
      <c r="A595">
        <v>593</v>
      </c>
      <c r="B595" t="s">
        <v>1228</v>
      </c>
      <c r="C595" s="3" t="s">
        <v>1229</v>
      </c>
      <c r="D595" s="6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154.84210526315789</v>
      </c>
      <c r="P595" s="6">
        <f t="shared" si="55"/>
        <v>47.001497753369947</v>
      </c>
      <c r="Q595" t="str">
        <f t="shared" si="59"/>
        <v>film &amp; video</v>
      </c>
      <c r="R595" t="str">
        <f t="shared" si="56"/>
        <v>animation</v>
      </c>
      <c r="S595" s="9">
        <f t="shared" si="57"/>
        <v>41724.208333333336</v>
      </c>
      <c r="T595" s="10">
        <f t="shared" si="58"/>
        <v>41737.208333333336</v>
      </c>
    </row>
    <row r="596" spans="1:20" ht="31.5" x14ac:dyDescent="0.4">
      <c r="A596">
        <v>594</v>
      </c>
      <c r="B596" t="s">
        <v>1230</v>
      </c>
      <c r="C596" s="3" t="s">
        <v>1231</v>
      </c>
      <c r="D596" s="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7.0991735537190088</v>
      </c>
      <c r="P596" s="6">
        <f t="shared" si="55"/>
        <v>71.127388535031841</v>
      </c>
      <c r="Q596" t="str">
        <f t="shared" si="59"/>
        <v>theater</v>
      </c>
      <c r="R596" t="str">
        <f t="shared" si="56"/>
        <v>plays</v>
      </c>
      <c r="S596" s="9">
        <f t="shared" si="57"/>
        <v>42548.208333333328</v>
      </c>
      <c r="T596" s="10">
        <f t="shared" si="58"/>
        <v>42551.208333333328</v>
      </c>
    </row>
    <row r="597" spans="1:20" ht="31.5" x14ac:dyDescent="0.4">
      <c r="A597">
        <v>595</v>
      </c>
      <c r="B597" t="s">
        <v>1232</v>
      </c>
      <c r="C597" s="3" t="s">
        <v>1233</v>
      </c>
      <c r="D597" s="6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208.52773826458036</v>
      </c>
      <c r="P597" s="6">
        <f t="shared" si="55"/>
        <v>89.99079189686924</v>
      </c>
      <c r="Q597" t="str">
        <f t="shared" si="59"/>
        <v>theater</v>
      </c>
      <c r="R597" t="str">
        <f t="shared" si="56"/>
        <v>plays</v>
      </c>
      <c r="S597" s="9">
        <f t="shared" si="57"/>
        <v>40253.208333333336</v>
      </c>
      <c r="T597" s="10">
        <f t="shared" si="58"/>
        <v>40274.208333333336</v>
      </c>
    </row>
    <row r="598" spans="1:20" ht="16" x14ac:dyDescent="0.4">
      <c r="A598">
        <v>596</v>
      </c>
      <c r="B598" t="s">
        <v>1234</v>
      </c>
      <c r="C598" s="3" t="s">
        <v>1235</v>
      </c>
      <c r="D598" s="6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99.683544303797461</v>
      </c>
      <c r="P598" s="6">
        <f t="shared" si="55"/>
        <v>43.032786885245905</v>
      </c>
      <c r="Q598" t="str">
        <f t="shared" si="59"/>
        <v>film &amp; video</v>
      </c>
      <c r="R598" t="str">
        <f t="shared" si="56"/>
        <v>drama</v>
      </c>
      <c r="S598" s="9">
        <f t="shared" si="57"/>
        <v>42434.25</v>
      </c>
      <c r="T598" s="10">
        <f t="shared" si="58"/>
        <v>42441.25</v>
      </c>
    </row>
    <row r="599" spans="1:20" ht="16" x14ac:dyDescent="0.4">
      <c r="A599">
        <v>597</v>
      </c>
      <c r="B599" t="s">
        <v>1236</v>
      </c>
      <c r="C599" s="3" t="s">
        <v>1237</v>
      </c>
      <c r="D599" s="6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201.59756097560978</v>
      </c>
      <c r="P599" s="6">
        <f t="shared" si="55"/>
        <v>67.997714808043881</v>
      </c>
      <c r="Q599" t="str">
        <f t="shared" si="59"/>
        <v>theater</v>
      </c>
      <c r="R599" t="str">
        <f t="shared" si="56"/>
        <v>plays</v>
      </c>
      <c r="S599" s="9">
        <f t="shared" si="57"/>
        <v>43786.25</v>
      </c>
      <c r="T599" s="10">
        <f t="shared" si="58"/>
        <v>43804.25</v>
      </c>
    </row>
    <row r="600" spans="1:20" ht="16" x14ac:dyDescent="0.4">
      <c r="A600">
        <v>598</v>
      </c>
      <c r="B600" t="s">
        <v>1238</v>
      </c>
      <c r="C600" s="3" t="s">
        <v>1239</v>
      </c>
      <c r="D600" s="6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162.09032258064516</v>
      </c>
      <c r="P600" s="6">
        <f t="shared" si="55"/>
        <v>73.004566210045667</v>
      </c>
      <c r="Q600" t="str">
        <f t="shared" si="59"/>
        <v>music</v>
      </c>
      <c r="R600" t="str">
        <f t="shared" si="56"/>
        <v>rock</v>
      </c>
      <c r="S600" s="9">
        <f t="shared" si="57"/>
        <v>40344.208333333336</v>
      </c>
      <c r="T600" s="10">
        <f t="shared" si="58"/>
        <v>40373.208333333336</v>
      </c>
    </row>
    <row r="601" spans="1:20" ht="31.5" x14ac:dyDescent="0.4">
      <c r="A601">
        <v>599</v>
      </c>
      <c r="B601" t="s">
        <v>1240</v>
      </c>
      <c r="C601" s="3" t="s">
        <v>1241</v>
      </c>
      <c r="D601" s="6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</v>
      </c>
      <c r="P601" s="6">
        <f t="shared" si="55"/>
        <v>62.341463414634148</v>
      </c>
      <c r="Q601" t="str">
        <f t="shared" si="59"/>
        <v>film &amp; video</v>
      </c>
      <c r="R601" t="str">
        <f t="shared" si="56"/>
        <v>documentary</v>
      </c>
      <c r="S601" s="9">
        <f t="shared" si="57"/>
        <v>42047.25</v>
      </c>
      <c r="T601" s="10">
        <f t="shared" si="58"/>
        <v>42055.25</v>
      </c>
    </row>
    <row r="602" spans="1:20" ht="16" x14ac:dyDescent="0.4">
      <c r="A602">
        <v>600</v>
      </c>
      <c r="B602" t="s">
        <v>1242</v>
      </c>
      <c r="C602" s="3" t="s">
        <v>1243</v>
      </c>
      <c r="D602" s="6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5</v>
      </c>
      <c r="P602" s="6">
        <f t="shared" si="55"/>
        <v>5</v>
      </c>
      <c r="Q602" t="str">
        <f t="shared" si="59"/>
        <v>food</v>
      </c>
      <c r="R602" t="str">
        <f t="shared" si="56"/>
        <v>food trucks</v>
      </c>
      <c r="S602" s="9">
        <f t="shared" si="57"/>
        <v>41485.208333333336</v>
      </c>
      <c r="T602" s="10">
        <f t="shared" si="58"/>
        <v>41497.208333333336</v>
      </c>
    </row>
    <row r="603" spans="1:20" ht="16" x14ac:dyDescent="0.4">
      <c r="A603">
        <v>601</v>
      </c>
      <c r="B603" t="s">
        <v>1244</v>
      </c>
      <c r="C603" s="3" t="s">
        <v>1245</v>
      </c>
      <c r="D603" s="6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206.63492063492063</v>
      </c>
      <c r="P603" s="6">
        <f t="shared" si="55"/>
        <v>67.103092783505161</v>
      </c>
      <c r="Q603" t="str">
        <f t="shared" si="59"/>
        <v>technology</v>
      </c>
      <c r="R603" t="str">
        <f t="shared" si="56"/>
        <v>wearables</v>
      </c>
      <c r="S603" s="9">
        <f t="shared" si="57"/>
        <v>41789.208333333336</v>
      </c>
      <c r="T603" s="10">
        <f t="shared" si="58"/>
        <v>41806.208333333336</v>
      </c>
    </row>
    <row r="604" spans="1:20" ht="31.5" x14ac:dyDescent="0.4">
      <c r="A604">
        <v>602</v>
      </c>
      <c r="B604" t="s">
        <v>1246</v>
      </c>
      <c r="C604" s="3" t="s">
        <v>1247</v>
      </c>
      <c r="D604" s="6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128.23628691983123</v>
      </c>
      <c r="P604" s="6">
        <f t="shared" si="55"/>
        <v>79.978947368421046</v>
      </c>
      <c r="Q604" t="str">
        <f t="shared" si="59"/>
        <v>theater</v>
      </c>
      <c r="R604" t="str">
        <f t="shared" si="56"/>
        <v>plays</v>
      </c>
      <c r="S604" s="9">
        <f t="shared" si="57"/>
        <v>42160.208333333328</v>
      </c>
      <c r="T604" s="10">
        <f t="shared" si="58"/>
        <v>42171.208333333328</v>
      </c>
    </row>
    <row r="605" spans="1:20" ht="16" x14ac:dyDescent="0.4">
      <c r="A605">
        <v>603</v>
      </c>
      <c r="B605" t="s">
        <v>1248</v>
      </c>
      <c r="C605" s="3" t="s">
        <v>1249</v>
      </c>
      <c r="D605" s="6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119.66037735849055</v>
      </c>
      <c r="P605" s="6">
        <f t="shared" si="55"/>
        <v>62.176470588235297</v>
      </c>
      <c r="Q605" t="str">
        <f t="shared" si="59"/>
        <v>theater</v>
      </c>
      <c r="R605" t="str">
        <f t="shared" si="56"/>
        <v>plays</v>
      </c>
      <c r="S605" s="9">
        <f t="shared" si="57"/>
        <v>43573.208333333328</v>
      </c>
      <c r="T605" s="10">
        <f t="shared" si="58"/>
        <v>43600.208333333328</v>
      </c>
    </row>
    <row r="606" spans="1:20" ht="16" x14ac:dyDescent="0.4">
      <c r="A606">
        <v>604</v>
      </c>
      <c r="B606" t="s">
        <v>1250</v>
      </c>
      <c r="C606" s="3" t="s">
        <v>1251</v>
      </c>
      <c r="D606" s="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170.73055242390078</v>
      </c>
      <c r="P606" s="6">
        <f t="shared" si="55"/>
        <v>53.005950297514879</v>
      </c>
      <c r="Q606" t="str">
        <f t="shared" si="59"/>
        <v>theater</v>
      </c>
      <c r="R606" t="str">
        <f t="shared" si="56"/>
        <v>plays</v>
      </c>
      <c r="S606" s="9">
        <f t="shared" si="57"/>
        <v>40565.25</v>
      </c>
      <c r="T606" s="10">
        <f t="shared" si="58"/>
        <v>40586.25</v>
      </c>
    </row>
    <row r="607" spans="1:20" ht="16" x14ac:dyDescent="0.4">
      <c r="A607">
        <v>605</v>
      </c>
      <c r="B607" t="s">
        <v>1252</v>
      </c>
      <c r="C607" s="3" t="s">
        <v>1253</v>
      </c>
      <c r="D607" s="6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187.21212121212122</v>
      </c>
      <c r="P607" s="6">
        <f t="shared" si="55"/>
        <v>57.738317757009348</v>
      </c>
      <c r="Q607" t="str">
        <f t="shared" si="59"/>
        <v>publishing</v>
      </c>
      <c r="R607" t="str">
        <f t="shared" si="56"/>
        <v>nonfiction</v>
      </c>
      <c r="S607" s="9">
        <f t="shared" si="57"/>
        <v>42280.208333333328</v>
      </c>
      <c r="T607" s="10">
        <f t="shared" si="58"/>
        <v>42321.25</v>
      </c>
    </row>
    <row r="608" spans="1:20" ht="16" x14ac:dyDescent="0.4">
      <c r="A608">
        <v>606</v>
      </c>
      <c r="B608" t="s">
        <v>1254</v>
      </c>
      <c r="C608" s="3" t="s">
        <v>1255</v>
      </c>
      <c r="D608" s="6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188.38235294117646</v>
      </c>
      <c r="P608" s="6">
        <f t="shared" si="55"/>
        <v>40.03125</v>
      </c>
      <c r="Q608" t="str">
        <f t="shared" si="59"/>
        <v>music</v>
      </c>
      <c r="R608" t="str">
        <f t="shared" si="56"/>
        <v>rock</v>
      </c>
      <c r="S608" s="9">
        <f t="shared" si="57"/>
        <v>42436.25</v>
      </c>
      <c r="T608" s="10">
        <f t="shared" si="58"/>
        <v>42447.208333333328</v>
      </c>
    </row>
    <row r="609" spans="1:20" ht="16" x14ac:dyDescent="0.4">
      <c r="A609">
        <v>607</v>
      </c>
      <c r="B609" t="s">
        <v>1256</v>
      </c>
      <c r="C609" s="3" t="s">
        <v>1257</v>
      </c>
      <c r="D609" s="6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131.29869186046511</v>
      </c>
      <c r="P609" s="6">
        <f t="shared" si="55"/>
        <v>81.016591928251117</v>
      </c>
      <c r="Q609" t="str">
        <f t="shared" si="59"/>
        <v>food</v>
      </c>
      <c r="R609" t="str">
        <f t="shared" si="56"/>
        <v>food trucks</v>
      </c>
      <c r="S609" s="9">
        <f t="shared" si="57"/>
        <v>41721.208333333336</v>
      </c>
      <c r="T609" s="10">
        <f t="shared" si="58"/>
        <v>41723.208333333336</v>
      </c>
    </row>
    <row r="610" spans="1:20" ht="16" x14ac:dyDescent="0.4">
      <c r="A610">
        <v>608</v>
      </c>
      <c r="B610" t="s">
        <v>1258</v>
      </c>
      <c r="C610" s="3" t="s">
        <v>1259</v>
      </c>
      <c r="D610" s="6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283.97435897435901</v>
      </c>
      <c r="P610" s="6">
        <f t="shared" si="55"/>
        <v>35.047468354430379</v>
      </c>
      <c r="Q610" t="str">
        <f t="shared" si="59"/>
        <v>music</v>
      </c>
      <c r="R610" t="str">
        <f t="shared" si="56"/>
        <v>jazz</v>
      </c>
      <c r="S610" s="9">
        <f t="shared" si="57"/>
        <v>43530.25</v>
      </c>
      <c r="T610" s="10">
        <f t="shared" si="58"/>
        <v>43534.25</v>
      </c>
    </row>
    <row r="611" spans="1:20" ht="16" x14ac:dyDescent="0.4">
      <c r="A611">
        <v>609</v>
      </c>
      <c r="B611" t="s">
        <v>1260</v>
      </c>
      <c r="C611" s="3" t="s">
        <v>1261</v>
      </c>
      <c r="D611" s="6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120.41999999999999</v>
      </c>
      <c r="P611" s="6">
        <f t="shared" si="55"/>
        <v>102.92307692307692</v>
      </c>
      <c r="Q611" t="str">
        <f t="shared" si="59"/>
        <v>film &amp; video</v>
      </c>
      <c r="R611" t="str">
        <f t="shared" si="56"/>
        <v>science fiction</v>
      </c>
      <c r="S611" s="9">
        <f t="shared" si="57"/>
        <v>43481.25</v>
      </c>
      <c r="T611" s="10">
        <f t="shared" si="58"/>
        <v>43498.25</v>
      </c>
    </row>
    <row r="612" spans="1:20" ht="31.5" x14ac:dyDescent="0.4">
      <c r="A612">
        <v>610</v>
      </c>
      <c r="B612" t="s">
        <v>1262</v>
      </c>
      <c r="C612" s="3" t="s">
        <v>1263</v>
      </c>
      <c r="D612" s="6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419.0560747663551</v>
      </c>
      <c r="P612" s="6">
        <f t="shared" si="55"/>
        <v>27.998126756166094</v>
      </c>
      <c r="Q612" t="str">
        <f t="shared" si="59"/>
        <v>theater</v>
      </c>
      <c r="R612" t="str">
        <f t="shared" si="56"/>
        <v>plays</v>
      </c>
      <c r="S612" s="9">
        <f t="shared" si="57"/>
        <v>41259.25</v>
      </c>
      <c r="T612" s="10">
        <f t="shared" si="58"/>
        <v>41273.25</v>
      </c>
    </row>
    <row r="613" spans="1:20" ht="16" x14ac:dyDescent="0.4">
      <c r="A613">
        <v>611</v>
      </c>
      <c r="B613" t="s">
        <v>1264</v>
      </c>
      <c r="C613" s="3" t="s">
        <v>1265</v>
      </c>
      <c r="D613" s="6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13.853658536585368</v>
      </c>
      <c r="P613" s="6">
        <f t="shared" si="55"/>
        <v>75.733333333333334</v>
      </c>
      <c r="Q613" t="str">
        <f t="shared" si="59"/>
        <v>theater</v>
      </c>
      <c r="R613" t="str">
        <f t="shared" si="56"/>
        <v>plays</v>
      </c>
      <c r="S613" s="9">
        <f t="shared" si="57"/>
        <v>41480.208333333336</v>
      </c>
      <c r="T613" s="10">
        <f t="shared" si="58"/>
        <v>41492.208333333336</v>
      </c>
    </row>
    <row r="614" spans="1:20" ht="16" x14ac:dyDescent="0.4">
      <c r="A614">
        <v>612</v>
      </c>
      <c r="B614" t="s">
        <v>1266</v>
      </c>
      <c r="C614" s="3" t="s">
        <v>1267</v>
      </c>
      <c r="D614" s="6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139.43548387096774</v>
      </c>
      <c r="P614" s="6">
        <f t="shared" si="55"/>
        <v>45.026041666666664</v>
      </c>
      <c r="Q614" t="str">
        <f t="shared" si="59"/>
        <v>music</v>
      </c>
      <c r="R614" t="str">
        <f t="shared" si="56"/>
        <v>electric music</v>
      </c>
      <c r="S614" s="9">
        <f t="shared" si="57"/>
        <v>40474.208333333336</v>
      </c>
      <c r="T614" s="10">
        <f t="shared" si="58"/>
        <v>40497.25</v>
      </c>
    </row>
    <row r="615" spans="1:20" ht="16" x14ac:dyDescent="0.4">
      <c r="A615">
        <v>613</v>
      </c>
      <c r="B615" t="s">
        <v>1268</v>
      </c>
      <c r="C615" s="3" t="s">
        <v>1269</v>
      </c>
      <c r="D615" s="6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174</v>
      </c>
      <c r="P615" s="6">
        <f t="shared" si="55"/>
        <v>73.615384615384613</v>
      </c>
      <c r="Q615" t="str">
        <f t="shared" si="59"/>
        <v>theater</v>
      </c>
      <c r="R615" t="str">
        <f t="shared" si="56"/>
        <v>plays</v>
      </c>
      <c r="S615" s="9">
        <f t="shared" si="57"/>
        <v>42973.208333333328</v>
      </c>
      <c r="T615" s="10">
        <f t="shared" si="58"/>
        <v>42982.208333333328</v>
      </c>
    </row>
    <row r="616" spans="1:20" ht="31.5" x14ac:dyDescent="0.4">
      <c r="A616">
        <v>614</v>
      </c>
      <c r="B616" t="s">
        <v>1270</v>
      </c>
      <c r="C616" s="3" t="s">
        <v>1271</v>
      </c>
      <c r="D616" s="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155.49056603773585</v>
      </c>
      <c r="P616" s="6">
        <f t="shared" si="55"/>
        <v>56.991701244813278</v>
      </c>
      <c r="Q616" t="str">
        <f t="shared" si="59"/>
        <v>theater</v>
      </c>
      <c r="R616" t="str">
        <f t="shared" si="56"/>
        <v>plays</v>
      </c>
      <c r="S616" s="9">
        <f t="shared" si="57"/>
        <v>42746.25</v>
      </c>
      <c r="T616" s="10">
        <f t="shared" si="58"/>
        <v>42764.25</v>
      </c>
    </row>
    <row r="617" spans="1:20" ht="16" x14ac:dyDescent="0.4">
      <c r="A617">
        <v>615</v>
      </c>
      <c r="B617" t="s">
        <v>1272</v>
      </c>
      <c r="C617" s="3" t="s">
        <v>1273</v>
      </c>
      <c r="D617" s="6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170.44705882352943</v>
      </c>
      <c r="P617" s="6">
        <f t="shared" si="55"/>
        <v>85.223529411764702</v>
      </c>
      <c r="Q617" t="str">
        <f t="shared" si="59"/>
        <v>theater</v>
      </c>
      <c r="R617" t="str">
        <f t="shared" si="56"/>
        <v>plays</v>
      </c>
      <c r="S617" s="9">
        <f t="shared" si="57"/>
        <v>42489.208333333328</v>
      </c>
      <c r="T617" s="10">
        <f t="shared" si="58"/>
        <v>42499.208333333328</v>
      </c>
    </row>
    <row r="618" spans="1:20" ht="16" x14ac:dyDescent="0.4">
      <c r="A618">
        <v>616</v>
      </c>
      <c r="B618" t="s">
        <v>1274</v>
      </c>
      <c r="C618" s="3" t="s">
        <v>1275</v>
      </c>
      <c r="D618" s="6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189.515625</v>
      </c>
      <c r="P618" s="6">
        <f t="shared" si="55"/>
        <v>50.962184873949582</v>
      </c>
      <c r="Q618" t="str">
        <f t="shared" si="59"/>
        <v>music</v>
      </c>
      <c r="R618" t="str">
        <f t="shared" si="56"/>
        <v>indie rock</v>
      </c>
      <c r="S618" s="9">
        <f t="shared" si="57"/>
        <v>41537.208333333336</v>
      </c>
      <c r="T618" s="10">
        <f t="shared" si="58"/>
        <v>41538.208333333336</v>
      </c>
    </row>
    <row r="619" spans="1:20" ht="16" x14ac:dyDescent="0.4">
      <c r="A619">
        <v>617</v>
      </c>
      <c r="B619" t="s">
        <v>1276</v>
      </c>
      <c r="C619" s="3" t="s">
        <v>1277</v>
      </c>
      <c r="D619" s="6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249.71428571428572</v>
      </c>
      <c r="P619" s="6">
        <f t="shared" si="55"/>
        <v>63.563636363636363</v>
      </c>
      <c r="Q619" t="str">
        <f t="shared" si="59"/>
        <v>theater</v>
      </c>
      <c r="R619" t="str">
        <f t="shared" si="56"/>
        <v>plays</v>
      </c>
      <c r="S619" s="9">
        <f t="shared" si="57"/>
        <v>41794.208333333336</v>
      </c>
      <c r="T619" s="10">
        <f t="shared" si="58"/>
        <v>41804.208333333336</v>
      </c>
    </row>
    <row r="620" spans="1:20" ht="16" x14ac:dyDescent="0.4">
      <c r="A620">
        <v>618</v>
      </c>
      <c r="B620" t="s">
        <v>1278</v>
      </c>
      <c r="C620" s="3" t="s">
        <v>1279</v>
      </c>
      <c r="D620" s="6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48.860523665659613</v>
      </c>
      <c r="P620" s="6">
        <f t="shared" si="55"/>
        <v>80.999165275459092</v>
      </c>
      <c r="Q620" t="str">
        <f t="shared" si="59"/>
        <v>publishing</v>
      </c>
      <c r="R620" t="str">
        <f t="shared" si="56"/>
        <v>nonfiction</v>
      </c>
      <c r="S620" s="9">
        <f t="shared" si="57"/>
        <v>41396.208333333336</v>
      </c>
      <c r="T620" s="10">
        <f t="shared" si="58"/>
        <v>41417.208333333336</v>
      </c>
    </row>
    <row r="621" spans="1:20" ht="16" x14ac:dyDescent="0.4">
      <c r="A621">
        <v>619</v>
      </c>
      <c r="B621" t="s">
        <v>1280</v>
      </c>
      <c r="C621" s="3" t="s">
        <v>1281</v>
      </c>
      <c r="D621" s="6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28.461970393057683</v>
      </c>
      <c r="P621" s="6">
        <f t="shared" si="55"/>
        <v>86.044753086419746</v>
      </c>
      <c r="Q621" t="str">
        <f t="shared" si="59"/>
        <v>theater</v>
      </c>
      <c r="R621" t="str">
        <f t="shared" si="56"/>
        <v>plays</v>
      </c>
      <c r="S621" s="9">
        <f t="shared" si="57"/>
        <v>40669.208333333336</v>
      </c>
      <c r="T621" s="10">
        <f t="shared" si="58"/>
        <v>40670.208333333336</v>
      </c>
    </row>
    <row r="622" spans="1:20" ht="16" x14ac:dyDescent="0.4">
      <c r="A622">
        <v>620</v>
      </c>
      <c r="B622" t="s">
        <v>1282</v>
      </c>
      <c r="C622" s="3" t="s">
        <v>1283</v>
      </c>
      <c r="D622" s="6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268.02325581395348</v>
      </c>
      <c r="P622" s="6">
        <f t="shared" si="55"/>
        <v>90.0390625</v>
      </c>
      <c r="Q622" t="str">
        <f t="shared" si="59"/>
        <v>photography</v>
      </c>
      <c r="R622" t="str">
        <f t="shared" si="56"/>
        <v>photography books</v>
      </c>
      <c r="S622" s="9">
        <f t="shared" si="57"/>
        <v>42559.208333333328</v>
      </c>
      <c r="T622" s="10">
        <f t="shared" si="58"/>
        <v>42563.208333333328</v>
      </c>
    </row>
    <row r="623" spans="1:20" ht="16" x14ac:dyDescent="0.4">
      <c r="A623">
        <v>621</v>
      </c>
      <c r="B623" t="s">
        <v>1284</v>
      </c>
      <c r="C623" s="3" t="s">
        <v>1285</v>
      </c>
      <c r="D623" s="6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619.80078125</v>
      </c>
      <c r="P623" s="6">
        <f t="shared" si="55"/>
        <v>74.006063432835816</v>
      </c>
      <c r="Q623" t="str">
        <f t="shared" si="59"/>
        <v>theater</v>
      </c>
      <c r="R623" t="str">
        <f t="shared" si="56"/>
        <v>plays</v>
      </c>
      <c r="S623" s="9">
        <f t="shared" si="57"/>
        <v>42626.208333333328</v>
      </c>
      <c r="T623" s="10">
        <f t="shared" si="58"/>
        <v>42631.208333333328</v>
      </c>
    </row>
    <row r="624" spans="1:20" ht="16" x14ac:dyDescent="0.4">
      <c r="A624">
        <v>622</v>
      </c>
      <c r="B624" t="s">
        <v>1286</v>
      </c>
      <c r="C624" s="3" t="s">
        <v>1287</v>
      </c>
      <c r="D624" s="6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3.1301587301587301</v>
      </c>
      <c r="P624" s="6">
        <f t="shared" si="55"/>
        <v>92.4375</v>
      </c>
      <c r="Q624" t="str">
        <f t="shared" si="59"/>
        <v>music</v>
      </c>
      <c r="R624" t="str">
        <f t="shared" si="56"/>
        <v>indie rock</v>
      </c>
      <c r="S624" s="9">
        <f t="shared" si="57"/>
        <v>43205.208333333328</v>
      </c>
      <c r="T624" s="10">
        <f t="shared" si="58"/>
        <v>43231.208333333328</v>
      </c>
    </row>
    <row r="625" spans="1:20" ht="16" x14ac:dyDescent="0.4">
      <c r="A625">
        <v>623</v>
      </c>
      <c r="B625" t="s">
        <v>1288</v>
      </c>
      <c r="C625" s="3" t="s">
        <v>1289</v>
      </c>
      <c r="D625" s="6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159.92152704135739</v>
      </c>
      <c r="P625" s="6">
        <f t="shared" si="55"/>
        <v>55.999257333828446</v>
      </c>
      <c r="Q625" t="str">
        <f t="shared" si="59"/>
        <v>theater</v>
      </c>
      <c r="R625" t="str">
        <f t="shared" si="56"/>
        <v>plays</v>
      </c>
      <c r="S625" s="9">
        <f t="shared" si="57"/>
        <v>42201.208333333328</v>
      </c>
      <c r="T625" s="10">
        <f t="shared" si="58"/>
        <v>42206.208333333328</v>
      </c>
    </row>
    <row r="626" spans="1:20" ht="16" x14ac:dyDescent="0.4">
      <c r="A626">
        <v>624</v>
      </c>
      <c r="B626" t="s">
        <v>1290</v>
      </c>
      <c r="C626" s="3" t="s">
        <v>1291</v>
      </c>
      <c r="D626" s="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279.39215686274508</v>
      </c>
      <c r="P626" s="6">
        <f t="shared" si="55"/>
        <v>32.983796296296298</v>
      </c>
      <c r="Q626" t="str">
        <f t="shared" si="59"/>
        <v>photography</v>
      </c>
      <c r="R626" t="str">
        <f t="shared" si="56"/>
        <v>photography books</v>
      </c>
      <c r="S626" s="9">
        <f t="shared" si="57"/>
        <v>42029.25</v>
      </c>
      <c r="T626" s="10">
        <f t="shared" si="58"/>
        <v>42035.25</v>
      </c>
    </row>
    <row r="627" spans="1:20" ht="31.5" x14ac:dyDescent="0.4">
      <c r="A627">
        <v>625</v>
      </c>
      <c r="B627" t="s">
        <v>1292</v>
      </c>
      <c r="C627" s="3" t="s">
        <v>1293</v>
      </c>
      <c r="D627" s="6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77.373333333333335</v>
      </c>
      <c r="P627" s="6">
        <f t="shared" si="55"/>
        <v>93.596774193548384</v>
      </c>
      <c r="Q627" t="str">
        <f t="shared" si="59"/>
        <v>theater</v>
      </c>
      <c r="R627" t="str">
        <f t="shared" si="56"/>
        <v>plays</v>
      </c>
      <c r="S627" s="9">
        <f t="shared" si="57"/>
        <v>43857.25</v>
      </c>
      <c r="T627" s="10">
        <f t="shared" si="58"/>
        <v>43871.25</v>
      </c>
    </row>
    <row r="628" spans="1:20" ht="31.5" x14ac:dyDescent="0.4">
      <c r="A628">
        <v>626</v>
      </c>
      <c r="B628" t="s">
        <v>1294</v>
      </c>
      <c r="C628" s="3" t="s">
        <v>1295</v>
      </c>
      <c r="D628" s="6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206.32812500000003</v>
      </c>
      <c r="P628" s="6">
        <f t="shared" si="55"/>
        <v>69.867724867724874</v>
      </c>
      <c r="Q628" t="str">
        <f t="shared" si="59"/>
        <v>theater</v>
      </c>
      <c r="R628" t="str">
        <f t="shared" si="56"/>
        <v>plays</v>
      </c>
      <c r="S628" s="9">
        <f t="shared" si="57"/>
        <v>40449.208333333336</v>
      </c>
      <c r="T628" s="10">
        <f t="shared" si="58"/>
        <v>40458.208333333336</v>
      </c>
    </row>
    <row r="629" spans="1:20" ht="16" x14ac:dyDescent="0.4">
      <c r="A629">
        <v>627</v>
      </c>
      <c r="B629" t="s">
        <v>1296</v>
      </c>
      <c r="C629" s="3" t="s">
        <v>1297</v>
      </c>
      <c r="D629" s="6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694.25</v>
      </c>
      <c r="P629" s="6">
        <f t="shared" si="55"/>
        <v>72.129870129870127</v>
      </c>
      <c r="Q629" t="str">
        <f t="shared" si="59"/>
        <v>food</v>
      </c>
      <c r="R629" t="str">
        <f t="shared" si="56"/>
        <v>food trucks</v>
      </c>
      <c r="S629" s="9">
        <f t="shared" si="57"/>
        <v>40345.208333333336</v>
      </c>
      <c r="T629" s="10">
        <f t="shared" si="58"/>
        <v>40369.208333333336</v>
      </c>
    </row>
    <row r="630" spans="1:20" ht="16" x14ac:dyDescent="0.4">
      <c r="A630">
        <v>628</v>
      </c>
      <c r="B630" t="s">
        <v>1298</v>
      </c>
      <c r="C630" s="3" t="s">
        <v>1299</v>
      </c>
      <c r="D630" s="6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151.78947368421052</v>
      </c>
      <c r="P630" s="6">
        <f t="shared" si="55"/>
        <v>30.041666666666668</v>
      </c>
      <c r="Q630" t="str">
        <f t="shared" si="59"/>
        <v>music</v>
      </c>
      <c r="R630" t="str">
        <f t="shared" si="56"/>
        <v>indie rock</v>
      </c>
      <c r="S630" s="9">
        <f t="shared" si="57"/>
        <v>40455.208333333336</v>
      </c>
      <c r="T630" s="10">
        <f t="shared" si="58"/>
        <v>40458.208333333336</v>
      </c>
    </row>
    <row r="631" spans="1:20" ht="16" x14ac:dyDescent="0.4">
      <c r="A631">
        <v>629</v>
      </c>
      <c r="B631" t="s">
        <v>1300</v>
      </c>
      <c r="C631" s="3" t="s">
        <v>1301</v>
      </c>
      <c r="D631" s="6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64.58207217694995</v>
      </c>
      <c r="P631" s="6">
        <f t="shared" si="55"/>
        <v>73.968000000000004</v>
      </c>
      <c r="Q631" t="str">
        <f t="shared" si="59"/>
        <v>theater</v>
      </c>
      <c r="R631" t="str">
        <f t="shared" si="56"/>
        <v>plays</v>
      </c>
      <c r="S631" s="9">
        <f t="shared" si="57"/>
        <v>42557.208333333328</v>
      </c>
      <c r="T631" s="10">
        <f t="shared" si="58"/>
        <v>42559.208333333328</v>
      </c>
    </row>
    <row r="632" spans="1:20" ht="16" x14ac:dyDescent="0.4">
      <c r="A632">
        <v>630</v>
      </c>
      <c r="B632" t="s">
        <v>1302</v>
      </c>
      <c r="C632" s="3" t="s">
        <v>1303</v>
      </c>
      <c r="D632" s="6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62.873684210526314</v>
      </c>
      <c r="P632" s="6">
        <f t="shared" si="55"/>
        <v>68.65517241379311</v>
      </c>
      <c r="Q632" t="str">
        <f t="shared" si="59"/>
        <v>theater</v>
      </c>
      <c r="R632" t="str">
        <f t="shared" si="56"/>
        <v>plays</v>
      </c>
      <c r="S632" s="9">
        <f t="shared" si="57"/>
        <v>43586.208333333328</v>
      </c>
      <c r="T632" s="10">
        <f t="shared" si="58"/>
        <v>43597.208333333328</v>
      </c>
    </row>
    <row r="633" spans="1:20" ht="16" x14ac:dyDescent="0.4">
      <c r="A633">
        <v>631</v>
      </c>
      <c r="B633" t="s">
        <v>1304</v>
      </c>
      <c r="C633" s="3" t="s">
        <v>1305</v>
      </c>
      <c r="D633" s="6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310.39864864864865</v>
      </c>
      <c r="P633" s="6">
        <f t="shared" si="55"/>
        <v>59.992164544564154</v>
      </c>
      <c r="Q633" t="str">
        <f t="shared" si="59"/>
        <v>theater</v>
      </c>
      <c r="R633" t="str">
        <f t="shared" si="56"/>
        <v>plays</v>
      </c>
      <c r="S633" s="9">
        <f t="shared" si="57"/>
        <v>43550.208333333328</v>
      </c>
      <c r="T633" s="10">
        <f t="shared" si="58"/>
        <v>43554.208333333328</v>
      </c>
    </row>
    <row r="634" spans="1:20" ht="16" x14ac:dyDescent="0.4">
      <c r="A634">
        <v>632</v>
      </c>
      <c r="B634" t="s">
        <v>1306</v>
      </c>
      <c r="C634" s="3" t="s">
        <v>1307</v>
      </c>
      <c r="D634" s="6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42.859916782246884</v>
      </c>
      <c r="P634" s="6">
        <f t="shared" si="55"/>
        <v>111.15827338129496</v>
      </c>
      <c r="Q634" t="str">
        <f t="shared" si="59"/>
        <v>theater</v>
      </c>
      <c r="R634" t="str">
        <f t="shared" si="56"/>
        <v>plays</v>
      </c>
      <c r="S634" s="9">
        <f t="shared" si="57"/>
        <v>41945.208333333336</v>
      </c>
      <c r="T634" s="10">
        <f t="shared" si="58"/>
        <v>41963.25</v>
      </c>
    </row>
    <row r="635" spans="1:20" ht="16" x14ac:dyDescent="0.4">
      <c r="A635">
        <v>633</v>
      </c>
      <c r="B635" t="s">
        <v>1308</v>
      </c>
      <c r="C635" s="3" t="s">
        <v>1309</v>
      </c>
      <c r="D635" s="6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83.119402985074629</v>
      </c>
      <c r="P635" s="6">
        <f t="shared" si="55"/>
        <v>53.038095238095238</v>
      </c>
      <c r="Q635" t="str">
        <f t="shared" si="59"/>
        <v>film &amp; video</v>
      </c>
      <c r="R635" t="str">
        <f t="shared" si="56"/>
        <v>animation</v>
      </c>
      <c r="S635" s="9">
        <f t="shared" si="57"/>
        <v>42315.25</v>
      </c>
      <c r="T635" s="10">
        <f t="shared" si="58"/>
        <v>42319.25</v>
      </c>
    </row>
    <row r="636" spans="1:20" ht="16" x14ac:dyDescent="0.4">
      <c r="A636">
        <v>634</v>
      </c>
      <c r="B636" t="s">
        <v>1310</v>
      </c>
      <c r="C636" s="3" t="s">
        <v>1311</v>
      </c>
      <c r="D636" s="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78.531302876480552</v>
      </c>
      <c r="P636" s="6">
        <f t="shared" si="55"/>
        <v>55.985524728588658</v>
      </c>
      <c r="Q636" t="str">
        <f t="shared" si="59"/>
        <v>film &amp; video</v>
      </c>
      <c r="R636" t="str">
        <f t="shared" si="56"/>
        <v>television</v>
      </c>
      <c r="S636" s="9">
        <f t="shared" si="57"/>
        <v>42819.208333333328</v>
      </c>
      <c r="T636" s="10">
        <f t="shared" si="58"/>
        <v>42833.208333333328</v>
      </c>
    </row>
    <row r="637" spans="1:20" ht="16" x14ac:dyDescent="0.4">
      <c r="A637">
        <v>635</v>
      </c>
      <c r="B637" t="s">
        <v>1312</v>
      </c>
      <c r="C637" s="3" t="s">
        <v>1313</v>
      </c>
      <c r="D637" s="6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114.09352517985612</v>
      </c>
      <c r="P637" s="6">
        <f t="shared" si="55"/>
        <v>69.986760812003524</v>
      </c>
      <c r="Q637" t="str">
        <f t="shared" si="59"/>
        <v>film &amp; video</v>
      </c>
      <c r="R637" t="str">
        <f t="shared" si="56"/>
        <v>television</v>
      </c>
      <c r="S637" s="9">
        <f t="shared" si="57"/>
        <v>41314.25</v>
      </c>
      <c r="T637" s="10">
        <f t="shared" si="58"/>
        <v>41346.208333333336</v>
      </c>
    </row>
    <row r="638" spans="1:20" ht="16" x14ac:dyDescent="0.4">
      <c r="A638">
        <v>636</v>
      </c>
      <c r="B638" t="s">
        <v>1314</v>
      </c>
      <c r="C638" s="3" t="s">
        <v>1315</v>
      </c>
      <c r="D638" s="6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64.537683358624179</v>
      </c>
      <c r="P638" s="6">
        <f t="shared" si="55"/>
        <v>48.998079877112133</v>
      </c>
      <c r="Q638" t="str">
        <f t="shared" si="59"/>
        <v>film &amp; video</v>
      </c>
      <c r="R638" t="str">
        <f t="shared" si="56"/>
        <v>animation</v>
      </c>
      <c r="S638" s="9">
        <f t="shared" si="57"/>
        <v>40926.25</v>
      </c>
      <c r="T638" s="10">
        <f t="shared" si="58"/>
        <v>40971.25</v>
      </c>
    </row>
    <row r="639" spans="1:20" ht="16" x14ac:dyDescent="0.4">
      <c r="A639">
        <v>637</v>
      </c>
      <c r="B639" t="s">
        <v>1316</v>
      </c>
      <c r="C639" s="3" t="s">
        <v>1317</v>
      </c>
      <c r="D639" s="6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79.411764705882348</v>
      </c>
      <c r="P639" s="6">
        <f t="shared" si="55"/>
        <v>103.84615384615384</v>
      </c>
      <c r="Q639" t="str">
        <f t="shared" si="59"/>
        <v>theater</v>
      </c>
      <c r="R639" t="str">
        <f t="shared" si="56"/>
        <v>plays</v>
      </c>
      <c r="S639" s="9">
        <f t="shared" si="57"/>
        <v>42688.25</v>
      </c>
      <c r="T639" s="10">
        <f t="shared" si="58"/>
        <v>42696.25</v>
      </c>
    </row>
    <row r="640" spans="1:20" ht="16" x14ac:dyDescent="0.4">
      <c r="A640">
        <v>638</v>
      </c>
      <c r="B640" t="s">
        <v>1318</v>
      </c>
      <c r="C640" s="3" t="s">
        <v>1319</v>
      </c>
      <c r="D640" s="6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11.419117647058824</v>
      </c>
      <c r="P640" s="6">
        <f t="shared" si="55"/>
        <v>99.127659574468083</v>
      </c>
      <c r="Q640" t="str">
        <f t="shared" si="59"/>
        <v>theater</v>
      </c>
      <c r="R640" t="str">
        <f t="shared" si="56"/>
        <v>plays</v>
      </c>
      <c r="S640" s="9">
        <f t="shared" si="57"/>
        <v>40386.208333333336</v>
      </c>
      <c r="T640" s="10">
        <f t="shared" si="58"/>
        <v>40398.208333333336</v>
      </c>
    </row>
    <row r="641" spans="1:20" ht="16" x14ac:dyDescent="0.4">
      <c r="A641">
        <v>639</v>
      </c>
      <c r="B641" t="s">
        <v>1320</v>
      </c>
      <c r="C641" s="3" t="s">
        <v>1321</v>
      </c>
      <c r="D641" s="6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56.186046511627907</v>
      </c>
      <c r="P641" s="6">
        <f t="shared" si="55"/>
        <v>107.37777777777778</v>
      </c>
      <c r="Q641" t="str">
        <f t="shared" si="59"/>
        <v>film &amp; video</v>
      </c>
      <c r="R641" t="str">
        <f t="shared" si="56"/>
        <v>drama</v>
      </c>
      <c r="S641" s="9">
        <f t="shared" si="57"/>
        <v>43309.208333333328</v>
      </c>
      <c r="T641" s="10">
        <f t="shared" si="58"/>
        <v>43309.208333333328</v>
      </c>
    </row>
    <row r="642" spans="1:20" ht="16" x14ac:dyDescent="0.4">
      <c r="A642">
        <v>640</v>
      </c>
      <c r="B642" t="s">
        <v>1322</v>
      </c>
      <c r="C642" s="3" t="s">
        <v>1323</v>
      </c>
      <c r="D642" s="6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16.501669449081803</v>
      </c>
      <c r="P642" s="6">
        <f t="shared" si="55"/>
        <v>76.922178988326849</v>
      </c>
      <c r="Q642" t="str">
        <f t="shared" si="59"/>
        <v>theater</v>
      </c>
      <c r="R642" t="str">
        <f t="shared" si="56"/>
        <v>plays</v>
      </c>
      <c r="S642" s="9">
        <f t="shared" si="57"/>
        <v>42387.25</v>
      </c>
      <c r="T642" s="10">
        <f t="shared" si="58"/>
        <v>42390.25</v>
      </c>
    </row>
    <row r="643" spans="1:20" ht="31.5" x14ac:dyDescent="0.4">
      <c r="A643">
        <v>641</v>
      </c>
      <c r="B643" t="s">
        <v>1324</v>
      </c>
      <c r="C643" s="3" t="s">
        <v>1325</v>
      </c>
      <c r="D643" s="6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(E643/D643)*100</f>
        <v>119.96808510638297</v>
      </c>
      <c r="P643" s="6">
        <f t="shared" ref="P643:P706" si="61">IF(G643=0,0,E643/G643)</f>
        <v>58.128865979381445</v>
      </c>
      <c r="Q643" t="str">
        <f t="shared" si="59"/>
        <v>theater</v>
      </c>
      <c r="R643" t="str">
        <f t="shared" ref="R643:R706" si="62">RIGHT(N643,LEN(N643)-SEARCH("/",N643))</f>
        <v>plays</v>
      </c>
      <c r="S643" s="9">
        <f t="shared" ref="S643:S706" si="63">(((J643/60)/60)/24)+DATE(1970,1,1)</f>
        <v>42786.25</v>
      </c>
      <c r="T643" s="10">
        <f t="shared" ref="T643:T706" si="64">(((K643/60)/60)/24)+DATE(1970,1,1)</f>
        <v>42814.208333333328</v>
      </c>
    </row>
    <row r="644" spans="1:20" ht="16" x14ac:dyDescent="0.4">
      <c r="A644">
        <v>642</v>
      </c>
      <c r="B644" t="s">
        <v>1326</v>
      </c>
      <c r="C644" s="3" t="s">
        <v>1327</v>
      </c>
      <c r="D644" s="6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145.45652173913044</v>
      </c>
      <c r="P644" s="6">
        <f t="shared" si="61"/>
        <v>103.73643410852713</v>
      </c>
      <c r="Q644" t="str">
        <f t="shared" si="59"/>
        <v>technology</v>
      </c>
      <c r="R644" t="str">
        <f t="shared" si="62"/>
        <v>wearables</v>
      </c>
      <c r="S644" s="9">
        <f t="shared" si="63"/>
        <v>43451.25</v>
      </c>
      <c r="T644" s="10">
        <f t="shared" si="64"/>
        <v>43460.25</v>
      </c>
    </row>
    <row r="645" spans="1:20" ht="16" x14ac:dyDescent="0.4">
      <c r="A645">
        <v>643</v>
      </c>
      <c r="B645" t="s">
        <v>1328</v>
      </c>
      <c r="C645" s="3" t="s">
        <v>1329</v>
      </c>
      <c r="D645" s="6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221.38255033557047</v>
      </c>
      <c r="P645" s="6">
        <f t="shared" si="61"/>
        <v>87.962666666666664</v>
      </c>
      <c r="Q645" t="str">
        <f t="shared" ref="Q645:Q708" si="65">LEFT(N645, SEARCH("/",N645)-1)</f>
        <v>theater</v>
      </c>
      <c r="R645" t="str">
        <f t="shared" si="62"/>
        <v>plays</v>
      </c>
      <c r="S645" s="9">
        <f t="shared" si="63"/>
        <v>42795.25</v>
      </c>
      <c r="T645" s="10">
        <f t="shared" si="64"/>
        <v>42813.208333333328</v>
      </c>
    </row>
    <row r="646" spans="1:20" ht="16" x14ac:dyDescent="0.4">
      <c r="A646">
        <v>644</v>
      </c>
      <c r="B646" t="s">
        <v>1330</v>
      </c>
      <c r="C646" s="3" t="s">
        <v>1331</v>
      </c>
      <c r="D646" s="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48.396694214876035</v>
      </c>
      <c r="P646" s="6">
        <f t="shared" si="61"/>
        <v>28</v>
      </c>
      <c r="Q646" t="str">
        <f t="shared" si="65"/>
        <v>theater</v>
      </c>
      <c r="R646" t="str">
        <f t="shared" si="62"/>
        <v>plays</v>
      </c>
      <c r="S646" s="9">
        <f t="shared" si="63"/>
        <v>43452.25</v>
      </c>
      <c r="T646" s="10">
        <f t="shared" si="64"/>
        <v>43468.25</v>
      </c>
    </row>
    <row r="647" spans="1:20" ht="16" x14ac:dyDescent="0.4">
      <c r="A647">
        <v>645</v>
      </c>
      <c r="B647" t="s">
        <v>1332</v>
      </c>
      <c r="C647" s="3" t="s">
        <v>1333</v>
      </c>
      <c r="D647" s="6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92.911504424778755</v>
      </c>
      <c r="P647" s="6">
        <f t="shared" si="61"/>
        <v>37.999361294443261</v>
      </c>
      <c r="Q647" t="str">
        <f t="shared" si="65"/>
        <v>music</v>
      </c>
      <c r="R647" t="str">
        <f t="shared" si="62"/>
        <v>rock</v>
      </c>
      <c r="S647" s="9">
        <f t="shared" si="63"/>
        <v>43369.208333333328</v>
      </c>
      <c r="T647" s="10">
        <f t="shared" si="64"/>
        <v>43390.208333333328</v>
      </c>
    </row>
    <row r="648" spans="1:20" ht="16" x14ac:dyDescent="0.4">
      <c r="A648">
        <v>646</v>
      </c>
      <c r="B648" t="s">
        <v>1334</v>
      </c>
      <c r="C648" s="3" t="s">
        <v>1335</v>
      </c>
      <c r="D648" s="6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88.599797365754824</v>
      </c>
      <c r="P648" s="6">
        <f t="shared" si="61"/>
        <v>29.999313893653515</v>
      </c>
      <c r="Q648" t="str">
        <f t="shared" si="65"/>
        <v>games</v>
      </c>
      <c r="R648" t="str">
        <f t="shared" si="62"/>
        <v>video games</v>
      </c>
      <c r="S648" s="9">
        <f t="shared" si="63"/>
        <v>41346.208333333336</v>
      </c>
      <c r="T648" s="10">
        <f t="shared" si="64"/>
        <v>41357.208333333336</v>
      </c>
    </row>
    <row r="649" spans="1:20" ht="16" x14ac:dyDescent="0.4">
      <c r="A649">
        <v>647</v>
      </c>
      <c r="B649" t="s">
        <v>1336</v>
      </c>
      <c r="C649" s="3" t="s">
        <v>1337</v>
      </c>
      <c r="D649" s="6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41.4</v>
      </c>
      <c r="P649" s="6">
        <f t="shared" si="61"/>
        <v>103.5</v>
      </c>
      <c r="Q649" t="str">
        <f t="shared" si="65"/>
        <v>publishing</v>
      </c>
      <c r="R649" t="str">
        <f t="shared" si="62"/>
        <v>translations</v>
      </c>
      <c r="S649" s="9">
        <f t="shared" si="63"/>
        <v>43199.208333333328</v>
      </c>
      <c r="T649" s="10">
        <f t="shared" si="64"/>
        <v>43223.208333333328</v>
      </c>
    </row>
    <row r="650" spans="1:20" ht="16" x14ac:dyDescent="0.4">
      <c r="A650">
        <v>648</v>
      </c>
      <c r="B650" t="s">
        <v>1338</v>
      </c>
      <c r="C650" s="3" t="s">
        <v>1339</v>
      </c>
      <c r="D650" s="6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63.056795131845846</v>
      </c>
      <c r="P650" s="6">
        <f t="shared" si="61"/>
        <v>85.994467496542185</v>
      </c>
      <c r="Q650" t="str">
        <f t="shared" si="65"/>
        <v>food</v>
      </c>
      <c r="R650" t="str">
        <f t="shared" si="62"/>
        <v>food trucks</v>
      </c>
      <c r="S650" s="9">
        <f t="shared" si="63"/>
        <v>42922.208333333328</v>
      </c>
      <c r="T650" s="10">
        <f t="shared" si="64"/>
        <v>42940.208333333328</v>
      </c>
    </row>
    <row r="651" spans="1:20" ht="16" x14ac:dyDescent="0.4">
      <c r="A651">
        <v>649</v>
      </c>
      <c r="B651" t="s">
        <v>1340</v>
      </c>
      <c r="C651" s="3" t="s">
        <v>1341</v>
      </c>
      <c r="D651" s="6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48.482333607230892</v>
      </c>
      <c r="P651" s="6">
        <f t="shared" si="61"/>
        <v>98.011627906976742</v>
      </c>
      <c r="Q651" t="str">
        <f t="shared" si="65"/>
        <v>theater</v>
      </c>
      <c r="R651" t="str">
        <f t="shared" si="62"/>
        <v>plays</v>
      </c>
      <c r="S651" s="9">
        <f t="shared" si="63"/>
        <v>40471.208333333336</v>
      </c>
      <c r="T651" s="10">
        <f t="shared" si="64"/>
        <v>40482.208333333336</v>
      </c>
    </row>
    <row r="652" spans="1:20" ht="16" x14ac:dyDescent="0.4">
      <c r="A652">
        <v>650</v>
      </c>
      <c r="B652" t="s">
        <v>1342</v>
      </c>
      <c r="C652" s="3" t="s">
        <v>1343</v>
      </c>
      <c r="D652" s="6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2</v>
      </c>
      <c r="P652" s="6">
        <f t="shared" si="61"/>
        <v>2</v>
      </c>
      <c r="Q652" t="str">
        <f t="shared" si="65"/>
        <v>music</v>
      </c>
      <c r="R652" t="str">
        <f t="shared" si="62"/>
        <v>jazz</v>
      </c>
      <c r="S652" s="9">
        <f t="shared" si="63"/>
        <v>41828.208333333336</v>
      </c>
      <c r="T652" s="10">
        <f t="shared" si="64"/>
        <v>41855.208333333336</v>
      </c>
    </row>
    <row r="653" spans="1:20" ht="16" x14ac:dyDescent="0.4">
      <c r="A653">
        <v>651</v>
      </c>
      <c r="B653" t="s">
        <v>1344</v>
      </c>
      <c r="C653" s="3" t="s">
        <v>1345</v>
      </c>
      <c r="D653" s="6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88.47941026944585</v>
      </c>
      <c r="P653" s="6">
        <f t="shared" si="61"/>
        <v>44.994570837642193</v>
      </c>
      <c r="Q653" t="str">
        <f t="shared" si="65"/>
        <v>film &amp; video</v>
      </c>
      <c r="R653" t="str">
        <f t="shared" si="62"/>
        <v>shorts</v>
      </c>
      <c r="S653" s="9">
        <f t="shared" si="63"/>
        <v>41692.25</v>
      </c>
      <c r="T653" s="10">
        <f t="shared" si="64"/>
        <v>41707.25</v>
      </c>
    </row>
    <row r="654" spans="1:20" ht="16" x14ac:dyDescent="0.4">
      <c r="A654">
        <v>652</v>
      </c>
      <c r="B654" t="s">
        <v>1346</v>
      </c>
      <c r="C654" s="3" t="s">
        <v>1347</v>
      </c>
      <c r="D654" s="6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126.84</v>
      </c>
      <c r="P654" s="6">
        <f t="shared" si="61"/>
        <v>31.012224938875306</v>
      </c>
      <c r="Q654" t="str">
        <f t="shared" si="65"/>
        <v>technology</v>
      </c>
      <c r="R654" t="str">
        <f t="shared" si="62"/>
        <v>web</v>
      </c>
      <c r="S654" s="9">
        <f t="shared" si="63"/>
        <v>42587.208333333328</v>
      </c>
      <c r="T654" s="10">
        <f t="shared" si="64"/>
        <v>42630.208333333328</v>
      </c>
    </row>
    <row r="655" spans="1:20" ht="16" x14ac:dyDescent="0.4">
      <c r="A655">
        <v>653</v>
      </c>
      <c r="B655" t="s">
        <v>1348</v>
      </c>
      <c r="C655" s="3" t="s">
        <v>1349</v>
      </c>
      <c r="D655" s="6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2338.833333333333</v>
      </c>
      <c r="P655" s="6">
        <f t="shared" si="61"/>
        <v>59.970085470085472</v>
      </c>
      <c r="Q655" t="str">
        <f t="shared" si="65"/>
        <v>technology</v>
      </c>
      <c r="R655" t="str">
        <f t="shared" si="62"/>
        <v>web</v>
      </c>
      <c r="S655" s="9">
        <f t="shared" si="63"/>
        <v>42468.208333333328</v>
      </c>
      <c r="T655" s="10">
        <f t="shared" si="64"/>
        <v>42470.208333333328</v>
      </c>
    </row>
    <row r="656" spans="1:20" ht="16" x14ac:dyDescent="0.4">
      <c r="A656">
        <v>654</v>
      </c>
      <c r="B656" t="s">
        <v>1350</v>
      </c>
      <c r="C656" s="3" t="s">
        <v>1351</v>
      </c>
      <c r="D656" s="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508.38857142857148</v>
      </c>
      <c r="P656" s="6">
        <f t="shared" si="61"/>
        <v>58.9973474801061</v>
      </c>
      <c r="Q656" t="str">
        <f t="shared" si="65"/>
        <v>music</v>
      </c>
      <c r="R656" t="str">
        <f t="shared" si="62"/>
        <v>metal</v>
      </c>
      <c r="S656" s="9">
        <f t="shared" si="63"/>
        <v>42240.208333333328</v>
      </c>
      <c r="T656" s="10">
        <f t="shared" si="64"/>
        <v>42245.208333333328</v>
      </c>
    </row>
    <row r="657" spans="1:20" ht="16" x14ac:dyDescent="0.4">
      <c r="A657">
        <v>655</v>
      </c>
      <c r="B657" t="s">
        <v>1352</v>
      </c>
      <c r="C657" s="3" t="s">
        <v>1353</v>
      </c>
      <c r="D657" s="6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191.47826086956522</v>
      </c>
      <c r="P657" s="6">
        <f t="shared" si="61"/>
        <v>50.045454545454547</v>
      </c>
      <c r="Q657" t="str">
        <f t="shared" si="65"/>
        <v>photography</v>
      </c>
      <c r="R657" t="str">
        <f t="shared" si="62"/>
        <v>photography books</v>
      </c>
      <c r="S657" s="9">
        <f t="shared" si="63"/>
        <v>42796.25</v>
      </c>
      <c r="T657" s="10">
        <f t="shared" si="64"/>
        <v>42809.208333333328</v>
      </c>
    </row>
    <row r="658" spans="1:20" ht="31.5" x14ac:dyDescent="0.4">
      <c r="A658">
        <v>656</v>
      </c>
      <c r="B658" t="s">
        <v>1354</v>
      </c>
      <c r="C658" s="3" t="s">
        <v>1355</v>
      </c>
      <c r="D658" s="6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42.127533783783782</v>
      </c>
      <c r="P658" s="6">
        <f t="shared" si="61"/>
        <v>98.966269841269835</v>
      </c>
      <c r="Q658" t="str">
        <f t="shared" si="65"/>
        <v>food</v>
      </c>
      <c r="R658" t="str">
        <f t="shared" si="62"/>
        <v>food trucks</v>
      </c>
      <c r="S658" s="9">
        <f t="shared" si="63"/>
        <v>43097.25</v>
      </c>
      <c r="T658" s="10">
        <f t="shared" si="64"/>
        <v>43102.25</v>
      </c>
    </row>
    <row r="659" spans="1:20" ht="16" x14ac:dyDescent="0.4">
      <c r="A659">
        <v>657</v>
      </c>
      <c r="B659" t="s">
        <v>1356</v>
      </c>
      <c r="C659" s="3" t="s">
        <v>1357</v>
      </c>
      <c r="D659" s="6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</v>
      </c>
      <c r="P659" s="6">
        <f t="shared" si="61"/>
        <v>58.857142857142854</v>
      </c>
      <c r="Q659" t="str">
        <f t="shared" si="65"/>
        <v>film &amp; video</v>
      </c>
      <c r="R659" t="str">
        <f t="shared" si="62"/>
        <v>science fiction</v>
      </c>
      <c r="S659" s="9">
        <f t="shared" si="63"/>
        <v>43096.25</v>
      </c>
      <c r="T659" s="10">
        <f t="shared" si="64"/>
        <v>43112.25</v>
      </c>
    </row>
    <row r="660" spans="1:20" ht="16" x14ac:dyDescent="0.4">
      <c r="A660">
        <v>658</v>
      </c>
      <c r="B660" t="s">
        <v>1358</v>
      </c>
      <c r="C660" s="3" t="s">
        <v>1359</v>
      </c>
      <c r="D660" s="6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60.064638783269963</v>
      </c>
      <c r="P660" s="6">
        <f t="shared" si="61"/>
        <v>81.010256410256417</v>
      </c>
      <c r="Q660" t="str">
        <f t="shared" si="65"/>
        <v>music</v>
      </c>
      <c r="R660" t="str">
        <f t="shared" si="62"/>
        <v>rock</v>
      </c>
      <c r="S660" s="9">
        <f t="shared" si="63"/>
        <v>42246.208333333328</v>
      </c>
      <c r="T660" s="10">
        <f t="shared" si="64"/>
        <v>42269.208333333328</v>
      </c>
    </row>
    <row r="661" spans="1:20" ht="16" x14ac:dyDescent="0.4">
      <c r="A661">
        <v>659</v>
      </c>
      <c r="B661" t="s">
        <v>1360</v>
      </c>
      <c r="C661" s="3" t="s">
        <v>1361</v>
      </c>
      <c r="D661" s="6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47.232808616404313</v>
      </c>
      <c r="P661" s="6">
        <f t="shared" si="61"/>
        <v>76.013333333333335</v>
      </c>
      <c r="Q661" t="str">
        <f t="shared" si="65"/>
        <v>film &amp; video</v>
      </c>
      <c r="R661" t="str">
        <f t="shared" si="62"/>
        <v>documentary</v>
      </c>
      <c r="S661" s="9">
        <f t="shared" si="63"/>
        <v>40570.25</v>
      </c>
      <c r="T661" s="10">
        <f t="shared" si="64"/>
        <v>40571.25</v>
      </c>
    </row>
    <row r="662" spans="1:20" ht="16" x14ac:dyDescent="0.4">
      <c r="A662">
        <v>660</v>
      </c>
      <c r="B662" t="s">
        <v>1362</v>
      </c>
      <c r="C662" s="3" t="s">
        <v>1363</v>
      </c>
      <c r="D662" s="6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81.736263736263737</v>
      </c>
      <c r="P662" s="6">
        <f t="shared" si="61"/>
        <v>96.597402597402592</v>
      </c>
      <c r="Q662" t="str">
        <f t="shared" si="65"/>
        <v>theater</v>
      </c>
      <c r="R662" t="str">
        <f t="shared" si="62"/>
        <v>plays</v>
      </c>
      <c r="S662" s="9">
        <f t="shared" si="63"/>
        <v>42237.208333333328</v>
      </c>
      <c r="T662" s="10">
        <f t="shared" si="64"/>
        <v>42246.208333333328</v>
      </c>
    </row>
    <row r="663" spans="1:20" ht="16" x14ac:dyDescent="0.4">
      <c r="A663">
        <v>661</v>
      </c>
      <c r="B663" t="s">
        <v>1364</v>
      </c>
      <c r="C663" s="3" t="s">
        <v>1365</v>
      </c>
      <c r="D663" s="6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54.187265917603</v>
      </c>
      <c r="P663" s="6">
        <f t="shared" si="61"/>
        <v>76.957446808510639</v>
      </c>
      <c r="Q663" t="str">
        <f t="shared" si="65"/>
        <v>music</v>
      </c>
      <c r="R663" t="str">
        <f t="shared" si="62"/>
        <v>jazz</v>
      </c>
      <c r="S663" s="9">
        <f t="shared" si="63"/>
        <v>40996.208333333336</v>
      </c>
      <c r="T663" s="10">
        <f t="shared" si="64"/>
        <v>41026.208333333336</v>
      </c>
    </row>
    <row r="664" spans="1:20" ht="16" x14ac:dyDescent="0.4">
      <c r="A664">
        <v>662</v>
      </c>
      <c r="B664" t="s">
        <v>1366</v>
      </c>
      <c r="C664" s="3" t="s">
        <v>1367</v>
      </c>
      <c r="D664" s="6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97.868131868131869</v>
      </c>
      <c r="P664" s="6">
        <f t="shared" si="61"/>
        <v>67.984732824427482</v>
      </c>
      <c r="Q664" t="str">
        <f t="shared" si="65"/>
        <v>theater</v>
      </c>
      <c r="R664" t="str">
        <f t="shared" si="62"/>
        <v>plays</v>
      </c>
      <c r="S664" s="9">
        <f t="shared" si="63"/>
        <v>43443.25</v>
      </c>
      <c r="T664" s="10">
        <f t="shared" si="64"/>
        <v>43447.25</v>
      </c>
    </row>
    <row r="665" spans="1:20" ht="16" x14ac:dyDescent="0.4">
      <c r="A665">
        <v>663</v>
      </c>
      <c r="B665" t="s">
        <v>1368</v>
      </c>
      <c r="C665" s="3" t="s">
        <v>1369</v>
      </c>
      <c r="D665" s="6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77.239999999999995</v>
      </c>
      <c r="P665" s="6">
        <f t="shared" si="61"/>
        <v>88.781609195402297</v>
      </c>
      <c r="Q665" t="str">
        <f t="shared" si="65"/>
        <v>theater</v>
      </c>
      <c r="R665" t="str">
        <f t="shared" si="62"/>
        <v>plays</v>
      </c>
      <c r="S665" s="9">
        <f t="shared" si="63"/>
        <v>40458.208333333336</v>
      </c>
      <c r="T665" s="10">
        <f t="shared" si="64"/>
        <v>40481.208333333336</v>
      </c>
    </row>
    <row r="666" spans="1:20" ht="16" x14ac:dyDescent="0.4">
      <c r="A666">
        <v>664</v>
      </c>
      <c r="B666" t="s">
        <v>708</v>
      </c>
      <c r="C666" s="3" t="s">
        <v>1370</v>
      </c>
      <c r="D666" s="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33.464735516372798</v>
      </c>
      <c r="P666" s="6">
        <f t="shared" si="61"/>
        <v>24.99623706491063</v>
      </c>
      <c r="Q666" t="str">
        <f t="shared" si="65"/>
        <v>music</v>
      </c>
      <c r="R666" t="str">
        <f t="shared" si="62"/>
        <v>jazz</v>
      </c>
      <c r="S666" s="9">
        <f t="shared" si="63"/>
        <v>40959.25</v>
      </c>
      <c r="T666" s="10">
        <f t="shared" si="64"/>
        <v>40969.25</v>
      </c>
    </row>
    <row r="667" spans="1:20" ht="16" x14ac:dyDescent="0.4">
      <c r="A667">
        <v>665</v>
      </c>
      <c r="B667" t="s">
        <v>1371</v>
      </c>
      <c r="C667" s="3" t="s">
        <v>1372</v>
      </c>
      <c r="D667" s="6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239.58823529411765</v>
      </c>
      <c r="P667" s="6">
        <f t="shared" si="61"/>
        <v>44.922794117647058</v>
      </c>
      <c r="Q667" t="str">
        <f t="shared" si="65"/>
        <v>film &amp; video</v>
      </c>
      <c r="R667" t="str">
        <f t="shared" si="62"/>
        <v>documentary</v>
      </c>
      <c r="S667" s="9">
        <f t="shared" si="63"/>
        <v>40733.208333333336</v>
      </c>
      <c r="T667" s="10">
        <f t="shared" si="64"/>
        <v>40747.208333333336</v>
      </c>
    </row>
    <row r="668" spans="1:20" ht="16" x14ac:dyDescent="0.4">
      <c r="A668">
        <v>666</v>
      </c>
      <c r="B668" t="s">
        <v>1373</v>
      </c>
      <c r="C668" s="3" t="s">
        <v>1374</v>
      </c>
      <c r="D668" s="6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64.032258064516128</v>
      </c>
      <c r="P668" s="6">
        <f t="shared" si="61"/>
        <v>79.400000000000006</v>
      </c>
      <c r="Q668" t="str">
        <f t="shared" si="65"/>
        <v>theater</v>
      </c>
      <c r="R668" t="str">
        <f t="shared" si="62"/>
        <v>plays</v>
      </c>
      <c r="S668" s="9">
        <f t="shared" si="63"/>
        <v>41516.208333333336</v>
      </c>
      <c r="T668" s="10">
        <f t="shared" si="64"/>
        <v>41522.208333333336</v>
      </c>
    </row>
    <row r="669" spans="1:20" ht="31.5" x14ac:dyDescent="0.4">
      <c r="A669">
        <v>667</v>
      </c>
      <c r="B669" t="s">
        <v>1375</v>
      </c>
      <c r="C669" s="3" t="s">
        <v>1376</v>
      </c>
      <c r="D669" s="6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176.15942028985506</v>
      </c>
      <c r="P669" s="6">
        <f t="shared" si="61"/>
        <v>29.009546539379475</v>
      </c>
      <c r="Q669" t="str">
        <f t="shared" si="65"/>
        <v>journalism</v>
      </c>
      <c r="R669" t="str">
        <f t="shared" si="62"/>
        <v>audio</v>
      </c>
      <c r="S669" s="9">
        <f t="shared" si="63"/>
        <v>41892.208333333336</v>
      </c>
      <c r="T669" s="10">
        <f t="shared" si="64"/>
        <v>41901.208333333336</v>
      </c>
    </row>
    <row r="670" spans="1:20" ht="31.5" x14ac:dyDescent="0.4">
      <c r="A670">
        <v>668</v>
      </c>
      <c r="B670" t="s">
        <v>1377</v>
      </c>
      <c r="C670" s="3" t="s">
        <v>1378</v>
      </c>
      <c r="D670" s="6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20.33818181818182</v>
      </c>
      <c r="P670" s="6">
        <f t="shared" si="61"/>
        <v>73.59210526315789</v>
      </c>
      <c r="Q670" t="str">
        <f t="shared" si="65"/>
        <v>theater</v>
      </c>
      <c r="R670" t="str">
        <f t="shared" si="62"/>
        <v>plays</v>
      </c>
      <c r="S670" s="9">
        <f t="shared" si="63"/>
        <v>41122.208333333336</v>
      </c>
      <c r="T670" s="10">
        <f t="shared" si="64"/>
        <v>41134.208333333336</v>
      </c>
    </row>
    <row r="671" spans="1:20" ht="16" x14ac:dyDescent="0.4">
      <c r="A671">
        <v>669</v>
      </c>
      <c r="B671" t="s">
        <v>1379</v>
      </c>
      <c r="C671" s="3" t="s">
        <v>1380</v>
      </c>
      <c r="D671" s="6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358.64754098360658</v>
      </c>
      <c r="P671" s="6">
        <f t="shared" si="61"/>
        <v>107.97038864898211</v>
      </c>
      <c r="Q671" t="str">
        <f t="shared" si="65"/>
        <v>theater</v>
      </c>
      <c r="R671" t="str">
        <f t="shared" si="62"/>
        <v>plays</v>
      </c>
      <c r="S671" s="9">
        <f t="shared" si="63"/>
        <v>42912.208333333328</v>
      </c>
      <c r="T671" s="10">
        <f t="shared" si="64"/>
        <v>42921.208333333328</v>
      </c>
    </row>
    <row r="672" spans="1:20" ht="31.5" x14ac:dyDescent="0.4">
      <c r="A672">
        <v>670</v>
      </c>
      <c r="B672" t="s">
        <v>1334</v>
      </c>
      <c r="C672" s="3" t="s">
        <v>1381</v>
      </c>
      <c r="D672" s="6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468.85802469135803</v>
      </c>
      <c r="P672" s="6">
        <f t="shared" si="61"/>
        <v>68.987284287011803</v>
      </c>
      <c r="Q672" t="str">
        <f t="shared" si="65"/>
        <v>music</v>
      </c>
      <c r="R672" t="str">
        <f t="shared" si="62"/>
        <v>indie rock</v>
      </c>
      <c r="S672" s="9">
        <f t="shared" si="63"/>
        <v>42425.25</v>
      </c>
      <c r="T672" s="10">
        <f t="shared" si="64"/>
        <v>42437.25</v>
      </c>
    </row>
    <row r="673" spans="1:20" ht="31.5" x14ac:dyDescent="0.4">
      <c r="A673">
        <v>671</v>
      </c>
      <c r="B673" t="s">
        <v>1382</v>
      </c>
      <c r="C673" s="3" t="s">
        <v>1383</v>
      </c>
      <c r="D673" s="6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122.05635245901641</v>
      </c>
      <c r="P673" s="6">
        <f t="shared" si="61"/>
        <v>111.02236719478098</v>
      </c>
      <c r="Q673" t="str">
        <f t="shared" si="65"/>
        <v>theater</v>
      </c>
      <c r="R673" t="str">
        <f t="shared" si="62"/>
        <v>plays</v>
      </c>
      <c r="S673" s="9">
        <f t="shared" si="63"/>
        <v>40390.208333333336</v>
      </c>
      <c r="T673" s="10">
        <f t="shared" si="64"/>
        <v>40394.208333333336</v>
      </c>
    </row>
    <row r="674" spans="1:20" ht="16" x14ac:dyDescent="0.4">
      <c r="A674">
        <v>672</v>
      </c>
      <c r="B674" t="s">
        <v>1384</v>
      </c>
      <c r="C674" s="3" t="s">
        <v>1385</v>
      </c>
      <c r="D674" s="6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55.931783729156137</v>
      </c>
      <c r="P674" s="6">
        <f t="shared" si="61"/>
        <v>24.997515808491418</v>
      </c>
      <c r="Q674" t="str">
        <f t="shared" si="65"/>
        <v>theater</v>
      </c>
      <c r="R674" t="str">
        <f t="shared" si="62"/>
        <v>plays</v>
      </c>
      <c r="S674" s="9">
        <f t="shared" si="63"/>
        <v>43180.208333333328</v>
      </c>
      <c r="T674" s="10">
        <f t="shared" si="64"/>
        <v>43190.208333333328</v>
      </c>
    </row>
    <row r="675" spans="1:20" ht="16" x14ac:dyDescent="0.4">
      <c r="A675">
        <v>673</v>
      </c>
      <c r="B675" t="s">
        <v>1386</v>
      </c>
      <c r="C675" s="3" t="s">
        <v>1387</v>
      </c>
      <c r="D675" s="6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43.660714285714285</v>
      </c>
      <c r="P675" s="6">
        <f t="shared" si="61"/>
        <v>42.155172413793103</v>
      </c>
      <c r="Q675" t="str">
        <f t="shared" si="65"/>
        <v>music</v>
      </c>
      <c r="R675" t="str">
        <f t="shared" si="62"/>
        <v>indie rock</v>
      </c>
      <c r="S675" s="9">
        <f t="shared" si="63"/>
        <v>42475.208333333328</v>
      </c>
      <c r="T675" s="10">
        <f t="shared" si="64"/>
        <v>42496.208333333328</v>
      </c>
    </row>
    <row r="676" spans="1:20" ht="16" x14ac:dyDescent="0.4">
      <c r="A676">
        <v>674</v>
      </c>
      <c r="B676" t="s">
        <v>1388</v>
      </c>
      <c r="C676" s="3" t="s">
        <v>1389</v>
      </c>
      <c r="D676" s="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33.53837141183363</v>
      </c>
      <c r="P676" s="6">
        <f t="shared" si="61"/>
        <v>47.003284072249592</v>
      </c>
      <c r="Q676" t="str">
        <f t="shared" si="65"/>
        <v>photography</v>
      </c>
      <c r="R676" t="str">
        <f t="shared" si="62"/>
        <v>photography books</v>
      </c>
      <c r="S676" s="9">
        <f t="shared" si="63"/>
        <v>40774.208333333336</v>
      </c>
      <c r="T676" s="10">
        <f t="shared" si="64"/>
        <v>40821.208333333336</v>
      </c>
    </row>
    <row r="677" spans="1:20" ht="16" x14ac:dyDescent="0.4">
      <c r="A677">
        <v>675</v>
      </c>
      <c r="B677" t="s">
        <v>1390</v>
      </c>
      <c r="C677" s="3" t="s">
        <v>1391</v>
      </c>
      <c r="D677" s="6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122.97938144329896</v>
      </c>
      <c r="P677" s="6">
        <f t="shared" si="61"/>
        <v>36.0392749244713</v>
      </c>
      <c r="Q677" t="str">
        <f t="shared" si="65"/>
        <v>journalism</v>
      </c>
      <c r="R677" t="str">
        <f t="shared" si="62"/>
        <v>audio</v>
      </c>
      <c r="S677" s="9">
        <f t="shared" si="63"/>
        <v>43719.208333333328</v>
      </c>
      <c r="T677" s="10">
        <f t="shared" si="64"/>
        <v>43726.208333333328</v>
      </c>
    </row>
    <row r="678" spans="1:20" ht="16" x14ac:dyDescent="0.4">
      <c r="A678">
        <v>676</v>
      </c>
      <c r="B678" t="s">
        <v>1392</v>
      </c>
      <c r="C678" s="3" t="s">
        <v>1393</v>
      </c>
      <c r="D678" s="6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189.74959871589084</v>
      </c>
      <c r="P678" s="6">
        <f t="shared" si="61"/>
        <v>101.03760683760684</v>
      </c>
      <c r="Q678" t="str">
        <f t="shared" si="65"/>
        <v>photography</v>
      </c>
      <c r="R678" t="str">
        <f t="shared" si="62"/>
        <v>photography books</v>
      </c>
      <c r="S678" s="9">
        <f t="shared" si="63"/>
        <v>41178.208333333336</v>
      </c>
      <c r="T678" s="10">
        <f t="shared" si="64"/>
        <v>41187.208333333336</v>
      </c>
    </row>
    <row r="679" spans="1:20" ht="16" x14ac:dyDescent="0.4">
      <c r="A679">
        <v>677</v>
      </c>
      <c r="B679" t="s">
        <v>1394</v>
      </c>
      <c r="C679" s="3" t="s">
        <v>1395</v>
      </c>
      <c r="D679" s="6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83.622641509433961</v>
      </c>
      <c r="P679" s="6">
        <f t="shared" si="61"/>
        <v>39.927927927927925</v>
      </c>
      <c r="Q679" t="str">
        <f t="shared" si="65"/>
        <v>publishing</v>
      </c>
      <c r="R679" t="str">
        <f t="shared" si="62"/>
        <v>fiction</v>
      </c>
      <c r="S679" s="9">
        <f t="shared" si="63"/>
        <v>42561.208333333328</v>
      </c>
      <c r="T679" s="10">
        <f t="shared" si="64"/>
        <v>42611.208333333328</v>
      </c>
    </row>
    <row r="680" spans="1:20" ht="16" x14ac:dyDescent="0.4">
      <c r="A680">
        <v>678</v>
      </c>
      <c r="B680" t="s">
        <v>1396</v>
      </c>
      <c r="C680" s="3" t="s">
        <v>1397</v>
      </c>
      <c r="D680" s="6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17.968844221105527</v>
      </c>
      <c r="P680" s="6">
        <f t="shared" si="61"/>
        <v>83.158139534883716</v>
      </c>
      <c r="Q680" t="str">
        <f t="shared" si="65"/>
        <v>film &amp; video</v>
      </c>
      <c r="R680" t="str">
        <f t="shared" si="62"/>
        <v>drama</v>
      </c>
      <c r="S680" s="9">
        <f t="shared" si="63"/>
        <v>43484.25</v>
      </c>
      <c r="T680" s="10">
        <f t="shared" si="64"/>
        <v>43486.25</v>
      </c>
    </row>
    <row r="681" spans="1:20" ht="16" x14ac:dyDescent="0.4">
      <c r="A681">
        <v>679</v>
      </c>
      <c r="B681" t="s">
        <v>668</v>
      </c>
      <c r="C681" s="3" t="s">
        <v>1398</v>
      </c>
      <c r="D681" s="6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1036.5</v>
      </c>
      <c r="P681" s="6">
        <f t="shared" si="61"/>
        <v>39.97520661157025</v>
      </c>
      <c r="Q681" t="str">
        <f t="shared" si="65"/>
        <v>food</v>
      </c>
      <c r="R681" t="str">
        <f t="shared" si="62"/>
        <v>food trucks</v>
      </c>
      <c r="S681" s="9">
        <f t="shared" si="63"/>
        <v>43756.208333333328</v>
      </c>
      <c r="T681" s="10">
        <f t="shared" si="64"/>
        <v>43761.208333333328</v>
      </c>
    </row>
    <row r="682" spans="1:20" ht="31.5" x14ac:dyDescent="0.4">
      <c r="A682">
        <v>680</v>
      </c>
      <c r="B682" t="s">
        <v>1399</v>
      </c>
      <c r="C682" s="3" t="s">
        <v>1400</v>
      </c>
      <c r="D682" s="6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97.405219780219781</v>
      </c>
      <c r="P682" s="6">
        <f t="shared" si="61"/>
        <v>47.993908629441627</v>
      </c>
      <c r="Q682" t="str">
        <f t="shared" si="65"/>
        <v>games</v>
      </c>
      <c r="R682" t="str">
        <f t="shared" si="62"/>
        <v>mobile games</v>
      </c>
      <c r="S682" s="9">
        <f t="shared" si="63"/>
        <v>43813.25</v>
      </c>
      <c r="T682" s="10">
        <f t="shared" si="64"/>
        <v>43815.25</v>
      </c>
    </row>
    <row r="683" spans="1:20" ht="31.5" x14ac:dyDescent="0.4">
      <c r="A683">
        <v>681</v>
      </c>
      <c r="B683" t="s">
        <v>1401</v>
      </c>
      <c r="C683" s="3" t="s">
        <v>1402</v>
      </c>
      <c r="D683" s="6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86.386203150461711</v>
      </c>
      <c r="P683" s="6">
        <f t="shared" si="61"/>
        <v>95.978877489438744</v>
      </c>
      <c r="Q683" t="str">
        <f t="shared" si="65"/>
        <v>theater</v>
      </c>
      <c r="R683" t="str">
        <f t="shared" si="62"/>
        <v>plays</v>
      </c>
      <c r="S683" s="9">
        <f t="shared" si="63"/>
        <v>40898.25</v>
      </c>
      <c r="T683" s="10">
        <f t="shared" si="64"/>
        <v>40904.25</v>
      </c>
    </row>
    <row r="684" spans="1:20" ht="16" x14ac:dyDescent="0.4">
      <c r="A684">
        <v>682</v>
      </c>
      <c r="B684" t="s">
        <v>1403</v>
      </c>
      <c r="C684" s="3" t="s">
        <v>1404</v>
      </c>
      <c r="D684" s="6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150.16666666666666</v>
      </c>
      <c r="P684" s="6">
        <f t="shared" si="61"/>
        <v>78.728155339805824</v>
      </c>
      <c r="Q684" t="str">
        <f t="shared" si="65"/>
        <v>theater</v>
      </c>
      <c r="R684" t="str">
        <f t="shared" si="62"/>
        <v>plays</v>
      </c>
      <c r="S684" s="9">
        <f t="shared" si="63"/>
        <v>41619.25</v>
      </c>
      <c r="T684" s="10">
        <f t="shared" si="64"/>
        <v>41628.25</v>
      </c>
    </row>
    <row r="685" spans="1:20" ht="16" x14ac:dyDescent="0.4">
      <c r="A685">
        <v>683</v>
      </c>
      <c r="B685" t="s">
        <v>1405</v>
      </c>
      <c r="C685" s="3" t="s">
        <v>1406</v>
      </c>
      <c r="D685" s="6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358.43478260869563</v>
      </c>
      <c r="P685" s="6">
        <f t="shared" si="61"/>
        <v>56.081632653061227</v>
      </c>
      <c r="Q685" t="str">
        <f t="shared" si="65"/>
        <v>theater</v>
      </c>
      <c r="R685" t="str">
        <f t="shared" si="62"/>
        <v>plays</v>
      </c>
      <c r="S685" s="9">
        <f t="shared" si="63"/>
        <v>43359.208333333328</v>
      </c>
      <c r="T685" s="10">
        <f t="shared" si="64"/>
        <v>43361.208333333328</v>
      </c>
    </row>
    <row r="686" spans="1:20" ht="16" x14ac:dyDescent="0.4">
      <c r="A686">
        <v>684</v>
      </c>
      <c r="B686" t="s">
        <v>1407</v>
      </c>
      <c r="C686" s="3" t="s">
        <v>1408</v>
      </c>
      <c r="D686" s="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542.85714285714289</v>
      </c>
      <c r="P686" s="6">
        <f t="shared" si="61"/>
        <v>69.090909090909093</v>
      </c>
      <c r="Q686" t="str">
        <f t="shared" si="65"/>
        <v>publishing</v>
      </c>
      <c r="R686" t="str">
        <f t="shared" si="62"/>
        <v>nonfiction</v>
      </c>
      <c r="S686" s="9">
        <f t="shared" si="63"/>
        <v>40358.208333333336</v>
      </c>
      <c r="T686" s="10">
        <f t="shared" si="64"/>
        <v>40378.208333333336</v>
      </c>
    </row>
    <row r="687" spans="1:20" ht="16" x14ac:dyDescent="0.4">
      <c r="A687">
        <v>685</v>
      </c>
      <c r="B687" t="s">
        <v>1409</v>
      </c>
      <c r="C687" s="3" t="s">
        <v>1410</v>
      </c>
      <c r="D687" s="6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67.500714285714281</v>
      </c>
      <c r="P687" s="6">
        <f t="shared" si="61"/>
        <v>102.05291576673866</v>
      </c>
      <c r="Q687" t="str">
        <f t="shared" si="65"/>
        <v>theater</v>
      </c>
      <c r="R687" t="str">
        <f t="shared" si="62"/>
        <v>plays</v>
      </c>
      <c r="S687" s="9">
        <f t="shared" si="63"/>
        <v>42239.208333333328</v>
      </c>
      <c r="T687" s="10">
        <f t="shared" si="64"/>
        <v>42263.208333333328</v>
      </c>
    </row>
    <row r="688" spans="1:20" ht="16" x14ac:dyDescent="0.4">
      <c r="A688">
        <v>686</v>
      </c>
      <c r="B688" t="s">
        <v>1411</v>
      </c>
      <c r="C688" s="3" t="s">
        <v>1412</v>
      </c>
      <c r="D688" s="6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191.74666666666667</v>
      </c>
      <c r="P688" s="6">
        <f t="shared" si="61"/>
        <v>107.32089552238806</v>
      </c>
      <c r="Q688" t="str">
        <f t="shared" si="65"/>
        <v>technology</v>
      </c>
      <c r="R688" t="str">
        <f t="shared" si="62"/>
        <v>wearables</v>
      </c>
      <c r="S688" s="9">
        <f t="shared" si="63"/>
        <v>43186.208333333328</v>
      </c>
      <c r="T688" s="10">
        <f t="shared" si="64"/>
        <v>43197.208333333328</v>
      </c>
    </row>
    <row r="689" spans="1:20" ht="16" x14ac:dyDescent="0.4">
      <c r="A689">
        <v>687</v>
      </c>
      <c r="B689" t="s">
        <v>1413</v>
      </c>
      <c r="C689" s="3" t="s">
        <v>1414</v>
      </c>
      <c r="D689" s="6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932</v>
      </c>
      <c r="P689" s="6">
        <f t="shared" si="61"/>
        <v>51.970260223048328</v>
      </c>
      <c r="Q689" t="str">
        <f t="shared" si="65"/>
        <v>theater</v>
      </c>
      <c r="R689" t="str">
        <f t="shared" si="62"/>
        <v>plays</v>
      </c>
      <c r="S689" s="9">
        <f t="shared" si="63"/>
        <v>42806.25</v>
      </c>
      <c r="T689" s="10">
        <f t="shared" si="64"/>
        <v>42809.208333333328</v>
      </c>
    </row>
    <row r="690" spans="1:20" ht="16" x14ac:dyDescent="0.4">
      <c r="A690">
        <v>688</v>
      </c>
      <c r="B690" t="s">
        <v>1415</v>
      </c>
      <c r="C690" s="3" t="s">
        <v>1416</v>
      </c>
      <c r="D690" s="6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429.27586206896552</v>
      </c>
      <c r="P690" s="6">
        <f t="shared" si="61"/>
        <v>71.137142857142862</v>
      </c>
      <c r="Q690" t="str">
        <f t="shared" si="65"/>
        <v>film &amp; video</v>
      </c>
      <c r="R690" t="str">
        <f t="shared" si="62"/>
        <v>television</v>
      </c>
      <c r="S690" s="9">
        <f t="shared" si="63"/>
        <v>43475.25</v>
      </c>
      <c r="T690" s="10">
        <f t="shared" si="64"/>
        <v>43491.25</v>
      </c>
    </row>
    <row r="691" spans="1:20" ht="16" x14ac:dyDescent="0.4">
      <c r="A691">
        <v>689</v>
      </c>
      <c r="B691" t="s">
        <v>1417</v>
      </c>
      <c r="C691" s="3" t="s">
        <v>1418</v>
      </c>
      <c r="D691" s="6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100.65753424657535</v>
      </c>
      <c r="P691" s="6">
        <f t="shared" si="61"/>
        <v>106.49275362318841</v>
      </c>
      <c r="Q691" t="str">
        <f t="shared" si="65"/>
        <v>technology</v>
      </c>
      <c r="R691" t="str">
        <f t="shared" si="62"/>
        <v>web</v>
      </c>
      <c r="S691" s="9">
        <f t="shared" si="63"/>
        <v>41576.208333333336</v>
      </c>
      <c r="T691" s="10">
        <f t="shared" si="64"/>
        <v>41588.25</v>
      </c>
    </row>
    <row r="692" spans="1:20" ht="16" x14ac:dyDescent="0.4">
      <c r="A692">
        <v>690</v>
      </c>
      <c r="B692" t="s">
        <v>1419</v>
      </c>
      <c r="C692" s="3" t="s">
        <v>1420</v>
      </c>
      <c r="D692" s="6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226.61111111111109</v>
      </c>
      <c r="P692" s="6">
        <f t="shared" si="61"/>
        <v>42.93684210526316</v>
      </c>
      <c r="Q692" t="str">
        <f t="shared" si="65"/>
        <v>film &amp; video</v>
      </c>
      <c r="R692" t="str">
        <f t="shared" si="62"/>
        <v>documentary</v>
      </c>
      <c r="S692" s="9">
        <f t="shared" si="63"/>
        <v>40874.25</v>
      </c>
      <c r="T692" s="10">
        <f t="shared" si="64"/>
        <v>40880.25</v>
      </c>
    </row>
    <row r="693" spans="1:20" ht="16" x14ac:dyDescent="0.4">
      <c r="A693">
        <v>691</v>
      </c>
      <c r="B693" t="s">
        <v>1421</v>
      </c>
      <c r="C693" s="3" t="s">
        <v>1422</v>
      </c>
      <c r="D693" s="6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142.38</v>
      </c>
      <c r="P693" s="6">
        <f t="shared" si="61"/>
        <v>30.037974683544302</v>
      </c>
      <c r="Q693" t="str">
        <f t="shared" si="65"/>
        <v>film &amp; video</v>
      </c>
      <c r="R693" t="str">
        <f t="shared" si="62"/>
        <v>documentary</v>
      </c>
      <c r="S693" s="9">
        <f t="shared" si="63"/>
        <v>41185.208333333336</v>
      </c>
      <c r="T693" s="10">
        <f t="shared" si="64"/>
        <v>41202.208333333336</v>
      </c>
    </row>
    <row r="694" spans="1:20" ht="16" x14ac:dyDescent="0.4">
      <c r="A694">
        <v>692</v>
      </c>
      <c r="B694" t="s">
        <v>1423</v>
      </c>
      <c r="C694" s="3" t="s">
        <v>1424</v>
      </c>
      <c r="D694" s="6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90.633333333333326</v>
      </c>
      <c r="P694" s="6">
        <f t="shared" si="61"/>
        <v>70.623376623376629</v>
      </c>
      <c r="Q694" t="str">
        <f t="shared" si="65"/>
        <v>music</v>
      </c>
      <c r="R694" t="str">
        <f t="shared" si="62"/>
        <v>rock</v>
      </c>
      <c r="S694" s="9">
        <f t="shared" si="63"/>
        <v>43655.208333333328</v>
      </c>
      <c r="T694" s="10">
        <f t="shared" si="64"/>
        <v>43673.208333333328</v>
      </c>
    </row>
    <row r="695" spans="1:20" ht="31.5" x14ac:dyDescent="0.4">
      <c r="A695">
        <v>693</v>
      </c>
      <c r="B695" t="s">
        <v>1425</v>
      </c>
      <c r="C695" s="3" t="s">
        <v>1426</v>
      </c>
      <c r="D695" s="6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63.966740576496676</v>
      </c>
      <c r="P695" s="6">
        <f t="shared" si="61"/>
        <v>66.016018306636155</v>
      </c>
      <c r="Q695" t="str">
        <f t="shared" si="65"/>
        <v>theater</v>
      </c>
      <c r="R695" t="str">
        <f t="shared" si="62"/>
        <v>plays</v>
      </c>
      <c r="S695" s="9">
        <f t="shared" si="63"/>
        <v>43025.208333333328</v>
      </c>
      <c r="T695" s="10">
        <f t="shared" si="64"/>
        <v>43042.208333333328</v>
      </c>
    </row>
    <row r="696" spans="1:20" ht="16" x14ac:dyDescent="0.4">
      <c r="A696">
        <v>694</v>
      </c>
      <c r="B696" t="s">
        <v>1427</v>
      </c>
      <c r="C696" s="3" t="s">
        <v>1428</v>
      </c>
      <c r="D696" s="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84.131868131868131</v>
      </c>
      <c r="P696" s="6">
        <f t="shared" si="61"/>
        <v>96.911392405063296</v>
      </c>
      <c r="Q696" t="str">
        <f t="shared" si="65"/>
        <v>theater</v>
      </c>
      <c r="R696" t="str">
        <f t="shared" si="62"/>
        <v>plays</v>
      </c>
      <c r="S696" s="9">
        <f t="shared" si="63"/>
        <v>43066.25</v>
      </c>
      <c r="T696" s="10">
        <f t="shared" si="64"/>
        <v>43103.25</v>
      </c>
    </row>
    <row r="697" spans="1:20" ht="16" x14ac:dyDescent="0.4">
      <c r="A697">
        <v>695</v>
      </c>
      <c r="B697" t="s">
        <v>1429</v>
      </c>
      <c r="C697" s="3" t="s">
        <v>1430</v>
      </c>
      <c r="D697" s="6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133.93478260869566</v>
      </c>
      <c r="P697" s="6">
        <f t="shared" si="61"/>
        <v>62.867346938775512</v>
      </c>
      <c r="Q697" t="str">
        <f t="shared" si="65"/>
        <v>music</v>
      </c>
      <c r="R697" t="str">
        <f t="shared" si="62"/>
        <v>rock</v>
      </c>
      <c r="S697" s="9">
        <f t="shared" si="63"/>
        <v>42322.25</v>
      </c>
      <c r="T697" s="10">
        <f t="shared" si="64"/>
        <v>42338.25</v>
      </c>
    </row>
    <row r="698" spans="1:20" ht="16" x14ac:dyDescent="0.4">
      <c r="A698">
        <v>696</v>
      </c>
      <c r="B698" t="s">
        <v>1431</v>
      </c>
      <c r="C698" s="3" t="s">
        <v>1432</v>
      </c>
      <c r="D698" s="6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59.042047531992694</v>
      </c>
      <c r="P698" s="6">
        <f t="shared" si="61"/>
        <v>108.98537682789652</v>
      </c>
      <c r="Q698" t="str">
        <f t="shared" si="65"/>
        <v>theater</v>
      </c>
      <c r="R698" t="str">
        <f t="shared" si="62"/>
        <v>plays</v>
      </c>
      <c r="S698" s="9">
        <f t="shared" si="63"/>
        <v>42114.208333333328</v>
      </c>
      <c r="T698" s="10">
        <f t="shared" si="64"/>
        <v>42115.208333333328</v>
      </c>
    </row>
    <row r="699" spans="1:20" ht="31.5" x14ac:dyDescent="0.4">
      <c r="A699">
        <v>697</v>
      </c>
      <c r="B699" t="s">
        <v>1433</v>
      </c>
      <c r="C699" s="3" t="s">
        <v>1434</v>
      </c>
      <c r="D699" s="6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152.80062063615205</v>
      </c>
      <c r="P699" s="6">
        <f t="shared" si="61"/>
        <v>26.999314599040439</v>
      </c>
      <c r="Q699" t="str">
        <f t="shared" si="65"/>
        <v>music</v>
      </c>
      <c r="R699" t="str">
        <f t="shared" si="62"/>
        <v>electric music</v>
      </c>
      <c r="S699" s="9">
        <f t="shared" si="63"/>
        <v>43190.208333333328</v>
      </c>
      <c r="T699" s="10">
        <f t="shared" si="64"/>
        <v>43192.208333333328</v>
      </c>
    </row>
    <row r="700" spans="1:20" ht="16" x14ac:dyDescent="0.4">
      <c r="A700">
        <v>698</v>
      </c>
      <c r="B700" t="s">
        <v>1435</v>
      </c>
      <c r="C700" s="3" t="s">
        <v>1436</v>
      </c>
      <c r="D700" s="6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446.69121140142522</v>
      </c>
      <c r="P700" s="6">
        <f t="shared" si="61"/>
        <v>65.004147943311438</v>
      </c>
      <c r="Q700" t="str">
        <f t="shared" si="65"/>
        <v>technology</v>
      </c>
      <c r="R700" t="str">
        <f t="shared" si="62"/>
        <v>wearables</v>
      </c>
      <c r="S700" s="9">
        <f t="shared" si="63"/>
        <v>40871.25</v>
      </c>
      <c r="T700" s="10">
        <f t="shared" si="64"/>
        <v>40885.25</v>
      </c>
    </row>
    <row r="701" spans="1:20" ht="16" x14ac:dyDescent="0.4">
      <c r="A701">
        <v>699</v>
      </c>
      <c r="B701" t="s">
        <v>444</v>
      </c>
      <c r="C701" s="3" t="s">
        <v>1437</v>
      </c>
      <c r="D701" s="6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84.391891891891888</v>
      </c>
      <c r="P701" s="6">
        <f t="shared" si="61"/>
        <v>111.51785714285714</v>
      </c>
      <c r="Q701" t="str">
        <f t="shared" si="65"/>
        <v>film &amp; video</v>
      </c>
      <c r="R701" t="str">
        <f t="shared" si="62"/>
        <v>drama</v>
      </c>
      <c r="S701" s="9">
        <f t="shared" si="63"/>
        <v>43641.208333333328</v>
      </c>
      <c r="T701" s="10">
        <f t="shared" si="64"/>
        <v>43642.208333333328</v>
      </c>
    </row>
    <row r="702" spans="1:20" ht="31.5" x14ac:dyDescent="0.4">
      <c r="A702">
        <v>700</v>
      </c>
      <c r="B702" t="s">
        <v>1438</v>
      </c>
      <c r="C702" s="3" t="s">
        <v>1439</v>
      </c>
      <c r="D702" s="6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3</v>
      </c>
      <c r="P702" s="6">
        <f t="shared" si="61"/>
        <v>3</v>
      </c>
      <c r="Q702" t="str">
        <f t="shared" si="65"/>
        <v>technology</v>
      </c>
      <c r="R702" t="str">
        <f t="shared" si="62"/>
        <v>wearables</v>
      </c>
      <c r="S702" s="9">
        <f t="shared" si="63"/>
        <v>40203.25</v>
      </c>
      <c r="T702" s="10">
        <f t="shared" si="64"/>
        <v>40218.25</v>
      </c>
    </row>
    <row r="703" spans="1:20" ht="31.5" x14ac:dyDescent="0.4">
      <c r="A703">
        <v>701</v>
      </c>
      <c r="B703" t="s">
        <v>1440</v>
      </c>
      <c r="C703" s="3" t="s">
        <v>1441</v>
      </c>
      <c r="D703" s="6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175.02692307692308</v>
      </c>
      <c r="P703" s="6">
        <f t="shared" si="61"/>
        <v>110.99268292682927</v>
      </c>
      <c r="Q703" t="str">
        <f t="shared" si="65"/>
        <v>theater</v>
      </c>
      <c r="R703" t="str">
        <f t="shared" si="62"/>
        <v>plays</v>
      </c>
      <c r="S703" s="9">
        <f t="shared" si="63"/>
        <v>40629.208333333336</v>
      </c>
      <c r="T703" s="10">
        <f t="shared" si="64"/>
        <v>40636.208333333336</v>
      </c>
    </row>
    <row r="704" spans="1:20" ht="31.5" x14ac:dyDescent="0.4">
      <c r="A704">
        <v>702</v>
      </c>
      <c r="B704" t="s">
        <v>1442</v>
      </c>
      <c r="C704" s="3" t="s">
        <v>1443</v>
      </c>
      <c r="D704" s="6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54.137931034482754</v>
      </c>
      <c r="P704" s="6">
        <f t="shared" si="61"/>
        <v>56.746987951807228</v>
      </c>
      <c r="Q704" t="str">
        <f t="shared" si="65"/>
        <v>technology</v>
      </c>
      <c r="R704" t="str">
        <f t="shared" si="62"/>
        <v>wearables</v>
      </c>
      <c r="S704" s="9">
        <f t="shared" si="63"/>
        <v>41477.208333333336</v>
      </c>
      <c r="T704" s="10">
        <f t="shared" si="64"/>
        <v>41482.208333333336</v>
      </c>
    </row>
    <row r="705" spans="1:20" ht="16" x14ac:dyDescent="0.4">
      <c r="A705">
        <v>703</v>
      </c>
      <c r="B705" t="s">
        <v>1444</v>
      </c>
      <c r="C705" s="3" t="s">
        <v>1445</v>
      </c>
      <c r="D705" s="6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311.87381703470032</v>
      </c>
      <c r="P705" s="6">
        <f t="shared" si="61"/>
        <v>97.020608439646708</v>
      </c>
      <c r="Q705" t="str">
        <f t="shared" si="65"/>
        <v>publishing</v>
      </c>
      <c r="R705" t="str">
        <f t="shared" si="62"/>
        <v>translations</v>
      </c>
      <c r="S705" s="9">
        <f t="shared" si="63"/>
        <v>41020.208333333336</v>
      </c>
      <c r="T705" s="10">
        <f t="shared" si="64"/>
        <v>41037.208333333336</v>
      </c>
    </row>
    <row r="706" spans="1:20" ht="31.5" x14ac:dyDescent="0.4">
      <c r="A706">
        <v>704</v>
      </c>
      <c r="B706" t="s">
        <v>1446</v>
      </c>
      <c r="C706" s="3" t="s">
        <v>1447</v>
      </c>
      <c r="D706" s="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122.78160919540231</v>
      </c>
      <c r="P706" s="6">
        <f t="shared" si="61"/>
        <v>92.08620689655173</v>
      </c>
      <c r="Q706" t="str">
        <f t="shared" si="65"/>
        <v>film &amp; video</v>
      </c>
      <c r="R706" t="str">
        <f t="shared" si="62"/>
        <v>animation</v>
      </c>
      <c r="S706" s="9">
        <f t="shared" si="63"/>
        <v>42555.208333333328</v>
      </c>
      <c r="T706" s="10">
        <f t="shared" si="64"/>
        <v>42570.208333333328</v>
      </c>
    </row>
    <row r="707" spans="1:20" ht="16" x14ac:dyDescent="0.4">
      <c r="A707">
        <v>705</v>
      </c>
      <c r="B707" t="s">
        <v>1448</v>
      </c>
      <c r="C707" s="3" t="s">
        <v>1449</v>
      </c>
      <c r="D707" s="6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(E707/D707)*100</f>
        <v>99.026517383618156</v>
      </c>
      <c r="P707" s="6">
        <f t="shared" ref="P707:P770" si="67">IF(G707=0,0,E707/G707)</f>
        <v>82.986666666666665</v>
      </c>
      <c r="Q707" t="str">
        <f t="shared" si="65"/>
        <v>publishing</v>
      </c>
      <c r="R707" t="str">
        <f t="shared" ref="R707:R770" si="68">RIGHT(N707,LEN(N707)-SEARCH("/",N707))</f>
        <v>nonfiction</v>
      </c>
      <c r="S707" s="9">
        <f t="shared" ref="S707:S770" si="69">(((J707/60)/60)/24)+DATE(1970,1,1)</f>
        <v>41619.25</v>
      </c>
      <c r="T707" s="10">
        <f t="shared" ref="T707:T770" si="70">(((K707/60)/60)/24)+DATE(1970,1,1)</f>
        <v>41623.25</v>
      </c>
    </row>
    <row r="708" spans="1:20" ht="31.5" x14ac:dyDescent="0.4">
      <c r="A708">
        <v>706</v>
      </c>
      <c r="B708" t="s">
        <v>1450</v>
      </c>
      <c r="C708" s="3" t="s">
        <v>1451</v>
      </c>
      <c r="D708" s="6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127.84686346863469</v>
      </c>
      <c r="P708" s="6">
        <f t="shared" si="67"/>
        <v>103.03791821561339</v>
      </c>
      <c r="Q708" t="str">
        <f t="shared" si="65"/>
        <v>technology</v>
      </c>
      <c r="R708" t="str">
        <f t="shared" si="68"/>
        <v>web</v>
      </c>
      <c r="S708" s="9">
        <f t="shared" si="69"/>
        <v>43471.25</v>
      </c>
      <c r="T708" s="10">
        <f t="shared" si="70"/>
        <v>43479.25</v>
      </c>
    </row>
    <row r="709" spans="1:20" ht="31.5" x14ac:dyDescent="0.4">
      <c r="A709">
        <v>707</v>
      </c>
      <c r="B709" t="s">
        <v>1452</v>
      </c>
      <c r="C709" s="3" t="s">
        <v>1453</v>
      </c>
      <c r="D709" s="6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158.61643835616439</v>
      </c>
      <c r="P709" s="6">
        <f t="shared" si="67"/>
        <v>68.922619047619051</v>
      </c>
      <c r="Q709" t="str">
        <f t="shared" ref="Q709:Q772" si="71">LEFT(N709, SEARCH("/",N709)-1)</f>
        <v>film &amp; video</v>
      </c>
      <c r="R709" t="str">
        <f t="shared" si="68"/>
        <v>drama</v>
      </c>
      <c r="S709" s="9">
        <f t="shared" si="69"/>
        <v>43442.25</v>
      </c>
      <c r="T709" s="10">
        <f t="shared" si="70"/>
        <v>43478.25</v>
      </c>
    </row>
    <row r="710" spans="1:20" ht="16" x14ac:dyDescent="0.4">
      <c r="A710">
        <v>708</v>
      </c>
      <c r="B710" t="s">
        <v>1454</v>
      </c>
      <c r="C710" s="3" t="s">
        <v>1455</v>
      </c>
      <c r="D710" s="6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707.05882352941171</v>
      </c>
      <c r="P710" s="6">
        <f t="shared" si="67"/>
        <v>87.737226277372258</v>
      </c>
      <c r="Q710" t="str">
        <f t="shared" si="71"/>
        <v>theater</v>
      </c>
      <c r="R710" t="str">
        <f t="shared" si="68"/>
        <v>plays</v>
      </c>
      <c r="S710" s="9">
        <f t="shared" si="69"/>
        <v>42877.208333333328</v>
      </c>
      <c r="T710" s="10">
        <f t="shared" si="70"/>
        <v>42887.208333333328</v>
      </c>
    </row>
    <row r="711" spans="1:20" ht="16" x14ac:dyDescent="0.4">
      <c r="A711">
        <v>709</v>
      </c>
      <c r="B711" t="s">
        <v>1456</v>
      </c>
      <c r="C711" s="3" t="s">
        <v>1457</v>
      </c>
      <c r="D711" s="6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142.38775510204081</v>
      </c>
      <c r="P711" s="6">
        <f t="shared" si="67"/>
        <v>75.021505376344081</v>
      </c>
      <c r="Q711" t="str">
        <f t="shared" si="71"/>
        <v>theater</v>
      </c>
      <c r="R711" t="str">
        <f t="shared" si="68"/>
        <v>plays</v>
      </c>
      <c r="S711" s="9">
        <f t="shared" si="69"/>
        <v>41018.208333333336</v>
      </c>
      <c r="T711" s="10">
        <f t="shared" si="70"/>
        <v>41025.208333333336</v>
      </c>
    </row>
    <row r="712" spans="1:20" ht="31.5" x14ac:dyDescent="0.4">
      <c r="A712">
        <v>710</v>
      </c>
      <c r="B712" t="s">
        <v>1458</v>
      </c>
      <c r="C712" s="3" t="s">
        <v>1459</v>
      </c>
      <c r="D712" s="6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147.86046511627907</v>
      </c>
      <c r="P712" s="6">
        <f t="shared" si="67"/>
        <v>50.863999999999997</v>
      </c>
      <c r="Q712" t="str">
        <f t="shared" si="71"/>
        <v>theater</v>
      </c>
      <c r="R712" t="str">
        <f t="shared" si="68"/>
        <v>plays</v>
      </c>
      <c r="S712" s="9">
        <f t="shared" si="69"/>
        <v>43295.208333333328</v>
      </c>
      <c r="T712" s="10">
        <f t="shared" si="70"/>
        <v>43302.208333333328</v>
      </c>
    </row>
    <row r="713" spans="1:20" ht="31.5" x14ac:dyDescent="0.4">
      <c r="A713">
        <v>711</v>
      </c>
      <c r="B713" t="s">
        <v>1460</v>
      </c>
      <c r="C713" s="3" t="s">
        <v>1461</v>
      </c>
      <c r="D713" s="6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20.322580645161288</v>
      </c>
      <c r="P713" s="6">
        <f t="shared" si="67"/>
        <v>90</v>
      </c>
      <c r="Q713" t="str">
        <f t="shared" si="71"/>
        <v>theater</v>
      </c>
      <c r="R713" t="str">
        <f t="shared" si="68"/>
        <v>plays</v>
      </c>
      <c r="S713" s="9">
        <f t="shared" si="69"/>
        <v>42393.25</v>
      </c>
      <c r="T713" s="10">
        <f t="shared" si="70"/>
        <v>42395.25</v>
      </c>
    </row>
    <row r="714" spans="1:20" ht="31.5" x14ac:dyDescent="0.4">
      <c r="A714">
        <v>712</v>
      </c>
      <c r="B714" t="s">
        <v>1462</v>
      </c>
      <c r="C714" s="3" t="s">
        <v>1463</v>
      </c>
      <c r="D714" s="6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1840.625</v>
      </c>
      <c r="P714" s="6">
        <f t="shared" si="67"/>
        <v>72.896039603960389</v>
      </c>
      <c r="Q714" t="str">
        <f t="shared" si="71"/>
        <v>theater</v>
      </c>
      <c r="R714" t="str">
        <f t="shared" si="68"/>
        <v>plays</v>
      </c>
      <c r="S714" s="9">
        <f t="shared" si="69"/>
        <v>42559.208333333328</v>
      </c>
      <c r="T714" s="10">
        <f t="shared" si="70"/>
        <v>42600.208333333328</v>
      </c>
    </row>
    <row r="715" spans="1:20" ht="16" x14ac:dyDescent="0.4">
      <c r="A715">
        <v>713</v>
      </c>
      <c r="B715" t="s">
        <v>1464</v>
      </c>
      <c r="C715" s="3" t="s">
        <v>1465</v>
      </c>
      <c r="D715" s="6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161.94202898550725</v>
      </c>
      <c r="P715" s="6">
        <f t="shared" si="67"/>
        <v>108.48543689320388</v>
      </c>
      <c r="Q715" t="str">
        <f t="shared" si="71"/>
        <v>publishing</v>
      </c>
      <c r="R715" t="str">
        <f t="shared" si="68"/>
        <v>radio &amp; podcasts</v>
      </c>
      <c r="S715" s="9">
        <f t="shared" si="69"/>
        <v>42604.208333333328</v>
      </c>
      <c r="T715" s="10">
        <f t="shared" si="70"/>
        <v>42616.208333333328</v>
      </c>
    </row>
    <row r="716" spans="1:20" ht="16" x14ac:dyDescent="0.4">
      <c r="A716">
        <v>714</v>
      </c>
      <c r="B716" t="s">
        <v>1466</v>
      </c>
      <c r="C716" s="3" t="s">
        <v>1467</v>
      </c>
      <c r="D716" s="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472.82077922077923</v>
      </c>
      <c r="P716" s="6">
        <f t="shared" si="67"/>
        <v>101.98095238095237</v>
      </c>
      <c r="Q716" t="str">
        <f t="shared" si="71"/>
        <v>music</v>
      </c>
      <c r="R716" t="str">
        <f t="shared" si="68"/>
        <v>rock</v>
      </c>
      <c r="S716" s="9">
        <f t="shared" si="69"/>
        <v>41870.208333333336</v>
      </c>
      <c r="T716" s="10">
        <f t="shared" si="70"/>
        <v>41871.208333333336</v>
      </c>
    </row>
    <row r="717" spans="1:20" ht="16" x14ac:dyDescent="0.4">
      <c r="A717">
        <v>715</v>
      </c>
      <c r="B717" t="s">
        <v>1468</v>
      </c>
      <c r="C717" s="3" t="s">
        <v>1469</v>
      </c>
      <c r="D717" s="6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24.466101694915253</v>
      </c>
      <c r="P717" s="6">
        <f t="shared" si="67"/>
        <v>44.009146341463413</v>
      </c>
      <c r="Q717" t="str">
        <f t="shared" si="71"/>
        <v>games</v>
      </c>
      <c r="R717" t="str">
        <f t="shared" si="68"/>
        <v>mobile games</v>
      </c>
      <c r="S717" s="9">
        <f t="shared" si="69"/>
        <v>40397.208333333336</v>
      </c>
      <c r="T717" s="10">
        <f t="shared" si="70"/>
        <v>40402.208333333336</v>
      </c>
    </row>
    <row r="718" spans="1:20" ht="16" x14ac:dyDescent="0.4">
      <c r="A718">
        <v>716</v>
      </c>
      <c r="B718" t="s">
        <v>1470</v>
      </c>
      <c r="C718" s="3" t="s">
        <v>1471</v>
      </c>
      <c r="D718" s="6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517.65</v>
      </c>
      <c r="P718" s="6">
        <f t="shared" si="67"/>
        <v>65.942675159235662</v>
      </c>
      <c r="Q718" t="str">
        <f t="shared" si="71"/>
        <v>theater</v>
      </c>
      <c r="R718" t="str">
        <f t="shared" si="68"/>
        <v>plays</v>
      </c>
      <c r="S718" s="9">
        <f t="shared" si="69"/>
        <v>41465.208333333336</v>
      </c>
      <c r="T718" s="10">
        <f t="shared" si="70"/>
        <v>41493.208333333336</v>
      </c>
    </row>
    <row r="719" spans="1:20" ht="31.5" x14ac:dyDescent="0.4">
      <c r="A719">
        <v>717</v>
      </c>
      <c r="B719" t="s">
        <v>1472</v>
      </c>
      <c r="C719" s="3" t="s">
        <v>1473</v>
      </c>
      <c r="D719" s="6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247.64285714285714</v>
      </c>
      <c r="P719" s="6">
        <f t="shared" si="67"/>
        <v>24.987387387387386</v>
      </c>
      <c r="Q719" t="str">
        <f t="shared" si="71"/>
        <v>film &amp; video</v>
      </c>
      <c r="R719" t="str">
        <f t="shared" si="68"/>
        <v>documentary</v>
      </c>
      <c r="S719" s="9">
        <f t="shared" si="69"/>
        <v>40777.208333333336</v>
      </c>
      <c r="T719" s="10">
        <f t="shared" si="70"/>
        <v>40798.208333333336</v>
      </c>
    </row>
    <row r="720" spans="1:20" ht="16" x14ac:dyDescent="0.4">
      <c r="A720">
        <v>718</v>
      </c>
      <c r="B720" t="s">
        <v>1474</v>
      </c>
      <c r="C720" s="3" t="s">
        <v>1475</v>
      </c>
      <c r="D720" s="6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100.20481927710843</v>
      </c>
      <c r="P720" s="6">
        <f t="shared" si="67"/>
        <v>28.003367003367003</v>
      </c>
      <c r="Q720" t="str">
        <f t="shared" si="71"/>
        <v>technology</v>
      </c>
      <c r="R720" t="str">
        <f t="shared" si="68"/>
        <v>wearables</v>
      </c>
      <c r="S720" s="9">
        <f t="shared" si="69"/>
        <v>41442.208333333336</v>
      </c>
      <c r="T720" s="10">
        <f t="shared" si="70"/>
        <v>41468.208333333336</v>
      </c>
    </row>
    <row r="721" spans="1:20" ht="16" x14ac:dyDescent="0.4">
      <c r="A721">
        <v>719</v>
      </c>
      <c r="B721" t="s">
        <v>1476</v>
      </c>
      <c r="C721" s="3" t="s">
        <v>1477</v>
      </c>
      <c r="D721" s="6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153</v>
      </c>
      <c r="P721" s="6">
        <f t="shared" si="67"/>
        <v>85.829268292682926</v>
      </c>
      <c r="Q721" t="str">
        <f t="shared" si="71"/>
        <v>publishing</v>
      </c>
      <c r="R721" t="str">
        <f t="shared" si="68"/>
        <v>fiction</v>
      </c>
      <c r="S721" s="9">
        <f t="shared" si="69"/>
        <v>41058.208333333336</v>
      </c>
      <c r="T721" s="10">
        <f t="shared" si="70"/>
        <v>41069.208333333336</v>
      </c>
    </row>
    <row r="722" spans="1:20" ht="31.5" x14ac:dyDescent="0.4">
      <c r="A722">
        <v>720</v>
      </c>
      <c r="B722" t="s">
        <v>1478</v>
      </c>
      <c r="C722" s="3" t="s">
        <v>1479</v>
      </c>
      <c r="D722" s="6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37.091954022988503</v>
      </c>
      <c r="P722" s="6">
        <f t="shared" si="67"/>
        <v>84.921052631578945</v>
      </c>
      <c r="Q722" t="str">
        <f t="shared" si="71"/>
        <v>theater</v>
      </c>
      <c r="R722" t="str">
        <f t="shared" si="68"/>
        <v>plays</v>
      </c>
      <c r="S722" s="9">
        <f t="shared" si="69"/>
        <v>43152.25</v>
      </c>
      <c r="T722" s="10">
        <f t="shared" si="70"/>
        <v>43166.25</v>
      </c>
    </row>
    <row r="723" spans="1:20" ht="16" x14ac:dyDescent="0.4">
      <c r="A723">
        <v>721</v>
      </c>
      <c r="B723" t="s">
        <v>1480</v>
      </c>
      <c r="C723" s="3" t="s">
        <v>1481</v>
      </c>
      <c r="D723" s="6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4.392394822006473</v>
      </c>
      <c r="P723" s="6">
        <f t="shared" si="67"/>
        <v>90.483333333333334</v>
      </c>
      <c r="Q723" t="str">
        <f t="shared" si="71"/>
        <v>music</v>
      </c>
      <c r="R723" t="str">
        <f t="shared" si="68"/>
        <v>rock</v>
      </c>
      <c r="S723" s="9">
        <f t="shared" si="69"/>
        <v>43194.208333333328</v>
      </c>
      <c r="T723" s="10">
        <f t="shared" si="70"/>
        <v>43200.208333333328</v>
      </c>
    </row>
    <row r="724" spans="1:20" ht="16" x14ac:dyDescent="0.4">
      <c r="A724">
        <v>722</v>
      </c>
      <c r="B724" t="s">
        <v>1482</v>
      </c>
      <c r="C724" s="3" t="s">
        <v>1483</v>
      </c>
      <c r="D724" s="6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156.50721649484535</v>
      </c>
      <c r="P724" s="6">
        <f t="shared" si="67"/>
        <v>25.00197628458498</v>
      </c>
      <c r="Q724" t="str">
        <f t="shared" si="71"/>
        <v>film &amp; video</v>
      </c>
      <c r="R724" t="str">
        <f t="shared" si="68"/>
        <v>documentary</v>
      </c>
      <c r="S724" s="9">
        <f t="shared" si="69"/>
        <v>43045.25</v>
      </c>
      <c r="T724" s="10">
        <f t="shared" si="70"/>
        <v>43072.25</v>
      </c>
    </row>
    <row r="725" spans="1:20" ht="16" x14ac:dyDescent="0.4">
      <c r="A725">
        <v>723</v>
      </c>
      <c r="B725" t="s">
        <v>1484</v>
      </c>
      <c r="C725" s="3" t="s">
        <v>1485</v>
      </c>
      <c r="D725" s="6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270.40816326530609</v>
      </c>
      <c r="P725" s="6">
        <f t="shared" si="67"/>
        <v>92.013888888888886</v>
      </c>
      <c r="Q725" t="str">
        <f t="shared" si="71"/>
        <v>theater</v>
      </c>
      <c r="R725" t="str">
        <f t="shared" si="68"/>
        <v>plays</v>
      </c>
      <c r="S725" s="9">
        <f t="shared" si="69"/>
        <v>42431.25</v>
      </c>
      <c r="T725" s="10">
        <f t="shared" si="70"/>
        <v>42452.208333333328</v>
      </c>
    </row>
    <row r="726" spans="1:20" ht="31.5" x14ac:dyDescent="0.4">
      <c r="A726">
        <v>724</v>
      </c>
      <c r="B726" t="s">
        <v>1486</v>
      </c>
      <c r="C726" s="3" t="s">
        <v>1487</v>
      </c>
      <c r="D726" s="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134.05952380952382</v>
      </c>
      <c r="P726" s="6">
        <f t="shared" si="67"/>
        <v>93.066115702479337</v>
      </c>
      <c r="Q726" t="str">
        <f t="shared" si="71"/>
        <v>theater</v>
      </c>
      <c r="R726" t="str">
        <f t="shared" si="68"/>
        <v>plays</v>
      </c>
      <c r="S726" s="9">
        <f t="shared" si="69"/>
        <v>41934.208333333336</v>
      </c>
      <c r="T726" s="10">
        <f t="shared" si="70"/>
        <v>41936.208333333336</v>
      </c>
    </row>
    <row r="727" spans="1:20" ht="16" x14ac:dyDescent="0.4">
      <c r="A727">
        <v>725</v>
      </c>
      <c r="B727" t="s">
        <v>1488</v>
      </c>
      <c r="C727" s="3" t="s">
        <v>1489</v>
      </c>
      <c r="D727" s="6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50.398033126293996</v>
      </c>
      <c r="P727" s="6">
        <f t="shared" si="67"/>
        <v>61.008145363408524</v>
      </c>
      <c r="Q727" t="str">
        <f t="shared" si="71"/>
        <v>games</v>
      </c>
      <c r="R727" t="str">
        <f t="shared" si="68"/>
        <v>mobile games</v>
      </c>
      <c r="S727" s="9">
        <f t="shared" si="69"/>
        <v>41958.25</v>
      </c>
      <c r="T727" s="10">
        <f t="shared" si="70"/>
        <v>41960.25</v>
      </c>
    </row>
    <row r="728" spans="1:20" ht="16" x14ac:dyDescent="0.4">
      <c r="A728">
        <v>726</v>
      </c>
      <c r="B728" t="s">
        <v>1490</v>
      </c>
      <c r="C728" s="3" t="s">
        <v>1491</v>
      </c>
      <c r="D728" s="6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88.815837937384899</v>
      </c>
      <c r="P728" s="6">
        <f t="shared" si="67"/>
        <v>92.036259541984734</v>
      </c>
      <c r="Q728" t="str">
        <f t="shared" si="71"/>
        <v>theater</v>
      </c>
      <c r="R728" t="str">
        <f t="shared" si="68"/>
        <v>plays</v>
      </c>
      <c r="S728" s="9">
        <f t="shared" si="69"/>
        <v>40476.208333333336</v>
      </c>
      <c r="T728" s="10">
        <f t="shared" si="70"/>
        <v>40482.208333333336</v>
      </c>
    </row>
    <row r="729" spans="1:20" ht="16" x14ac:dyDescent="0.4">
      <c r="A729">
        <v>727</v>
      </c>
      <c r="B729" t="s">
        <v>1492</v>
      </c>
      <c r="C729" s="3" t="s">
        <v>1493</v>
      </c>
      <c r="D729" s="6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165</v>
      </c>
      <c r="P729" s="6">
        <f t="shared" si="67"/>
        <v>81.132596685082873</v>
      </c>
      <c r="Q729" t="str">
        <f t="shared" si="71"/>
        <v>technology</v>
      </c>
      <c r="R729" t="str">
        <f t="shared" si="68"/>
        <v>web</v>
      </c>
      <c r="S729" s="9">
        <f t="shared" si="69"/>
        <v>43485.25</v>
      </c>
      <c r="T729" s="10">
        <f t="shared" si="70"/>
        <v>43543.208333333328</v>
      </c>
    </row>
    <row r="730" spans="1:20" ht="31.5" x14ac:dyDescent="0.4">
      <c r="A730">
        <v>728</v>
      </c>
      <c r="B730" t="s">
        <v>1494</v>
      </c>
      <c r="C730" s="3" t="s">
        <v>1495</v>
      </c>
      <c r="D730" s="6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17.5</v>
      </c>
      <c r="P730" s="6">
        <f t="shared" si="67"/>
        <v>73.5</v>
      </c>
      <c r="Q730" t="str">
        <f t="shared" si="71"/>
        <v>theater</v>
      </c>
      <c r="R730" t="str">
        <f t="shared" si="68"/>
        <v>plays</v>
      </c>
      <c r="S730" s="9">
        <f t="shared" si="69"/>
        <v>42515.208333333328</v>
      </c>
      <c r="T730" s="10">
        <f t="shared" si="70"/>
        <v>42526.208333333328</v>
      </c>
    </row>
    <row r="731" spans="1:20" ht="31.5" x14ac:dyDescent="0.4">
      <c r="A731">
        <v>729</v>
      </c>
      <c r="B731" t="s">
        <v>1496</v>
      </c>
      <c r="C731" s="3" t="s">
        <v>1497</v>
      </c>
      <c r="D731" s="6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185.66071428571428</v>
      </c>
      <c r="P731" s="6">
        <f t="shared" si="67"/>
        <v>85.221311475409834</v>
      </c>
      <c r="Q731" t="str">
        <f t="shared" si="71"/>
        <v>film &amp; video</v>
      </c>
      <c r="R731" t="str">
        <f t="shared" si="68"/>
        <v>drama</v>
      </c>
      <c r="S731" s="9">
        <f t="shared" si="69"/>
        <v>41309.25</v>
      </c>
      <c r="T731" s="10">
        <f t="shared" si="70"/>
        <v>41311.25</v>
      </c>
    </row>
    <row r="732" spans="1:20" ht="16" x14ac:dyDescent="0.4">
      <c r="A732">
        <v>730</v>
      </c>
      <c r="B732" t="s">
        <v>1498</v>
      </c>
      <c r="C732" s="3" t="s">
        <v>1499</v>
      </c>
      <c r="D732" s="6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412.6631944444444</v>
      </c>
      <c r="P732" s="6">
        <f t="shared" si="67"/>
        <v>110.96825396825396</v>
      </c>
      <c r="Q732" t="str">
        <f t="shared" si="71"/>
        <v>technology</v>
      </c>
      <c r="R732" t="str">
        <f t="shared" si="68"/>
        <v>wearables</v>
      </c>
      <c r="S732" s="9">
        <f t="shared" si="69"/>
        <v>42147.208333333328</v>
      </c>
      <c r="T732" s="10">
        <f t="shared" si="70"/>
        <v>42153.208333333328</v>
      </c>
    </row>
    <row r="733" spans="1:20" ht="16" x14ac:dyDescent="0.4">
      <c r="A733">
        <v>731</v>
      </c>
      <c r="B733" t="s">
        <v>1500</v>
      </c>
      <c r="C733" s="3" t="s">
        <v>1501</v>
      </c>
      <c r="D733" s="6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90.25</v>
      </c>
      <c r="P733" s="6">
        <f t="shared" si="67"/>
        <v>32.968036529680369</v>
      </c>
      <c r="Q733" t="str">
        <f t="shared" si="71"/>
        <v>technology</v>
      </c>
      <c r="R733" t="str">
        <f t="shared" si="68"/>
        <v>web</v>
      </c>
      <c r="S733" s="9">
        <f t="shared" si="69"/>
        <v>42939.208333333328</v>
      </c>
      <c r="T733" s="10">
        <f t="shared" si="70"/>
        <v>42940.208333333328</v>
      </c>
    </row>
    <row r="734" spans="1:20" ht="16" x14ac:dyDescent="0.4">
      <c r="A734">
        <v>732</v>
      </c>
      <c r="B734" t="s">
        <v>1502</v>
      </c>
      <c r="C734" s="3" t="s">
        <v>1503</v>
      </c>
      <c r="D734" s="6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91.984615384615381</v>
      </c>
      <c r="P734" s="6">
        <f t="shared" si="67"/>
        <v>96.005352363960753</v>
      </c>
      <c r="Q734" t="str">
        <f t="shared" si="71"/>
        <v>music</v>
      </c>
      <c r="R734" t="str">
        <f t="shared" si="68"/>
        <v>rock</v>
      </c>
      <c r="S734" s="9">
        <f t="shared" si="69"/>
        <v>42816.208333333328</v>
      </c>
      <c r="T734" s="10">
        <f t="shared" si="70"/>
        <v>42839.208333333328</v>
      </c>
    </row>
    <row r="735" spans="1:20" ht="16" x14ac:dyDescent="0.4">
      <c r="A735">
        <v>733</v>
      </c>
      <c r="B735" t="s">
        <v>1504</v>
      </c>
      <c r="C735" s="3" t="s">
        <v>1505</v>
      </c>
      <c r="D735" s="6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527.00632911392404</v>
      </c>
      <c r="P735" s="6">
        <f t="shared" si="67"/>
        <v>84.96632653061225</v>
      </c>
      <c r="Q735" t="str">
        <f t="shared" si="71"/>
        <v>music</v>
      </c>
      <c r="R735" t="str">
        <f t="shared" si="68"/>
        <v>metal</v>
      </c>
      <c r="S735" s="9">
        <f t="shared" si="69"/>
        <v>41844.208333333336</v>
      </c>
      <c r="T735" s="10">
        <f t="shared" si="70"/>
        <v>41857.208333333336</v>
      </c>
    </row>
    <row r="736" spans="1:20" ht="16" x14ac:dyDescent="0.4">
      <c r="A736">
        <v>734</v>
      </c>
      <c r="B736" t="s">
        <v>1506</v>
      </c>
      <c r="C736" s="3" t="s">
        <v>1507</v>
      </c>
      <c r="D736" s="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319.14285714285711</v>
      </c>
      <c r="P736" s="6">
        <f t="shared" si="67"/>
        <v>25.007462686567163</v>
      </c>
      <c r="Q736" t="str">
        <f t="shared" si="71"/>
        <v>theater</v>
      </c>
      <c r="R736" t="str">
        <f t="shared" si="68"/>
        <v>plays</v>
      </c>
      <c r="S736" s="9">
        <f t="shared" si="69"/>
        <v>42763.25</v>
      </c>
      <c r="T736" s="10">
        <f t="shared" si="70"/>
        <v>42775.25</v>
      </c>
    </row>
    <row r="737" spans="1:20" ht="31.5" x14ac:dyDescent="0.4">
      <c r="A737">
        <v>735</v>
      </c>
      <c r="B737" t="s">
        <v>1508</v>
      </c>
      <c r="C737" s="3" t="s">
        <v>1509</v>
      </c>
      <c r="D737" s="6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354.18867924528303</v>
      </c>
      <c r="P737" s="6">
        <f t="shared" si="67"/>
        <v>65.998995479658461</v>
      </c>
      <c r="Q737" t="str">
        <f t="shared" si="71"/>
        <v>photography</v>
      </c>
      <c r="R737" t="str">
        <f t="shared" si="68"/>
        <v>photography books</v>
      </c>
      <c r="S737" s="9">
        <f t="shared" si="69"/>
        <v>42459.208333333328</v>
      </c>
      <c r="T737" s="10">
        <f t="shared" si="70"/>
        <v>42466.208333333328</v>
      </c>
    </row>
    <row r="738" spans="1:20" ht="16" x14ac:dyDescent="0.4">
      <c r="A738">
        <v>736</v>
      </c>
      <c r="B738" t="s">
        <v>1510</v>
      </c>
      <c r="C738" s="3" t="s">
        <v>1511</v>
      </c>
      <c r="D738" s="6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32.896103896103895</v>
      </c>
      <c r="P738" s="6">
        <f t="shared" si="67"/>
        <v>87.34482758620689</v>
      </c>
      <c r="Q738" t="str">
        <f t="shared" si="71"/>
        <v>publishing</v>
      </c>
      <c r="R738" t="str">
        <f t="shared" si="68"/>
        <v>nonfiction</v>
      </c>
      <c r="S738" s="9">
        <f t="shared" si="69"/>
        <v>42055.25</v>
      </c>
      <c r="T738" s="10">
        <f t="shared" si="70"/>
        <v>42059.25</v>
      </c>
    </row>
    <row r="739" spans="1:20" ht="31.5" x14ac:dyDescent="0.4">
      <c r="A739">
        <v>737</v>
      </c>
      <c r="B739" t="s">
        <v>1512</v>
      </c>
      <c r="C739" s="3" t="s">
        <v>1513</v>
      </c>
      <c r="D739" s="6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135.8918918918919</v>
      </c>
      <c r="P739" s="6">
        <f t="shared" si="67"/>
        <v>27.933333333333334</v>
      </c>
      <c r="Q739" t="str">
        <f t="shared" si="71"/>
        <v>music</v>
      </c>
      <c r="R739" t="str">
        <f t="shared" si="68"/>
        <v>indie rock</v>
      </c>
      <c r="S739" s="9">
        <f t="shared" si="69"/>
        <v>42685.25</v>
      </c>
      <c r="T739" s="10">
        <f t="shared" si="70"/>
        <v>42697.25</v>
      </c>
    </row>
    <row r="740" spans="1:20" ht="16" x14ac:dyDescent="0.4">
      <c r="A740">
        <v>738</v>
      </c>
      <c r="B740" t="s">
        <v>1032</v>
      </c>
      <c r="C740" s="3" t="s">
        <v>1514</v>
      </c>
      <c r="D740" s="6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2.0843373493975905</v>
      </c>
      <c r="P740" s="6">
        <f t="shared" si="67"/>
        <v>103.8</v>
      </c>
      <c r="Q740" t="str">
        <f t="shared" si="71"/>
        <v>theater</v>
      </c>
      <c r="R740" t="str">
        <f t="shared" si="68"/>
        <v>plays</v>
      </c>
      <c r="S740" s="9">
        <f t="shared" si="69"/>
        <v>41959.25</v>
      </c>
      <c r="T740" s="10">
        <f t="shared" si="70"/>
        <v>41981.25</v>
      </c>
    </row>
    <row r="741" spans="1:20" ht="16" x14ac:dyDescent="0.4">
      <c r="A741">
        <v>739</v>
      </c>
      <c r="B741" t="s">
        <v>1515</v>
      </c>
      <c r="C741" s="3" t="s">
        <v>1516</v>
      </c>
      <c r="D741" s="6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61</v>
      </c>
      <c r="P741" s="6">
        <f t="shared" si="67"/>
        <v>31.937172774869111</v>
      </c>
      <c r="Q741" t="str">
        <f t="shared" si="71"/>
        <v>music</v>
      </c>
      <c r="R741" t="str">
        <f t="shared" si="68"/>
        <v>indie rock</v>
      </c>
      <c r="S741" s="9">
        <f t="shared" si="69"/>
        <v>41089.208333333336</v>
      </c>
      <c r="T741" s="10">
        <f t="shared" si="70"/>
        <v>41090.208333333336</v>
      </c>
    </row>
    <row r="742" spans="1:20" ht="16" x14ac:dyDescent="0.4">
      <c r="A742">
        <v>740</v>
      </c>
      <c r="B742" t="s">
        <v>1517</v>
      </c>
      <c r="C742" s="3" t="s">
        <v>1518</v>
      </c>
      <c r="D742" s="6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30.037735849056602</v>
      </c>
      <c r="P742" s="6">
        <f t="shared" si="67"/>
        <v>99.5</v>
      </c>
      <c r="Q742" t="str">
        <f t="shared" si="71"/>
        <v>theater</v>
      </c>
      <c r="R742" t="str">
        <f t="shared" si="68"/>
        <v>plays</v>
      </c>
      <c r="S742" s="9">
        <f t="shared" si="69"/>
        <v>42769.25</v>
      </c>
      <c r="T742" s="10">
        <f t="shared" si="70"/>
        <v>42772.25</v>
      </c>
    </row>
    <row r="743" spans="1:20" ht="16" x14ac:dyDescent="0.4">
      <c r="A743">
        <v>741</v>
      </c>
      <c r="B743" t="s">
        <v>628</v>
      </c>
      <c r="C743" s="3" t="s">
        <v>1519</v>
      </c>
      <c r="D743" s="6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1179.1666666666665</v>
      </c>
      <c r="P743" s="6">
        <f t="shared" si="67"/>
        <v>108.84615384615384</v>
      </c>
      <c r="Q743" t="str">
        <f t="shared" si="71"/>
        <v>theater</v>
      </c>
      <c r="R743" t="str">
        <f t="shared" si="68"/>
        <v>plays</v>
      </c>
      <c r="S743" s="9">
        <f t="shared" si="69"/>
        <v>40321.208333333336</v>
      </c>
      <c r="T743" s="10">
        <f t="shared" si="70"/>
        <v>40322.208333333336</v>
      </c>
    </row>
    <row r="744" spans="1:20" ht="16" x14ac:dyDescent="0.4">
      <c r="A744">
        <v>742</v>
      </c>
      <c r="B744" t="s">
        <v>1520</v>
      </c>
      <c r="C744" s="3" t="s">
        <v>1521</v>
      </c>
      <c r="D744" s="6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1126.0833333333335</v>
      </c>
      <c r="P744" s="6">
        <f t="shared" si="67"/>
        <v>110.76229508196721</v>
      </c>
      <c r="Q744" t="str">
        <f t="shared" si="71"/>
        <v>music</v>
      </c>
      <c r="R744" t="str">
        <f t="shared" si="68"/>
        <v>electric music</v>
      </c>
      <c r="S744" s="9">
        <f t="shared" si="69"/>
        <v>40197.25</v>
      </c>
      <c r="T744" s="10">
        <f t="shared" si="70"/>
        <v>40239.25</v>
      </c>
    </row>
    <row r="745" spans="1:20" ht="31.5" x14ac:dyDescent="0.4">
      <c r="A745">
        <v>743</v>
      </c>
      <c r="B745" t="s">
        <v>1522</v>
      </c>
      <c r="C745" s="3" t="s">
        <v>1523</v>
      </c>
      <c r="D745" s="6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12.923076923076923</v>
      </c>
      <c r="P745" s="6">
        <f t="shared" si="67"/>
        <v>29.647058823529413</v>
      </c>
      <c r="Q745" t="str">
        <f t="shared" si="71"/>
        <v>theater</v>
      </c>
      <c r="R745" t="str">
        <f t="shared" si="68"/>
        <v>plays</v>
      </c>
      <c r="S745" s="9">
        <f t="shared" si="69"/>
        <v>42298.208333333328</v>
      </c>
      <c r="T745" s="10">
        <f t="shared" si="70"/>
        <v>42304.208333333328</v>
      </c>
    </row>
    <row r="746" spans="1:20" ht="16" x14ac:dyDescent="0.4">
      <c r="A746">
        <v>744</v>
      </c>
      <c r="B746" t="s">
        <v>1524</v>
      </c>
      <c r="C746" s="3" t="s">
        <v>1525</v>
      </c>
      <c r="D746" s="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712</v>
      </c>
      <c r="P746" s="6">
        <f t="shared" si="67"/>
        <v>101.71428571428571</v>
      </c>
      <c r="Q746" t="str">
        <f t="shared" si="71"/>
        <v>theater</v>
      </c>
      <c r="R746" t="str">
        <f t="shared" si="68"/>
        <v>plays</v>
      </c>
      <c r="S746" s="9">
        <f t="shared" si="69"/>
        <v>43322.208333333328</v>
      </c>
      <c r="T746" s="10">
        <f t="shared" si="70"/>
        <v>43324.208333333328</v>
      </c>
    </row>
    <row r="747" spans="1:20" ht="31.5" x14ac:dyDescent="0.4">
      <c r="A747">
        <v>745</v>
      </c>
      <c r="B747" t="s">
        <v>1526</v>
      </c>
      <c r="C747" s="3" t="s">
        <v>1527</v>
      </c>
      <c r="D747" s="6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30.304347826086957</v>
      </c>
      <c r="P747" s="6">
        <f t="shared" si="67"/>
        <v>61.5</v>
      </c>
      <c r="Q747" t="str">
        <f t="shared" si="71"/>
        <v>technology</v>
      </c>
      <c r="R747" t="str">
        <f t="shared" si="68"/>
        <v>wearables</v>
      </c>
      <c r="S747" s="9">
        <f t="shared" si="69"/>
        <v>40328.208333333336</v>
      </c>
      <c r="T747" s="10">
        <f t="shared" si="70"/>
        <v>40355.208333333336</v>
      </c>
    </row>
    <row r="748" spans="1:20" ht="16" x14ac:dyDescent="0.4">
      <c r="A748">
        <v>746</v>
      </c>
      <c r="B748" t="s">
        <v>1528</v>
      </c>
      <c r="C748" s="3" t="s">
        <v>1529</v>
      </c>
      <c r="D748" s="6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212.50896057347671</v>
      </c>
      <c r="P748" s="6">
        <f t="shared" si="67"/>
        <v>35</v>
      </c>
      <c r="Q748" t="str">
        <f t="shared" si="71"/>
        <v>technology</v>
      </c>
      <c r="R748" t="str">
        <f t="shared" si="68"/>
        <v>web</v>
      </c>
      <c r="S748" s="9">
        <f t="shared" si="69"/>
        <v>40825.208333333336</v>
      </c>
      <c r="T748" s="10">
        <f t="shared" si="70"/>
        <v>40830.208333333336</v>
      </c>
    </row>
    <row r="749" spans="1:20" ht="16" x14ac:dyDescent="0.4">
      <c r="A749">
        <v>747</v>
      </c>
      <c r="B749" t="s">
        <v>1530</v>
      </c>
      <c r="C749" s="3" t="s">
        <v>1531</v>
      </c>
      <c r="D749" s="6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228.85714285714286</v>
      </c>
      <c r="P749" s="6">
        <f t="shared" si="67"/>
        <v>40.049999999999997</v>
      </c>
      <c r="Q749" t="str">
        <f t="shared" si="71"/>
        <v>theater</v>
      </c>
      <c r="R749" t="str">
        <f t="shared" si="68"/>
        <v>plays</v>
      </c>
      <c r="S749" s="9">
        <f t="shared" si="69"/>
        <v>40423.208333333336</v>
      </c>
      <c r="T749" s="10">
        <f t="shared" si="70"/>
        <v>40434.208333333336</v>
      </c>
    </row>
    <row r="750" spans="1:20" ht="16" x14ac:dyDescent="0.4">
      <c r="A750">
        <v>748</v>
      </c>
      <c r="B750" t="s">
        <v>1532</v>
      </c>
      <c r="C750" s="3" t="s">
        <v>1533</v>
      </c>
      <c r="D750" s="6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34.959979476654695</v>
      </c>
      <c r="P750" s="6">
        <f t="shared" si="67"/>
        <v>110.97231270358306</v>
      </c>
      <c r="Q750" t="str">
        <f t="shared" si="71"/>
        <v>film &amp; video</v>
      </c>
      <c r="R750" t="str">
        <f t="shared" si="68"/>
        <v>animation</v>
      </c>
      <c r="S750" s="9">
        <f t="shared" si="69"/>
        <v>40238.25</v>
      </c>
      <c r="T750" s="10">
        <f t="shared" si="70"/>
        <v>40263.208333333336</v>
      </c>
    </row>
    <row r="751" spans="1:20" ht="16" x14ac:dyDescent="0.4">
      <c r="A751">
        <v>749</v>
      </c>
      <c r="B751" t="s">
        <v>1534</v>
      </c>
      <c r="C751" s="3" t="s">
        <v>1535</v>
      </c>
      <c r="D751" s="6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157.29069767441862</v>
      </c>
      <c r="P751" s="6">
        <f t="shared" si="67"/>
        <v>36.959016393442624</v>
      </c>
      <c r="Q751" t="str">
        <f t="shared" si="71"/>
        <v>technology</v>
      </c>
      <c r="R751" t="str">
        <f t="shared" si="68"/>
        <v>wearables</v>
      </c>
      <c r="S751" s="9">
        <f t="shared" si="69"/>
        <v>41920.208333333336</v>
      </c>
      <c r="T751" s="10">
        <f t="shared" si="70"/>
        <v>41932.208333333336</v>
      </c>
    </row>
    <row r="752" spans="1:20" ht="16" x14ac:dyDescent="0.4">
      <c r="A752">
        <v>750</v>
      </c>
      <c r="B752" t="s">
        <v>1536</v>
      </c>
      <c r="C752" s="3" t="s">
        <v>1537</v>
      </c>
      <c r="D752" s="6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1</v>
      </c>
      <c r="P752" s="6">
        <f t="shared" si="67"/>
        <v>1</v>
      </c>
      <c r="Q752" t="str">
        <f t="shared" si="71"/>
        <v>music</v>
      </c>
      <c r="R752" t="str">
        <f t="shared" si="68"/>
        <v>electric music</v>
      </c>
      <c r="S752" s="9">
        <f t="shared" si="69"/>
        <v>40360.208333333336</v>
      </c>
      <c r="T752" s="10">
        <f t="shared" si="70"/>
        <v>40385.208333333336</v>
      </c>
    </row>
    <row r="753" spans="1:20" ht="16" x14ac:dyDescent="0.4">
      <c r="A753">
        <v>751</v>
      </c>
      <c r="B753" t="s">
        <v>1538</v>
      </c>
      <c r="C753" s="3" t="s">
        <v>1539</v>
      </c>
      <c r="D753" s="6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232.30555555555554</v>
      </c>
      <c r="P753" s="6">
        <f t="shared" si="67"/>
        <v>30.974074074074075</v>
      </c>
      <c r="Q753" t="str">
        <f t="shared" si="71"/>
        <v>publishing</v>
      </c>
      <c r="R753" t="str">
        <f t="shared" si="68"/>
        <v>nonfiction</v>
      </c>
      <c r="S753" s="9">
        <f t="shared" si="69"/>
        <v>42446.208333333328</v>
      </c>
      <c r="T753" s="10">
        <f t="shared" si="70"/>
        <v>42461.208333333328</v>
      </c>
    </row>
    <row r="754" spans="1:20" ht="16" x14ac:dyDescent="0.4">
      <c r="A754">
        <v>752</v>
      </c>
      <c r="B754" t="s">
        <v>1540</v>
      </c>
      <c r="C754" s="3" t="s">
        <v>1541</v>
      </c>
      <c r="D754" s="6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92.448275862068968</v>
      </c>
      <c r="P754" s="6">
        <f t="shared" si="67"/>
        <v>47.035087719298247</v>
      </c>
      <c r="Q754" t="str">
        <f t="shared" si="71"/>
        <v>theater</v>
      </c>
      <c r="R754" t="str">
        <f t="shared" si="68"/>
        <v>plays</v>
      </c>
      <c r="S754" s="9">
        <f t="shared" si="69"/>
        <v>40395.208333333336</v>
      </c>
      <c r="T754" s="10">
        <f t="shared" si="70"/>
        <v>40413.208333333336</v>
      </c>
    </row>
    <row r="755" spans="1:20" ht="16" x14ac:dyDescent="0.4">
      <c r="A755">
        <v>753</v>
      </c>
      <c r="B755" t="s">
        <v>1542</v>
      </c>
      <c r="C755" s="3" t="s">
        <v>1543</v>
      </c>
      <c r="D755" s="6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256.70212765957444</v>
      </c>
      <c r="P755" s="6">
        <f t="shared" si="67"/>
        <v>88.065693430656935</v>
      </c>
      <c r="Q755" t="str">
        <f t="shared" si="71"/>
        <v>photography</v>
      </c>
      <c r="R755" t="str">
        <f t="shared" si="68"/>
        <v>photography books</v>
      </c>
      <c r="S755" s="9">
        <f t="shared" si="69"/>
        <v>40321.208333333336</v>
      </c>
      <c r="T755" s="10">
        <f t="shared" si="70"/>
        <v>40336.208333333336</v>
      </c>
    </row>
    <row r="756" spans="1:20" ht="16" x14ac:dyDescent="0.4">
      <c r="A756">
        <v>754</v>
      </c>
      <c r="B756" t="s">
        <v>1544</v>
      </c>
      <c r="C756" s="3" t="s">
        <v>1545</v>
      </c>
      <c r="D756" s="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168.47017045454547</v>
      </c>
      <c r="P756" s="6">
        <f t="shared" si="67"/>
        <v>37.005616224648989</v>
      </c>
      <c r="Q756" t="str">
        <f t="shared" si="71"/>
        <v>theater</v>
      </c>
      <c r="R756" t="str">
        <f t="shared" si="68"/>
        <v>plays</v>
      </c>
      <c r="S756" s="9">
        <f t="shared" si="69"/>
        <v>41210.208333333336</v>
      </c>
      <c r="T756" s="10">
        <f t="shared" si="70"/>
        <v>41263.25</v>
      </c>
    </row>
    <row r="757" spans="1:20" ht="16" x14ac:dyDescent="0.4">
      <c r="A757">
        <v>755</v>
      </c>
      <c r="B757" t="s">
        <v>1546</v>
      </c>
      <c r="C757" s="3" t="s">
        <v>1547</v>
      </c>
      <c r="D757" s="6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166.57777777777778</v>
      </c>
      <c r="P757" s="6">
        <f t="shared" si="67"/>
        <v>26.027777777777779</v>
      </c>
      <c r="Q757" t="str">
        <f t="shared" si="71"/>
        <v>theater</v>
      </c>
      <c r="R757" t="str">
        <f t="shared" si="68"/>
        <v>plays</v>
      </c>
      <c r="S757" s="9">
        <f t="shared" si="69"/>
        <v>43096.25</v>
      </c>
      <c r="T757" s="10">
        <f t="shared" si="70"/>
        <v>43108.25</v>
      </c>
    </row>
    <row r="758" spans="1:20" ht="16" x14ac:dyDescent="0.4">
      <c r="A758">
        <v>756</v>
      </c>
      <c r="B758" t="s">
        <v>1548</v>
      </c>
      <c r="C758" s="3" t="s">
        <v>1549</v>
      </c>
      <c r="D758" s="6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772.07692307692309</v>
      </c>
      <c r="P758" s="6">
        <f t="shared" si="67"/>
        <v>67.817567567567565</v>
      </c>
      <c r="Q758" t="str">
        <f t="shared" si="71"/>
        <v>theater</v>
      </c>
      <c r="R758" t="str">
        <f t="shared" si="68"/>
        <v>plays</v>
      </c>
      <c r="S758" s="9">
        <f t="shared" si="69"/>
        <v>42024.25</v>
      </c>
      <c r="T758" s="10">
        <f t="shared" si="70"/>
        <v>42030.25</v>
      </c>
    </row>
    <row r="759" spans="1:20" ht="16" x14ac:dyDescent="0.4">
      <c r="A759">
        <v>757</v>
      </c>
      <c r="B759" t="s">
        <v>1550</v>
      </c>
      <c r="C759" s="3" t="s">
        <v>1551</v>
      </c>
      <c r="D759" s="6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406.85714285714283</v>
      </c>
      <c r="P759" s="6">
        <f t="shared" si="67"/>
        <v>49.964912280701753</v>
      </c>
      <c r="Q759" t="str">
        <f t="shared" si="71"/>
        <v>film &amp; video</v>
      </c>
      <c r="R759" t="str">
        <f t="shared" si="68"/>
        <v>drama</v>
      </c>
      <c r="S759" s="9">
        <f t="shared" si="69"/>
        <v>40675.208333333336</v>
      </c>
      <c r="T759" s="10">
        <f t="shared" si="70"/>
        <v>40679.208333333336</v>
      </c>
    </row>
    <row r="760" spans="1:20" ht="16" x14ac:dyDescent="0.4">
      <c r="A760">
        <v>758</v>
      </c>
      <c r="B760" t="s">
        <v>1552</v>
      </c>
      <c r="C760" s="3" t="s">
        <v>1553</v>
      </c>
      <c r="D760" s="6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564.20608108108115</v>
      </c>
      <c r="P760" s="6">
        <f t="shared" si="67"/>
        <v>110.01646903820817</v>
      </c>
      <c r="Q760" t="str">
        <f t="shared" si="71"/>
        <v>music</v>
      </c>
      <c r="R760" t="str">
        <f t="shared" si="68"/>
        <v>rock</v>
      </c>
      <c r="S760" s="9">
        <f t="shared" si="69"/>
        <v>41936.208333333336</v>
      </c>
      <c r="T760" s="10">
        <f t="shared" si="70"/>
        <v>41945.208333333336</v>
      </c>
    </row>
    <row r="761" spans="1:20" ht="31.5" x14ac:dyDescent="0.4">
      <c r="A761">
        <v>759</v>
      </c>
      <c r="B761" t="s">
        <v>1554</v>
      </c>
      <c r="C761" s="3" t="s">
        <v>1555</v>
      </c>
      <c r="D761" s="6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68.426865671641792</v>
      </c>
      <c r="P761" s="6">
        <f t="shared" si="67"/>
        <v>89.964678178963894</v>
      </c>
      <c r="Q761" t="str">
        <f t="shared" si="71"/>
        <v>music</v>
      </c>
      <c r="R761" t="str">
        <f t="shared" si="68"/>
        <v>electric music</v>
      </c>
      <c r="S761" s="9">
        <f t="shared" si="69"/>
        <v>43136.25</v>
      </c>
      <c r="T761" s="10">
        <f t="shared" si="70"/>
        <v>43166.25</v>
      </c>
    </row>
    <row r="762" spans="1:20" ht="16" x14ac:dyDescent="0.4">
      <c r="A762">
        <v>760</v>
      </c>
      <c r="B762" t="s">
        <v>1556</v>
      </c>
      <c r="C762" s="3" t="s">
        <v>1557</v>
      </c>
      <c r="D762" s="6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34.351966873706004</v>
      </c>
      <c r="P762" s="6">
        <f t="shared" si="67"/>
        <v>79.009523809523813</v>
      </c>
      <c r="Q762" t="str">
        <f t="shared" si="71"/>
        <v>games</v>
      </c>
      <c r="R762" t="str">
        <f t="shared" si="68"/>
        <v>video games</v>
      </c>
      <c r="S762" s="9">
        <f t="shared" si="69"/>
        <v>43678.208333333328</v>
      </c>
      <c r="T762" s="10">
        <f t="shared" si="70"/>
        <v>43707.208333333328</v>
      </c>
    </row>
    <row r="763" spans="1:20" ht="16" x14ac:dyDescent="0.4">
      <c r="A763">
        <v>761</v>
      </c>
      <c r="B763" t="s">
        <v>1558</v>
      </c>
      <c r="C763" s="3" t="s">
        <v>1559</v>
      </c>
      <c r="D763" s="6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655.4545454545455</v>
      </c>
      <c r="P763" s="6">
        <f t="shared" si="67"/>
        <v>86.867469879518069</v>
      </c>
      <c r="Q763" t="str">
        <f t="shared" si="71"/>
        <v>music</v>
      </c>
      <c r="R763" t="str">
        <f t="shared" si="68"/>
        <v>rock</v>
      </c>
      <c r="S763" s="9">
        <f t="shared" si="69"/>
        <v>42938.208333333328</v>
      </c>
      <c r="T763" s="10">
        <f t="shared" si="70"/>
        <v>42943.208333333328</v>
      </c>
    </row>
    <row r="764" spans="1:20" ht="16" x14ac:dyDescent="0.4">
      <c r="A764">
        <v>762</v>
      </c>
      <c r="B764" t="s">
        <v>668</v>
      </c>
      <c r="C764" s="3" t="s">
        <v>1560</v>
      </c>
      <c r="D764" s="6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177.25714285714284</v>
      </c>
      <c r="P764" s="6">
        <f t="shared" si="67"/>
        <v>62.04</v>
      </c>
      <c r="Q764" t="str">
        <f t="shared" si="71"/>
        <v>music</v>
      </c>
      <c r="R764" t="str">
        <f t="shared" si="68"/>
        <v>jazz</v>
      </c>
      <c r="S764" s="9">
        <f t="shared" si="69"/>
        <v>41241.25</v>
      </c>
      <c r="T764" s="10">
        <f t="shared" si="70"/>
        <v>41252.25</v>
      </c>
    </row>
    <row r="765" spans="1:20" ht="16" x14ac:dyDescent="0.4">
      <c r="A765">
        <v>763</v>
      </c>
      <c r="B765" t="s">
        <v>1561</v>
      </c>
      <c r="C765" s="3" t="s">
        <v>1562</v>
      </c>
      <c r="D765" s="6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113.17857142857144</v>
      </c>
      <c r="P765" s="6">
        <f t="shared" si="67"/>
        <v>26.970212765957445</v>
      </c>
      <c r="Q765" t="str">
        <f t="shared" si="71"/>
        <v>theater</v>
      </c>
      <c r="R765" t="str">
        <f t="shared" si="68"/>
        <v>plays</v>
      </c>
      <c r="S765" s="9">
        <f t="shared" si="69"/>
        <v>41037.208333333336</v>
      </c>
      <c r="T765" s="10">
        <f t="shared" si="70"/>
        <v>41072.208333333336</v>
      </c>
    </row>
    <row r="766" spans="1:20" ht="31.5" x14ac:dyDescent="0.4">
      <c r="A766">
        <v>764</v>
      </c>
      <c r="B766" t="s">
        <v>1563</v>
      </c>
      <c r="C766" s="3" t="s">
        <v>1564</v>
      </c>
      <c r="D766" s="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728.18181818181824</v>
      </c>
      <c r="P766" s="6">
        <f t="shared" si="67"/>
        <v>54.121621621621621</v>
      </c>
      <c r="Q766" t="str">
        <f t="shared" si="71"/>
        <v>music</v>
      </c>
      <c r="R766" t="str">
        <f t="shared" si="68"/>
        <v>rock</v>
      </c>
      <c r="S766" s="9">
        <f t="shared" si="69"/>
        <v>40676.208333333336</v>
      </c>
      <c r="T766" s="10">
        <f t="shared" si="70"/>
        <v>40684.208333333336</v>
      </c>
    </row>
    <row r="767" spans="1:20" ht="16" x14ac:dyDescent="0.4">
      <c r="A767">
        <v>765</v>
      </c>
      <c r="B767" t="s">
        <v>1565</v>
      </c>
      <c r="C767" s="3" t="s">
        <v>1566</v>
      </c>
      <c r="D767" s="6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208.33333333333334</v>
      </c>
      <c r="P767" s="6">
        <f t="shared" si="67"/>
        <v>41.035353535353536</v>
      </c>
      <c r="Q767" t="str">
        <f t="shared" si="71"/>
        <v>music</v>
      </c>
      <c r="R767" t="str">
        <f t="shared" si="68"/>
        <v>indie rock</v>
      </c>
      <c r="S767" s="9">
        <f t="shared" si="69"/>
        <v>42840.208333333328</v>
      </c>
      <c r="T767" s="10">
        <f t="shared" si="70"/>
        <v>42865.208333333328</v>
      </c>
    </row>
    <row r="768" spans="1:20" ht="31.5" x14ac:dyDescent="0.4">
      <c r="A768">
        <v>766</v>
      </c>
      <c r="B768" t="s">
        <v>1567</v>
      </c>
      <c r="C768" s="3" t="s">
        <v>1568</v>
      </c>
      <c r="D768" s="6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31.171232876712331</v>
      </c>
      <c r="P768" s="6">
        <f t="shared" si="67"/>
        <v>55.052419354838712</v>
      </c>
      <c r="Q768" t="str">
        <f t="shared" si="71"/>
        <v>film &amp; video</v>
      </c>
      <c r="R768" t="str">
        <f t="shared" si="68"/>
        <v>science fiction</v>
      </c>
      <c r="S768" s="9">
        <f t="shared" si="69"/>
        <v>43362.208333333328</v>
      </c>
      <c r="T768" s="10">
        <f t="shared" si="70"/>
        <v>43363.208333333328</v>
      </c>
    </row>
    <row r="769" spans="1:20" ht="16" x14ac:dyDescent="0.4">
      <c r="A769">
        <v>767</v>
      </c>
      <c r="B769" t="s">
        <v>1569</v>
      </c>
      <c r="C769" s="3" t="s">
        <v>1570</v>
      </c>
      <c r="D769" s="6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56.967078189300416</v>
      </c>
      <c r="P769" s="6">
        <f t="shared" si="67"/>
        <v>107.93762183235867</v>
      </c>
      <c r="Q769" t="str">
        <f t="shared" si="71"/>
        <v>publishing</v>
      </c>
      <c r="R769" t="str">
        <f t="shared" si="68"/>
        <v>translations</v>
      </c>
      <c r="S769" s="9">
        <f t="shared" si="69"/>
        <v>42283.208333333328</v>
      </c>
      <c r="T769" s="10">
        <f t="shared" si="70"/>
        <v>42328.25</v>
      </c>
    </row>
    <row r="770" spans="1:20" ht="16" x14ac:dyDescent="0.4">
      <c r="A770">
        <v>768</v>
      </c>
      <c r="B770" t="s">
        <v>1571</v>
      </c>
      <c r="C770" s="3" t="s">
        <v>1572</v>
      </c>
      <c r="D770" s="6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231</v>
      </c>
      <c r="P770" s="6">
        <f t="shared" si="67"/>
        <v>73.92</v>
      </c>
      <c r="Q770" t="str">
        <f t="shared" si="71"/>
        <v>theater</v>
      </c>
      <c r="R770" t="str">
        <f t="shared" si="68"/>
        <v>plays</v>
      </c>
      <c r="S770" s="9">
        <f t="shared" si="69"/>
        <v>41619.25</v>
      </c>
      <c r="T770" s="10">
        <f t="shared" si="70"/>
        <v>41634.25</v>
      </c>
    </row>
    <row r="771" spans="1:20" ht="16" x14ac:dyDescent="0.4">
      <c r="A771">
        <v>769</v>
      </c>
      <c r="B771" t="s">
        <v>1573</v>
      </c>
      <c r="C771" s="3" t="s">
        <v>1574</v>
      </c>
      <c r="D771" s="6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(E771/D771)*100</f>
        <v>86.867834394904463</v>
      </c>
      <c r="P771" s="6">
        <f t="shared" ref="P771:P834" si="73">IF(G771=0,0,E771/G771)</f>
        <v>31.995894428152493</v>
      </c>
      <c r="Q771" t="str">
        <f t="shared" si="71"/>
        <v>games</v>
      </c>
      <c r="R771" t="str">
        <f t="shared" ref="R771:R834" si="74">RIGHT(N771,LEN(N771)-SEARCH("/",N771))</f>
        <v>video games</v>
      </c>
      <c r="S771" s="9">
        <f t="shared" ref="S771:S834" si="75">(((J771/60)/60)/24)+DATE(1970,1,1)</f>
        <v>41501.208333333336</v>
      </c>
      <c r="T771" s="10">
        <f t="shared" ref="T771:T834" si="76">(((K771/60)/60)/24)+DATE(1970,1,1)</f>
        <v>41527.208333333336</v>
      </c>
    </row>
    <row r="772" spans="1:20" ht="16" x14ac:dyDescent="0.4">
      <c r="A772">
        <v>770</v>
      </c>
      <c r="B772" t="s">
        <v>1575</v>
      </c>
      <c r="C772" s="3" t="s">
        <v>1576</v>
      </c>
      <c r="D772" s="6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270.74418604651163</v>
      </c>
      <c r="P772" s="6">
        <f t="shared" si="73"/>
        <v>53.898148148148145</v>
      </c>
      <c r="Q772" t="str">
        <f t="shared" si="71"/>
        <v>theater</v>
      </c>
      <c r="R772" t="str">
        <f t="shared" si="74"/>
        <v>plays</v>
      </c>
      <c r="S772" s="9">
        <f t="shared" si="75"/>
        <v>41743.208333333336</v>
      </c>
      <c r="T772" s="10">
        <f t="shared" si="76"/>
        <v>41750.208333333336</v>
      </c>
    </row>
    <row r="773" spans="1:20" ht="16" x14ac:dyDescent="0.4">
      <c r="A773">
        <v>771</v>
      </c>
      <c r="B773" t="s">
        <v>1577</v>
      </c>
      <c r="C773" s="3" t="s">
        <v>1578</v>
      </c>
      <c r="D773" s="6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49.446428571428569</v>
      </c>
      <c r="P773" s="6">
        <f t="shared" si="73"/>
        <v>106.5</v>
      </c>
      <c r="Q773" t="str">
        <f t="shared" ref="Q773:Q836" si="77">LEFT(N773, SEARCH("/",N773)-1)</f>
        <v>theater</v>
      </c>
      <c r="R773" t="str">
        <f t="shared" si="74"/>
        <v>plays</v>
      </c>
      <c r="S773" s="9">
        <f t="shared" si="75"/>
        <v>43491.25</v>
      </c>
      <c r="T773" s="10">
        <f t="shared" si="76"/>
        <v>43518.25</v>
      </c>
    </row>
    <row r="774" spans="1:20" ht="16" x14ac:dyDescent="0.4">
      <c r="A774">
        <v>772</v>
      </c>
      <c r="B774" t="s">
        <v>1579</v>
      </c>
      <c r="C774" s="3" t="s">
        <v>1580</v>
      </c>
      <c r="D774" s="6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113.3596256684492</v>
      </c>
      <c r="P774" s="6">
        <f t="shared" si="73"/>
        <v>32.999805409612762</v>
      </c>
      <c r="Q774" t="str">
        <f t="shared" si="77"/>
        <v>music</v>
      </c>
      <c r="R774" t="str">
        <f t="shared" si="74"/>
        <v>indie rock</v>
      </c>
      <c r="S774" s="9">
        <f t="shared" si="75"/>
        <v>43505.25</v>
      </c>
      <c r="T774" s="10">
        <f t="shared" si="76"/>
        <v>43509.25</v>
      </c>
    </row>
    <row r="775" spans="1:20" ht="16" x14ac:dyDescent="0.4">
      <c r="A775">
        <v>773</v>
      </c>
      <c r="B775" t="s">
        <v>1581</v>
      </c>
      <c r="C775" s="3" t="s">
        <v>1582</v>
      </c>
      <c r="D775" s="6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190.55555555555554</v>
      </c>
      <c r="P775" s="6">
        <f t="shared" si="73"/>
        <v>43.00254993625159</v>
      </c>
      <c r="Q775" t="str">
        <f t="shared" si="77"/>
        <v>theater</v>
      </c>
      <c r="R775" t="str">
        <f t="shared" si="74"/>
        <v>plays</v>
      </c>
      <c r="S775" s="9">
        <f t="shared" si="75"/>
        <v>42838.208333333328</v>
      </c>
      <c r="T775" s="10">
        <f t="shared" si="76"/>
        <v>42848.208333333328</v>
      </c>
    </row>
    <row r="776" spans="1:20" ht="16" x14ac:dyDescent="0.4">
      <c r="A776">
        <v>774</v>
      </c>
      <c r="B776" t="s">
        <v>1583</v>
      </c>
      <c r="C776" s="3" t="s">
        <v>1584</v>
      </c>
      <c r="D776" s="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135.5</v>
      </c>
      <c r="P776" s="6">
        <f t="shared" si="73"/>
        <v>86.858974358974365</v>
      </c>
      <c r="Q776" t="str">
        <f t="shared" si="77"/>
        <v>technology</v>
      </c>
      <c r="R776" t="str">
        <f t="shared" si="74"/>
        <v>web</v>
      </c>
      <c r="S776" s="9">
        <f t="shared" si="75"/>
        <v>42513.208333333328</v>
      </c>
      <c r="T776" s="10">
        <f t="shared" si="76"/>
        <v>42554.208333333328</v>
      </c>
    </row>
    <row r="777" spans="1:20" ht="31.5" x14ac:dyDescent="0.4">
      <c r="A777">
        <v>775</v>
      </c>
      <c r="B777" t="s">
        <v>1585</v>
      </c>
      <c r="C777" s="3" t="s">
        <v>1586</v>
      </c>
      <c r="D777" s="6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10.297872340425531</v>
      </c>
      <c r="P777" s="6">
        <f t="shared" si="73"/>
        <v>96.8</v>
      </c>
      <c r="Q777" t="str">
        <f t="shared" si="77"/>
        <v>music</v>
      </c>
      <c r="R777" t="str">
        <f t="shared" si="74"/>
        <v>rock</v>
      </c>
      <c r="S777" s="9">
        <f t="shared" si="75"/>
        <v>41949.25</v>
      </c>
      <c r="T777" s="10">
        <f t="shared" si="76"/>
        <v>41959.25</v>
      </c>
    </row>
    <row r="778" spans="1:20" ht="16" x14ac:dyDescent="0.4">
      <c r="A778">
        <v>776</v>
      </c>
      <c r="B778" t="s">
        <v>1587</v>
      </c>
      <c r="C778" s="3" t="s">
        <v>1588</v>
      </c>
      <c r="D778" s="6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65.544223826714799</v>
      </c>
      <c r="P778" s="6">
        <f t="shared" si="73"/>
        <v>32.995456610631528</v>
      </c>
      <c r="Q778" t="str">
        <f t="shared" si="77"/>
        <v>theater</v>
      </c>
      <c r="R778" t="str">
        <f t="shared" si="74"/>
        <v>plays</v>
      </c>
      <c r="S778" s="9">
        <f t="shared" si="75"/>
        <v>43650.208333333328</v>
      </c>
      <c r="T778" s="10">
        <f t="shared" si="76"/>
        <v>43668.208333333328</v>
      </c>
    </row>
    <row r="779" spans="1:20" ht="16" x14ac:dyDescent="0.4">
      <c r="A779">
        <v>777</v>
      </c>
      <c r="B779" t="s">
        <v>1589</v>
      </c>
      <c r="C779" s="3" t="s">
        <v>1590</v>
      </c>
      <c r="D779" s="6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49.026652452025587</v>
      </c>
      <c r="P779" s="6">
        <f t="shared" si="73"/>
        <v>68.028106508875737</v>
      </c>
      <c r="Q779" t="str">
        <f t="shared" si="77"/>
        <v>theater</v>
      </c>
      <c r="R779" t="str">
        <f t="shared" si="74"/>
        <v>plays</v>
      </c>
      <c r="S779" s="9">
        <f t="shared" si="75"/>
        <v>40809.208333333336</v>
      </c>
      <c r="T779" s="10">
        <f t="shared" si="76"/>
        <v>40838.208333333336</v>
      </c>
    </row>
    <row r="780" spans="1:20" ht="16" x14ac:dyDescent="0.4">
      <c r="A780">
        <v>778</v>
      </c>
      <c r="B780" t="s">
        <v>1591</v>
      </c>
      <c r="C780" s="3" t="s">
        <v>1592</v>
      </c>
      <c r="D780" s="6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787.92307692307691</v>
      </c>
      <c r="P780" s="6">
        <f t="shared" si="73"/>
        <v>58.867816091954026</v>
      </c>
      <c r="Q780" t="str">
        <f t="shared" si="77"/>
        <v>film &amp; video</v>
      </c>
      <c r="R780" t="str">
        <f t="shared" si="74"/>
        <v>animation</v>
      </c>
      <c r="S780" s="9">
        <f t="shared" si="75"/>
        <v>40768.208333333336</v>
      </c>
      <c r="T780" s="10">
        <f t="shared" si="76"/>
        <v>40773.208333333336</v>
      </c>
    </row>
    <row r="781" spans="1:20" ht="16" x14ac:dyDescent="0.4">
      <c r="A781">
        <v>779</v>
      </c>
      <c r="B781" t="s">
        <v>1593</v>
      </c>
      <c r="C781" s="3" t="s">
        <v>1594</v>
      </c>
      <c r="D781" s="6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80.306347746090154</v>
      </c>
      <c r="P781" s="6">
        <f t="shared" si="73"/>
        <v>105.04572803850782</v>
      </c>
      <c r="Q781" t="str">
        <f t="shared" si="77"/>
        <v>theater</v>
      </c>
      <c r="R781" t="str">
        <f t="shared" si="74"/>
        <v>plays</v>
      </c>
      <c r="S781" s="9">
        <f t="shared" si="75"/>
        <v>42230.208333333328</v>
      </c>
      <c r="T781" s="10">
        <f t="shared" si="76"/>
        <v>42239.208333333328</v>
      </c>
    </row>
    <row r="782" spans="1:20" ht="16" x14ac:dyDescent="0.4">
      <c r="A782">
        <v>780</v>
      </c>
      <c r="B782" t="s">
        <v>1595</v>
      </c>
      <c r="C782" s="3" t="s">
        <v>1596</v>
      </c>
      <c r="D782" s="6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106.29411764705883</v>
      </c>
      <c r="P782" s="6">
        <f t="shared" si="73"/>
        <v>33.054878048780488</v>
      </c>
      <c r="Q782" t="str">
        <f t="shared" si="77"/>
        <v>film &amp; video</v>
      </c>
      <c r="R782" t="str">
        <f t="shared" si="74"/>
        <v>drama</v>
      </c>
      <c r="S782" s="9">
        <f t="shared" si="75"/>
        <v>42573.208333333328</v>
      </c>
      <c r="T782" s="10">
        <f t="shared" si="76"/>
        <v>42592.208333333328</v>
      </c>
    </row>
    <row r="783" spans="1:20" ht="16" x14ac:dyDescent="0.4">
      <c r="A783">
        <v>781</v>
      </c>
      <c r="B783" t="s">
        <v>1597</v>
      </c>
      <c r="C783" s="3" t="s">
        <v>1598</v>
      </c>
      <c r="D783" s="6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50.735632183908038</v>
      </c>
      <c r="P783" s="6">
        <f t="shared" si="73"/>
        <v>78.821428571428569</v>
      </c>
      <c r="Q783" t="str">
        <f t="shared" si="77"/>
        <v>theater</v>
      </c>
      <c r="R783" t="str">
        <f t="shared" si="74"/>
        <v>plays</v>
      </c>
      <c r="S783" s="9">
        <f t="shared" si="75"/>
        <v>40482.208333333336</v>
      </c>
      <c r="T783" s="10">
        <f t="shared" si="76"/>
        <v>40533.25</v>
      </c>
    </row>
    <row r="784" spans="1:20" ht="16" x14ac:dyDescent="0.4">
      <c r="A784">
        <v>782</v>
      </c>
      <c r="B784" t="s">
        <v>1599</v>
      </c>
      <c r="C784" s="3" t="s">
        <v>1600</v>
      </c>
      <c r="D784" s="6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215.31372549019611</v>
      </c>
      <c r="P784" s="6">
        <f t="shared" si="73"/>
        <v>68.204968944099377</v>
      </c>
      <c r="Q784" t="str">
        <f t="shared" si="77"/>
        <v>film &amp; video</v>
      </c>
      <c r="R784" t="str">
        <f t="shared" si="74"/>
        <v>animation</v>
      </c>
      <c r="S784" s="9">
        <f t="shared" si="75"/>
        <v>40603.25</v>
      </c>
      <c r="T784" s="10">
        <f t="shared" si="76"/>
        <v>40631.208333333336</v>
      </c>
    </row>
    <row r="785" spans="1:20" ht="16" x14ac:dyDescent="0.4">
      <c r="A785">
        <v>783</v>
      </c>
      <c r="B785" t="s">
        <v>1601</v>
      </c>
      <c r="C785" s="3" t="s">
        <v>1602</v>
      </c>
      <c r="D785" s="6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141.22972972972974</v>
      </c>
      <c r="P785" s="6">
        <f t="shared" si="73"/>
        <v>75.731884057971016</v>
      </c>
      <c r="Q785" t="str">
        <f t="shared" si="77"/>
        <v>music</v>
      </c>
      <c r="R785" t="str">
        <f t="shared" si="74"/>
        <v>rock</v>
      </c>
      <c r="S785" s="9">
        <f t="shared" si="75"/>
        <v>41625.25</v>
      </c>
      <c r="T785" s="10">
        <f t="shared" si="76"/>
        <v>41632.25</v>
      </c>
    </row>
    <row r="786" spans="1:20" ht="16" x14ac:dyDescent="0.4">
      <c r="A786">
        <v>784</v>
      </c>
      <c r="B786" t="s">
        <v>1603</v>
      </c>
      <c r="C786" s="3" t="s">
        <v>1604</v>
      </c>
      <c r="D786" s="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115.33745781777279</v>
      </c>
      <c r="P786" s="6">
        <f t="shared" si="73"/>
        <v>30.996070133010882</v>
      </c>
      <c r="Q786" t="str">
        <f t="shared" si="77"/>
        <v>technology</v>
      </c>
      <c r="R786" t="str">
        <f t="shared" si="74"/>
        <v>web</v>
      </c>
      <c r="S786" s="9">
        <f t="shared" si="75"/>
        <v>42435.25</v>
      </c>
      <c r="T786" s="10">
        <f t="shared" si="76"/>
        <v>42446.208333333328</v>
      </c>
    </row>
    <row r="787" spans="1:20" ht="31.5" x14ac:dyDescent="0.4">
      <c r="A787">
        <v>785</v>
      </c>
      <c r="B787" t="s">
        <v>1605</v>
      </c>
      <c r="C787" s="3" t="s">
        <v>1606</v>
      </c>
      <c r="D787" s="6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193.11940298507463</v>
      </c>
      <c r="P787" s="6">
        <f t="shared" si="73"/>
        <v>101.88188976377953</v>
      </c>
      <c r="Q787" t="str">
        <f t="shared" si="77"/>
        <v>film &amp; video</v>
      </c>
      <c r="R787" t="str">
        <f t="shared" si="74"/>
        <v>animation</v>
      </c>
      <c r="S787" s="9">
        <f t="shared" si="75"/>
        <v>43582.208333333328</v>
      </c>
      <c r="T787" s="10">
        <f t="shared" si="76"/>
        <v>43616.208333333328</v>
      </c>
    </row>
    <row r="788" spans="1:20" ht="16" x14ac:dyDescent="0.4">
      <c r="A788">
        <v>786</v>
      </c>
      <c r="B788" t="s">
        <v>1607</v>
      </c>
      <c r="C788" s="3" t="s">
        <v>1608</v>
      </c>
      <c r="D788" s="6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729.73333333333335</v>
      </c>
      <c r="P788" s="6">
        <f t="shared" si="73"/>
        <v>52.879227053140099</v>
      </c>
      <c r="Q788" t="str">
        <f t="shared" si="77"/>
        <v>music</v>
      </c>
      <c r="R788" t="str">
        <f t="shared" si="74"/>
        <v>jazz</v>
      </c>
      <c r="S788" s="9">
        <f t="shared" si="75"/>
        <v>43186.208333333328</v>
      </c>
      <c r="T788" s="10">
        <f t="shared" si="76"/>
        <v>43193.208333333328</v>
      </c>
    </row>
    <row r="789" spans="1:20" ht="16" x14ac:dyDescent="0.4">
      <c r="A789">
        <v>787</v>
      </c>
      <c r="B789" t="s">
        <v>1609</v>
      </c>
      <c r="C789" s="3" t="s">
        <v>1610</v>
      </c>
      <c r="D789" s="6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99.66339869281046</v>
      </c>
      <c r="P789" s="6">
        <f t="shared" si="73"/>
        <v>71.005820721769496</v>
      </c>
      <c r="Q789" t="str">
        <f t="shared" si="77"/>
        <v>music</v>
      </c>
      <c r="R789" t="str">
        <f t="shared" si="74"/>
        <v>rock</v>
      </c>
      <c r="S789" s="9">
        <f t="shared" si="75"/>
        <v>40684.208333333336</v>
      </c>
      <c r="T789" s="10">
        <f t="shared" si="76"/>
        <v>40693.208333333336</v>
      </c>
    </row>
    <row r="790" spans="1:20" ht="16" x14ac:dyDescent="0.4">
      <c r="A790">
        <v>788</v>
      </c>
      <c r="B790" t="s">
        <v>1611</v>
      </c>
      <c r="C790" s="3" t="s">
        <v>1612</v>
      </c>
      <c r="D790" s="6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88.166666666666671</v>
      </c>
      <c r="P790" s="6">
        <f t="shared" si="73"/>
        <v>102.38709677419355</v>
      </c>
      <c r="Q790" t="str">
        <f t="shared" si="77"/>
        <v>film &amp; video</v>
      </c>
      <c r="R790" t="str">
        <f t="shared" si="74"/>
        <v>animation</v>
      </c>
      <c r="S790" s="9">
        <f t="shared" si="75"/>
        <v>41202.208333333336</v>
      </c>
      <c r="T790" s="10">
        <f t="shared" si="76"/>
        <v>41223.25</v>
      </c>
    </row>
    <row r="791" spans="1:20" ht="16" x14ac:dyDescent="0.4">
      <c r="A791">
        <v>789</v>
      </c>
      <c r="B791" t="s">
        <v>1613</v>
      </c>
      <c r="C791" s="3" t="s">
        <v>1614</v>
      </c>
      <c r="D791" s="6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37.233333333333334</v>
      </c>
      <c r="P791" s="6">
        <f t="shared" si="73"/>
        <v>74.466666666666669</v>
      </c>
      <c r="Q791" t="str">
        <f t="shared" si="77"/>
        <v>theater</v>
      </c>
      <c r="R791" t="str">
        <f t="shared" si="74"/>
        <v>plays</v>
      </c>
      <c r="S791" s="9">
        <f t="shared" si="75"/>
        <v>41786.208333333336</v>
      </c>
      <c r="T791" s="10">
        <f t="shared" si="76"/>
        <v>41823.208333333336</v>
      </c>
    </row>
    <row r="792" spans="1:20" ht="16" x14ac:dyDescent="0.4">
      <c r="A792">
        <v>790</v>
      </c>
      <c r="B792" t="s">
        <v>1615</v>
      </c>
      <c r="C792" s="3" t="s">
        <v>1616</v>
      </c>
      <c r="D792" s="6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30.540075309306079</v>
      </c>
      <c r="P792" s="6">
        <f t="shared" si="73"/>
        <v>51.009883198562441</v>
      </c>
      <c r="Q792" t="str">
        <f t="shared" si="77"/>
        <v>theater</v>
      </c>
      <c r="R792" t="str">
        <f t="shared" si="74"/>
        <v>plays</v>
      </c>
      <c r="S792" s="9">
        <f t="shared" si="75"/>
        <v>40223.25</v>
      </c>
      <c r="T792" s="10">
        <f t="shared" si="76"/>
        <v>40229.25</v>
      </c>
    </row>
    <row r="793" spans="1:20" ht="16" x14ac:dyDescent="0.4">
      <c r="A793">
        <v>791</v>
      </c>
      <c r="B793" t="s">
        <v>1617</v>
      </c>
      <c r="C793" s="3" t="s">
        <v>1618</v>
      </c>
      <c r="D793" s="6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25.714285714285712</v>
      </c>
      <c r="P793" s="6">
        <f t="shared" si="73"/>
        <v>90</v>
      </c>
      <c r="Q793" t="str">
        <f t="shared" si="77"/>
        <v>food</v>
      </c>
      <c r="R793" t="str">
        <f t="shared" si="74"/>
        <v>food trucks</v>
      </c>
      <c r="S793" s="9">
        <f t="shared" si="75"/>
        <v>42715.25</v>
      </c>
      <c r="T793" s="10">
        <f t="shared" si="76"/>
        <v>42731.25</v>
      </c>
    </row>
    <row r="794" spans="1:20" ht="16" x14ac:dyDescent="0.4">
      <c r="A794">
        <v>792</v>
      </c>
      <c r="B794" t="s">
        <v>1619</v>
      </c>
      <c r="C794" s="3" t="s">
        <v>1620</v>
      </c>
      <c r="D794" s="6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34</v>
      </c>
      <c r="P794" s="6">
        <f t="shared" si="73"/>
        <v>97.142857142857139</v>
      </c>
      <c r="Q794" t="str">
        <f t="shared" si="77"/>
        <v>theater</v>
      </c>
      <c r="R794" t="str">
        <f t="shared" si="74"/>
        <v>plays</v>
      </c>
      <c r="S794" s="9">
        <f t="shared" si="75"/>
        <v>41451.208333333336</v>
      </c>
      <c r="T794" s="10">
        <f t="shared" si="76"/>
        <v>41479.208333333336</v>
      </c>
    </row>
    <row r="795" spans="1:20" ht="16" x14ac:dyDescent="0.4">
      <c r="A795">
        <v>793</v>
      </c>
      <c r="B795" t="s">
        <v>1621</v>
      </c>
      <c r="C795" s="3" t="s">
        <v>1622</v>
      </c>
      <c r="D795" s="6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1185.909090909091</v>
      </c>
      <c r="P795" s="6">
        <f t="shared" si="73"/>
        <v>72.071823204419886</v>
      </c>
      <c r="Q795" t="str">
        <f t="shared" si="77"/>
        <v>publishing</v>
      </c>
      <c r="R795" t="str">
        <f t="shared" si="74"/>
        <v>nonfiction</v>
      </c>
      <c r="S795" s="9">
        <f t="shared" si="75"/>
        <v>41450.208333333336</v>
      </c>
      <c r="T795" s="10">
        <f t="shared" si="76"/>
        <v>41454.208333333336</v>
      </c>
    </row>
    <row r="796" spans="1:20" ht="16" x14ac:dyDescent="0.4">
      <c r="A796">
        <v>794</v>
      </c>
      <c r="B796" t="s">
        <v>1623</v>
      </c>
      <c r="C796" s="3" t="s">
        <v>1624</v>
      </c>
      <c r="D796" s="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125.39393939393939</v>
      </c>
      <c r="P796" s="6">
        <f t="shared" si="73"/>
        <v>75.236363636363635</v>
      </c>
      <c r="Q796" t="str">
        <f t="shared" si="77"/>
        <v>music</v>
      </c>
      <c r="R796" t="str">
        <f t="shared" si="74"/>
        <v>rock</v>
      </c>
      <c r="S796" s="9">
        <f t="shared" si="75"/>
        <v>43091.25</v>
      </c>
      <c r="T796" s="10">
        <f t="shared" si="76"/>
        <v>43103.25</v>
      </c>
    </row>
    <row r="797" spans="1:20" ht="31.5" x14ac:dyDescent="0.4">
      <c r="A797">
        <v>795</v>
      </c>
      <c r="B797" t="s">
        <v>1625</v>
      </c>
      <c r="C797" s="3" t="s">
        <v>1626</v>
      </c>
      <c r="D797" s="6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14.394366197183098</v>
      </c>
      <c r="P797" s="6">
        <f t="shared" si="73"/>
        <v>32.967741935483872</v>
      </c>
      <c r="Q797" t="str">
        <f t="shared" si="77"/>
        <v>film &amp; video</v>
      </c>
      <c r="R797" t="str">
        <f t="shared" si="74"/>
        <v>drama</v>
      </c>
      <c r="S797" s="9">
        <f t="shared" si="75"/>
        <v>42675.208333333328</v>
      </c>
      <c r="T797" s="10">
        <f t="shared" si="76"/>
        <v>42678.208333333328</v>
      </c>
    </row>
    <row r="798" spans="1:20" ht="16" x14ac:dyDescent="0.4">
      <c r="A798">
        <v>796</v>
      </c>
      <c r="B798" t="s">
        <v>1627</v>
      </c>
      <c r="C798" s="3" t="s">
        <v>1628</v>
      </c>
      <c r="D798" s="6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54.807692307692314</v>
      </c>
      <c r="P798" s="6">
        <f t="shared" si="73"/>
        <v>54.807692307692307</v>
      </c>
      <c r="Q798" t="str">
        <f t="shared" si="77"/>
        <v>games</v>
      </c>
      <c r="R798" t="str">
        <f t="shared" si="74"/>
        <v>mobile games</v>
      </c>
      <c r="S798" s="9">
        <f t="shared" si="75"/>
        <v>41859.208333333336</v>
      </c>
      <c r="T798" s="10">
        <f t="shared" si="76"/>
        <v>41866.208333333336</v>
      </c>
    </row>
    <row r="799" spans="1:20" ht="16" x14ac:dyDescent="0.4">
      <c r="A799">
        <v>797</v>
      </c>
      <c r="B799" t="s">
        <v>1629</v>
      </c>
      <c r="C799" s="3" t="s">
        <v>1630</v>
      </c>
      <c r="D799" s="6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109.63157894736841</v>
      </c>
      <c r="P799" s="6">
        <f t="shared" si="73"/>
        <v>45.037837837837834</v>
      </c>
      <c r="Q799" t="str">
        <f t="shared" si="77"/>
        <v>technology</v>
      </c>
      <c r="R799" t="str">
        <f t="shared" si="74"/>
        <v>web</v>
      </c>
      <c r="S799" s="9">
        <f t="shared" si="75"/>
        <v>43464.25</v>
      </c>
      <c r="T799" s="10">
        <f t="shared" si="76"/>
        <v>43487.25</v>
      </c>
    </row>
    <row r="800" spans="1:20" ht="16" x14ac:dyDescent="0.4">
      <c r="A800">
        <v>798</v>
      </c>
      <c r="B800" t="s">
        <v>1631</v>
      </c>
      <c r="C800" s="3" t="s">
        <v>1632</v>
      </c>
      <c r="D800" s="6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188.47058823529412</v>
      </c>
      <c r="P800" s="6">
        <f t="shared" si="73"/>
        <v>52.958677685950413</v>
      </c>
      <c r="Q800" t="str">
        <f t="shared" si="77"/>
        <v>theater</v>
      </c>
      <c r="R800" t="str">
        <f t="shared" si="74"/>
        <v>plays</v>
      </c>
      <c r="S800" s="9">
        <f t="shared" si="75"/>
        <v>41060.208333333336</v>
      </c>
      <c r="T800" s="10">
        <f t="shared" si="76"/>
        <v>41088.208333333336</v>
      </c>
    </row>
    <row r="801" spans="1:20" ht="16" x14ac:dyDescent="0.4">
      <c r="A801">
        <v>799</v>
      </c>
      <c r="B801" t="s">
        <v>1633</v>
      </c>
      <c r="C801" s="3" t="s">
        <v>1634</v>
      </c>
      <c r="D801" s="6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87.008284023668637</v>
      </c>
      <c r="P801" s="6">
        <f t="shared" si="73"/>
        <v>60.017959183673469</v>
      </c>
      <c r="Q801" t="str">
        <f t="shared" si="77"/>
        <v>theater</v>
      </c>
      <c r="R801" t="str">
        <f t="shared" si="74"/>
        <v>plays</v>
      </c>
      <c r="S801" s="9">
        <f t="shared" si="75"/>
        <v>42399.25</v>
      </c>
      <c r="T801" s="10">
        <f t="shared" si="76"/>
        <v>42403.25</v>
      </c>
    </row>
    <row r="802" spans="1:20" ht="16" x14ac:dyDescent="0.4">
      <c r="A802">
        <v>800</v>
      </c>
      <c r="B802" t="s">
        <v>1635</v>
      </c>
      <c r="C802" s="3" t="s">
        <v>1636</v>
      </c>
      <c r="D802" s="6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1</v>
      </c>
      <c r="P802" s="6">
        <f t="shared" si="73"/>
        <v>1</v>
      </c>
      <c r="Q802" t="str">
        <f t="shared" si="77"/>
        <v>music</v>
      </c>
      <c r="R802" t="str">
        <f t="shared" si="74"/>
        <v>rock</v>
      </c>
      <c r="S802" s="9">
        <f t="shared" si="75"/>
        <v>42167.208333333328</v>
      </c>
      <c r="T802" s="10">
        <f t="shared" si="76"/>
        <v>42171.208333333328</v>
      </c>
    </row>
    <row r="803" spans="1:20" ht="16" x14ac:dyDescent="0.4">
      <c r="A803">
        <v>801</v>
      </c>
      <c r="B803" t="s">
        <v>1637</v>
      </c>
      <c r="C803" s="3" t="s">
        <v>1638</v>
      </c>
      <c r="D803" s="6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202.9130434782609</v>
      </c>
      <c r="P803" s="6">
        <f t="shared" si="73"/>
        <v>44.028301886792455</v>
      </c>
      <c r="Q803" t="str">
        <f t="shared" si="77"/>
        <v>photography</v>
      </c>
      <c r="R803" t="str">
        <f t="shared" si="74"/>
        <v>photography books</v>
      </c>
      <c r="S803" s="9">
        <f t="shared" si="75"/>
        <v>43830.25</v>
      </c>
      <c r="T803" s="10">
        <f t="shared" si="76"/>
        <v>43852.25</v>
      </c>
    </row>
    <row r="804" spans="1:20" ht="31.5" x14ac:dyDescent="0.4">
      <c r="A804">
        <v>802</v>
      </c>
      <c r="B804" t="s">
        <v>1639</v>
      </c>
      <c r="C804" s="3" t="s">
        <v>1640</v>
      </c>
      <c r="D804" s="6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197.03225806451613</v>
      </c>
      <c r="P804" s="6">
        <f t="shared" si="73"/>
        <v>86.028169014084511</v>
      </c>
      <c r="Q804" t="str">
        <f t="shared" si="77"/>
        <v>photography</v>
      </c>
      <c r="R804" t="str">
        <f t="shared" si="74"/>
        <v>photography books</v>
      </c>
      <c r="S804" s="9">
        <f t="shared" si="75"/>
        <v>43650.208333333328</v>
      </c>
      <c r="T804" s="10">
        <f t="shared" si="76"/>
        <v>43652.208333333328</v>
      </c>
    </row>
    <row r="805" spans="1:20" ht="31.5" x14ac:dyDescent="0.4">
      <c r="A805">
        <v>803</v>
      </c>
      <c r="B805" t="s">
        <v>1641</v>
      </c>
      <c r="C805" s="3" t="s">
        <v>1642</v>
      </c>
      <c r="D805" s="6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107</v>
      </c>
      <c r="P805" s="6">
        <f t="shared" si="73"/>
        <v>28.012875536480685</v>
      </c>
      <c r="Q805" t="str">
        <f t="shared" si="77"/>
        <v>theater</v>
      </c>
      <c r="R805" t="str">
        <f t="shared" si="74"/>
        <v>plays</v>
      </c>
      <c r="S805" s="9">
        <f t="shared" si="75"/>
        <v>43492.25</v>
      </c>
      <c r="T805" s="10">
        <f t="shared" si="76"/>
        <v>43526.25</v>
      </c>
    </row>
    <row r="806" spans="1:20" ht="16" x14ac:dyDescent="0.4">
      <c r="A806">
        <v>804</v>
      </c>
      <c r="B806" t="s">
        <v>1643</v>
      </c>
      <c r="C806" s="3" t="s">
        <v>1644</v>
      </c>
      <c r="D806" s="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268.73076923076923</v>
      </c>
      <c r="P806" s="6">
        <f t="shared" si="73"/>
        <v>32.050458715596328</v>
      </c>
      <c r="Q806" t="str">
        <f t="shared" si="77"/>
        <v>music</v>
      </c>
      <c r="R806" t="str">
        <f t="shared" si="74"/>
        <v>rock</v>
      </c>
      <c r="S806" s="9">
        <f t="shared" si="75"/>
        <v>43102.25</v>
      </c>
      <c r="T806" s="10">
        <f t="shared" si="76"/>
        <v>43122.25</v>
      </c>
    </row>
    <row r="807" spans="1:20" ht="31.5" x14ac:dyDescent="0.4">
      <c r="A807">
        <v>805</v>
      </c>
      <c r="B807" t="s">
        <v>1645</v>
      </c>
      <c r="C807" s="3" t="s">
        <v>1646</v>
      </c>
      <c r="D807" s="6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50.845360824742272</v>
      </c>
      <c r="P807" s="6">
        <f t="shared" si="73"/>
        <v>73.611940298507463</v>
      </c>
      <c r="Q807" t="str">
        <f t="shared" si="77"/>
        <v>film &amp; video</v>
      </c>
      <c r="R807" t="str">
        <f t="shared" si="74"/>
        <v>documentary</v>
      </c>
      <c r="S807" s="9">
        <f t="shared" si="75"/>
        <v>41958.25</v>
      </c>
      <c r="T807" s="10">
        <f t="shared" si="76"/>
        <v>42009.25</v>
      </c>
    </row>
    <row r="808" spans="1:20" ht="16" x14ac:dyDescent="0.4">
      <c r="A808">
        <v>806</v>
      </c>
      <c r="B808" t="s">
        <v>1647</v>
      </c>
      <c r="C808" s="3" t="s">
        <v>1648</v>
      </c>
      <c r="D808" s="6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1180.2857142857142</v>
      </c>
      <c r="P808" s="6">
        <f t="shared" si="73"/>
        <v>108.71052631578948</v>
      </c>
      <c r="Q808" t="str">
        <f t="shared" si="77"/>
        <v>film &amp; video</v>
      </c>
      <c r="R808" t="str">
        <f t="shared" si="74"/>
        <v>drama</v>
      </c>
      <c r="S808" s="9">
        <f t="shared" si="75"/>
        <v>40973.25</v>
      </c>
      <c r="T808" s="10">
        <f t="shared" si="76"/>
        <v>40997.208333333336</v>
      </c>
    </row>
    <row r="809" spans="1:20" ht="16" x14ac:dyDescent="0.4">
      <c r="A809">
        <v>807</v>
      </c>
      <c r="B809" t="s">
        <v>1649</v>
      </c>
      <c r="C809" s="3" t="s">
        <v>1650</v>
      </c>
      <c r="D809" s="6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264</v>
      </c>
      <c r="P809" s="6">
        <f t="shared" si="73"/>
        <v>42.97674418604651</v>
      </c>
      <c r="Q809" t="str">
        <f t="shared" si="77"/>
        <v>theater</v>
      </c>
      <c r="R809" t="str">
        <f t="shared" si="74"/>
        <v>plays</v>
      </c>
      <c r="S809" s="9">
        <f t="shared" si="75"/>
        <v>43753.208333333328</v>
      </c>
      <c r="T809" s="10">
        <f t="shared" si="76"/>
        <v>43797.25</v>
      </c>
    </row>
    <row r="810" spans="1:20" ht="16" x14ac:dyDescent="0.4">
      <c r="A810">
        <v>808</v>
      </c>
      <c r="B810" t="s">
        <v>1651</v>
      </c>
      <c r="C810" s="3" t="s">
        <v>1652</v>
      </c>
      <c r="D810" s="6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30.44230769230769</v>
      </c>
      <c r="P810" s="6">
        <f t="shared" si="73"/>
        <v>83.315789473684205</v>
      </c>
      <c r="Q810" t="str">
        <f t="shared" si="77"/>
        <v>food</v>
      </c>
      <c r="R810" t="str">
        <f t="shared" si="74"/>
        <v>food trucks</v>
      </c>
      <c r="S810" s="9">
        <f t="shared" si="75"/>
        <v>42507.208333333328</v>
      </c>
      <c r="T810" s="10">
        <f t="shared" si="76"/>
        <v>42524.208333333328</v>
      </c>
    </row>
    <row r="811" spans="1:20" ht="16" x14ac:dyDescent="0.4">
      <c r="A811">
        <v>809</v>
      </c>
      <c r="B811" t="s">
        <v>1599</v>
      </c>
      <c r="C811" s="3" t="s">
        <v>1653</v>
      </c>
      <c r="D811" s="6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62.880681818181813</v>
      </c>
      <c r="P811" s="6">
        <f t="shared" si="73"/>
        <v>42</v>
      </c>
      <c r="Q811" t="str">
        <f t="shared" si="77"/>
        <v>film &amp; video</v>
      </c>
      <c r="R811" t="str">
        <f t="shared" si="74"/>
        <v>documentary</v>
      </c>
      <c r="S811" s="9">
        <f t="shared" si="75"/>
        <v>41135.208333333336</v>
      </c>
      <c r="T811" s="10">
        <f t="shared" si="76"/>
        <v>41136.208333333336</v>
      </c>
    </row>
    <row r="812" spans="1:20" ht="16" x14ac:dyDescent="0.4">
      <c r="A812">
        <v>810</v>
      </c>
      <c r="B812" t="s">
        <v>1654</v>
      </c>
      <c r="C812" s="3" t="s">
        <v>1655</v>
      </c>
      <c r="D812" s="6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193.125</v>
      </c>
      <c r="P812" s="6">
        <f t="shared" si="73"/>
        <v>55.927601809954751</v>
      </c>
      <c r="Q812" t="str">
        <f t="shared" si="77"/>
        <v>theater</v>
      </c>
      <c r="R812" t="str">
        <f t="shared" si="74"/>
        <v>plays</v>
      </c>
      <c r="S812" s="9">
        <f t="shared" si="75"/>
        <v>43067.25</v>
      </c>
      <c r="T812" s="10">
        <f t="shared" si="76"/>
        <v>43077.25</v>
      </c>
    </row>
    <row r="813" spans="1:20" ht="16" x14ac:dyDescent="0.4">
      <c r="A813">
        <v>811</v>
      </c>
      <c r="B813" t="s">
        <v>1656</v>
      </c>
      <c r="C813" s="3" t="s">
        <v>1657</v>
      </c>
      <c r="D813" s="6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77.102702702702715</v>
      </c>
      <c r="P813" s="6">
        <f t="shared" si="73"/>
        <v>105.03681885125184</v>
      </c>
      <c r="Q813" t="str">
        <f t="shared" si="77"/>
        <v>games</v>
      </c>
      <c r="R813" t="str">
        <f t="shared" si="74"/>
        <v>video games</v>
      </c>
      <c r="S813" s="9">
        <f t="shared" si="75"/>
        <v>42378.25</v>
      </c>
      <c r="T813" s="10">
        <f t="shared" si="76"/>
        <v>42380.25</v>
      </c>
    </row>
    <row r="814" spans="1:20" ht="16" x14ac:dyDescent="0.4">
      <c r="A814">
        <v>812</v>
      </c>
      <c r="B814" t="s">
        <v>1658</v>
      </c>
      <c r="C814" s="3" t="s">
        <v>1659</v>
      </c>
      <c r="D814" s="6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225.52763819095478</v>
      </c>
      <c r="P814" s="6">
        <f t="shared" si="73"/>
        <v>48</v>
      </c>
      <c r="Q814" t="str">
        <f t="shared" si="77"/>
        <v>publishing</v>
      </c>
      <c r="R814" t="str">
        <f t="shared" si="74"/>
        <v>nonfiction</v>
      </c>
      <c r="S814" s="9">
        <f t="shared" si="75"/>
        <v>43206.208333333328</v>
      </c>
      <c r="T814" s="10">
        <f t="shared" si="76"/>
        <v>43211.208333333328</v>
      </c>
    </row>
    <row r="815" spans="1:20" ht="16" x14ac:dyDescent="0.4">
      <c r="A815">
        <v>813</v>
      </c>
      <c r="B815" t="s">
        <v>1660</v>
      </c>
      <c r="C815" s="3" t="s">
        <v>1661</v>
      </c>
      <c r="D815" s="6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239.40625</v>
      </c>
      <c r="P815" s="6">
        <f t="shared" si="73"/>
        <v>112.66176470588235</v>
      </c>
      <c r="Q815" t="str">
        <f t="shared" si="77"/>
        <v>games</v>
      </c>
      <c r="R815" t="str">
        <f t="shared" si="74"/>
        <v>video games</v>
      </c>
      <c r="S815" s="9">
        <f t="shared" si="75"/>
        <v>41148.208333333336</v>
      </c>
      <c r="T815" s="10">
        <f t="shared" si="76"/>
        <v>41158.208333333336</v>
      </c>
    </row>
    <row r="816" spans="1:20" ht="16" x14ac:dyDescent="0.4">
      <c r="A816">
        <v>814</v>
      </c>
      <c r="B816" t="s">
        <v>1662</v>
      </c>
      <c r="C816" s="3" t="s">
        <v>1663</v>
      </c>
      <c r="D816" s="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92.1875</v>
      </c>
      <c r="P816" s="6">
        <f t="shared" si="73"/>
        <v>81.944444444444443</v>
      </c>
      <c r="Q816" t="str">
        <f t="shared" si="77"/>
        <v>music</v>
      </c>
      <c r="R816" t="str">
        <f t="shared" si="74"/>
        <v>rock</v>
      </c>
      <c r="S816" s="9">
        <f t="shared" si="75"/>
        <v>42517.208333333328</v>
      </c>
      <c r="T816" s="10">
        <f t="shared" si="76"/>
        <v>42519.208333333328</v>
      </c>
    </row>
    <row r="817" spans="1:20" ht="31.5" x14ac:dyDescent="0.4">
      <c r="A817">
        <v>815</v>
      </c>
      <c r="B817" t="s">
        <v>1664</v>
      </c>
      <c r="C817" s="3" t="s">
        <v>1665</v>
      </c>
      <c r="D817" s="6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130.23333333333335</v>
      </c>
      <c r="P817" s="6">
        <f t="shared" si="73"/>
        <v>64.049180327868854</v>
      </c>
      <c r="Q817" t="str">
        <f t="shared" si="77"/>
        <v>music</v>
      </c>
      <c r="R817" t="str">
        <f t="shared" si="74"/>
        <v>rock</v>
      </c>
      <c r="S817" s="9">
        <f t="shared" si="75"/>
        <v>43068.25</v>
      </c>
      <c r="T817" s="10">
        <f t="shared" si="76"/>
        <v>43094.25</v>
      </c>
    </row>
    <row r="818" spans="1:20" ht="16" x14ac:dyDescent="0.4">
      <c r="A818">
        <v>816</v>
      </c>
      <c r="B818" t="s">
        <v>1666</v>
      </c>
      <c r="C818" s="3" t="s">
        <v>1667</v>
      </c>
      <c r="D818" s="6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615.21739130434787</v>
      </c>
      <c r="P818" s="6">
        <f t="shared" si="73"/>
        <v>106.39097744360902</v>
      </c>
      <c r="Q818" t="str">
        <f t="shared" si="77"/>
        <v>theater</v>
      </c>
      <c r="R818" t="str">
        <f t="shared" si="74"/>
        <v>plays</v>
      </c>
      <c r="S818" s="9">
        <f t="shared" si="75"/>
        <v>41680.25</v>
      </c>
      <c r="T818" s="10">
        <f t="shared" si="76"/>
        <v>41682.25</v>
      </c>
    </row>
    <row r="819" spans="1:20" ht="16" x14ac:dyDescent="0.4">
      <c r="A819">
        <v>817</v>
      </c>
      <c r="B819" t="s">
        <v>1668</v>
      </c>
      <c r="C819" s="3" t="s">
        <v>1669</v>
      </c>
      <c r="D819" s="6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368.79532163742692</v>
      </c>
      <c r="P819" s="6">
        <f t="shared" si="73"/>
        <v>76.011249497790274</v>
      </c>
      <c r="Q819" t="str">
        <f t="shared" si="77"/>
        <v>publishing</v>
      </c>
      <c r="R819" t="str">
        <f t="shared" si="74"/>
        <v>nonfiction</v>
      </c>
      <c r="S819" s="9">
        <f t="shared" si="75"/>
        <v>43589.208333333328</v>
      </c>
      <c r="T819" s="10">
        <f t="shared" si="76"/>
        <v>43617.208333333328</v>
      </c>
    </row>
    <row r="820" spans="1:20" ht="16" x14ac:dyDescent="0.4">
      <c r="A820">
        <v>818</v>
      </c>
      <c r="B820" t="s">
        <v>676</v>
      </c>
      <c r="C820" s="3" t="s">
        <v>1670</v>
      </c>
      <c r="D820" s="6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1094.8571428571429</v>
      </c>
      <c r="P820" s="6">
        <f t="shared" si="73"/>
        <v>111.07246376811594</v>
      </c>
      <c r="Q820" t="str">
        <f t="shared" si="77"/>
        <v>theater</v>
      </c>
      <c r="R820" t="str">
        <f t="shared" si="74"/>
        <v>plays</v>
      </c>
      <c r="S820" s="9">
        <f t="shared" si="75"/>
        <v>43486.25</v>
      </c>
      <c r="T820" s="10">
        <f t="shared" si="76"/>
        <v>43499.25</v>
      </c>
    </row>
    <row r="821" spans="1:20" ht="31.5" x14ac:dyDescent="0.4">
      <c r="A821">
        <v>819</v>
      </c>
      <c r="B821" t="s">
        <v>1671</v>
      </c>
      <c r="C821" s="3" t="s">
        <v>1672</v>
      </c>
      <c r="D821" s="6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50.662921348314605</v>
      </c>
      <c r="P821" s="6">
        <f t="shared" si="73"/>
        <v>95.936170212765958</v>
      </c>
      <c r="Q821" t="str">
        <f t="shared" si="77"/>
        <v>games</v>
      </c>
      <c r="R821" t="str">
        <f t="shared" si="74"/>
        <v>video games</v>
      </c>
      <c r="S821" s="9">
        <f t="shared" si="75"/>
        <v>41237.25</v>
      </c>
      <c r="T821" s="10">
        <f t="shared" si="76"/>
        <v>41252.25</v>
      </c>
    </row>
    <row r="822" spans="1:20" ht="16" x14ac:dyDescent="0.4">
      <c r="A822">
        <v>820</v>
      </c>
      <c r="B822" t="s">
        <v>1673</v>
      </c>
      <c r="C822" s="3" t="s">
        <v>1674</v>
      </c>
      <c r="D822" s="6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800.6</v>
      </c>
      <c r="P822" s="6">
        <f t="shared" si="73"/>
        <v>43.043010752688176</v>
      </c>
      <c r="Q822" t="str">
        <f t="shared" si="77"/>
        <v>music</v>
      </c>
      <c r="R822" t="str">
        <f t="shared" si="74"/>
        <v>rock</v>
      </c>
      <c r="S822" s="9">
        <f t="shared" si="75"/>
        <v>43310.208333333328</v>
      </c>
      <c r="T822" s="10">
        <f t="shared" si="76"/>
        <v>43323.208333333328</v>
      </c>
    </row>
    <row r="823" spans="1:20" ht="16" x14ac:dyDescent="0.4">
      <c r="A823">
        <v>821</v>
      </c>
      <c r="B823" t="s">
        <v>1675</v>
      </c>
      <c r="C823" s="3" t="s">
        <v>1676</v>
      </c>
      <c r="D823" s="6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291.28571428571428</v>
      </c>
      <c r="P823" s="6">
        <f t="shared" si="73"/>
        <v>67.966666666666669</v>
      </c>
      <c r="Q823" t="str">
        <f t="shared" si="77"/>
        <v>film &amp; video</v>
      </c>
      <c r="R823" t="str">
        <f t="shared" si="74"/>
        <v>documentary</v>
      </c>
      <c r="S823" s="9">
        <f t="shared" si="75"/>
        <v>42794.25</v>
      </c>
      <c r="T823" s="10">
        <f t="shared" si="76"/>
        <v>42807.208333333328</v>
      </c>
    </row>
    <row r="824" spans="1:20" ht="16" x14ac:dyDescent="0.4">
      <c r="A824">
        <v>822</v>
      </c>
      <c r="B824" t="s">
        <v>1677</v>
      </c>
      <c r="C824" s="3" t="s">
        <v>1678</v>
      </c>
      <c r="D824" s="6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349.9666666666667</v>
      </c>
      <c r="P824" s="6">
        <f t="shared" si="73"/>
        <v>89.991428571428571</v>
      </c>
      <c r="Q824" t="str">
        <f t="shared" si="77"/>
        <v>music</v>
      </c>
      <c r="R824" t="str">
        <f t="shared" si="74"/>
        <v>rock</v>
      </c>
      <c r="S824" s="9">
        <f t="shared" si="75"/>
        <v>41698.25</v>
      </c>
      <c r="T824" s="10">
        <f t="shared" si="76"/>
        <v>41715.208333333336</v>
      </c>
    </row>
    <row r="825" spans="1:20" ht="16" x14ac:dyDescent="0.4">
      <c r="A825">
        <v>823</v>
      </c>
      <c r="B825" t="s">
        <v>1679</v>
      </c>
      <c r="C825" s="3" t="s">
        <v>1680</v>
      </c>
      <c r="D825" s="6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357.07317073170731</v>
      </c>
      <c r="P825" s="6">
        <f t="shared" si="73"/>
        <v>58.095238095238095</v>
      </c>
      <c r="Q825" t="str">
        <f t="shared" si="77"/>
        <v>music</v>
      </c>
      <c r="R825" t="str">
        <f t="shared" si="74"/>
        <v>rock</v>
      </c>
      <c r="S825" s="9">
        <f t="shared" si="75"/>
        <v>41892.208333333336</v>
      </c>
      <c r="T825" s="10">
        <f t="shared" si="76"/>
        <v>41917.208333333336</v>
      </c>
    </row>
    <row r="826" spans="1:20" ht="16" x14ac:dyDescent="0.4">
      <c r="A826">
        <v>824</v>
      </c>
      <c r="B826" t="s">
        <v>1681</v>
      </c>
      <c r="C826" s="3" t="s">
        <v>1682</v>
      </c>
      <c r="D826" s="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126.48941176470588</v>
      </c>
      <c r="P826" s="6">
        <f t="shared" si="73"/>
        <v>83.996875000000003</v>
      </c>
      <c r="Q826" t="str">
        <f t="shared" si="77"/>
        <v>publishing</v>
      </c>
      <c r="R826" t="str">
        <f t="shared" si="74"/>
        <v>nonfiction</v>
      </c>
      <c r="S826" s="9">
        <f t="shared" si="75"/>
        <v>40348.208333333336</v>
      </c>
      <c r="T826" s="10">
        <f t="shared" si="76"/>
        <v>40380.208333333336</v>
      </c>
    </row>
    <row r="827" spans="1:20" ht="16" x14ac:dyDescent="0.4">
      <c r="A827">
        <v>825</v>
      </c>
      <c r="B827" t="s">
        <v>1683</v>
      </c>
      <c r="C827" s="3" t="s">
        <v>1684</v>
      </c>
      <c r="D827" s="6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387.5</v>
      </c>
      <c r="P827" s="6">
        <f t="shared" si="73"/>
        <v>88.853503184713375</v>
      </c>
      <c r="Q827" t="str">
        <f t="shared" si="77"/>
        <v>film &amp; video</v>
      </c>
      <c r="R827" t="str">
        <f t="shared" si="74"/>
        <v>shorts</v>
      </c>
      <c r="S827" s="9">
        <f t="shared" si="75"/>
        <v>42941.208333333328</v>
      </c>
      <c r="T827" s="10">
        <f t="shared" si="76"/>
        <v>42953.208333333328</v>
      </c>
    </row>
    <row r="828" spans="1:20" ht="31.5" x14ac:dyDescent="0.4">
      <c r="A828">
        <v>826</v>
      </c>
      <c r="B828" t="s">
        <v>1685</v>
      </c>
      <c r="C828" s="3" t="s">
        <v>1686</v>
      </c>
      <c r="D828" s="6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457.03571428571428</v>
      </c>
      <c r="P828" s="6">
        <f t="shared" si="73"/>
        <v>65.963917525773198</v>
      </c>
      <c r="Q828" t="str">
        <f t="shared" si="77"/>
        <v>theater</v>
      </c>
      <c r="R828" t="str">
        <f t="shared" si="74"/>
        <v>plays</v>
      </c>
      <c r="S828" s="9">
        <f t="shared" si="75"/>
        <v>40525.25</v>
      </c>
      <c r="T828" s="10">
        <f t="shared" si="76"/>
        <v>40553.25</v>
      </c>
    </row>
    <row r="829" spans="1:20" ht="31.5" x14ac:dyDescent="0.4">
      <c r="A829">
        <v>827</v>
      </c>
      <c r="B829" t="s">
        <v>1687</v>
      </c>
      <c r="C829" s="3" t="s">
        <v>1688</v>
      </c>
      <c r="D829" s="6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266.69565217391306</v>
      </c>
      <c r="P829" s="6">
        <f t="shared" si="73"/>
        <v>74.804878048780495</v>
      </c>
      <c r="Q829" t="str">
        <f t="shared" si="77"/>
        <v>film &amp; video</v>
      </c>
      <c r="R829" t="str">
        <f t="shared" si="74"/>
        <v>drama</v>
      </c>
      <c r="S829" s="9">
        <f t="shared" si="75"/>
        <v>40666.208333333336</v>
      </c>
      <c r="T829" s="10">
        <f t="shared" si="76"/>
        <v>40678.208333333336</v>
      </c>
    </row>
    <row r="830" spans="1:20" ht="31.5" x14ac:dyDescent="0.4">
      <c r="A830">
        <v>828</v>
      </c>
      <c r="B830" t="s">
        <v>1689</v>
      </c>
      <c r="C830" s="3" t="s">
        <v>1690</v>
      </c>
      <c r="D830" s="6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69</v>
      </c>
      <c r="P830" s="6">
        <f t="shared" si="73"/>
        <v>69.98571428571428</v>
      </c>
      <c r="Q830" t="str">
        <f t="shared" si="77"/>
        <v>theater</v>
      </c>
      <c r="R830" t="str">
        <f t="shared" si="74"/>
        <v>plays</v>
      </c>
      <c r="S830" s="9">
        <f t="shared" si="75"/>
        <v>43340.208333333328</v>
      </c>
      <c r="T830" s="10">
        <f t="shared" si="76"/>
        <v>43365.208333333328</v>
      </c>
    </row>
    <row r="831" spans="1:20" ht="16" x14ac:dyDescent="0.4">
      <c r="A831">
        <v>829</v>
      </c>
      <c r="B831" t="s">
        <v>1691</v>
      </c>
      <c r="C831" s="3" t="s">
        <v>1692</v>
      </c>
      <c r="D831" s="6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51.34375</v>
      </c>
      <c r="P831" s="6">
        <f t="shared" si="73"/>
        <v>32.006493506493506</v>
      </c>
      <c r="Q831" t="str">
        <f t="shared" si="77"/>
        <v>theater</v>
      </c>
      <c r="R831" t="str">
        <f t="shared" si="74"/>
        <v>plays</v>
      </c>
      <c r="S831" s="9">
        <f t="shared" si="75"/>
        <v>42164.208333333328</v>
      </c>
      <c r="T831" s="10">
        <f t="shared" si="76"/>
        <v>42179.208333333328</v>
      </c>
    </row>
    <row r="832" spans="1:20" ht="31.5" x14ac:dyDescent="0.4">
      <c r="A832">
        <v>830</v>
      </c>
      <c r="B832" t="s">
        <v>1693</v>
      </c>
      <c r="C832" s="3" t="s">
        <v>1694</v>
      </c>
      <c r="D832" s="6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</v>
      </c>
      <c r="P832" s="6">
        <f t="shared" si="73"/>
        <v>64.727272727272734</v>
      </c>
      <c r="Q832" t="str">
        <f t="shared" si="77"/>
        <v>theater</v>
      </c>
      <c r="R832" t="str">
        <f t="shared" si="74"/>
        <v>plays</v>
      </c>
      <c r="S832" s="9">
        <f t="shared" si="75"/>
        <v>43103.25</v>
      </c>
      <c r="T832" s="10">
        <f t="shared" si="76"/>
        <v>43162.25</v>
      </c>
    </row>
    <row r="833" spans="1:20" ht="31.5" x14ac:dyDescent="0.4">
      <c r="A833">
        <v>831</v>
      </c>
      <c r="B833" t="s">
        <v>1695</v>
      </c>
      <c r="C833" s="3" t="s">
        <v>1696</v>
      </c>
      <c r="D833" s="6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108.97734294541709</v>
      </c>
      <c r="P833" s="6">
        <f t="shared" si="73"/>
        <v>24.998110087408456</v>
      </c>
      <c r="Q833" t="str">
        <f t="shared" si="77"/>
        <v>photography</v>
      </c>
      <c r="R833" t="str">
        <f t="shared" si="74"/>
        <v>photography books</v>
      </c>
      <c r="S833" s="9">
        <f t="shared" si="75"/>
        <v>40994.208333333336</v>
      </c>
      <c r="T833" s="10">
        <f t="shared" si="76"/>
        <v>41028.208333333336</v>
      </c>
    </row>
    <row r="834" spans="1:20" ht="16" x14ac:dyDescent="0.4">
      <c r="A834">
        <v>832</v>
      </c>
      <c r="B834" t="s">
        <v>1697</v>
      </c>
      <c r="C834" s="3" t="s">
        <v>1698</v>
      </c>
      <c r="D834" s="6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315.17592592592592</v>
      </c>
      <c r="P834" s="6">
        <f t="shared" si="73"/>
        <v>104.97764070932922</v>
      </c>
      <c r="Q834" t="str">
        <f t="shared" si="77"/>
        <v>publishing</v>
      </c>
      <c r="R834" t="str">
        <f t="shared" si="74"/>
        <v>translations</v>
      </c>
      <c r="S834" s="9">
        <f t="shared" si="75"/>
        <v>42299.208333333328</v>
      </c>
      <c r="T834" s="10">
        <f t="shared" si="76"/>
        <v>42333.25</v>
      </c>
    </row>
    <row r="835" spans="1:20" ht="16" x14ac:dyDescent="0.4">
      <c r="A835">
        <v>833</v>
      </c>
      <c r="B835" t="s">
        <v>1699</v>
      </c>
      <c r="C835" s="3" t="s">
        <v>1700</v>
      </c>
      <c r="D835" s="6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(E835/D835)*100</f>
        <v>157.69117647058823</v>
      </c>
      <c r="P835" s="6">
        <f t="shared" ref="P835:P898" si="79">IF(G835=0,0,E835/G835)</f>
        <v>64.987878787878785</v>
      </c>
      <c r="Q835" t="str">
        <f t="shared" si="77"/>
        <v>publishing</v>
      </c>
      <c r="R835" t="str">
        <f t="shared" ref="R835:R898" si="80">RIGHT(N835,LEN(N835)-SEARCH("/",N835))</f>
        <v>translations</v>
      </c>
      <c r="S835" s="9">
        <f t="shared" ref="S835:S898" si="81">(((J835/60)/60)/24)+DATE(1970,1,1)</f>
        <v>40588.25</v>
      </c>
      <c r="T835" s="10">
        <f t="shared" ref="T835:T898" si="82">(((K835/60)/60)/24)+DATE(1970,1,1)</f>
        <v>40599.25</v>
      </c>
    </row>
    <row r="836" spans="1:20" ht="16" x14ac:dyDescent="0.4">
      <c r="A836">
        <v>834</v>
      </c>
      <c r="B836" t="s">
        <v>1701</v>
      </c>
      <c r="C836" s="3" t="s">
        <v>1702</v>
      </c>
      <c r="D836" s="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153.8082191780822</v>
      </c>
      <c r="P836" s="6">
        <f t="shared" si="79"/>
        <v>94.352941176470594</v>
      </c>
      <c r="Q836" t="str">
        <f t="shared" si="77"/>
        <v>theater</v>
      </c>
      <c r="R836" t="str">
        <f t="shared" si="80"/>
        <v>plays</v>
      </c>
      <c r="S836" s="9">
        <f t="shared" si="81"/>
        <v>41448.208333333336</v>
      </c>
      <c r="T836" s="10">
        <f t="shared" si="82"/>
        <v>41454.208333333336</v>
      </c>
    </row>
    <row r="837" spans="1:20" ht="16" x14ac:dyDescent="0.4">
      <c r="A837">
        <v>835</v>
      </c>
      <c r="B837" t="s">
        <v>1703</v>
      </c>
      <c r="C837" s="3" t="s">
        <v>1704</v>
      </c>
      <c r="D837" s="6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89.738979118329468</v>
      </c>
      <c r="P837" s="6">
        <f t="shared" si="79"/>
        <v>44.001706484641637</v>
      </c>
      <c r="Q837" t="str">
        <f t="shared" ref="Q837:Q900" si="83">LEFT(N837, SEARCH("/",N837)-1)</f>
        <v>technology</v>
      </c>
      <c r="R837" t="str">
        <f t="shared" si="80"/>
        <v>web</v>
      </c>
      <c r="S837" s="9">
        <f t="shared" si="81"/>
        <v>42063.25</v>
      </c>
      <c r="T837" s="10">
        <f t="shared" si="82"/>
        <v>42069.25</v>
      </c>
    </row>
    <row r="838" spans="1:20" ht="16" x14ac:dyDescent="0.4">
      <c r="A838">
        <v>836</v>
      </c>
      <c r="B838" t="s">
        <v>1705</v>
      </c>
      <c r="C838" s="3" t="s">
        <v>1706</v>
      </c>
      <c r="D838" s="6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75.135802469135797</v>
      </c>
      <c r="P838" s="6">
        <f t="shared" si="79"/>
        <v>64.744680851063833</v>
      </c>
      <c r="Q838" t="str">
        <f t="shared" si="83"/>
        <v>music</v>
      </c>
      <c r="R838" t="str">
        <f t="shared" si="80"/>
        <v>indie rock</v>
      </c>
      <c r="S838" s="9">
        <f t="shared" si="81"/>
        <v>40214.25</v>
      </c>
      <c r="T838" s="10">
        <f t="shared" si="82"/>
        <v>40225.25</v>
      </c>
    </row>
    <row r="839" spans="1:20" ht="16" x14ac:dyDescent="0.4">
      <c r="A839">
        <v>837</v>
      </c>
      <c r="B839" t="s">
        <v>1707</v>
      </c>
      <c r="C839" s="3" t="s">
        <v>1708</v>
      </c>
      <c r="D839" s="6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852.88135593220341</v>
      </c>
      <c r="P839" s="6">
        <f t="shared" si="79"/>
        <v>84.00667779632721</v>
      </c>
      <c r="Q839" t="str">
        <f t="shared" si="83"/>
        <v>music</v>
      </c>
      <c r="R839" t="str">
        <f t="shared" si="80"/>
        <v>jazz</v>
      </c>
      <c r="S839" s="9">
        <f t="shared" si="81"/>
        <v>40629.208333333336</v>
      </c>
      <c r="T839" s="10">
        <f t="shared" si="82"/>
        <v>40683.208333333336</v>
      </c>
    </row>
    <row r="840" spans="1:20" ht="16" x14ac:dyDescent="0.4">
      <c r="A840">
        <v>838</v>
      </c>
      <c r="B840" t="s">
        <v>1709</v>
      </c>
      <c r="C840" s="3" t="s">
        <v>1710</v>
      </c>
      <c r="D840" s="6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138.90625</v>
      </c>
      <c r="P840" s="6">
        <f t="shared" si="79"/>
        <v>34.061302681992338</v>
      </c>
      <c r="Q840" t="str">
        <f t="shared" si="83"/>
        <v>theater</v>
      </c>
      <c r="R840" t="str">
        <f t="shared" si="80"/>
        <v>plays</v>
      </c>
      <c r="S840" s="9">
        <f t="shared" si="81"/>
        <v>43370.208333333328</v>
      </c>
      <c r="T840" s="10">
        <f t="shared" si="82"/>
        <v>43379.208333333328</v>
      </c>
    </row>
    <row r="841" spans="1:20" ht="16" x14ac:dyDescent="0.4">
      <c r="A841">
        <v>839</v>
      </c>
      <c r="B841" t="s">
        <v>1711</v>
      </c>
      <c r="C841" s="3" t="s">
        <v>1712</v>
      </c>
      <c r="D841" s="6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190.18181818181819</v>
      </c>
      <c r="P841" s="6">
        <f t="shared" si="79"/>
        <v>93.273885350318466</v>
      </c>
      <c r="Q841" t="str">
        <f t="shared" si="83"/>
        <v>film &amp; video</v>
      </c>
      <c r="R841" t="str">
        <f t="shared" si="80"/>
        <v>documentary</v>
      </c>
      <c r="S841" s="9">
        <f t="shared" si="81"/>
        <v>41715.208333333336</v>
      </c>
      <c r="T841" s="10">
        <f t="shared" si="82"/>
        <v>41760.208333333336</v>
      </c>
    </row>
    <row r="842" spans="1:20" ht="16" x14ac:dyDescent="0.4">
      <c r="A842">
        <v>840</v>
      </c>
      <c r="B842" t="s">
        <v>1713</v>
      </c>
      <c r="C842" s="3" t="s">
        <v>1714</v>
      </c>
      <c r="D842" s="6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100.24333619948409</v>
      </c>
      <c r="P842" s="6">
        <f t="shared" si="79"/>
        <v>32.998301726577978</v>
      </c>
      <c r="Q842" t="str">
        <f t="shared" si="83"/>
        <v>theater</v>
      </c>
      <c r="R842" t="str">
        <f t="shared" si="80"/>
        <v>plays</v>
      </c>
      <c r="S842" s="9">
        <f t="shared" si="81"/>
        <v>41836.208333333336</v>
      </c>
      <c r="T842" s="10">
        <f t="shared" si="82"/>
        <v>41838.208333333336</v>
      </c>
    </row>
    <row r="843" spans="1:20" ht="16" x14ac:dyDescent="0.4">
      <c r="A843">
        <v>841</v>
      </c>
      <c r="B843" t="s">
        <v>1715</v>
      </c>
      <c r="C843" s="3" t="s">
        <v>1716</v>
      </c>
      <c r="D843" s="6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142.75824175824175</v>
      </c>
      <c r="P843" s="6">
        <f t="shared" si="79"/>
        <v>83.812903225806451</v>
      </c>
      <c r="Q843" t="str">
        <f t="shared" si="83"/>
        <v>technology</v>
      </c>
      <c r="R843" t="str">
        <f t="shared" si="80"/>
        <v>web</v>
      </c>
      <c r="S843" s="9">
        <f t="shared" si="81"/>
        <v>42419.25</v>
      </c>
      <c r="T843" s="10">
        <f t="shared" si="82"/>
        <v>42435.25</v>
      </c>
    </row>
    <row r="844" spans="1:20" ht="31.5" x14ac:dyDescent="0.4">
      <c r="A844">
        <v>842</v>
      </c>
      <c r="B844" t="s">
        <v>1717</v>
      </c>
      <c r="C844" s="3" t="s">
        <v>1718</v>
      </c>
      <c r="D844" s="6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563.13333333333333</v>
      </c>
      <c r="P844" s="6">
        <f t="shared" si="79"/>
        <v>63.992424242424242</v>
      </c>
      <c r="Q844" t="str">
        <f t="shared" si="83"/>
        <v>technology</v>
      </c>
      <c r="R844" t="str">
        <f t="shared" si="80"/>
        <v>wearables</v>
      </c>
      <c r="S844" s="9">
        <f t="shared" si="81"/>
        <v>43266.208333333328</v>
      </c>
      <c r="T844" s="10">
        <f t="shared" si="82"/>
        <v>43269.208333333328</v>
      </c>
    </row>
    <row r="845" spans="1:20" ht="31.5" x14ac:dyDescent="0.4">
      <c r="A845">
        <v>843</v>
      </c>
      <c r="B845" t="s">
        <v>1719</v>
      </c>
      <c r="C845" s="3" t="s">
        <v>1720</v>
      </c>
      <c r="D845" s="6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30.715909090909086</v>
      </c>
      <c r="P845" s="6">
        <f t="shared" si="79"/>
        <v>81.909090909090907</v>
      </c>
      <c r="Q845" t="str">
        <f t="shared" si="83"/>
        <v>photography</v>
      </c>
      <c r="R845" t="str">
        <f t="shared" si="80"/>
        <v>photography books</v>
      </c>
      <c r="S845" s="9">
        <f t="shared" si="81"/>
        <v>43338.208333333328</v>
      </c>
      <c r="T845" s="10">
        <f t="shared" si="82"/>
        <v>43344.208333333328</v>
      </c>
    </row>
    <row r="846" spans="1:20" ht="16" x14ac:dyDescent="0.4">
      <c r="A846">
        <v>844</v>
      </c>
      <c r="B846" t="s">
        <v>1721</v>
      </c>
      <c r="C846" s="3" t="s">
        <v>1722</v>
      </c>
      <c r="D846" s="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99.39772727272728</v>
      </c>
      <c r="P846" s="6">
        <f t="shared" si="79"/>
        <v>93.053191489361708</v>
      </c>
      <c r="Q846" t="str">
        <f t="shared" si="83"/>
        <v>film &amp; video</v>
      </c>
      <c r="R846" t="str">
        <f t="shared" si="80"/>
        <v>documentary</v>
      </c>
      <c r="S846" s="9">
        <f t="shared" si="81"/>
        <v>40930.25</v>
      </c>
      <c r="T846" s="10">
        <f t="shared" si="82"/>
        <v>40933.25</v>
      </c>
    </row>
    <row r="847" spans="1:20" ht="16" x14ac:dyDescent="0.4">
      <c r="A847">
        <v>845</v>
      </c>
      <c r="B847" t="s">
        <v>1723</v>
      </c>
      <c r="C847" s="3" t="s">
        <v>1724</v>
      </c>
      <c r="D847" s="6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197.54935622317598</v>
      </c>
      <c r="P847" s="6">
        <f t="shared" si="79"/>
        <v>101.98449039881831</v>
      </c>
      <c r="Q847" t="str">
        <f t="shared" si="83"/>
        <v>technology</v>
      </c>
      <c r="R847" t="str">
        <f t="shared" si="80"/>
        <v>web</v>
      </c>
      <c r="S847" s="9">
        <f t="shared" si="81"/>
        <v>43235.208333333328</v>
      </c>
      <c r="T847" s="10">
        <f t="shared" si="82"/>
        <v>43272.208333333328</v>
      </c>
    </row>
    <row r="848" spans="1:20" ht="16" x14ac:dyDescent="0.4">
      <c r="A848">
        <v>846</v>
      </c>
      <c r="B848" t="s">
        <v>1725</v>
      </c>
      <c r="C848" s="3" t="s">
        <v>1726</v>
      </c>
      <c r="D848" s="6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508.5</v>
      </c>
      <c r="P848" s="6">
        <f t="shared" si="79"/>
        <v>105.9375</v>
      </c>
      <c r="Q848" t="str">
        <f t="shared" si="83"/>
        <v>technology</v>
      </c>
      <c r="R848" t="str">
        <f t="shared" si="80"/>
        <v>web</v>
      </c>
      <c r="S848" s="9">
        <f t="shared" si="81"/>
        <v>43302.208333333328</v>
      </c>
      <c r="T848" s="10">
        <f t="shared" si="82"/>
        <v>43338.208333333328</v>
      </c>
    </row>
    <row r="849" spans="1:20" ht="16" x14ac:dyDescent="0.4">
      <c r="A849">
        <v>847</v>
      </c>
      <c r="B849" t="s">
        <v>1727</v>
      </c>
      <c r="C849" s="3" t="s">
        <v>1728</v>
      </c>
      <c r="D849" s="6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237.74468085106383</v>
      </c>
      <c r="P849" s="6">
        <f t="shared" si="79"/>
        <v>101.58181818181818</v>
      </c>
      <c r="Q849" t="str">
        <f t="shared" si="83"/>
        <v>food</v>
      </c>
      <c r="R849" t="str">
        <f t="shared" si="80"/>
        <v>food trucks</v>
      </c>
      <c r="S849" s="9">
        <f t="shared" si="81"/>
        <v>43107.25</v>
      </c>
      <c r="T849" s="10">
        <f t="shared" si="82"/>
        <v>43110.25</v>
      </c>
    </row>
    <row r="850" spans="1:20" ht="16" x14ac:dyDescent="0.4">
      <c r="A850">
        <v>848</v>
      </c>
      <c r="B850" t="s">
        <v>1729</v>
      </c>
      <c r="C850" s="3" t="s">
        <v>1730</v>
      </c>
      <c r="D850" s="6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338.46875</v>
      </c>
      <c r="P850" s="6">
        <f t="shared" si="79"/>
        <v>62.970930232558139</v>
      </c>
      <c r="Q850" t="str">
        <f t="shared" si="83"/>
        <v>film &amp; video</v>
      </c>
      <c r="R850" t="str">
        <f t="shared" si="80"/>
        <v>drama</v>
      </c>
      <c r="S850" s="9">
        <f t="shared" si="81"/>
        <v>40341.208333333336</v>
      </c>
      <c r="T850" s="10">
        <f t="shared" si="82"/>
        <v>40350.208333333336</v>
      </c>
    </row>
    <row r="851" spans="1:20" ht="16" x14ac:dyDescent="0.4">
      <c r="A851">
        <v>849</v>
      </c>
      <c r="B851" t="s">
        <v>1731</v>
      </c>
      <c r="C851" s="3" t="s">
        <v>1732</v>
      </c>
      <c r="D851" s="6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133.08955223880596</v>
      </c>
      <c r="P851" s="6">
        <f t="shared" si="79"/>
        <v>29.045602605863191</v>
      </c>
      <c r="Q851" t="str">
        <f t="shared" si="83"/>
        <v>music</v>
      </c>
      <c r="R851" t="str">
        <f t="shared" si="80"/>
        <v>indie rock</v>
      </c>
      <c r="S851" s="9">
        <f t="shared" si="81"/>
        <v>40948.25</v>
      </c>
      <c r="T851" s="10">
        <f t="shared" si="82"/>
        <v>40951.25</v>
      </c>
    </row>
    <row r="852" spans="1:20" ht="16" x14ac:dyDescent="0.4">
      <c r="A852">
        <v>850</v>
      </c>
      <c r="B852" t="s">
        <v>1733</v>
      </c>
      <c r="C852" s="3" t="s">
        <v>1734</v>
      </c>
      <c r="D852" s="6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1</v>
      </c>
      <c r="P852" s="6">
        <f t="shared" si="79"/>
        <v>1</v>
      </c>
      <c r="Q852" t="str">
        <f t="shared" si="83"/>
        <v>music</v>
      </c>
      <c r="R852" t="str">
        <f t="shared" si="80"/>
        <v>rock</v>
      </c>
      <c r="S852" s="9">
        <f t="shared" si="81"/>
        <v>40866.25</v>
      </c>
      <c r="T852" s="10">
        <f t="shared" si="82"/>
        <v>40881.25</v>
      </c>
    </row>
    <row r="853" spans="1:20" ht="31.5" x14ac:dyDescent="0.4">
      <c r="A853">
        <v>851</v>
      </c>
      <c r="B853" t="s">
        <v>1735</v>
      </c>
      <c r="C853" s="3" t="s">
        <v>1736</v>
      </c>
      <c r="D853" s="6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207.79999999999998</v>
      </c>
      <c r="P853" s="6">
        <f t="shared" si="79"/>
        <v>77.924999999999997</v>
      </c>
      <c r="Q853" t="str">
        <f t="shared" si="83"/>
        <v>music</v>
      </c>
      <c r="R853" t="str">
        <f t="shared" si="80"/>
        <v>electric music</v>
      </c>
      <c r="S853" s="9">
        <f t="shared" si="81"/>
        <v>41031.208333333336</v>
      </c>
      <c r="T853" s="10">
        <f t="shared" si="82"/>
        <v>41064.208333333336</v>
      </c>
    </row>
    <row r="854" spans="1:20" ht="31.5" x14ac:dyDescent="0.4">
      <c r="A854">
        <v>852</v>
      </c>
      <c r="B854" t="s">
        <v>1737</v>
      </c>
      <c r="C854" s="3" t="s">
        <v>1738</v>
      </c>
      <c r="D854" s="6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51.122448979591837</v>
      </c>
      <c r="P854" s="6">
        <f t="shared" si="79"/>
        <v>80.806451612903231</v>
      </c>
      <c r="Q854" t="str">
        <f t="shared" si="83"/>
        <v>games</v>
      </c>
      <c r="R854" t="str">
        <f t="shared" si="80"/>
        <v>video games</v>
      </c>
      <c r="S854" s="9">
        <f t="shared" si="81"/>
        <v>40740.208333333336</v>
      </c>
      <c r="T854" s="10">
        <f t="shared" si="82"/>
        <v>40750.208333333336</v>
      </c>
    </row>
    <row r="855" spans="1:20" ht="16" x14ac:dyDescent="0.4">
      <c r="A855">
        <v>853</v>
      </c>
      <c r="B855" t="s">
        <v>1739</v>
      </c>
      <c r="C855" s="3" t="s">
        <v>1740</v>
      </c>
      <c r="D855" s="6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652.05847953216369</v>
      </c>
      <c r="P855" s="6">
        <f t="shared" si="79"/>
        <v>76.006816632583508</v>
      </c>
      <c r="Q855" t="str">
        <f t="shared" si="83"/>
        <v>music</v>
      </c>
      <c r="R855" t="str">
        <f t="shared" si="80"/>
        <v>indie rock</v>
      </c>
      <c r="S855" s="9">
        <f t="shared" si="81"/>
        <v>40714.208333333336</v>
      </c>
      <c r="T855" s="10">
        <f t="shared" si="82"/>
        <v>40719.208333333336</v>
      </c>
    </row>
    <row r="856" spans="1:20" ht="31.5" x14ac:dyDescent="0.4">
      <c r="A856">
        <v>854</v>
      </c>
      <c r="B856" t="s">
        <v>1741</v>
      </c>
      <c r="C856" s="3" t="s">
        <v>1742</v>
      </c>
      <c r="D856" s="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113.63099415204678</v>
      </c>
      <c r="P856" s="6">
        <f t="shared" si="79"/>
        <v>72.993613824192337</v>
      </c>
      <c r="Q856" t="str">
        <f t="shared" si="83"/>
        <v>publishing</v>
      </c>
      <c r="R856" t="str">
        <f t="shared" si="80"/>
        <v>fiction</v>
      </c>
      <c r="S856" s="9">
        <f t="shared" si="81"/>
        <v>43787.25</v>
      </c>
      <c r="T856" s="10">
        <f t="shared" si="82"/>
        <v>43814.25</v>
      </c>
    </row>
    <row r="857" spans="1:20" ht="16" x14ac:dyDescent="0.4">
      <c r="A857">
        <v>855</v>
      </c>
      <c r="B857" t="s">
        <v>1743</v>
      </c>
      <c r="C857" s="3" t="s">
        <v>1744</v>
      </c>
      <c r="D857" s="6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102.37606837606839</v>
      </c>
      <c r="P857" s="6">
        <f t="shared" si="79"/>
        <v>53</v>
      </c>
      <c r="Q857" t="str">
        <f t="shared" si="83"/>
        <v>theater</v>
      </c>
      <c r="R857" t="str">
        <f t="shared" si="80"/>
        <v>plays</v>
      </c>
      <c r="S857" s="9">
        <f t="shared" si="81"/>
        <v>40712.208333333336</v>
      </c>
      <c r="T857" s="10">
        <f t="shared" si="82"/>
        <v>40743.208333333336</v>
      </c>
    </row>
    <row r="858" spans="1:20" ht="16" x14ac:dyDescent="0.4">
      <c r="A858">
        <v>856</v>
      </c>
      <c r="B858" t="s">
        <v>1599</v>
      </c>
      <c r="C858" s="3" t="s">
        <v>1745</v>
      </c>
      <c r="D858" s="6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356.58333333333331</v>
      </c>
      <c r="P858" s="6">
        <f t="shared" si="79"/>
        <v>54.164556962025316</v>
      </c>
      <c r="Q858" t="str">
        <f t="shared" si="83"/>
        <v>food</v>
      </c>
      <c r="R858" t="str">
        <f t="shared" si="80"/>
        <v>food trucks</v>
      </c>
      <c r="S858" s="9">
        <f t="shared" si="81"/>
        <v>41023.208333333336</v>
      </c>
      <c r="T858" s="10">
        <f t="shared" si="82"/>
        <v>41040.208333333336</v>
      </c>
    </row>
    <row r="859" spans="1:20" ht="31.5" x14ac:dyDescent="0.4">
      <c r="A859">
        <v>857</v>
      </c>
      <c r="B859" t="s">
        <v>1746</v>
      </c>
      <c r="C859" s="3" t="s">
        <v>1747</v>
      </c>
      <c r="D859" s="6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139.86792452830187</v>
      </c>
      <c r="P859" s="6">
        <f t="shared" si="79"/>
        <v>32.946666666666665</v>
      </c>
      <c r="Q859" t="str">
        <f t="shared" si="83"/>
        <v>film &amp; video</v>
      </c>
      <c r="R859" t="str">
        <f t="shared" si="80"/>
        <v>shorts</v>
      </c>
      <c r="S859" s="9">
        <f t="shared" si="81"/>
        <v>40944.25</v>
      </c>
      <c r="T859" s="10">
        <f t="shared" si="82"/>
        <v>40967.25</v>
      </c>
    </row>
    <row r="860" spans="1:20" ht="31.5" x14ac:dyDescent="0.4">
      <c r="A860">
        <v>858</v>
      </c>
      <c r="B860" t="s">
        <v>1748</v>
      </c>
      <c r="C860" s="3" t="s">
        <v>1749</v>
      </c>
      <c r="D860" s="6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69.45</v>
      </c>
      <c r="P860" s="6">
        <f t="shared" si="79"/>
        <v>79.371428571428567</v>
      </c>
      <c r="Q860" t="str">
        <f t="shared" si="83"/>
        <v>food</v>
      </c>
      <c r="R860" t="str">
        <f t="shared" si="80"/>
        <v>food trucks</v>
      </c>
      <c r="S860" s="9">
        <f t="shared" si="81"/>
        <v>43211.208333333328</v>
      </c>
      <c r="T860" s="10">
        <f t="shared" si="82"/>
        <v>43218.208333333328</v>
      </c>
    </row>
    <row r="861" spans="1:20" ht="31.5" x14ac:dyDescent="0.4">
      <c r="A861">
        <v>859</v>
      </c>
      <c r="B861" t="s">
        <v>1750</v>
      </c>
      <c r="C861" s="3" t="s">
        <v>1751</v>
      </c>
      <c r="D861" s="6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35.534246575342465</v>
      </c>
      <c r="P861" s="6">
        <f t="shared" si="79"/>
        <v>41.174603174603178</v>
      </c>
      <c r="Q861" t="str">
        <f t="shared" si="83"/>
        <v>theater</v>
      </c>
      <c r="R861" t="str">
        <f t="shared" si="80"/>
        <v>plays</v>
      </c>
      <c r="S861" s="9">
        <f t="shared" si="81"/>
        <v>41334.25</v>
      </c>
      <c r="T861" s="10">
        <f t="shared" si="82"/>
        <v>41352.208333333336</v>
      </c>
    </row>
    <row r="862" spans="1:20" ht="31.5" x14ac:dyDescent="0.4">
      <c r="A862">
        <v>860</v>
      </c>
      <c r="B862" t="s">
        <v>1752</v>
      </c>
      <c r="C862" s="3" t="s">
        <v>1753</v>
      </c>
      <c r="D862" s="6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251.65</v>
      </c>
      <c r="P862" s="6">
        <f t="shared" si="79"/>
        <v>77.430769230769229</v>
      </c>
      <c r="Q862" t="str">
        <f t="shared" si="83"/>
        <v>technology</v>
      </c>
      <c r="R862" t="str">
        <f t="shared" si="80"/>
        <v>wearables</v>
      </c>
      <c r="S862" s="9">
        <f t="shared" si="81"/>
        <v>43515.25</v>
      </c>
      <c r="T862" s="10">
        <f t="shared" si="82"/>
        <v>43525.25</v>
      </c>
    </row>
    <row r="863" spans="1:20" ht="16" x14ac:dyDescent="0.4">
      <c r="A863">
        <v>861</v>
      </c>
      <c r="B863" t="s">
        <v>1754</v>
      </c>
      <c r="C863" s="3" t="s">
        <v>1755</v>
      </c>
      <c r="D863" s="6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105.87500000000001</v>
      </c>
      <c r="P863" s="6">
        <f t="shared" si="79"/>
        <v>57.159509202453989</v>
      </c>
      <c r="Q863" t="str">
        <f t="shared" si="83"/>
        <v>theater</v>
      </c>
      <c r="R863" t="str">
        <f t="shared" si="80"/>
        <v>plays</v>
      </c>
      <c r="S863" s="9">
        <f t="shared" si="81"/>
        <v>40258.208333333336</v>
      </c>
      <c r="T863" s="10">
        <f t="shared" si="82"/>
        <v>40266.208333333336</v>
      </c>
    </row>
    <row r="864" spans="1:20" ht="16" x14ac:dyDescent="0.4">
      <c r="A864">
        <v>862</v>
      </c>
      <c r="B864" t="s">
        <v>1756</v>
      </c>
      <c r="C864" s="3" t="s">
        <v>1757</v>
      </c>
      <c r="D864" s="6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187.42857142857144</v>
      </c>
      <c r="P864" s="6">
        <f t="shared" si="79"/>
        <v>77.17647058823529</v>
      </c>
      <c r="Q864" t="str">
        <f t="shared" si="83"/>
        <v>theater</v>
      </c>
      <c r="R864" t="str">
        <f t="shared" si="80"/>
        <v>plays</v>
      </c>
      <c r="S864" s="9">
        <f t="shared" si="81"/>
        <v>40756.208333333336</v>
      </c>
      <c r="T864" s="10">
        <f t="shared" si="82"/>
        <v>40760.208333333336</v>
      </c>
    </row>
    <row r="865" spans="1:20" ht="16" x14ac:dyDescent="0.4">
      <c r="A865">
        <v>863</v>
      </c>
      <c r="B865" t="s">
        <v>1758</v>
      </c>
      <c r="C865" s="3" t="s">
        <v>1759</v>
      </c>
      <c r="D865" s="6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386.78571428571428</v>
      </c>
      <c r="P865" s="6">
        <f t="shared" si="79"/>
        <v>24.953917050691246</v>
      </c>
      <c r="Q865" t="str">
        <f t="shared" si="83"/>
        <v>film &amp; video</v>
      </c>
      <c r="R865" t="str">
        <f t="shared" si="80"/>
        <v>television</v>
      </c>
      <c r="S865" s="9">
        <f t="shared" si="81"/>
        <v>42172.208333333328</v>
      </c>
      <c r="T865" s="10">
        <f t="shared" si="82"/>
        <v>42195.208333333328</v>
      </c>
    </row>
    <row r="866" spans="1:20" ht="16" x14ac:dyDescent="0.4">
      <c r="A866">
        <v>864</v>
      </c>
      <c r="B866" t="s">
        <v>1760</v>
      </c>
      <c r="C866" s="3" t="s">
        <v>1761</v>
      </c>
      <c r="D866" s="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347.07142857142856</v>
      </c>
      <c r="P866" s="6">
        <f t="shared" si="79"/>
        <v>97.18</v>
      </c>
      <c r="Q866" t="str">
        <f t="shared" si="83"/>
        <v>film &amp; video</v>
      </c>
      <c r="R866" t="str">
        <f t="shared" si="80"/>
        <v>shorts</v>
      </c>
      <c r="S866" s="9">
        <f t="shared" si="81"/>
        <v>42601.208333333328</v>
      </c>
      <c r="T866" s="10">
        <f t="shared" si="82"/>
        <v>42606.208333333328</v>
      </c>
    </row>
    <row r="867" spans="1:20" ht="16" x14ac:dyDescent="0.4">
      <c r="A867">
        <v>865</v>
      </c>
      <c r="B867" t="s">
        <v>1762</v>
      </c>
      <c r="C867" s="3" t="s">
        <v>1763</v>
      </c>
      <c r="D867" s="6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185.82098765432099</v>
      </c>
      <c r="P867" s="6">
        <f t="shared" si="79"/>
        <v>46.000916870415651</v>
      </c>
      <c r="Q867" t="str">
        <f t="shared" si="83"/>
        <v>theater</v>
      </c>
      <c r="R867" t="str">
        <f t="shared" si="80"/>
        <v>plays</v>
      </c>
      <c r="S867" s="9">
        <f t="shared" si="81"/>
        <v>41897.208333333336</v>
      </c>
      <c r="T867" s="10">
        <f t="shared" si="82"/>
        <v>41906.208333333336</v>
      </c>
    </row>
    <row r="868" spans="1:20" ht="16" x14ac:dyDescent="0.4">
      <c r="A868">
        <v>866</v>
      </c>
      <c r="B868" t="s">
        <v>1764</v>
      </c>
      <c r="C868" s="3" t="s">
        <v>1765</v>
      </c>
      <c r="D868" s="6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43.241247264770237</v>
      </c>
      <c r="P868" s="6">
        <f t="shared" si="79"/>
        <v>88.023385300668153</v>
      </c>
      <c r="Q868" t="str">
        <f t="shared" si="83"/>
        <v>photography</v>
      </c>
      <c r="R868" t="str">
        <f t="shared" si="80"/>
        <v>photography books</v>
      </c>
      <c r="S868" s="9">
        <f t="shared" si="81"/>
        <v>40671.208333333336</v>
      </c>
      <c r="T868" s="10">
        <f t="shared" si="82"/>
        <v>40672.208333333336</v>
      </c>
    </row>
    <row r="869" spans="1:20" ht="31.5" x14ac:dyDescent="0.4">
      <c r="A869">
        <v>867</v>
      </c>
      <c r="B869" t="s">
        <v>1766</v>
      </c>
      <c r="C869" s="3" t="s">
        <v>1767</v>
      </c>
      <c r="D869" s="6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162.4375</v>
      </c>
      <c r="P869" s="6">
        <f t="shared" si="79"/>
        <v>25.99</v>
      </c>
      <c r="Q869" t="str">
        <f t="shared" si="83"/>
        <v>food</v>
      </c>
      <c r="R869" t="str">
        <f t="shared" si="80"/>
        <v>food trucks</v>
      </c>
      <c r="S869" s="9">
        <f t="shared" si="81"/>
        <v>43382.208333333328</v>
      </c>
      <c r="T869" s="10">
        <f t="shared" si="82"/>
        <v>43388.208333333328</v>
      </c>
    </row>
    <row r="870" spans="1:20" ht="16" x14ac:dyDescent="0.4">
      <c r="A870">
        <v>868</v>
      </c>
      <c r="B870" t="s">
        <v>1768</v>
      </c>
      <c r="C870" s="3" t="s">
        <v>1769</v>
      </c>
      <c r="D870" s="6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184.84285714285716</v>
      </c>
      <c r="P870" s="6">
        <f t="shared" si="79"/>
        <v>102.69047619047619</v>
      </c>
      <c r="Q870" t="str">
        <f t="shared" si="83"/>
        <v>theater</v>
      </c>
      <c r="R870" t="str">
        <f t="shared" si="80"/>
        <v>plays</v>
      </c>
      <c r="S870" s="9">
        <f t="shared" si="81"/>
        <v>41559.208333333336</v>
      </c>
      <c r="T870" s="10">
        <f t="shared" si="82"/>
        <v>41570.208333333336</v>
      </c>
    </row>
    <row r="871" spans="1:20" ht="16" x14ac:dyDescent="0.4">
      <c r="A871">
        <v>869</v>
      </c>
      <c r="B871" t="s">
        <v>1770</v>
      </c>
      <c r="C871" s="3" t="s">
        <v>1771</v>
      </c>
      <c r="D871" s="6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23.703520691785052</v>
      </c>
      <c r="P871" s="6">
        <f t="shared" si="79"/>
        <v>72.958174904942965</v>
      </c>
      <c r="Q871" t="str">
        <f t="shared" si="83"/>
        <v>film &amp; video</v>
      </c>
      <c r="R871" t="str">
        <f t="shared" si="80"/>
        <v>drama</v>
      </c>
      <c r="S871" s="9">
        <f t="shared" si="81"/>
        <v>40350.208333333336</v>
      </c>
      <c r="T871" s="10">
        <f t="shared" si="82"/>
        <v>40364.208333333336</v>
      </c>
    </row>
    <row r="872" spans="1:20" ht="16" x14ac:dyDescent="0.4">
      <c r="A872">
        <v>870</v>
      </c>
      <c r="B872" t="s">
        <v>1772</v>
      </c>
      <c r="C872" s="3" t="s">
        <v>1773</v>
      </c>
      <c r="D872" s="6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89.870129870129873</v>
      </c>
      <c r="P872" s="6">
        <f t="shared" si="79"/>
        <v>57.190082644628099</v>
      </c>
      <c r="Q872" t="str">
        <f t="shared" si="83"/>
        <v>theater</v>
      </c>
      <c r="R872" t="str">
        <f t="shared" si="80"/>
        <v>plays</v>
      </c>
      <c r="S872" s="9">
        <f t="shared" si="81"/>
        <v>42240.208333333328</v>
      </c>
      <c r="T872" s="10">
        <f t="shared" si="82"/>
        <v>42265.208333333328</v>
      </c>
    </row>
    <row r="873" spans="1:20" ht="31.5" x14ac:dyDescent="0.4">
      <c r="A873">
        <v>871</v>
      </c>
      <c r="B873" t="s">
        <v>1774</v>
      </c>
      <c r="C873" s="3" t="s">
        <v>1775</v>
      </c>
      <c r="D873" s="6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272.6041958041958</v>
      </c>
      <c r="P873" s="6">
        <f t="shared" si="79"/>
        <v>84.013793103448279</v>
      </c>
      <c r="Q873" t="str">
        <f t="shared" si="83"/>
        <v>theater</v>
      </c>
      <c r="R873" t="str">
        <f t="shared" si="80"/>
        <v>plays</v>
      </c>
      <c r="S873" s="9">
        <f t="shared" si="81"/>
        <v>43040.208333333328</v>
      </c>
      <c r="T873" s="10">
        <f t="shared" si="82"/>
        <v>43058.25</v>
      </c>
    </row>
    <row r="874" spans="1:20" ht="16" x14ac:dyDescent="0.4">
      <c r="A874">
        <v>872</v>
      </c>
      <c r="B874" t="s">
        <v>1776</v>
      </c>
      <c r="C874" s="3" t="s">
        <v>1777</v>
      </c>
      <c r="D874" s="6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170.04255319148936</v>
      </c>
      <c r="P874" s="6">
        <f t="shared" si="79"/>
        <v>98.666666666666671</v>
      </c>
      <c r="Q874" t="str">
        <f t="shared" si="83"/>
        <v>film &amp; video</v>
      </c>
      <c r="R874" t="str">
        <f t="shared" si="80"/>
        <v>science fiction</v>
      </c>
      <c r="S874" s="9">
        <f t="shared" si="81"/>
        <v>43346.208333333328</v>
      </c>
      <c r="T874" s="10">
        <f t="shared" si="82"/>
        <v>43351.208333333328</v>
      </c>
    </row>
    <row r="875" spans="1:20" ht="16" x14ac:dyDescent="0.4">
      <c r="A875">
        <v>873</v>
      </c>
      <c r="B875" t="s">
        <v>1778</v>
      </c>
      <c r="C875" s="3" t="s">
        <v>1779</v>
      </c>
      <c r="D875" s="6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188.28503562945369</v>
      </c>
      <c r="P875" s="6">
        <f t="shared" si="79"/>
        <v>42.007419183889773</v>
      </c>
      <c r="Q875" t="str">
        <f t="shared" si="83"/>
        <v>photography</v>
      </c>
      <c r="R875" t="str">
        <f t="shared" si="80"/>
        <v>photography books</v>
      </c>
      <c r="S875" s="9">
        <f t="shared" si="81"/>
        <v>41647.25</v>
      </c>
      <c r="T875" s="10">
        <f t="shared" si="82"/>
        <v>41652.25</v>
      </c>
    </row>
    <row r="876" spans="1:20" ht="16" x14ac:dyDescent="0.4">
      <c r="A876">
        <v>874</v>
      </c>
      <c r="B876" t="s">
        <v>1780</v>
      </c>
      <c r="C876" s="3" t="s">
        <v>1781</v>
      </c>
      <c r="D876" s="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346.93532338308455</v>
      </c>
      <c r="P876" s="6">
        <f t="shared" si="79"/>
        <v>32.002753556677376</v>
      </c>
      <c r="Q876" t="str">
        <f t="shared" si="83"/>
        <v>photography</v>
      </c>
      <c r="R876" t="str">
        <f t="shared" si="80"/>
        <v>photography books</v>
      </c>
      <c r="S876" s="9">
        <f t="shared" si="81"/>
        <v>40291.208333333336</v>
      </c>
      <c r="T876" s="10">
        <f t="shared" si="82"/>
        <v>40329.208333333336</v>
      </c>
    </row>
    <row r="877" spans="1:20" ht="16" x14ac:dyDescent="0.4">
      <c r="A877">
        <v>875</v>
      </c>
      <c r="B877" t="s">
        <v>1782</v>
      </c>
      <c r="C877" s="3" t="s">
        <v>1783</v>
      </c>
      <c r="D877" s="6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69.177215189873422</v>
      </c>
      <c r="P877" s="6">
        <f t="shared" si="79"/>
        <v>81.567164179104481</v>
      </c>
      <c r="Q877" t="str">
        <f t="shared" si="83"/>
        <v>music</v>
      </c>
      <c r="R877" t="str">
        <f t="shared" si="80"/>
        <v>rock</v>
      </c>
      <c r="S877" s="9">
        <f t="shared" si="81"/>
        <v>40556.25</v>
      </c>
      <c r="T877" s="10">
        <f t="shared" si="82"/>
        <v>40557.25</v>
      </c>
    </row>
    <row r="878" spans="1:20" ht="31.5" x14ac:dyDescent="0.4">
      <c r="A878">
        <v>876</v>
      </c>
      <c r="B878" t="s">
        <v>1784</v>
      </c>
      <c r="C878" s="3" t="s">
        <v>1785</v>
      </c>
      <c r="D878" s="6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25.433734939759034</v>
      </c>
      <c r="P878" s="6">
        <f t="shared" si="79"/>
        <v>37.035087719298247</v>
      </c>
      <c r="Q878" t="str">
        <f t="shared" si="83"/>
        <v>photography</v>
      </c>
      <c r="R878" t="str">
        <f t="shared" si="80"/>
        <v>photography books</v>
      </c>
      <c r="S878" s="9">
        <f t="shared" si="81"/>
        <v>43624.208333333328</v>
      </c>
      <c r="T878" s="10">
        <f t="shared" si="82"/>
        <v>43648.208333333328</v>
      </c>
    </row>
    <row r="879" spans="1:20" ht="16" x14ac:dyDescent="0.4">
      <c r="A879">
        <v>877</v>
      </c>
      <c r="B879" t="s">
        <v>1786</v>
      </c>
      <c r="C879" s="3" t="s">
        <v>1787</v>
      </c>
      <c r="D879" s="6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77.400977995110026</v>
      </c>
      <c r="P879" s="6">
        <f t="shared" si="79"/>
        <v>103.033360455655</v>
      </c>
      <c r="Q879" t="str">
        <f t="shared" si="83"/>
        <v>food</v>
      </c>
      <c r="R879" t="str">
        <f t="shared" si="80"/>
        <v>food trucks</v>
      </c>
      <c r="S879" s="9">
        <f t="shared" si="81"/>
        <v>42577.208333333328</v>
      </c>
      <c r="T879" s="10">
        <f t="shared" si="82"/>
        <v>42578.208333333328</v>
      </c>
    </row>
    <row r="880" spans="1:20" ht="16" x14ac:dyDescent="0.4">
      <c r="A880">
        <v>878</v>
      </c>
      <c r="B880" t="s">
        <v>1788</v>
      </c>
      <c r="C880" s="3" t="s">
        <v>1789</v>
      </c>
      <c r="D880" s="6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37.481481481481481</v>
      </c>
      <c r="P880" s="6">
        <f t="shared" si="79"/>
        <v>84.333333333333329</v>
      </c>
      <c r="Q880" t="str">
        <f t="shared" si="83"/>
        <v>music</v>
      </c>
      <c r="R880" t="str">
        <f t="shared" si="80"/>
        <v>metal</v>
      </c>
      <c r="S880" s="9">
        <f t="shared" si="81"/>
        <v>43845.25</v>
      </c>
      <c r="T880" s="10">
        <f t="shared" si="82"/>
        <v>43869.25</v>
      </c>
    </row>
    <row r="881" spans="1:20" ht="16" x14ac:dyDescent="0.4">
      <c r="A881">
        <v>879</v>
      </c>
      <c r="B881" t="s">
        <v>1790</v>
      </c>
      <c r="C881" s="3" t="s">
        <v>1791</v>
      </c>
      <c r="D881" s="6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543.79999999999995</v>
      </c>
      <c r="P881" s="6">
        <f t="shared" si="79"/>
        <v>102.60377358490567</v>
      </c>
      <c r="Q881" t="str">
        <f t="shared" si="83"/>
        <v>publishing</v>
      </c>
      <c r="R881" t="str">
        <f t="shared" si="80"/>
        <v>nonfiction</v>
      </c>
      <c r="S881" s="9">
        <f t="shared" si="81"/>
        <v>42788.25</v>
      </c>
      <c r="T881" s="10">
        <f t="shared" si="82"/>
        <v>42797.25</v>
      </c>
    </row>
    <row r="882" spans="1:20" ht="16" x14ac:dyDescent="0.4">
      <c r="A882">
        <v>880</v>
      </c>
      <c r="B882" t="s">
        <v>1792</v>
      </c>
      <c r="C882" s="3" t="s">
        <v>1793</v>
      </c>
      <c r="D882" s="6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228.52189349112427</v>
      </c>
      <c r="P882" s="6">
        <f t="shared" si="79"/>
        <v>79.992129246064621</v>
      </c>
      <c r="Q882" t="str">
        <f t="shared" si="83"/>
        <v>music</v>
      </c>
      <c r="R882" t="str">
        <f t="shared" si="80"/>
        <v>electric music</v>
      </c>
      <c r="S882" s="9">
        <f t="shared" si="81"/>
        <v>43667.208333333328</v>
      </c>
      <c r="T882" s="10">
        <f t="shared" si="82"/>
        <v>43669.208333333328</v>
      </c>
    </row>
    <row r="883" spans="1:20" ht="16" x14ac:dyDescent="0.4">
      <c r="A883">
        <v>881</v>
      </c>
      <c r="B883" t="s">
        <v>1794</v>
      </c>
      <c r="C883" s="3" t="s">
        <v>1795</v>
      </c>
      <c r="D883" s="6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38.948339483394832</v>
      </c>
      <c r="P883" s="6">
        <f t="shared" si="79"/>
        <v>70.055309734513273</v>
      </c>
      <c r="Q883" t="str">
        <f t="shared" si="83"/>
        <v>theater</v>
      </c>
      <c r="R883" t="str">
        <f t="shared" si="80"/>
        <v>plays</v>
      </c>
      <c r="S883" s="9">
        <f t="shared" si="81"/>
        <v>42194.208333333328</v>
      </c>
      <c r="T883" s="10">
        <f t="shared" si="82"/>
        <v>42223.208333333328</v>
      </c>
    </row>
    <row r="884" spans="1:20" ht="16" x14ac:dyDescent="0.4">
      <c r="A884">
        <v>882</v>
      </c>
      <c r="B884" t="s">
        <v>1796</v>
      </c>
      <c r="C884" s="3" t="s">
        <v>1797</v>
      </c>
      <c r="D884" s="6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370</v>
      </c>
      <c r="P884" s="6">
        <f t="shared" si="79"/>
        <v>37</v>
      </c>
      <c r="Q884" t="str">
        <f t="shared" si="83"/>
        <v>theater</v>
      </c>
      <c r="R884" t="str">
        <f t="shared" si="80"/>
        <v>plays</v>
      </c>
      <c r="S884" s="9">
        <f t="shared" si="81"/>
        <v>42025.25</v>
      </c>
      <c r="T884" s="10">
        <f t="shared" si="82"/>
        <v>42029.25</v>
      </c>
    </row>
    <row r="885" spans="1:20" ht="31.5" x14ac:dyDescent="0.4">
      <c r="A885">
        <v>883</v>
      </c>
      <c r="B885" t="s">
        <v>1798</v>
      </c>
      <c r="C885" s="3" t="s">
        <v>1799</v>
      </c>
      <c r="D885" s="6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237.91176470588232</v>
      </c>
      <c r="P885" s="6">
        <f t="shared" si="79"/>
        <v>41.911917098445599</v>
      </c>
      <c r="Q885" t="str">
        <f t="shared" si="83"/>
        <v>film &amp; video</v>
      </c>
      <c r="R885" t="str">
        <f t="shared" si="80"/>
        <v>shorts</v>
      </c>
      <c r="S885" s="9">
        <f t="shared" si="81"/>
        <v>40323.208333333336</v>
      </c>
      <c r="T885" s="10">
        <f t="shared" si="82"/>
        <v>40359.208333333336</v>
      </c>
    </row>
    <row r="886" spans="1:20" ht="16" x14ac:dyDescent="0.4">
      <c r="A886">
        <v>884</v>
      </c>
      <c r="B886" t="s">
        <v>1800</v>
      </c>
      <c r="C886" s="3" t="s">
        <v>1801</v>
      </c>
      <c r="D886" s="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64.036299765807954</v>
      </c>
      <c r="P886" s="6">
        <f t="shared" si="79"/>
        <v>57.992576882290564</v>
      </c>
      <c r="Q886" t="str">
        <f t="shared" si="83"/>
        <v>theater</v>
      </c>
      <c r="R886" t="str">
        <f t="shared" si="80"/>
        <v>plays</v>
      </c>
      <c r="S886" s="9">
        <f t="shared" si="81"/>
        <v>41763.208333333336</v>
      </c>
      <c r="T886" s="10">
        <f t="shared" si="82"/>
        <v>41765.208333333336</v>
      </c>
    </row>
    <row r="887" spans="1:20" ht="16" x14ac:dyDescent="0.4">
      <c r="A887">
        <v>885</v>
      </c>
      <c r="B887" t="s">
        <v>1802</v>
      </c>
      <c r="C887" s="3" t="s">
        <v>1803</v>
      </c>
      <c r="D887" s="6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118.27777777777777</v>
      </c>
      <c r="P887" s="6">
        <f t="shared" si="79"/>
        <v>40.942307692307693</v>
      </c>
      <c r="Q887" t="str">
        <f t="shared" si="83"/>
        <v>theater</v>
      </c>
      <c r="R887" t="str">
        <f t="shared" si="80"/>
        <v>plays</v>
      </c>
      <c r="S887" s="9">
        <f t="shared" si="81"/>
        <v>40335.208333333336</v>
      </c>
      <c r="T887" s="10">
        <f t="shared" si="82"/>
        <v>40373.208333333336</v>
      </c>
    </row>
    <row r="888" spans="1:20" ht="16" x14ac:dyDescent="0.4">
      <c r="A888">
        <v>886</v>
      </c>
      <c r="B888" t="s">
        <v>1804</v>
      </c>
      <c r="C888" s="3" t="s">
        <v>1805</v>
      </c>
      <c r="D888" s="6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84.824037184594957</v>
      </c>
      <c r="P888" s="6">
        <f t="shared" si="79"/>
        <v>69.9972602739726</v>
      </c>
      <c r="Q888" t="str">
        <f t="shared" si="83"/>
        <v>music</v>
      </c>
      <c r="R888" t="str">
        <f t="shared" si="80"/>
        <v>indie rock</v>
      </c>
      <c r="S888" s="9">
        <f t="shared" si="81"/>
        <v>40416.208333333336</v>
      </c>
      <c r="T888" s="10">
        <f t="shared" si="82"/>
        <v>40434.208333333336</v>
      </c>
    </row>
    <row r="889" spans="1:20" ht="31.5" x14ac:dyDescent="0.4">
      <c r="A889">
        <v>887</v>
      </c>
      <c r="B889" t="s">
        <v>1806</v>
      </c>
      <c r="C889" s="3" t="s">
        <v>1807</v>
      </c>
      <c r="D889" s="6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29.346153846153843</v>
      </c>
      <c r="P889" s="6">
        <f t="shared" si="79"/>
        <v>73.838709677419359</v>
      </c>
      <c r="Q889" t="str">
        <f t="shared" si="83"/>
        <v>theater</v>
      </c>
      <c r="R889" t="str">
        <f t="shared" si="80"/>
        <v>plays</v>
      </c>
      <c r="S889" s="9">
        <f t="shared" si="81"/>
        <v>42202.208333333328</v>
      </c>
      <c r="T889" s="10">
        <f t="shared" si="82"/>
        <v>42249.208333333328</v>
      </c>
    </row>
    <row r="890" spans="1:20" ht="31.5" x14ac:dyDescent="0.4">
      <c r="A890">
        <v>888</v>
      </c>
      <c r="B890" t="s">
        <v>1808</v>
      </c>
      <c r="C890" s="3" t="s">
        <v>1809</v>
      </c>
      <c r="D890" s="6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209.89655172413794</v>
      </c>
      <c r="P890" s="6">
        <f t="shared" si="79"/>
        <v>41.979310344827589</v>
      </c>
      <c r="Q890" t="str">
        <f t="shared" si="83"/>
        <v>theater</v>
      </c>
      <c r="R890" t="str">
        <f t="shared" si="80"/>
        <v>plays</v>
      </c>
      <c r="S890" s="9">
        <f t="shared" si="81"/>
        <v>42836.208333333328</v>
      </c>
      <c r="T890" s="10">
        <f t="shared" si="82"/>
        <v>42855.208333333328</v>
      </c>
    </row>
    <row r="891" spans="1:20" ht="16" x14ac:dyDescent="0.4">
      <c r="A891">
        <v>889</v>
      </c>
      <c r="B891" t="s">
        <v>1810</v>
      </c>
      <c r="C891" s="3" t="s">
        <v>1811</v>
      </c>
      <c r="D891" s="6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169.78571428571431</v>
      </c>
      <c r="P891" s="6">
        <f t="shared" si="79"/>
        <v>77.93442622950819</v>
      </c>
      <c r="Q891" t="str">
        <f t="shared" si="83"/>
        <v>music</v>
      </c>
      <c r="R891" t="str">
        <f t="shared" si="80"/>
        <v>electric music</v>
      </c>
      <c r="S891" s="9">
        <f t="shared" si="81"/>
        <v>41710.208333333336</v>
      </c>
      <c r="T891" s="10">
        <f t="shared" si="82"/>
        <v>41717.208333333336</v>
      </c>
    </row>
    <row r="892" spans="1:20" ht="16" x14ac:dyDescent="0.4">
      <c r="A892">
        <v>890</v>
      </c>
      <c r="B892" t="s">
        <v>1812</v>
      </c>
      <c r="C892" s="3" t="s">
        <v>1813</v>
      </c>
      <c r="D892" s="6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115.95907738095239</v>
      </c>
      <c r="P892" s="6">
        <f t="shared" si="79"/>
        <v>106.01972789115646</v>
      </c>
      <c r="Q892" t="str">
        <f t="shared" si="83"/>
        <v>music</v>
      </c>
      <c r="R892" t="str">
        <f t="shared" si="80"/>
        <v>indie rock</v>
      </c>
      <c r="S892" s="9">
        <f t="shared" si="81"/>
        <v>43640.208333333328</v>
      </c>
      <c r="T892" s="10">
        <f t="shared" si="82"/>
        <v>43641.208333333328</v>
      </c>
    </row>
    <row r="893" spans="1:20" ht="31.5" x14ac:dyDescent="0.4">
      <c r="A893">
        <v>891</v>
      </c>
      <c r="B893" t="s">
        <v>1814</v>
      </c>
      <c r="C893" s="3" t="s">
        <v>1815</v>
      </c>
      <c r="D893" s="6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258.59999999999997</v>
      </c>
      <c r="P893" s="6">
        <f t="shared" si="79"/>
        <v>47.018181818181816</v>
      </c>
      <c r="Q893" t="str">
        <f t="shared" si="83"/>
        <v>film &amp; video</v>
      </c>
      <c r="R893" t="str">
        <f t="shared" si="80"/>
        <v>documentary</v>
      </c>
      <c r="S893" s="9">
        <f t="shared" si="81"/>
        <v>40880.25</v>
      </c>
      <c r="T893" s="10">
        <f t="shared" si="82"/>
        <v>40924.25</v>
      </c>
    </row>
    <row r="894" spans="1:20" ht="16" x14ac:dyDescent="0.4">
      <c r="A894">
        <v>892</v>
      </c>
      <c r="B894" t="s">
        <v>1816</v>
      </c>
      <c r="C894" s="3" t="s">
        <v>1817</v>
      </c>
      <c r="D894" s="6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230.58333333333331</v>
      </c>
      <c r="P894" s="6">
        <f t="shared" si="79"/>
        <v>76.016483516483518</v>
      </c>
      <c r="Q894" t="str">
        <f t="shared" si="83"/>
        <v>publishing</v>
      </c>
      <c r="R894" t="str">
        <f t="shared" si="80"/>
        <v>translations</v>
      </c>
      <c r="S894" s="9">
        <f t="shared" si="81"/>
        <v>40319.208333333336</v>
      </c>
      <c r="T894" s="10">
        <f t="shared" si="82"/>
        <v>40360.208333333336</v>
      </c>
    </row>
    <row r="895" spans="1:20" ht="16" x14ac:dyDescent="0.4">
      <c r="A895">
        <v>893</v>
      </c>
      <c r="B895" t="s">
        <v>1818</v>
      </c>
      <c r="C895" s="3" t="s">
        <v>1819</v>
      </c>
      <c r="D895" s="6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128.21428571428572</v>
      </c>
      <c r="P895" s="6">
        <f t="shared" si="79"/>
        <v>54.120603015075375</v>
      </c>
      <c r="Q895" t="str">
        <f t="shared" si="83"/>
        <v>film &amp; video</v>
      </c>
      <c r="R895" t="str">
        <f t="shared" si="80"/>
        <v>documentary</v>
      </c>
      <c r="S895" s="9">
        <f t="shared" si="81"/>
        <v>42170.208333333328</v>
      </c>
      <c r="T895" s="10">
        <f t="shared" si="82"/>
        <v>42174.208333333328</v>
      </c>
    </row>
    <row r="896" spans="1:20" ht="16" x14ac:dyDescent="0.4">
      <c r="A896">
        <v>894</v>
      </c>
      <c r="B896" t="s">
        <v>1820</v>
      </c>
      <c r="C896" s="3" t="s">
        <v>1821</v>
      </c>
      <c r="D896" s="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188.70588235294116</v>
      </c>
      <c r="P896" s="6">
        <f t="shared" si="79"/>
        <v>57.285714285714285</v>
      </c>
      <c r="Q896" t="str">
        <f t="shared" si="83"/>
        <v>film &amp; video</v>
      </c>
      <c r="R896" t="str">
        <f t="shared" si="80"/>
        <v>television</v>
      </c>
      <c r="S896" s="9">
        <f t="shared" si="81"/>
        <v>41466.208333333336</v>
      </c>
      <c r="T896" s="10">
        <f t="shared" si="82"/>
        <v>41496.208333333336</v>
      </c>
    </row>
    <row r="897" spans="1:20" ht="31.5" x14ac:dyDescent="0.4">
      <c r="A897">
        <v>895</v>
      </c>
      <c r="B897" t="s">
        <v>1822</v>
      </c>
      <c r="C897" s="3" t="s">
        <v>1823</v>
      </c>
      <c r="D897" s="6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6.9511889862327907</v>
      </c>
      <c r="P897" s="6">
        <f t="shared" si="79"/>
        <v>103.81308411214954</v>
      </c>
      <c r="Q897" t="str">
        <f t="shared" si="83"/>
        <v>theater</v>
      </c>
      <c r="R897" t="str">
        <f t="shared" si="80"/>
        <v>plays</v>
      </c>
      <c r="S897" s="9">
        <f t="shared" si="81"/>
        <v>43134.25</v>
      </c>
      <c r="T897" s="10">
        <f t="shared" si="82"/>
        <v>43143.25</v>
      </c>
    </row>
    <row r="898" spans="1:20" ht="31.5" x14ac:dyDescent="0.4">
      <c r="A898">
        <v>896</v>
      </c>
      <c r="B898" t="s">
        <v>1824</v>
      </c>
      <c r="C898" s="3" t="s">
        <v>1825</v>
      </c>
      <c r="D898" s="6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774.43434343434342</v>
      </c>
      <c r="P898" s="6">
        <f t="shared" si="79"/>
        <v>105.02602739726028</v>
      </c>
      <c r="Q898" t="str">
        <f t="shared" si="83"/>
        <v>food</v>
      </c>
      <c r="R898" t="str">
        <f t="shared" si="80"/>
        <v>food trucks</v>
      </c>
      <c r="S898" s="9">
        <f t="shared" si="81"/>
        <v>40738.208333333336</v>
      </c>
      <c r="T898" s="10">
        <f t="shared" si="82"/>
        <v>40741.208333333336</v>
      </c>
    </row>
    <row r="899" spans="1:20" ht="16" x14ac:dyDescent="0.4">
      <c r="A899">
        <v>897</v>
      </c>
      <c r="B899" t="s">
        <v>1826</v>
      </c>
      <c r="C899" s="3" t="s">
        <v>1827</v>
      </c>
      <c r="D899" s="6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(E899/D899)*100</f>
        <v>27.693181818181817</v>
      </c>
      <c r="P899" s="6">
        <f t="shared" ref="P899:P962" si="85">IF(G899=0,0,E899/G899)</f>
        <v>90.259259259259252</v>
      </c>
      <c r="Q899" t="str">
        <f t="shared" si="83"/>
        <v>theater</v>
      </c>
      <c r="R899" t="str">
        <f t="shared" ref="R899:R962" si="86">RIGHT(N899,LEN(N899)-SEARCH("/",N899))</f>
        <v>plays</v>
      </c>
      <c r="S899" s="9">
        <f t="shared" ref="S899:S962" si="87">(((J899/60)/60)/24)+DATE(1970,1,1)</f>
        <v>43583.208333333328</v>
      </c>
      <c r="T899" s="10">
        <f t="shared" ref="T899:T962" si="88">(((K899/60)/60)/24)+DATE(1970,1,1)</f>
        <v>43585.208333333328</v>
      </c>
    </row>
    <row r="900" spans="1:20" ht="16" x14ac:dyDescent="0.4">
      <c r="A900">
        <v>898</v>
      </c>
      <c r="B900" t="s">
        <v>1828</v>
      </c>
      <c r="C900" s="3" t="s">
        <v>1829</v>
      </c>
      <c r="D900" s="6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52.479620323841424</v>
      </c>
      <c r="P900" s="6">
        <f t="shared" si="85"/>
        <v>76.978705978705975</v>
      </c>
      <c r="Q900" t="str">
        <f t="shared" si="83"/>
        <v>film &amp; video</v>
      </c>
      <c r="R900" t="str">
        <f t="shared" si="86"/>
        <v>documentary</v>
      </c>
      <c r="S900" s="9">
        <f t="shared" si="87"/>
        <v>43815.25</v>
      </c>
      <c r="T900" s="10">
        <f t="shared" si="88"/>
        <v>43821.25</v>
      </c>
    </row>
    <row r="901" spans="1:20" ht="16" x14ac:dyDescent="0.4">
      <c r="A901">
        <v>899</v>
      </c>
      <c r="B901" t="s">
        <v>1830</v>
      </c>
      <c r="C901" s="3" t="s">
        <v>1831</v>
      </c>
      <c r="D901" s="6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407.09677419354841</v>
      </c>
      <c r="P901" s="6">
        <f t="shared" si="85"/>
        <v>102.60162601626017</v>
      </c>
      <c r="Q901" t="str">
        <f t="shared" ref="Q901:Q964" si="89">LEFT(N901, SEARCH("/",N901)-1)</f>
        <v>music</v>
      </c>
      <c r="R901" t="str">
        <f t="shared" si="86"/>
        <v>jazz</v>
      </c>
      <c r="S901" s="9">
        <f t="shared" si="87"/>
        <v>41554.208333333336</v>
      </c>
      <c r="T901" s="10">
        <f t="shared" si="88"/>
        <v>41572.208333333336</v>
      </c>
    </row>
    <row r="902" spans="1:20" ht="16" x14ac:dyDescent="0.4">
      <c r="A902">
        <v>900</v>
      </c>
      <c r="B902" t="s">
        <v>1832</v>
      </c>
      <c r="C902" s="3" t="s">
        <v>1833</v>
      </c>
      <c r="D902" s="6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2</v>
      </c>
      <c r="P902" s="6">
        <f t="shared" si="85"/>
        <v>2</v>
      </c>
      <c r="Q902" t="str">
        <f t="shared" si="89"/>
        <v>technology</v>
      </c>
      <c r="R902" t="str">
        <f t="shared" si="86"/>
        <v>web</v>
      </c>
      <c r="S902" s="9">
        <f t="shared" si="87"/>
        <v>41901.208333333336</v>
      </c>
      <c r="T902" s="10">
        <f t="shared" si="88"/>
        <v>41902.208333333336</v>
      </c>
    </row>
    <row r="903" spans="1:20" ht="16" x14ac:dyDescent="0.4">
      <c r="A903">
        <v>901</v>
      </c>
      <c r="B903" t="s">
        <v>1834</v>
      </c>
      <c r="C903" s="3" t="s">
        <v>1835</v>
      </c>
      <c r="D903" s="6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156.17857142857144</v>
      </c>
      <c r="P903" s="6">
        <f t="shared" si="85"/>
        <v>55.0062893081761</v>
      </c>
      <c r="Q903" t="str">
        <f t="shared" si="89"/>
        <v>music</v>
      </c>
      <c r="R903" t="str">
        <f t="shared" si="86"/>
        <v>rock</v>
      </c>
      <c r="S903" s="9">
        <f t="shared" si="87"/>
        <v>43298.208333333328</v>
      </c>
      <c r="T903" s="10">
        <f t="shared" si="88"/>
        <v>43331.208333333328</v>
      </c>
    </row>
    <row r="904" spans="1:20" ht="16" x14ac:dyDescent="0.4">
      <c r="A904">
        <v>902</v>
      </c>
      <c r="B904" t="s">
        <v>1836</v>
      </c>
      <c r="C904" s="3" t="s">
        <v>1837</v>
      </c>
      <c r="D904" s="6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252.42857142857144</v>
      </c>
      <c r="P904" s="6">
        <f t="shared" si="85"/>
        <v>32.127272727272725</v>
      </c>
      <c r="Q904" t="str">
        <f t="shared" si="89"/>
        <v>technology</v>
      </c>
      <c r="R904" t="str">
        <f t="shared" si="86"/>
        <v>web</v>
      </c>
      <c r="S904" s="9">
        <f t="shared" si="87"/>
        <v>42399.25</v>
      </c>
      <c r="T904" s="10">
        <f t="shared" si="88"/>
        <v>42441.25</v>
      </c>
    </row>
    <row r="905" spans="1:20" ht="31.5" x14ac:dyDescent="0.4">
      <c r="A905">
        <v>903</v>
      </c>
      <c r="B905" t="s">
        <v>1838</v>
      </c>
      <c r="C905" s="3" t="s">
        <v>1839</v>
      </c>
      <c r="D905" s="6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</v>
      </c>
      <c r="P905" s="6">
        <f t="shared" si="85"/>
        <v>50.642857142857146</v>
      </c>
      <c r="Q905" t="str">
        <f t="shared" si="89"/>
        <v>publishing</v>
      </c>
      <c r="R905" t="str">
        <f t="shared" si="86"/>
        <v>nonfiction</v>
      </c>
      <c r="S905" s="9">
        <f t="shared" si="87"/>
        <v>41034.208333333336</v>
      </c>
      <c r="T905" s="10">
        <f t="shared" si="88"/>
        <v>41049.208333333336</v>
      </c>
    </row>
    <row r="906" spans="1:20" ht="16" x14ac:dyDescent="0.4">
      <c r="A906">
        <v>904</v>
      </c>
      <c r="B906" t="s">
        <v>1840</v>
      </c>
      <c r="C906" s="3" t="s">
        <v>1841</v>
      </c>
      <c r="D906" s="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12.230769230769232</v>
      </c>
      <c r="P906" s="6">
        <f t="shared" si="85"/>
        <v>49.6875</v>
      </c>
      <c r="Q906" t="str">
        <f t="shared" si="89"/>
        <v>publishing</v>
      </c>
      <c r="R906" t="str">
        <f t="shared" si="86"/>
        <v>radio &amp; podcasts</v>
      </c>
      <c r="S906" s="9">
        <f t="shared" si="87"/>
        <v>41186.208333333336</v>
      </c>
      <c r="T906" s="10">
        <f t="shared" si="88"/>
        <v>41190.208333333336</v>
      </c>
    </row>
    <row r="907" spans="1:20" ht="16" x14ac:dyDescent="0.4">
      <c r="A907">
        <v>905</v>
      </c>
      <c r="B907" t="s">
        <v>1842</v>
      </c>
      <c r="C907" s="3" t="s">
        <v>1843</v>
      </c>
      <c r="D907" s="6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163.98734177215189</v>
      </c>
      <c r="P907" s="6">
        <f t="shared" si="85"/>
        <v>54.894067796610166</v>
      </c>
      <c r="Q907" t="str">
        <f t="shared" si="89"/>
        <v>theater</v>
      </c>
      <c r="R907" t="str">
        <f t="shared" si="86"/>
        <v>plays</v>
      </c>
      <c r="S907" s="9">
        <f t="shared" si="87"/>
        <v>41536.208333333336</v>
      </c>
      <c r="T907" s="10">
        <f t="shared" si="88"/>
        <v>41539.208333333336</v>
      </c>
    </row>
    <row r="908" spans="1:20" ht="31.5" x14ac:dyDescent="0.4">
      <c r="A908">
        <v>906</v>
      </c>
      <c r="B908" t="s">
        <v>1844</v>
      </c>
      <c r="C908" s="3" t="s">
        <v>1845</v>
      </c>
      <c r="D908" s="6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162.98181818181817</v>
      </c>
      <c r="P908" s="6">
        <f t="shared" si="85"/>
        <v>46.931937172774866</v>
      </c>
      <c r="Q908" t="str">
        <f t="shared" si="89"/>
        <v>film &amp; video</v>
      </c>
      <c r="R908" t="str">
        <f t="shared" si="86"/>
        <v>documentary</v>
      </c>
      <c r="S908" s="9">
        <f t="shared" si="87"/>
        <v>42868.208333333328</v>
      </c>
      <c r="T908" s="10">
        <f t="shared" si="88"/>
        <v>42904.208333333328</v>
      </c>
    </row>
    <row r="909" spans="1:20" ht="16" x14ac:dyDescent="0.4">
      <c r="A909">
        <v>907</v>
      </c>
      <c r="B909" t="s">
        <v>1846</v>
      </c>
      <c r="C909" s="3" t="s">
        <v>1847</v>
      </c>
      <c r="D909" s="6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20.252747252747252</v>
      </c>
      <c r="P909" s="6">
        <f t="shared" si="85"/>
        <v>44.951219512195124</v>
      </c>
      <c r="Q909" t="str">
        <f t="shared" si="89"/>
        <v>theater</v>
      </c>
      <c r="R909" t="str">
        <f t="shared" si="86"/>
        <v>plays</v>
      </c>
      <c r="S909" s="9">
        <f t="shared" si="87"/>
        <v>40660.208333333336</v>
      </c>
      <c r="T909" s="10">
        <f t="shared" si="88"/>
        <v>40667.208333333336</v>
      </c>
    </row>
    <row r="910" spans="1:20" ht="16" x14ac:dyDescent="0.4">
      <c r="A910">
        <v>908</v>
      </c>
      <c r="B910" t="s">
        <v>1848</v>
      </c>
      <c r="C910" s="3" t="s">
        <v>1849</v>
      </c>
      <c r="D910" s="6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319.24083769633506</v>
      </c>
      <c r="P910" s="6">
        <f t="shared" si="85"/>
        <v>30.99898322318251</v>
      </c>
      <c r="Q910" t="str">
        <f t="shared" si="89"/>
        <v>games</v>
      </c>
      <c r="R910" t="str">
        <f t="shared" si="86"/>
        <v>video games</v>
      </c>
      <c r="S910" s="9">
        <f t="shared" si="87"/>
        <v>41031.208333333336</v>
      </c>
      <c r="T910" s="10">
        <f t="shared" si="88"/>
        <v>41042.208333333336</v>
      </c>
    </row>
    <row r="911" spans="1:20" ht="16" x14ac:dyDescent="0.4">
      <c r="A911">
        <v>909</v>
      </c>
      <c r="B911" t="s">
        <v>1850</v>
      </c>
      <c r="C911" s="3" t="s">
        <v>1851</v>
      </c>
      <c r="D911" s="6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478.94444444444446</v>
      </c>
      <c r="P911" s="6">
        <f t="shared" si="85"/>
        <v>107.7625</v>
      </c>
      <c r="Q911" t="str">
        <f t="shared" si="89"/>
        <v>theater</v>
      </c>
      <c r="R911" t="str">
        <f t="shared" si="86"/>
        <v>plays</v>
      </c>
      <c r="S911" s="9">
        <f t="shared" si="87"/>
        <v>43255.208333333328</v>
      </c>
      <c r="T911" s="10">
        <f t="shared" si="88"/>
        <v>43282.208333333328</v>
      </c>
    </row>
    <row r="912" spans="1:20" ht="16" x14ac:dyDescent="0.4">
      <c r="A912">
        <v>910</v>
      </c>
      <c r="B912" t="s">
        <v>1852</v>
      </c>
      <c r="C912" s="3" t="s">
        <v>1853</v>
      </c>
      <c r="D912" s="6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19.556634304207122</v>
      </c>
      <c r="P912" s="6">
        <f t="shared" si="85"/>
        <v>102.07770270270271</v>
      </c>
      <c r="Q912" t="str">
        <f t="shared" si="89"/>
        <v>theater</v>
      </c>
      <c r="R912" t="str">
        <f t="shared" si="86"/>
        <v>plays</v>
      </c>
      <c r="S912" s="9">
        <f t="shared" si="87"/>
        <v>42026.25</v>
      </c>
      <c r="T912" s="10">
        <f t="shared" si="88"/>
        <v>42027.25</v>
      </c>
    </row>
    <row r="913" spans="1:20" ht="16" x14ac:dyDescent="0.4">
      <c r="A913">
        <v>911</v>
      </c>
      <c r="B913" t="s">
        <v>1854</v>
      </c>
      <c r="C913" s="3" t="s">
        <v>1855</v>
      </c>
      <c r="D913" s="6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198.94827586206895</v>
      </c>
      <c r="P913" s="6">
        <f t="shared" si="85"/>
        <v>24.976190476190474</v>
      </c>
      <c r="Q913" t="str">
        <f t="shared" si="89"/>
        <v>technology</v>
      </c>
      <c r="R913" t="str">
        <f t="shared" si="86"/>
        <v>web</v>
      </c>
      <c r="S913" s="9">
        <f t="shared" si="87"/>
        <v>43717.208333333328</v>
      </c>
      <c r="T913" s="10">
        <f t="shared" si="88"/>
        <v>43719.208333333328</v>
      </c>
    </row>
    <row r="914" spans="1:20" ht="16" x14ac:dyDescent="0.4">
      <c r="A914">
        <v>912</v>
      </c>
      <c r="B914" t="s">
        <v>1856</v>
      </c>
      <c r="C914" s="3" t="s">
        <v>1857</v>
      </c>
      <c r="D914" s="6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795</v>
      </c>
      <c r="P914" s="6">
        <f t="shared" si="85"/>
        <v>79.944134078212286</v>
      </c>
      <c r="Q914" t="str">
        <f t="shared" si="89"/>
        <v>film &amp; video</v>
      </c>
      <c r="R914" t="str">
        <f t="shared" si="86"/>
        <v>drama</v>
      </c>
      <c r="S914" s="9">
        <f t="shared" si="87"/>
        <v>41157.208333333336</v>
      </c>
      <c r="T914" s="10">
        <f t="shared" si="88"/>
        <v>41170.208333333336</v>
      </c>
    </row>
    <row r="915" spans="1:20" ht="16" x14ac:dyDescent="0.4">
      <c r="A915">
        <v>913</v>
      </c>
      <c r="B915" t="s">
        <v>1858</v>
      </c>
      <c r="C915" s="3" t="s">
        <v>1859</v>
      </c>
      <c r="D915" s="6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50.621082621082621</v>
      </c>
      <c r="P915" s="6">
        <f t="shared" si="85"/>
        <v>67.946462715105156</v>
      </c>
      <c r="Q915" t="str">
        <f t="shared" si="89"/>
        <v>film &amp; video</v>
      </c>
      <c r="R915" t="str">
        <f t="shared" si="86"/>
        <v>drama</v>
      </c>
      <c r="S915" s="9">
        <f t="shared" si="87"/>
        <v>43597.208333333328</v>
      </c>
      <c r="T915" s="10">
        <f t="shared" si="88"/>
        <v>43610.208333333328</v>
      </c>
    </row>
    <row r="916" spans="1:20" ht="16" x14ac:dyDescent="0.4">
      <c r="A916">
        <v>914</v>
      </c>
      <c r="B916" t="s">
        <v>1860</v>
      </c>
      <c r="C916" s="3" t="s">
        <v>1861</v>
      </c>
      <c r="D916" s="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57.4375</v>
      </c>
      <c r="P916" s="6">
        <f t="shared" si="85"/>
        <v>26.070921985815602</v>
      </c>
      <c r="Q916" t="str">
        <f t="shared" si="89"/>
        <v>theater</v>
      </c>
      <c r="R916" t="str">
        <f t="shared" si="86"/>
        <v>plays</v>
      </c>
      <c r="S916" s="9">
        <f t="shared" si="87"/>
        <v>41490.208333333336</v>
      </c>
      <c r="T916" s="10">
        <f t="shared" si="88"/>
        <v>41502.208333333336</v>
      </c>
    </row>
    <row r="917" spans="1:20" ht="16" x14ac:dyDescent="0.4">
      <c r="A917">
        <v>915</v>
      </c>
      <c r="B917" t="s">
        <v>1862</v>
      </c>
      <c r="C917" s="3" t="s">
        <v>1863</v>
      </c>
      <c r="D917" s="6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155.62827640984909</v>
      </c>
      <c r="P917" s="6">
        <f t="shared" si="85"/>
        <v>105.0032154340836</v>
      </c>
      <c r="Q917" t="str">
        <f t="shared" si="89"/>
        <v>film &amp; video</v>
      </c>
      <c r="R917" t="str">
        <f t="shared" si="86"/>
        <v>television</v>
      </c>
      <c r="S917" s="9">
        <f t="shared" si="87"/>
        <v>42976.208333333328</v>
      </c>
      <c r="T917" s="10">
        <f t="shared" si="88"/>
        <v>42985.208333333328</v>
      </c>
    </row>
    <row r="918" spans="1:20" ht="31.5" x14ac:dyDescent="0.4">
      <c r="A918">
        <v>916</v>
      </c>
      <c r="B918" t="s">
        <v>1864</v>
      </c>
      <c r="C918" s="3" t="s">
        <v>1865</v>
      </c>
      <c r="D918" s="6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36.297297297297298</v>
      </c>
      <c r="P918" s="6">
        <f t="shared" si="85"/>
        <v>25.826923076923077</v>
      </c>
      <c r="Q918" t="str">
        <f t="shared" si="89"/>
        <v>photography</v>
      </c>
      <c r="R918" t="str">
        <f t="shared" si="86"/>
        <v>photography books</v>
      </c>
      <c r="S918" s="9">
        <f t="shared" si="87"/>
        <v>41991.25</v>
      </c>
      <c r="T918" s="10">
        <f t="shared" si="88"/>
        <v>42000.25</v>
      </c>
    </row>
    <row r="919" spans="1:20" ht="16" x14ac:dyDescent="0.4">
      <c r="A919">
        <v>917</v>
      </c>
      <c r="B919" t="s">
        <v>1866</v>
      </c>
      <c r="C919" s="3" t="s">
        <v>1867</v>
      </c>
      <c r="D919" s="6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58.25</v>
      </c>
      <c r="P919" s="6">
        <f t="shared" si="85"/>
        <v>77.666666666666671</v>
      </c>
      <c r="Q919" t="str">
        <f t="shared" si="89"/>
        <v>film &amp; video</v>
      </c>
      <c r="R919" t="str">
        <f t="shared" si="86"/>
        <v>shorts</v>
      </c>
      <c r="S919" s="9">
        <f t="shared" si="87"/>
        <v>40722.208333333336</v>
      </c>
      <c r="T919" s="10">
        <f t="shared" si="88"/>
        <v>40746.208333333336</v>
      </c>
    </row>
    <row r="920" spans="1:20" ht="16" x14ac:dyDescent="0.4">
      <c r="A920">
        <v>918</v>
      </c>
      <c r="B920" t="s">
        <v>1868</v>
      </c>
      <c r="C920" s="3" t="s">
        <v>1869</v>
      </c>
      <c r="D920" s="6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237.39473684210526</v>
      </c>
      <c r="P920" s="6">
        <f t="shared" si="85"/>
        <v>57.82692307692308</v>
      </c>
      <c r="Q920" t="str">
        <f t="shared" si="89"/>
        <v>publishing</v>
      </c>
      <c r="R920" t="str">
        <f t="shared" si="86"/>
        <v>radio &amp; podcasts</v>
      </c>
      <c r="S920" s="9">
        <f t="shared" si="87"/>
        <v>41117.208333333336</v>
      </c>
      <c r="T920" s="10">
        <f t="shared" si="88"/>
        <v>41128.208333333336</v>
      </c>
    </row>
    <row r="921" spans="1:20" ht="16" x14ac:dyDescent="0.4">
      <c r="A921">
        <v>919</v>
      </c>
      <c r="B921" t="s">
        <v>1870</v>
      </c>
      <c r="C921" s="3" t="s">
        <v>1871</v>
      </c>
      <c r="D921" s="6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58.75</v>
      </c>
      <c r="P921" s="6">
        <f t="shared" si="85"/>
        <v>92.955555555555549</v>
      </c>
      <c r="Q921" t="str">
        <f t="shared" si="89"/>
        <v>theater</v>
      </c>
      <c r="R921" t="str">
        <f t="shared" si="86"/>
        <v>plays</v>
      </c>
      <c r="S921" s="9">
        <f t="shared" si="87"/>
        <v>43022.208333333328</v>
      </c>
      <c r="T921" s="10">
        <f t="shared" si="88"/>
        <v>43054.25</v>
      </c>
    </row>
    <row r="922" spans="1:20" ht="16" x14ac:dyDescent="0.4">
      <c r="A922">
        <v>920</v>
      </c>
      <c r="B922" t="s">
        <v>1872</v>
      </c>
      <c r="C922" s="3" t="s">
        <v>1873</v>
      </c>
      <c r="D922" s="6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182.56603773584905</v>
      </c>
      <c r="P922" s="6">
        <f t="shared" si="85"/>
        <v>37.945098039215686</v>
      </c>
      <c r="Q922" t="str">
        <f t="shared" si="89"/>
        <v>film &amp; video</v>
      </c>
      <c r="R922" t="str">
        <f t="shared" si="86"/>
        <v>animation</v>
      </c>
      <c r="S922" s="9">
        <f t="shared" si="87"/>
        <v>43503.25</v>
      </c>
      <c r="T922" s="10">
        <f t="shared" si="88"/>
        <v>43523.25</v>
      </c>
    </row>
    <row r="923" spans="1:20" ht="16" x14ac:dyDescent="0.4">
      <c r="A923">
        <v>921</v>
      </c>
      <c r="B923" t="s">
        <v>1874</v>
      </c>
      <c r="C923" s="3" t="s">
        <v>1875</v>
      </c>
      <c r="D923" s="6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0.75436408977556113</v>
      </c>
      <c r="P923" s="6">
        <f t="shared" si="85"/>
        <v>31.842105263157894</v>
      </c>
      <c r="Q923" t="str">
        <f t="shared" si="89"/>
        <v>technology</v>
      </c>
      <c r="R923" t="str">
        <f t="shared" si="86"/>
        <v>web</v>
      </c>
      <c r="S923" s="9">
        <f t="shared" si="87"/>
        <v>40951.25</v>
      </c>
      <c r="T923" s="10">
        <f t="shared" si="88"/>
        <v>40965.25</v>
      </c>
    </row>
    <row r="924" spans="1:20" ht="16" x14ac:dyDescent="0.4">
      <c r="A924">
        <v>922</v>
      </c>
      <c r="B924" t="s">
        <v>1876</v>
      </c>
      <c r="C924" s="3" t="s">
        <v>1877</v>
      </c>
      <c r="D924" s="6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175.95330739299609</v>
      </c>
      <c r="P924" s="6">
        <f t="shared" si="85"/>
        <v>40</v>
      </c>
      <c r="Q924" t="str">
        <f t="shared" si="89"/>
        <v>music</v>
      </c>
      <c r="R924" t="str">
        <f t="shared" si="86"/>
        <v>world music</v>
      </c>
      <c r="S924" s="9">
        <f t="shared" si="87"/>
        <v>43443.25</v>
      </c>
      <c r="T924" s="10">
        <f t="shared" si="88"/>
        <v>43452.25</v>
      </c>
    </row>
    <row r="925" spans="1:20" ht="16" x14ac:dyDescent="0.4">
      <c r="A925">
        <v>923</v>
      </c>
      <c r="B925" t="s">
        <v>1878</v>
      </c>
      <c r="C925" s="3" t="s">
        <v>1879</v>
      </c>
      <c r="D925" s="6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237.88235294117646</v>
      </c>
      <c r="P925" s="6">
        <f t="shared" si="85"/>
        <v>101.1</v>
      </c>
      <c r="Q925" t="str">
        <f t="shared" si="89"/>
        <v>theater</v>
      </c>
      <c r="R925" t="str">
        <f t="shared" si="86"/>
        <v>plays</v>
      </c>
      <c r="S925" s="9">
        <f t="shared" si="87"/>
        <v>40373.208333333336</v>
      </c>
      <c r="T925" s="10">
        <f t="shared" si="88"/>
        <v>40374.208333333336</v>
      </c>
    </row>
    <row r="926" spans="1:20" ht="16" x14ac:dyDescent="0.4">
      <c r="A926">
        <v>924</v>
      </c>
      <c r="B926" t="s">
        <v>1880</v>
      </c>
      <c r="C926" s="3" t="s">
        <v>1881</v>
      </c>
      <c r="D926" s="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488.05076142131981</v>
      </c>
      <c r="P926" s="6">
        <f t="shared" si="85"/>
        <v>84.006989951944078</v>
      </c>
      <c r="Q926" t="str">
        <f t="shared" si="89"/>
        <v>theater</v>
      </c>
      <c r="R926" t="str">
        <f t="shared" si="86"/>
        <v>plays</v>
      </c>
      <c r="S926" s="9">
        <f t="shared" si="87"/>
        <v>43769.208333333328</v>
      </c>
      <c r="T926" s="10">
        <f t="shared" si="88"/>
        <v>43780.25</v>
      </c>
    </row>
    <row r="927" spans="1:20" ht="31.5" x14ac:dyDescent="0.4">
      <c r="A927">
        <v>925</v>
      </c>
      <c r="B927" t="s">
        <v>1882</v>
      </c>
      <c r="C927" s="3" t="s">
        <v>1883</v>
      </c>
      <c r="D927" s="6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224.06666666666669</v>
      </c>
      <c r="P927" s="6">
        <f t="shared" si="85"/>
        <v>103.41538461538461</v>
      </c>
      <c r="Q927" t="str">
        <f t="shared" si="89"/>
        <v>theater</v>
      </c>
      <c r="R927" t="str">
        <f t="shared" si="86"/>
        <v>plays</v>
      </c>
      <c r="S927" s="9">
        <f t="shared" si="87"/>
        <v>43000.208333333328</v>
      </c>
      <c r="T927" s="10">
        <f t="shared" si="88"/>
        <v>43012.208333333328</v>
      </c>
    </row>
    <row r="928" spans="1:20" ht="16" x14ac:dyDescent="0.4">
      <c r="A928">
        <v>926</v>
      </c>
      <c r="B928" t="s">
        <v>1884</v>
      </c>
      <c r="C928" s="3" t="s">
        <v>1885</v>
      </c>
      <c r="D928" s="6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18.126436781609197</v>
      </c>
      <c r="P928" s="6">
        <f t="shared" si="85"/>
        <v>105.13333333333334</v>
      </c>
      <c r="Q928" t="str">
        <f t="shared" si="89"/>
        <v>food</v>
      </c>
      <c r="R928" t="str">
        <f t="shared" si="86"/>
        <v>food trucks</v>
      </c>
      <c r="S928" s="9">
        <f t="shared" si="87"/>
        <v>42502.208333333328</v>
      </c>
      <c r="T928" s="10">
        <f t="shared" si="88"/>
        <v>42506.208333333328</v>
      </c>
    </row>
    <row r="929" spans="1:20" ht="16" x14ac:dyDescent="0.4">
      <c r="A929">
        <v>927</v>
      </c>
      <c r="B929" t="s">
        <v>1886</v>
      </c>
      <c r="C929" s="3" t="s">
        <v>1887</v>
      </c>
      <c r="D929" s="6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45.847222222222221</v>
      </c>
      <c r="P929" s="6">
        <f t="shared" si="85"/>
        <v>89.21621621621621</v>
      </c>
      <c r="Q929" t="str">
        <f t="shared" si="89"/>
        <v>theater</v>
      </c>
      <c r="R929" t="str">
        <f t="shared" si="86"/>
        <v>plays</v>
      </c>
      <c r="S929" s="9">
        <f t="shared" si="87"/>
        <v>41102.208333333336</v>
      </c>
      <c r="T929" s="10">
        <f t="shared" si="88"/>
        <v>41131.208333333336</v>
      </c>
    </row>
    <row r="930" spans="1:20" ht="16" x14ac:dyDescent="0.4">
      <c r="A930">
        <v>928</v>
      </c>
      <c r="B930" t="s">
        <v>1888</v>
      </c>
      <c r="C930" s="3" t="s">
        <v>1889</v>
      </c>
      <c r="D930" s="6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117.31541218637993</v>
      </c>
      <c r="P930" s="6">
        <f t="shared" si="85"/>
        <v>51.995234312946785</v>
      </c>
      <c r="Q930" t="str">
        <f t="shared" si="89"/>
        <v>technology</v>
      </c>
      <c r="R930" t="str">
        <f t="shared" si="86"/>
        <v>web</v>
      </c>
      <c r="S930" s="9">
        <f t="shared" si="87"/>
        <v>41637.25</v>
      </c>
      <c r="T930" s="10">
        <f t="shared" si="88"/>
        <v>41646.25</v>
      </c>
    </row>
    <row r="931" spans="1:20" ht="16" x14ac:dyDescent="0.4">
      <c r="A931">
        <v>929</v>
      </c>
      <c r="B931" t="s">
        <v>1890</v>
      </c>
      <c r="C931" s="3" t="s">
        <v>1891</v>
      </c>
      <c r="D931" s="6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217.30909090909088</v>
      </c>
      <c r="P931" s="6">
        <f t="shared" si="85"/>
        <v>64.956521739130437</v>
      </c>
      <c r="Q931" t="str">
        <f t="shared" si="89"/>
        <v>theater</v>
      </c>
      <c r="R931" t="str">
        <f t="shared" si="86"/>
        <v>plays</v>
      </c>
      <c r="S931" s="9">
        <f t="shared" si="87"/>
        <v>42858.208333333328</v>
      </c>
      <c r="T931" s="10">
        <f t="shared" si="88"/>
        <v>42872.208333333328</v>
      </c>
    </row>
    <row r="932" spans="1:20" ht="16" x14ac:dyDescent="0.4">
      <c r="A932">
        <v>930</v>
      </c>
      <c r="B932" t="s">
        <v>1892</v>
      </c>
      <c r="C932" s="3" t="s">
        <v>1893</v>
      </c>
      <c r="D932" s="6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112.28571428571428</v>
      </c>
      <c r="P932" s="6">
        <f t="shared" si="85"/>
        <v>46.235294117647058</v>
      </c>
      <c r="Q932" t="str">
        <f t="shared" si="89"/>
        <v>theater</v>
      </c>
      <c r="R932" t="str">
        <f t="shared" si="86"/>
        <v>plays</v>
      </c>
      <c r="S932" s="9">
        <f t="shared" si="87"/>
        <v>42060.25</v>
      </c>
      <c r="T932" s="10">
        <f t="shared" si="88"/>
        <v>42067.25</v>
      </c>
    </row>
    <row r="933" spans="1:20" ht="16" x14ac:dyDescent="0.4">
      <c r="A933">
        <v>931</v>
      </c>
      <c r="B933" t="s">
        <v>1894</v>
      </c>
      <c r="C933" s="3" t="s">
        <v>1895</v>
      </c>
      <c r="D933" s="6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72.51898734177216</v>
      </c>
      <c r="P933" s="6">
        <f t="shared" si="85"/>
        <v>51.151785714285715</v>
      </c>
      <c r="Q933" t="str">
        <f t="shared" si="89"/>
        <v>theater</v>
      </c>
      <c r="R933" t="str">
        <f t="shared" si="86"/>
        <v>plays</v>
      </c>
      <c r="S933" s="9">
        <f t="shared" si="87"/>
        <v>41818.208333333336</v>
      </c>
      <c r="T933" s="10">
        <f t="shared" si="88"/>
        <v>41820.208333333336</v>
      </c>
    </row>
    <row r="934" spans="1:20" ht="16" x14ac:dyDescent="0.4">
      <c r="A934">
        <v>932</v>
      </c>
      <c r="B934" t="s">
        <v>1896</v>
      </c>
      <c r="C934" s="3" t="s">
        <v>1897</v>
      </c>
      <c r="D934" s="6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212.30434782608697</v>
      </c>
      <c r="P934" s="6">
        <f t="shared" si="85"/>
        <v>33.909722222222221</v>
      </c>
      <c r="Q934" t="str">
        <f t="shared" si="89"/>
        <v>music</v>
      </c>
      <c r="R934" t="str">
        <f t="shared" si="86"/>
        <v>rock</v>
      </c>
      <c r="S934" s="9">
        <f t="shared" si="87"/>
        <v>41709.208333333336</v>
      </c>
      <c r="T934" s="10">
        <f t="shared" si="88"/>
        <v>41712.208333333336</v>
      </c>
    </row>
    <row r="935" spans="1:20" ht="16" x14ac:dyDescent="0.4">
      <c r="A935">
        <v>933</v>
      </c>
      <c r="B935" t="s">
        <v>1898</v>
      </c>
      <c r="C935" s="3" t="s">
        <v>1899</v>
      </c>
      <c r="D935" s="6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239.74657534246577</v>
      </c>
      <c r="P935" s="6">
        <f t="shared" si="85"/>
        <v>92.016298633017882</v>
      </c>
      <c r="Q935" t="str">
        <f t="shared" si="89"/>
        <v>theater</v>
      </c>
      <c r="R935" t="str">
        <f t="shared" si="86"/>
        <v>plays</v>
      </c>
      <c r="S935" s="9">
        <f t="shared" si="87"/>
        <v>41372.208333333336</v>
      </c>
      <c r="T935" s="10">
        <f t="shared" si="88"/>
        <v>41385.208333333336</v>
      </c>
    </row>
    <row r="936" spans="1:20" ht="16" x14ac:dyDescent="0.4">
      <c r="A936">
        <v>934</v>
      </c>
      <c r="B936" t="s">
        <v>1900</v>
      </c>
      <c r="C936" s="3" t="s">
        <v>1901</v>
      </c>
      <c r="D936" s="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181.93548387096774</v>
      </c>
      <c r="P936" s="6">
        <f t="shared" si="85"/>
        <v>107.42857142857143</v>
      </c>
      <c r="Q936" t="str">
        <f t="shared" si="89"/>
        <v>theater</v>
      </c>
      <c r="R936" t="str">
        <f t="shared" si="86"/>
        <v>plays</v>
      </c>
      <c r="S936" s="9">
        <f t="shared" si="87"/>
        <v>42422.25</v>
      </c>
      <c r="T936" s="10">
        <f t="shared" si="88"/>
        <v>42428.25</v>
      </c>
    </row>
    <row r="937" spans="1:20" ht="31.5" x14ac:dyDescent="0.4">
      <c r="A937">
        <v>935</v>
      </c>
      <c r="B937" t="s">
        <v>1902</v>
      </c>
      <c r="C937" s="3" t="s">
        <v>1903</v>
      </c>
      <c r="D937" s="6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164.13114754098362</v>
      </c>
      <c r="P937" s="6">
        <f t="shared" si="85"/>
        <v>75.848484848484844</v>
      </c>
      <c r="Q937" t="str">
        <f t="shared" si="89"/>
        <v>theater</v>
      </c>
      <c r="R937" t="str">
        <f t="shared" si="86"/>
        <v>plays</v>
      </c>
      <c r="S937" s="9">
        <f t="shared" si="87"/>
        <v>42209.208333333328</v>
      </c>
      <c r="T937" s="10">
        <f t="shared" si="88"/>
        <v>42216.208333333328</v>
      </c>
    </row>
    <row r="938" spans="1:20" ht="16" x14ac:dyDescent="0.4">
      <c r="A938">
        <v>936</v>
      </c>
      <c r="B938" t="s">
        <v>1246</v>
      </c>
      <c r="C938" s="3" t="s">
        <v>1904</v>
      </c>
      <c r="D938" s="6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1.6375968992248062</v>
      </c>
      <c r="P938" s="6">
        <f t="shared" si="85"/>
        <v>80.476190476190482</v>
      </c>
      <c r="Q938" t="str">
        <f t="shared" si="89"/>
        <v>theater</v>
      </c>
      <c r="R938" t="str">
        <f t="shared" si="86"/>
        <v>plays</v>
      </c>
      <c r="S938" s="9">
        <f t="shared" si="87"/>
        <v>43668.208333333328</v>
      </c>
      <c r="T938" s="10">
        <f t="shared" si="88"/>
        <v>43671.208333333328</v>
      </c>
    </row>
    <row r="939" spans="1:20" ht="16" x14ac:dyDescent="0.4">
      <c r="A939">
        <v>937</v>
      </c>
      <c r="B939" t="s">
        <v>1905</v>
      </c>
      <c r="C939" s="3" t="s">
        <v>1906</v>
      </c>
      <c r="D939" s="6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49.64385964912281</v>
      </c>
      <c r="P939" s="6">
        <f t="shared" si="85"/>
        <v>86.978483606557376</v>
      </c>
      <c r="Q939" t="str">
        <f t="shared" si="89"/>
        <v>film &amp; video</v>
      </c>
      <c r="R939" t="str">
        <f t="shared" si="86"/>
        <v>documentary</v>
      </c>
      <c r="S939" s="9">
        <f t="shared" si="87"/>
        <v>42334.25</v>
      </c>
      <c r="T939" s="10">
        <f t="shared" si="88"/>
        <v>42343.25</v>
      </c>
    </row>
    <row r="940" spans="1:20" ht="16" x14ac:dyDescent="0.4">
      <c r="A940">
        <v>938</v>
      </c>
      <c r="B940" t="s">
        <v>1907</v>
      </c>
      <c r="C940" s="3" t="s">
        <v>1908</v>
      </c>
      <c r="D940" s="6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109.70652173913042</v>
      </c>
      <c r="P940" s="6">
        <f t="shared" si="85"/>
        <v>105.13541666666667</v>
      </c>
      <c r="Q940" t="str">
        <f t="shared" si="89"/>
        <v>publishing</v>
      </c>
      <c r="R940" t="str">
        <f t="shared" si="86"/>
        <v>fiction</v>
      </c>
      <c r="S940" s="9">
        <f t="shared" si="87"/>
        <v>43263.208333333328</v>
      </c>
      <c r="T940" s="10">
        <f t="shared" si="88"/>
        <v>43299.208333333328</v>
      </c>
    </row>
    <row r="941" spans="1:20" ht="31.5" x14ac:dyDescent="0.4">
      <c r="A941">
        <v>939</v>
      </c>
      <c r="B941" t="s">
        <v>1909</v>
      </c>
      <c r="C941" s="3" t="s">
        <v>1910</v>
      </c>
      <c r="D941" s="6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49.217948717948715</v>
      </c>
      <c r="P941" s="6">
        <f t="shared" si="85"/>
        <v>57.298507462686565</v>
      </c>
      <c r="Q941" t="str">
        <f t="shared" si="89"/>
        <v>games</v>
      </c>
      <c r="R941" t="str">
        <f t="shared" si="86"/>
        <v>video games</v>
      </c>
      <c r="S941" s="9">
        <f t="shared" si="87"/>
        <v>40670.208333333336</v>
      </c>
      <c r="T941" s="10">
        <f t="shared" si="88"/>
        <v>40687.208333333336</v>
      </c>
    </row>
    <row r="942" spans="1:20" ht="16" x14ac:dyDescent="0.4">
      <c r="A942">
        <v>940</v>
      </c>
      <c r="B942" t="s">
        <v>1911</v>
      </c>
      <c r="C942" s="3" t="s">
        <v>1912</v>
      </c>
      <c r="D942" s="6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62.232323232323225</v>
      </c>
      <c r="P942" s="6">
        <f t="shared" si="85"/>
        <v>93.348484848484844</v>
      </c>
      <c r="Q942" t="str">
        <f t="shared" si="89"/>
        <v>technology</v>
      </c>
      <c r="R942" t="str">
        <f t="shared" si="86"/>
        <v>web</v>
      </c>
      <c r="S942" s="9">
        <f t="shared" si="87"/>
        <v>41244.25</v>
      </c>
      <c r="T942" s="10">
        <f t="shared" si="88"/>
        <v>41266.25</v>
      </c>
    </row>
    <row r="943" spans="1:20" ht="16" x14ac:dyDescent="0.4">
      <c r="A943">
        <v>941</v>
      </c>
      <c r="B943" t="s">
        <v>1913</v>
      </c>
      <c r="C943" s="3" t="s">
        <v>1914</v>
      </c>
      <c r="D943" s="6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13.05813953488372</v>
      </c>
      <c r="P943" s="6">
        <f t="shared" si="85"/>
        <v>71.987179487179489</v>
      </c>
      <c r="Q943" t="str">
        <f t="shared" si="89"/>
        <v>theater</v>
      </c>
      <c r="R943" t="str">
        <f t="shared" si="86"/>
        <v>plays</v>
      </c>
      <c r="S943" s="9">
        <f t="shared" si="87"/>
        <v>40552.25</v>
      </c>
      <c r="T943" s="10">
        <f t="shared" si="88"/>
        <v>40587.25</v>
      </c>
    </row>
    <row r="944" spans="1:20" ht="16" x14ac:dyDescent="0.4">
      <c r="A944">
        <v>942</v>
      </c>
      <c r="B944" t="s">
        <v>1907</v>
      </c>
      <c r="C944" s="3" t="s">
        <v>1915</v>
      </c>
      <c r="D944" s="6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64.635416666666671</v>
      </c>
      <c r="P944" s="6">
        <f t="shared" si="85"/>
        <v>92.611940298507463</v>
      </c>
      <c r="Q944" t="str">
        <f t="shared" si="89"/>
        <v>theater</v>
      </c>
      <c r="R944" t="str">
        <f t="shared" si="86"/>
        <v>plays</v>
      </c>
      <c r="S944" s="9">
        <f t="shared" si="87"/>
        <v>40568.25</v>
      </c>
      <c r="T944" s="10">
        <f t="shared" si="88"/>
        <v>40571.25</v>
      </c>
    </row>
    <row r="945" spans="1:20" ht="16" x14ac:dyDescent="0.4">
      <c r="A945">
        <v>943</v>
      </c>
      <c r="B945" t="s">
        <v>1916</v>
      </c>
      <c r="C945" s="3" t="s">
        <v>1917</v>
      </c>
      <c r="D945" s="6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159.58666666666667</v>
      </c>
      <c r="P945" s="6">
        <f t="shared" si="85"/>
        <v>104.99122807017544</v>
      </c>
      <c r="Q945" t="str">
        <f t="shared" si="89"/>
        <v>food</v>
      </c>
      <c r="R945" t="str">
        <f t="shared" si="86"/>
        <v>food trucks</v>
      </c>
      <c r="S945" s="9">
        <f t="shared" si="87"/>
        <v>41906.208333333336</v>
      </c>
      <c r="T945" s="10">
        <f t="shared" si="88"/>
        <v>41941.208333333336</v>
      </c>
    </row>
    <row r="946" spans="1:20" ht="16" x14ac:dyDescent="0.4">
      <c r="A946">
        <v>944</v>
      </c>
      <c r="B946" t="s">
        <v>1918</v>
      </c>
      <c r="C946" s="3" t="s">
        <v>1919</v>
      </c>
      <c r="D946" s="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81.42</v>
      </c>
      <c r="P946" s="6">
        <f t="shared" si="85"/>
        <v>30.958174904942965</v>
      </c>
      <c r="Q946" t="str">
        <f t="shared" si="89"/>
        <v>photography</v>
      </c>
      <c r="R946" t="str">
        <f t="shared" si="86"/>
        <v>photography books</v>
      </c>
      <c r="S946" s="9">
        <f t="shared" si="87"/>
        <v>42776.25</v>
      </c>
      <c r="T946" s="10">
        <f t="shared" si="88"/>
        <v>42795.25</v>
      </c>
    </row>
    <row r="947" spans="1:20" ht="16" x14ac:dyDescent="0.4">
      <c r="A947">
        <v>945</v>
      </c>
      <c r="B947" t="s">
        <v>1920</v>
      </c>
      <c r="C947" s="3" t="s">
        <v>1921</v>
      </c>
      <c r="D947" s="6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32.444767441860463</v>
      </c>
      <c r="P947" s="6">
        <f t="shared" si="85"/>
        <v>33.001182732111175</v>
      </c>
      <c r="Q947" t="str">
        <f t="shared" si="89"/>
        <v>photography</v>
      </c>
      <c r="R947" t="str">
        <f t="shared" si="86"/>
        <v>photography books</v>
      </c>
      <c r="S947" s="9">
        <f t="shared" si="87"/>
        <v>41004.208333333336</v>
      </c>
      <c r="T947" s="10">
        <f t="shared" si="88"/>
        <v>41019.208333333336</v>
      </c>
    </row>
    <row r="948" spans="1:20" ht="31.5" x14ac:dyDescent="0.4">
      <c r="A948">
        <v>946</v>
      </c>
      <c r="B948" t="s">
        <v>1922</v>
      </c>
      <c r="C948" s="3" t="s">
        <v>1923</v>
      </c>
      <c r="D948" s="6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</v>
      </c>
      <c r="P948" s="6">
        <f t="shared" si="85"/>
        <v>84.187845303867405</v>
      </c>
      <c r="Q948" t="str">
        <f t="shared" si="89"/>
        <v>theater</v>
      </c>
      <c r="R948" t="str">
        <f t="shared" si="86"/>
        <v>plays</v>
      </c>
      <c r="S948" s="9">
        <f t="shared" si="87"/>
        <v>40710.208333333336</v>
      </c>
      <c r="T948" s="10">
        <f t="shared" si="88"/>
        <v>40712.208333333336</v>
      </c>
    </row>
    <row r="949" spans="1:20" ht="16" x14ac:dyDescent="0.4">
      <c r="A949">
        <v>947</v>
      </c>
      <c r="B949" t="s">
        <v>1924</v>
      </c>
      <c r="C949" s="3" t="s">
        <v>1925</v>
      </c>
      <c r="D949" s="6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26.694444444444443</v>
      </c>
      <c r="P949" s="6">
        <f t="shared" si="85"/>
        <v>73.92307692307692</v>
      </c>
      <c r="Q949" t="str">
        <f t="shared" si="89"/>
        <v>theater</v>
      </c>
      <c r="R949" t="str">
        <f t="shared" si="86"/>
        <v>plays</v>
      </c>
      <c r="S949" s="9">
        <f t="shared" si="87"/>
        <v>41908.208333333336</v>
      </c>
      <c r="T949" s="10">
        <f t="shared" si="88"/>
        <v>41915.208333333336</v>
      </c>
    </row>
    <row r="950" spans="1:20" ht="16" x14ac:dyDescent="0.4">
      <c r="A950">
        <v>948</v>
      </c>
      <c r="B950" t="s">
        <v>1926</v>
      </c>
      <c r="C950" s="3" t="s">
        <v>1927</v>
      </c>
      <c r="D950" s="6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62.957446808510639</v>
      </c>
      <c r="P950" s="6">
        <f t="shared" si="85"/>
        <v>36.987499999999997</v>
      </c>
      <c r="Q950" t="str">
        <f t="shared" si="89"/>
        <v>film &amp; video</v>
      </c>
      <c r="R950" t="str">
        <f t="shared" si="86"/>
        <v>documentary</v>
      </c>
      <c r="S950" s="9">
        <f t="shared" si="87"/>
        <v>41985.25</v>
      </c>
      <c r="T950" s="10">
        <f t="shared" si="88"/>
        <v>41995.25</v>
      </c>
    </row>
    <row r="951" spans="1:20" ht="31.5" x14ac:dyDescent="0.4">
      <c r="A951">
        <v>949</v>
      </c>
      <c r="B951" t="s">
        <v>1928</v>
      </c>
      <c r="C951" s="3" t="s">
        <v>1929</v>
      </c>
      <c r="D951" s="6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161.35593220338984</v>
      </c>
      <c r="P951" s="6">
        <f t="shared" si="85"/>
        <v>46.896551724137929</v>
      </c>
      <c r="Q951" t="str">
        <f t="shared" si="89"/>
        <v>technology</v>
      </c>
      <c r="R951" t="str">
        <f t="shared" si="86"/>
        <v>web</v>
      </c>
      <c r="S951" s="9">
        <f t="shared" si="87"/>
        <v>42112.208333333328</v>
      </c>
      <c r="T951" s="10">
        <f t="shared" si="88"/>
        <v>42131.208333333328</v>
      </c>
    </row>
    <row r="952" spans="1:20" ht="16" x14ac:dyDescent="0.4">
      <c r="A952">
        <v>950</v>
      </c>
      <c r="B952" t="s">
        <v>1930</v>
      </c>
      <c r="C952" s="3" t="s">
        <v>1931</v>
      </c>
      <c r="D952" s="6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5</v>
      </c>
      <c r="P952" s="6">
        <f t="shared" si="85"/>
        <v>5</v>
      </c>
      <c r="Q952" t="str">
        <f t="shared" si="89"/>
        <v>theater</v>
      </c>
      <c r="R952" t="str">
        <f t="shared" si="86"/>
        <v>plays</v>
      </c>
      <c r="S952" s="9">
        <f t="shared" si="87"/>
        <v>43571.208333333328</v>
      </c>
      <c r="T952" s="10">
        <f t="shared" si="88"/>
        <v>43576.208333333328</v>
      </c>
    </row>
    <row r="953" spans="1:20" ht="16" x14ac:dyDescent="0.4">
      <c r="A953">
        <v>951</v>
      </c>
      <c r="B953" t="s">
        <v>1932</v>
      </c>
      <c r="C953" s="3" t="s">
        <v>1933</v>
      </c>
      <c r="D953" s="6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1096.9379310344827</v>
      </c>
      <c r="P953" s="6">
        <f t="shared" si="85"/>
        <v>102.02437459910199</v>
      </c>
      <c r="Q953" t="str">
        <f t="shared" si="89"/>
        <v>music</v>
      </c>
      <c r="R953" t="str">
        <f t="shared" si="86"/>
        <v>rock</v>
      </c>
      <c r="S953" s="9">
        <f t="shared" si="87"/>
        <v>42730.25</v>
      </c>
      <c r="T953" s="10">
        <f t="shared" si="88"/>
        <v>42731.25</v>
      </c>
    </row>
    <row r="954" spans="1:20" ht="16" x14ac:dyDescent="0.4">
      <c r="A954">
        <v>952</v>
      </c>
      <c r="B954" t="s">
        <v>1934</v>
      </c>
      <c r="C954" s="3" t="s">
        <v>1935</v>
      </c>
      <c r="D954" s="6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70.094158075601371</v>
      </c>
      <c r="P954" s="6">
        <f t="shared" si="85"/>
        <v>45.007502206531335</v>
      </c>
      <c r="Q954" t="str">
        <f t="shared" si="89"/>
        <v>film &amp; video</v>
      </c>
      <c r="R954" t="str">
        <f t="shared" si="86"/>
        <v>documentary</v>
      </c>
      <c r="S954" s="9">
        <f t="shared" si="87"/>
        <v>42591.208333333328</v>
      </c>
      <c r="T954" s="10">
        <f t="shared" si="88"/>
        <v>42605.208333333328</v>
      </c>
    </row>
    <row r="955" spans="1:20" ht="31.5" x14ac:dyDescent="0.4">
      <c r="A955">
        <v>953</v>
      </c>
      <c r="B955" t="s">
        <v>1936</v>
      </c>
      <c r="C955" s="3" t="s">
        <v>1937</v>
      </c>
      <c r="D955" s="6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60</v>
      </c>
      <c r="P955" s="6">
        <f t="shared" si="85"/>
        <v>94.285714285714292</v>
      </c>
      <c r="Q955" t="str">
        <f t="shared" si="89"/>
        <v>film &amp; video</v>
      </c>
      <c r="R955" t="str">
        <f t="shared" si="86"/>
        <v>science fiction</v>
      </c>
      <c r="S955" s="9">
        <f t="shared" si="87"/>
        <v>42358.25</v>
      </c>
      <c r="T955" s="10">
        <f t="shared" si="88"/>
        <v>42394.25</v>
      </c>
    </row>
    <row r="956" spans="1:20" ht="16" x14ac:dyDescent="0.4">
      <c r="A956">
        <v>954</v>
      </c>
      <c r="B956" t="s">
        <v>1938</v>
      </c>
      <c r="C956" s="3" t="s">
        <v>1939</v>
      </c>
      <c r="D956" s="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367.0985915492958</v>
      </c>
      <c r="P956" s="6">
        <f t="shared" si="85"/>
        <v>101.02325581395348</v>
      </c>
      <c r="Q956" t="str">
        <f t="shared" si="89"/>
        <v>technology</v>
      </c>
      <c r="R956" t="str">
        <f t="shared" si="86"/>
        <v>web</v>
      </c>
      <c r="S956" s="9">
        <f t="shared" si="87"/>
        <v>41174.208333333336</v>
      </c>
      <c r="T956" s="10">
        <f t="shared" si="88"/>
        <v>41198.208333333336</v>
      </c>
    </row>
    <row r="957" spans="1:20" ht="31.5" x14ac:dyDescent="0.4">
      <c r="A957">
        <v>955</v>
      </c>
      <c r="B957" t="s">
        <v>1940</v>
      </c>
      <c r="C957" s="3" t="s">
        <v>1941</v>
      </c>
      <c r="D957" s="6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1109</v>
      </c>
      <c r="P957" s="6">
        <f t="shared" si="85"/>
        <v>97.037499999999994</v>
      </c>
      <c r="Q957" t="str">
        <f t="shared" si="89"/>
        <v>theater</v>
      </c>
      <c r="R957" t="str">
        <f t="shared" si="86"/>
        <v>plays</v>
      </c>
      <c r="S957" s="9">
        <f t="shared" si="87"/>
        <v>41238.25</v>
      </c>
      <c r="T957" s="10">
        <f t="shared" si="88"/>
        <v>41240.25</v>
      </c>
    </row>
    <row r="958" spans="1:20" ht="16" x14ac:dyDescent="0.4">
      <c r="A958">
        <v>956</v>
      </c>
      <c r="B958" t="s">
        <v>1942</v>
      </c>
      <c r="C958" s="3" t="s">
        <v>1943</v>
      </c>
      <c r="D958" s="6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19.028784648187631</v>
      </c>
      <c r="P958" s="6">
        <f t="shared" si="85"/>
        <v>43.00963855421687</v>
      </c>
      <c r="Q958" t="str">
        <f t="shared" si="89"/>
        <v>film &amp; video</v>
      </c>
      <c r="R958" t="str">
        <f t="shared" si="86"/>
        <v>science fiction</v>
      </c>
      <c r="S958" s="9">
        <f t="shared" si="87"/>
        <v>42360.25</v>
      </c>
      <c r="T958" s="10">
        <f t="shared" si="88"/>
        <v>42364.25</v>
      </c>
    </row>
    <row r="959" spans="1:20" ht="16" x14ac:dyDescent="0.4">
      <c r="A959">
        <v>957</v>
      </c>
      <c r="B959" t="s">
        <v>1944</v>
      </c>
      <c r="C959" s="3" t="s">
        <v>1945</v>
      </c>
      <c r="D959" s="6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126.87755102040816</v>
      </c>
      <c r="P959" s="6">
        <f t="shared" si="85"/>
        <v>94.916030534351151</v>
      </c>
      <c r="Q959" t="str">
        <f t="shared" si="89"/>
        <v>theater</v>
      </c>
      <c r="R959" t="str">
        <f t="shared" si="86"/>
        <v>plays</v>
      </c>
      <c r="S959" s="9">
        <f t="shared" si="87"/>
        <v>40955.25</v>
      </c>
      <c r="T959" s="10">
        <f t="shared" si="88"/>
        <v>40958.25</v>
      </c>
    </row>
    <row r="960" spans="1:20" ht="31.5" x14ac:dyDescent="0.4">
      <c r="A960">
        <v>958</v>
      </c>
      <c r="B960" t="s">
        <v>1946</v>
      </c>
      <c r="C960" s="3" t="s">
        <v>1947</v>
      </c>
      <c r="D960" s="6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734.63636363636363</v>
      </c>
      <c r="P960" s="6">
        <f t="shared" si="85"/>
        <v>72.151785714285708</v>
      </c>
      <c r="Q960" t="str">
        <f t="shared" si="89"/>
        <v>film &amp; video</v>
      </c>
      <c r="R960" t="str">
        <f t="shared" si="86"/>
        <v>animation</v>
      </c>
      <c r="S960" s="9">
        <f t="shared" si="87"/>
        <v>40350.208333333336</v>
      </c>
      <c r="T960" s="10">
        <f t="shared" si="88"/>
        <v>40372.208333333336</v>
      </c>
    </row>
    <row r="961" spans="1:20" ht="16" x14ac:dyDescent="0.4">
      <c r="A961">
        <v>959</v>
      </c>
      <c r="B961" t="s">
        <v>1948</v>
      </c>
      <c r="C961" s="3" t="s">
        <v>1949</v>
      </c>
      <c r="D961" s="6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4.5731034482758623</v>
      </c>
      <c r="P961" s="6">
        <f t="shared" si="85"/>
        <v>51.007692307692309</v>
      </c>
      <c r="Q961" t="str">
        <f t="shared" si="89"/>
        <v>publishing</v>
      </c>
      <c r="R961" t="str">
        <f t="shared" si="86"/>
        <v>translations</v>
      </c>
      <c r="S961" s="9">
        <f t="shared" si="87"/>
        <v>40357.208333333336</v>
      </c>
      <c r="T961" s="10">
        <f t="shared" si="88"/>
        <v>40385.208333333336</v>
      </c>
    </row>
    <row r="962" spans="1:20" ht="16" x14ac:dyDescent="0.4">
      <c r="A962">
        <v>960</v>
      </c>
      <c r="B962" t="s">
        <v>1950</v>
      </c>
      <c r="C962" s="3" t="s">
        <v>1951</v>
      </c>
      <c r="D962" s="6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85.054545454545448</v>
      </c>
      <c r="P962" s="6">
        <f t="shared" si="85"/>
        <v>85.054545454545448</v>
      </c>
      <c r="Q962" t="str">
        <f t="shared" si="89"/>
        <v>technology</v>
      </c>
      <c r="R962" t="str">
        <f t="shared" si="86"/>
        <v>web</v>
      </c>
      <c r="S962" s="9">
        <f t="shared" si="87"/>
        <v>42408.25</v>
      </c>
      <c r="T962" s="10">
        <f t="shared" si="88"/>
        <v>42445.208333333328</v>
      </c>
    </row>
    <row r="963" spans="1:20" ht="31.5" x14ac:dyDescent="0.4">
      <c r="A963">
        <v>961</v>
      </c>
      <c r="B963" t="s">
        <v>1952</v>
      </c>
      <c r="C963" s="3" t="s">
        <v>1953</v>
      </c>
      <c r="D963" s="6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(E963/D963)*100</f>
        <v>119.29824561403508</v>
      </c>
      <c r="P963" s="6">
        <f t="shared" ref="P963:P1001" si="91">IF(G963=0,0,E963/G963)</f>
        <v>43.87096774193548</v>
      </c>
      <c r="Q963" t="str">
        <f t="shared" si="89"/>
        <v>publishing</v>
      </c>
      <c r="R963" t="str">
        <f t="shared" ref="R963:R1001" si="92">RIGHT(N963,LEN(N963)-SEARCH("/",N963))</f>
        <v>translations</v>
      </c>
      <c r="S963" s="9">
        <f t="shared" ref="S963:S1001" si="93">(((J963/60)/60)/24)+DATE(1970,1,1)</f>
        <v>40591.25</v>
      </c>
      <c r="T963" s="10">
        <f t="shared" ref="T963:T1001" si="94">(((K963/60)/60)/24)+DATE(1970,1,1)</f>
        <v>40595.25</v>
      </c>
    </row>
    <row r="964" spans="1:20" ht="16" x14ac:dyDescent="0.4">
      <c r="A964">
        <v>962</v>
      </c>
      <c r="B964" t="s">
        <v>1954</v>
      </c>
      <c r="C964" s="3" t="s">
        <v>1955</v>
      </c>
      <c r="D964" s="6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296.02777777777777</v>
      </c>
      <c r="P964" s="6">
        <f t="shared" si="91"/>
        <v>40.063909774436091</v>
      </c>
      <c r="Q964" t="str">
        <f t="shared" si="89"/>
        <v>food</v>
      </c>
      <c r="R964" t="str">
        <f t="shared" si="92"/>
        <v>food trucks</v>
      </c>
      <c r="S964" s="9">
        <f t="shared" si="93"/>
        <v>41592.25</v>
      </c>
      <c r="T964" s="10">
        <f t="shared" si="94"/>
        <v>41613.25</v>
      </c>
    </row>
    <row r="965" spans="1:20" ht="16" x14ac:dyDescent="0.4">
      <c r="A965">
        <v>963</v>
      </c>
      <c r="B965" t="s">
        <v>1956</v>
      </c>
      <c r="C965" s="3" t="s">
        <v>1957</v>
      </c>
      <c r="D965" s="6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84.694915254237287</v>
      </c>
      <c r="P965" s="6">
        <f t="shared" si="91"/>
        <v>43.833333333333336</v>
      </c>
      <c r="Q965" t="str">
        <f t="shared" ref="Q965:Q1001" si="95">LEFT(N965, SEARCH("/",N965)-1)</f>
        <v>photography</v>
      </c>
      <c r="R965" t="str">
        <f t="shared" si="92"/>
        <v>photography books</v>
      </c>
      <c r="S965" s="9">
        <f t="shared" si="93"/>
        <v>40607.25</v>
      </c>
      <c r="T965" s="10">
        <f t="shared" si="94"/>
        <v>40613.25</v>
      </c>
    </row>
    <row r="966" spans="1:20" ht="16" x14ac:dyDescent="0.4">
      <c r="A966">
        <v>964</v>
      </c>
      <c r="B966" t="s">
        <v>1958</v>
      </c>
      <c r="C966" s="3" t="s">
        <v>1959</v>
      </c>
      <c r="D966" s="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355.7837837837838</v>
      </c>
      <c r="P966" s="6">
        <f t="shared" si="91"/>
        <v>84.92903225806451</v>
      </c>
      <c r="Q966" t="str">
        <f t="shared" si="95"/>
        <v>theater</v>
      </c>
      <c r="R966" t="str">
        <f t="shared" si="92"/>
        <v>plays</v>
      </c>
      <c r="S966" s="9">
        <f t="shared" si="93"/>
        <v>42135.208333333328</v>
      </c>
      <c r="T966" s="10">
        <f t="shared" si="94"/>
        <v>42140.208333333328</v>
      </c>
    </row>
    <row r="967" spans="1:20" ht="16" x14ac:dyDescent="0.4">
      <c r="A967">
        <v>965</v>
      </c>
      <c r="B967" t="s">
        <v>1960</v>
      </c>
      <c r="C967" s="3" t="s">
        <v>1961</v>
      </c>
      <c r="D967" s="6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386.40909090909093</v>
      </c>
      <c r="P967" s="6">
        <f t="shared" si="91"/>
        <v>41.067632850241544</v>
      </c>
      <c r="Q967" t="str">
        <f t="shared" si="95"/>
        <v>music</v>
      </c>
      <c r="R967" t="str">
        <f t="shared" si="92"/>
        <v>rock</v>
      </c>
      <c r="S967" s="9">
        <f t="shared" si="93"/>
        <v>40203.25</v>
      </c>
      <c r="T967" s="10">
        <f t="shared" si="94"/>
        <v>40243.25</v>
      </c>
    </row>
    <row r="968" spans="1:20" ht="16" x14ac:dyDescent="0.4">
      <c r="A968">
        <v>966</v>
      </c>
      <c r="B968" t="s">
        <v>878</v>
      </c>
      <c r="C968" s="3" t="s">
        <v>1962</v>
      </c>
      <c r="D968" s="6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792.23529411764707</v>
      </c>
      <c r="P968" s="6">
        <f t="shared" si="91"/>
        <v>54.971428571428568</v>
      </c>
      <c r="Q968" t="str">
        <f t="shared" si="95"/>
        <v>theater</v>
      </c>
      <c r="R968" t="str">
        <f t="shared" si="92"/>
        <v>plays</v>
      </c>
      <c r="S968" s="9">
        <f t="shared" si="93"/>
        <v>42901.208333333328</v>
      </c>
      <c r="T968" s="10">
        <f t="shared" si="94"/>
        <v>42903.208333333328</v>
      </c>
    </row>
    <row r="969" spans="1:20" ht="16" x14ac:dyDescent="0.4">
      <c r="A969">
        <v>967</v>
      </c>
      <c r="B969" t="s">
        <v>1963</v>
      </c>
      <c r="C969" s="3" t="s">
        <v>1964</v>
      </c>
      <c r="D969" s="6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137.03393665158373</v>
      </c>
      <c r="P969" s="6">
        <f t="shared" si="91"/>
        <v>77.010807374443743</v>
      </c>
      <c r="Q969" t="str">
        <f t="shared" si="95"/>
        <v>music</v>
      </c>
      <c r="R969" t="str">
        <f t="shared" si="92"/>
        <v>world music</v>
      </c>
      <c r="S969" s="9">
        <f t="shared" si="93"/>
        <v>41005.208333333336</v>
      </c>
      <c r="T969" s="10">
        <f t="shared" si="94"/>
        <v>41042.208333333336</v>
      </c>
    </row>
    <row r="970" spans="1:20" ht="31.5" x14ac:dyDescent="0.4">
      <c r="A970">
        <v>968</v>
      </c>
      <c r="B970" t="s">
        <v>1965</v>
      </c>
      <c r="C970" s="3" t="s">
        <v>1966</v>
      </c>
      <c r="D970" s="6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338.20833333333337</v>
      </c>
      <c r="P970" s="6">
        <f t="shared" si="91"/>
        <v>71.201754385964918</v>
      </c>
      <c r="Q970" t="str">
        <f t="shared" si="95"/>
        <v>food</v>
      </c>
      <c r="R970" t="str">
        <f t="shared" si="92"/>
        <v>food trucks</v>
      </c>
      <c r="S970" s="9">
        <f t="shared" si="93"/>
        <v>40544.25</v>
      </c>
      <c r="T970" s="10">
        <f t="shared" si="94"/>
        <v>40559.25</v>
      </c>
    </row>
    <row r="971" spans="1:20" ht="16" x14ac:dyDescent="0.4">
      <c r="A971">
        <v>969</v>
      </c>
      <c r="B971" t="s">
        <v>1967</v>
      </c>
      <c r="C971" s="3" t="s">
        <v>1968</v>
      </c>
      <c r="D971" s="6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108.22784810126582</v>
      </c>
      <c r="P971" s="6">
        <f t="shared" si="91"/>
        <v>91.935483870967744</v>
      </c>
      <c r="Q971" t="str">
        <f t="shared" si="95"/>
        <v>theater</v>
      </c>
      <c r="R971" t="str">
        <f t="shared" si="92"/>
        <v>plays</v>
      </c>
      <c r="S971" s="9">
        <f t="shared" si="93"/>
        <v>43821.25</v>
      </c>
      <c r="T971" s="10">
        <f t="shared" si="94"/>
        <v>43828.25</v>
      </c>
    </row>
    <row r="972" spans="1:20" ht="31.5" x14ac:dyDescent="0.4">
      <c r="A972">
        <v>970</v>
      </c>
      <c r="B972" t="s">
        <v>1969</v>
      </c>
      <c r="C972" s="3" t="s">
        <v>1970</v>
      </c>
      <c r="D972" s="6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60.757639620653315</v>
      </c>
      <c r="P972" s="6">
        <f t="shared" si="91"/>
        <v>97.069023569023571</v>
      </c>
      <c r="Q972" t="str">
        <f t="shared" si="95"/>
        <v>theater</v>
      </c>
      <c r="R972" t="str">
        <f t="shared" si="92"/>
        <v>plays</v>
      </c>
      <c r="S972" s="9">
        <f t="shared" si="93"/>
        <v>40672.208333333336</v>
      </c>
      <c r="T972" s="10">
        <f t="shared" si="94"/>
        <v>40673.208333333336</v>
      </c>
    </row>
    <row r="973" spans="1:20" ht="16" x14ac:dyDescent="0.4">
      <c r="A973">
        <v>971</v>
      </c>
      <c r="B973" t="s">
        <v>1971</v>
      </c>
      <c r="C973" s="3" t="s">
        <v>1972</v>
      </c>
      <c r="D973" s="6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27.725490196078432</v>
      </c>
      <c r="P973" s="6">
        <f t="shared" si="91"/>
        <v>58.916666666666664</v>
      </c>
      <c r="Q973" t="str">
        <f t="shared" si="95"/>
        <v>film &amp; video</v>
      </c>
      <c r="R973" t="str">
        <f t="shared" si="92"/>
        <v>television</v>
      </c>
      <c r="S973" s="9">
        <f t="shared" si="93"/>
        <v>41555.208333333336</v>
      </c>
      <c r="T973" s="10">
        <f t="shared" si="94"/>
        <v>41561.208333333336</v>
      </c>
    </row>
    <row r="974" spans="1:20" ht="31.5" x14ac:dyDescent="0.4">
      <c r="A974">
        <v>972</v>
      </c>
      <c r="B974" t="s">
        <v>1973</v>
      </c>
      <c r="C974" s="3" t="s">
        <v>1974</v>
      </c>
      <c r="D974" s="6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228.3934426229508</v>
      </c>
      <c r="P974" s="6">
        <f t="shared" si="91"/>
        <v>58.015466983938133</v>
      </c>
      <c r="Q974" t="str">
        <f t="shared" si="95"/>
        <v>technology</v>
      </c>
      <c r="R974" t="str">
        <f t="shared" si="92"/>
        <v>web</v>
      </c>
      <c r="S974" s="9">
        <f t="shared" si="93"/>
        <v>41792.208333333336</v>
      </c>
      <c r="T974" s="10">
        <f t="shared" si="94"/>
        <v>41801.208333333336</v>
      </c>
    </row>
    <row r="975" spans="1:20" ht="16" x14ac:dyDescent="0.4">
      <c r="A975">
        <v>973</v>
      </c>
      <c r="B975" t="s">
        <v>1975</v>
      </c>
      <c r="C975" s="3" t="s">
        <v>1976</v>
      </c>
      <c r="D975" s="6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21.615194054500414</v>
      </c>
      <c r="P975" s="6">
        <f t="shared" si="91"/>
        <v>103.87301587301587</v>
      </c>
      <c r="Q975" t="str">
        <f t="shared" si="95"/>
        <v>theater</v>
      </c>
      <c r="R975" t="str">
        <f t="shared" si="92"/>
        <v>plays</v>
      </c>
      <c r="S975" s="9">
        <f t="shared" si="93"/>
        <v>40522.25</v>
      </c>
      <c r="T975" s="10">
        <f t="shared" si="94"/>
        <v>40524.25</v>
      </c>
    </row>
    <row r="976" spans="1:20" ht="16" x14ac:dyDescent="0.4">
      <c r="A976">
        <v>974</v>
      </c>
      <c r="B976" t="s">
        <v>1977</v>
      </c>
      <c r="C976" s="3" t="s">
        <v>1978</v>
      </c>
      <c r="D976" s="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373.875</v>
      </c>
      <c r="P976" s="6">
        <f t="shared" si="91"/>
        <v>93.46875</v>
      </c>
      <c r="Q976" t="str">
        <f t="shared" si="95"/>
        <v>music</v>
      </c>
      <c r="R976" t="str">
        <f t="shared" si="92"/>
        <v>indie rock</v>
      </c>
      <c r="S976" s="9">
        <f t="shared" si="93"/>
        <v>41412.208333333336</v>
      </c>
      <c r="T976" s="10">
        <f t="shared" si="94"/>
        <v>41413.208333333336</v>
      </c>
    </row>
    <row r="977" spans="1:20" ht="16" x14ac:dyDescent="0.4">
      <c r="A977">
        <v>975</v>
      </c>
      <c r="B977" t="s">
        <v>1979</v>
      </c>
      <c r="C977" s="3" t="s">
        <v>1980</v>
      </c>
      <c r="D977" s="6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154.92592592592592</v>
      </c>
      <c r="P977" s="6">
        <f t="shared" si="91"/>
        <v>61.970370370370368</v>
      </c>
      <c r="Q977" t="str">
        <f t="shared" si="95"/>
        <v>theater</v>
      </c>
      <c r="R977" t="str">
        <f t="shared" si="92"/>
        <v>plays</v>
      </c>
      <c r="S977" s="9">
        <f t="shared" si="93"/>
        <v>42337.25</v>
      </c>
      <c r="T977" s="10">
        <f t="shared" si="94"/>
        <v>42376.25</v>
      </c>
    </row>
    <row r="978" spans="1:20" ht="31.5" x14ac:dyDescent="0.4">
      <c r="A978">
        <v>976</v>
      </c>
      <c r="B978" t="s">
        <v>1981</v>
      </c>
      <c r="C978" s="3" t="s">
        <v>1982</v>
      </c>
      <c r="D978" s="6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322.14999999999998</v>
      </c>
      <c r="P978" s="6">
        <f t="shared" si="91"/>
        <v>92.042857142857144</v>
      </c>
      <c r="Q978" t="str">
        <f t="shared" si="95"/>
        <v>theater</v>
      </c>
      <c r="R978" t="str">
        <f t="shared" si="92"/>
        <v>plays</v>
      </c>
      <c r="S978" s="9">
        <f t="shared" si="93"/>
        <v>40571.25</v>
      </c>
      <c r="T978" s="10">
        <f t="shared" si="94"/>
        <v>40577.25</v>
      </c>
    </row>
    <row r="979" spans="1:20" ht="16" x14ac:dyDescent="0.4">
      <c r="A979">
        <v>977</v>
      </c>
      <c r="B979" t="s">
        <v>1258</v>
      </c>
      <c r="C979" s="3" t="s">
        <v>1983</v>
      </c>
      <c r="D979" s="6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73.957142857142856</v>
      </c>
      <c r="P979" s="6">
        <f t="shared" si="91"/>
        <v>77.268656716417908</v>
      </c>
      <c r="Q979" t="str">
        <f t="shared" si="95"/>
        <v>food</v>
      </c>
      <c r="R979" t="str">
        <f t="shared" si="92"/>
        <v>food trucks</v>
      </c>
      <c r="S979" s="9">
        <f t="shared" si="93"/>
        <v>43138.25</v>
      </c>
      <c r="T979" s="10">
        <f t="shared" si="94"/>
        <v>43170.25</v>
      </c>
    </row>
    <row r="980" spans="1:20" ht="16" x14ac:dyDescent="0.4">
      <c r="A980">
        <v>978</v>
      </c>
      <c r="B980" t="s">
        <v>1984</v>
      </c>
      <c r="C980" s="3" t="s">
        <v>1985</v>
      </c>
      <c r="D980" s="6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864.1</v>
      </c>
      <c r="P980" s="6">
        <f t="shared" si="91"/>
        <v>93.923913043478265</v>
      </c>
      <c r="Q980" t="str">
        <f t="shared" si="95"/>
        <v>games</v>
      </c>
      <c r="R980" t="str">
        <f t="shared" si="92"/>
        <v>video games</v>
      </c>
      <c r="S980" s="9">
        <f t="shared" si="93"/>
        <v>42686.25</v>
      </c>
      <c r="T980" s="10">
        <f t="shared" si="94"/>
        <v>42708.25</v>
      </c>
    </row>
    <row r="981" spans="1:20" ht="16" x14ac:dyDescent="0.4">
      <c r="A981">
        <v>979</v>
      </c>
      <c r="B981" t="s">
        <v>1986</v>
      </c>
      <c r="C981" s="3" t="s">
        <v>1987</v>
      </c>
      <c r="D981" s="6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143.26245847176079</v>
      </c>
      <c r="P981" s="6">
        <f t="shared" si="91"/>
        <v>84.969458128078813</v>
      </c>
      <c r="Q981" t="str">
        <f t="shared" si="95"/>
        <v>theater</v>
      </c>
      <c r="R981" t="str">
        <f t="shared" si="92"/>
        <v>plays</v>
      </c>
      <c r="S981" s="9">
        <f t="shared" si="93"/>
        <v>42078.208333333328</v>
      </c>
      <c r="T981" s="10">
        <f t="shared" si="94"/>
        <v>42084.208333333328</v>
      </c>
    </row>
    <row r="982" spans="1:20" ht="16" x14ac:dyDescent="0.4">
      <c r="A982">
        <v>980</v>
      </c>
      <c r="B982" t="s">
        <v>1988</v>
      </c>
      <c r="C982" s="3" t="s">
        <v>1989</v>
      </c>
      <c r="D982" s="6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40.281762295081968</v>
      </c>
      <c r="P982" s="6">
        <f t="shared" si="91"/>
        <v>105.97035040431267</v>
      </c>
      <c r="Q982" t="str">
        <f t="shared" si="95"/>
        <v>publishing</v>
      </c>
      <c r="R982" t="str">
        <f t="shared" si="92"/>
        <v>nonfiction</v>
      </c>
      <c r="S982" s="9">
        <f t="shared" si="93"/>
        <v>42307.208333333328</v>
      </c>
      <c r="T982" s="10">
        <f t="shared" si="94"/>
        <v>42312.25</v>
      </c>
    </row>
    <row r="983" spans="1:20" ht="16" x14ac:dyDescent="0.4">
      <c r="A983">
        <v>981</v>
      </c>
      <c r="B983" t="s">
        <v>1990</v>
      </c>
      <c r="C983" s="3" t="s">
        <v>1991</v>
      </c>
      <c r="D983" s="6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178.22388059701493</v>
      </c>
      <c r="P983" s="6">
        <f t="shared" si="91"/>
        <v>36.969040247678016</v>
      </c>
      <c r="Q983" t="str">
        <f t="shared" si="95"/>
        <v>technology</v>
      </c>
      <c r="R983" t="str">
        <f t="shared" si="92"/>
        <v>web</v>
      </c>
      <c r="S983" s="9">
        <f t="shared" si="93"/>
        <v>43094.25</v>
      </c>
      <c r="T983" s="10">
        <f t="shared" si="94"/>
        <v>43127.25</v>
      </c>
    </row>
    <row r="984" spans="1:20" ht="16" x14ac:dyDescent="0.4">
      <c r="A984">
        <v>982</v>
      </c>
      <c r="B984" t="s">
        <v>1992</v>
      </c>
      <c r="C984" s="3" t="s">
        <v>1993</v>
      </c>
      <c r="D984" s="6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84.930555555555557</v>
      </c>
      <c r="P984" s="6">
        <f t="shared" si="91"/>
        <v>81.533333333333331</v>
      </c>
      <c r="Q984" t="str">
        <f t="shared" si="95"/>
        <v>film &amp; video</v>
      </c>
      <c r="R984" t="str">
        <f t="shared" si="92"/>
        <v>documentary</v>
      </c>
      <c r="S984" s="9">
        <f t="shared" si="93"/>
        <v>40743.208333333336</v>
      </c>
      <c r="T984" s="10">
        <f t="shared" si="94"/>
        <v>40745.208333333336</v>
      </c>
    </row>
    <row r="985" spans="1:20" ht="16" x14ac:dyDescent="0.4">
      <c r="A985">
        <v>983</v>
      </c>
      <c r="B985" t="s">
        <v>1994</v>
      </c>
      <c r="C985" s="3" t="s">
        <v>1995</v>
      </c>
      <c r="D985" s="6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145.93648334624322</v>
      </c>
      <c r="P985" s="6">
        <f t="shared" si="91"/>
        <v>80.999140154772135</v>
      </c>
      <c r="Q985" t="str">
        <f t="shared" si="95"/>
        <v>film &amp; video</v>
      </c>
      <c r="R985" t="str">
        <f t="shared" si="92"/>
        <v>documentary</v>
      </c>
      <c r="S985" s="9">
        <f t="shared" si="93"/>
        <v>43681.208333333328</v>
      </c>
      <c r="T985" s="10">
        <f t="shared" si="94"/>
        <v>43696.208333333328</v>
      </c>
    </row>
    <row r="986" spans="1:20" ht="31.5" x14ac:dyDescent="0.4">
      <c r="A986">
        <v>984</v>
      </c>
      <c r="B986" t="s">
        <v>1996</v>
      </c>
      <c r="C986" s="3" t="s">
        <v>1997</v>
      </c>
      <c r="D986" s="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152.46153846153848</v>
      </c>
      <c r="P986" s="6">
        <f t="shared" si="91"/>
        <v>26.010498687664043</v>
      </c>
      <c r="Q986" t="str">
        <f t="shared" si="95"/>
        <v>theater</v>
      </c>
      <c r="R986" t="str">
        <f t="shared" si="92"/>
        <v>plays</v>
      </c>
      <c r="S986" s="9">
        <f t="shared" si="93"/>
        <v>43716.208333333328</v>
      </c>
      <c r="T986" s="10">
        <f t="shared" si="94"/>
        <v>43742.208333333328</v>
      </c>
    </row>
    <row r="987" spans="1:20" ht="16" x14ac:dyDescent="0.4">
      <c r="A987">
        <v>985</v>
      </c>
      <c r="B987" t="s">
        <v>1998</v>
      </c>
      <c r="C987" s="3" t="s">
        <v>1999</v>
      </c>
      <c r="D987" s="6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67.129542790152414</v>
      </c>
      <c r="P987" s="6">
        <f t="shared" si="91"/>
        <v>25.998410896708286</v>
      </c>
      <c r="Q987" t="str">
        <f t="shared" si="95"/>
        <v>music</v>
      </c>
      <c r="R987" t="str">
        <f t="shared" si="92"/>
        <v>rock</v>
      </c>
      <c r="S987" s="9">
        <f t="shared" si="93"/>
        <v>41614.25</v>
      </c>
      <c r="T987" s="10">
        <f t="shared" si="94"/>
        <v>41640.25</v>
      </c>
    </row>
    <row r="988" spans="1:20" ht="31.5" x14ac:dyDescent="0.4">
      <c r="A988">
        <v>986</v>
      </c>
      <c r="B988" t="s">
        <v>2000</v>
      </c>
      <c r="C988" s="3" t="s">
        <v>2001</v>
      </c>
      <c r="D988" s="6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40.307692307692307</v>
      </c>
      <c r="P988" s="6">
        <f t="shared" si="91"/>
        <v>34.173913043478258</v>
      </c>
      <c r="Q988" t="str">
        <f t="shared" si="95"/>
        <v>music</v>
      </c>
      <c r="R988" t="str">
        <f t="shared" si="92"/>
        <v>rock</v>
      </c>
      <c r="S988" s="9">
        <f t="shared" si="93"/>
        <v>40638.208333333336</v>
      </c>
      <c r="T988" s="10">
        <f t="shared" si="94"/>
        <v>40652.208333333336</v>
      </c>
    </row>
    <row r="989" spans="1:20" ht="16" x14ac:dyDescent="0.4">
      <c r="A989">
        <v>987</v>
      </c>
      <c r="B989" t="s">
        <v>2002</v>
      </c>
      <c r="C989" s="3" t="s">
        <v>2003</v>
      </c>
      <c r="D989" s="6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216.79032258064518</v>
      </c>
      <c r="P989" s="6">
        <f t="shared" si="91"/>
        <v>28.002083333333335</v>
      </c>
      <c r="Q989" t="str">
        <f t="shared" si="95"/>
        <v>film &amp; video</v>
      </c>
      <c r="R989" t="str">
        <f t="shared" si="92"/>
        <v>documentary</v>
      </c>
      <c r="S989" s="9">
        <f t="shared" si="93"/>
        <v>42852.208333333328</v>
      </c>
      <c r="T989" s="10">
        <f t="shared" si="94"/>
        <v>42866.208333333328</v>
      </c>
    </row>
    <row r="990" spans="1:20" ht="16" x14ac:dyDescent="0.4">
      <c r="A990">
        <v>988</v>
      </c>
      <c r="B990" t="s">
        <v>2004</v>
      </c>
      <c r="C990" s="3" t="s">
        <v>2005</v>
      </c>
      <c r="D990" s="6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52.117021276595743</v>
      </c>
      <c r="P990" s="6">
        <f t="shared" si="91"/>
        <v>76.546875</v>
      </c>
      <c r="Q990" t="str">
        <f t="shared" si="95"/>
        <v>publishing</v>
      </c>
      <c r="R990" t="str">
        <f t="shared" si="92"/>
        <v>radio &amp; podcasts</v>
      </c>
      <c r="S990" s="9">
        <f t="shared" si="93"/>
        <v>42686.25</v>
      </c>
      <c r="T990" s="10">
        <f t="shared" si="94"/>
        <v>42707.25</v>
      </c>
    </row>
    <row r="991" spans="1:20" ht="16" x14ac:dyDescent="0.4">
      <c r="A991">
        <v>989</v>
      </c>
      <c r="B991" t="s">
        <v>2006</v>
      </c>
      <c r="C991" s="3" t="s">
        <v>2007</v>
      </c>
      <c r="D991" s="6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499.58333333333337</v>
      </c>
      <c r="P991" s="6">
        <f t="shared" si="91"/>
        <v>53.053097345132741</v>
      </c>
      <c r="Q991" t="str">
        <f t="shared" si="95"/>
        <v>publishing</v>
      </c>
      <c r="R991" t="str">
        <f t="shared" si="92"/>
        <v>translations</v>
      </c>
      <c r="S991" s="9">
        <f t="shared" si="93"/>
        <v>43571.208333333328</v>
      </c>
      <c r="T991" s="10">
        <f t="shared" si="94"/>
        <v>43576.208333333328</v>
      </c>
    </row>
    <row r="992" spans="1:20" ht="16" x14ac:dyDescent="0.4">
      <c r="A992">
        <v>990</v>
      </c>
      <c r="B992" t="s">
        <v>2008</v>
      </c>
      <c r="C992" s="3" t="s">
        <v>2009</v>
      </c>
      <c r="D992" s="6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87.679487179487182</v>
      </c>
      <c r="P992" s="6">
        <f t="shared" si="91"/>
        <v>106.859375</v>
      </c>
      <c r="Q992" t="str">
        <f t="shared" si="95"/>
        <v>film &amp; video</v>
      </c>
      <c r="R992" t="str">
        <f t="shared" si="92"/>
        <v>drama</v>
      </c>
      <c r="S992" s="9">
        <f t="shared" si="93"/>
        <v>42432.25</v>
      </c>
      <c r="T992" s="10">
        <f t="shared" si="94"/>
        <v>42454.208333333328</v>
      </c>
    </row>
    <row r="993" spans="1:20" ht="16" x14ac:dyDescent="0.4">
      <c r="A993">
        <v>991</v>
      </c>
      <c r="B993" t="s">
        <v>1080</v>
      </c>
      <c r="C993" s="3" t="s">
        <v>2010</v>
      </c>
      <c r="D993" s="6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113.17346938775511</v>
      </c>
      <c r="P993" s="6">
        <f t="shared" si="91"/>
        <v>46.020746887966808</v>
      </c>
      <c r="Q993" t="str">
        <f t="shared" si="95"/>
        <v>music</v>
      </c>
      <c r="R993" t="str">
        <f t="shared" si="92"/>
        <v>rock</v>
      </c>
      <c r="S993" s="9">
        <f t="shared" si="93"/>
        <v>41907.208333333336</v>
      </c>
      <c r="T993" s="10">
        <f t="shared" si="94"/>
        <v>41911.208333333336</v>
      </c>
    </row>
    <row r="994" spans="1:20" ht="16" x14ac:dyDescent="0.4">
      <c r="A994">
        <v>992</v>
      </c>
      <c r="B994" t="s">
        <v>2011</v>
      </c>
      <c r="C994" s="3" t="s">
        <v>2012</v>
      </c>
      <c r="D994" s="6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426.54838709677421</v>
      </c>
      <c r="P994" s="6">
        <f t="shared" si="91"/>
        <v>100.17424242424242</v>
      </c>
      <c r="Q994" t="str">
        <f t="shared" si="95"/>
        <v>film &amp; video</v>
      </c>
      <c r="R994" t="str">
        <f t="shared" si="92"/>
        <v>drama</v>
      </c>
      <c r="S994" s="9">
        <f t="shared" si="93"/>
        <v>43227.208333333328</v>
      </c>
      <c r="T994" s="10">
        <f t="shared" si="94"/>
        <v>43241.208333333328</v>
      </c>
    </row>
    <row r="995" spans="1:20" ht="16" x14ac:dyDescent="0.4">
      <c r="A995">
        <v>993</v>
      </c>
      <c r="B995" t="s">
        <v>2013</v>
      </c>
      <c r="C995" s="3" t="s">
        <v>2014</v>
      </c>
      <c r="D995" s="6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77.632653061224488</v>
      </c>
      <c r="P995" s="6">
        <f t="shared" si="91"/>
        <v>101.44</v>
      </c>
      <c r="Q995" t="str">
        <f t="shared" si="95"/>
        <v>photography</v>
      </c>
      <c r="R995" t="str">
        <f t="shared" si="92"/>
        <v>photography books</v>
      </c>
      <c r="S995" s="9">
        <f t="shared" si="93"/>
        <v>42362.25</v>
      </c>
      <c r="T995" s="10">
        <f t="shared" si="94"/>
        <v>42379.25</v>
      </c>
    </row>
    <row r="996" spans="1:20" ht="16" x14ac:dyDescent="0.4">
      <c r="A996">
        <v>994</v>
      </c>
      <c r="B996" t="s">
        <v>2015</v>
      </c>
      <c r="C996" s="3" t="s">
        <v>2016</v>
      </c>
      <c r="D996" s="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52.496810772501767</v>
      </c>
      <c r="P996" s="6">
        <f t="shared" si="91"/>
        <v>87.972684085510693</v>
      </c>
      <c r="Q996" t="str">
        <f t="shared" si="95"/>
        <v>publishing</v>
      </c>
      <c r="R996" t="str">
        <f t="shared" si="92"/>
        <v>translations</v>
      </c>
      <c r="S996" s="9">
        <f t="shared" si="93"/>
        <v>41929.208333333336</v>
      </c>
      <c r="T996" s="10">
        <f t="shared" si="94"/>
        <v>41935.208333333336</v>
      </c>
    </row>
    <row r="997" spans="1:20" ht="16" x14ac:dyDescent="0.4">
      <c r="A997">
        <v>995</v>
      </c>
      <c r="B997" t="s">
        <v>2017</v>
      </c>
      <c r="C997" s="3" t="s">
        <v>2018</v>
      </c>
      <c r="D997" s="6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157.46762589928059</v>
      </c>
      <c r="P997" s="6">
        <f t="shared" si="91"/>
        <v>74.995594713656388</v>
      </c>
      <c r="Q997" t="str">
        <f t="shared" si="95"/>
        <v>food</v>
      </c>
      <c r="R997" t="str">
        <f t="shared" si="92"/>
        <v>food trucks</v>
      </c>
      <c r="S997" s="9">
        <f t="shared" si="93"/>
        <v>43408.208333333328</v>
      </c>
      <c r="T997" s="10">
        <f t="shared" si="94"/>
        <v>43437.25</v>
      </c>
    </row>
    <row r="998" spans="1:20" ht="31.5" x14ac:dyDescent="0.4">
      <c r="A998">
        <v>996</v>
      </c>
      <c r="B998" t="s">
        <v>2019</v>
      </c>
      <c r="C998" s="3" t="s">
        <v>2020</v>
      </c>
      <c r="D998" s="6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72.939393939393938</v>
      </c>
      <c r="P998" s="6">
        <f t="shared" si="91"/>
        <v>42.982142857142854</v>
      </c>
      <c r="Q998" t="str">
        <f t="shared" si="95"/>
        <v>theater</v>
      </c>
      <c r="R998" t="str">
        <f t="shared" si="92"/>
        <v>plays</v>
      </c>
      <c r="S998" s="9">
        <f t="shared" si="93"/>
        <v>41276.25</v>
      </c>
      <c r="T998" s="10">
        <f t="shared" si="94"/>
        <v>41306.25</v>
      </c>
    </row>
    <row r="999" spans="1:20" ht="16" x14ac:dyDescent="0.4">
      <c r="A999">
        <v>997</v>
      </c>
      <c r="B999" t="s">
        <v>2021</v>
      </c>
      <c r="C999" s="3" t="s">
        <v>2022</v>
      </c>
      <c r="D999" s="6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60.565789473684205</v>
      </c>
      <c r="P999" s="6">
        <f t="shared" si="91"/>
        <v>33.115107913669064</v>
      </c>
      <c r="Q999" t="str">
        <f t="shared" si="95"/>
        <v>theater</v>
      </c>
      <c r="R999" t="str">
        <f t="shared" si="92"/>
        <v>plays</v>
      </c>
      <c r="S999" s="9">
        <f t="shared" si="93"/>
        <v>41659.25</v>
      </c>
      <c r="T999" s="10">
        <f t="shared" si="94"/>
        <v>41664.25</v>
      </c>
    </row>
    <row r="1000" spans="1:20" ht="16" x14ac:dyDescent="0.4">
      <c r="A1000">
        <v>998</v>
      </c>
      <c r="B1000" t="s">
        <v>2023</v>
      </c>
      <c r="C1000" s="3" t="s">
        <v>2024</v>
      </c>
      <c r="D1000" s="6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56.791291291291287</v>
      </c>
      <c r="P1000" s="6">
        <f t="shared" si="91"/>
        <v>101.13101604278074</v>
      </c>
      <c r="Q1000" t="str">
        <f t="shared" si="95"/>
        <v>music</v>
      </c>
      <c r="R1000" t="str">
        <f t="shared" si="92"/>
        <v>indie rock</v>
      </c>
      <c r="S1000" s="9">
        <f t="shared" si="93"/>
        <v>40220.25</v>
      </c>
      <c r="T1000" s="10">
        <f t="shared" si="94"/>
        <v>40234.25</v>
      </c>
    </row>
    <row r="1001" spans="1:20" ht="16" x14ac:dyDescent="0.4">
      <c r="A1001">
        <v>999</v>
      </c>
      <c r="B1001" t="s">
        <v>2025</v>
      </c>
      <c r="C1001" s="3" t="s">
        <v>2026</v>
      </c>
      <c r="D1001" s="6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56.542754275427541</v>
      </c>
      <c r="P1001" s="6">
        <f t="shared" si="91"/>
        <v>55.98841354723708</v>
      </c>
      <c r="Q1001" t="str">
        <f t="shared" si="95"/>
        <v>food</v>
      </c>
      <c r="R1001" t="str">
        <f t="shared" si="92"/>
        <v>food trucks</v>
      </c>
      <c r="S1001" s="9">
        <f t="shared" si="93"/>
        <v>42550.208333333328</v>
      </c>
      <c r="T1001" s="10">
        <f t="shared" si="94"/>
        <v>42557.208333333328</v>
      </c>
    </row>
  </sheetData>
  <conditionalFormatting sqref="F1:F1048576">
    <cfRule type="containsText" dxfId="10" priority="6" operator="containsText" text="canceled">
      <formula>NOT(ISERROR(SEARCH("canceled",F1)))</formula>
    </cfRule>
    <cfRule type="containsText" dxfId="9" priority="7" operator="containsText" text="live">
      <formula>NOT(ISERROR(SEARCH("live",F1)))</formula>
    </cfRule>
    <cfRule type="containsText" dxfId="8" priority="9" operator="containsText" text="successful">
      <formula>NOT(ISERROR(SEARCH("successful",F1)))</formula>
    </cfRule>
    <cfRule type="containsText" dxfId="7" priority="10" operator="containsText" text="failed">
      <formula>NOT(ISERROR(SEARCH("failed",F1)))</formula>
    </cfRule>
  </conditionalFormatting>
  <conditionalFormatting sqref="O2:O1001"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3B5B-D620-4FFD-8895-54B23D7CF97E}">
  <dimension ref="A1:F14"/>
  <sheetViews>
    <sheetView workbookViewId="0">
      <selection activeCell="H33" sqref="H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6</v>
      </c>
      <c r="B1" t="s">
        <v>2046</v>
      </c>
    </row>
    <row r="3" spans="1:6" x14ac:dyDescent="0.35">
      <c r="A3" s="7" t="s">
        <v>2033</v>
      </c>
      <c r="B3" s="7" t="s">
        <v>2045</v>
      </c>
    </row>
    <row r="4" spans="1:6" x14ac:dyDescent="0.3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2038</v>
      </c>
      <c r="E8">
        <v>4</v>
      </c>
      <c r="F8">
        <v>4</v>
      </c>
    </row>
    <row r="9" spans="1:6" x14ac:dyDescent="0.35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3E55-0471-4F2D-88D3-AA56F39FA594}">
  <dimension ref="A1:J39"/>
  <sheetViews>
    <sheetView zoomScale="83" workbookViewId="0">
      <selection activeCell="B3" sqref="B3"/>
    </sheetView>
  </sheetViews>
  <sheetFormatPr defaultRowHeight="15.5" x14ac:dyDescent="0.35"/>
  <cols>
    <col min="1" max="1" width="17.08203125" bestFit="1" customWidth="1"/>
    <col min="2" max="2" width="15.5" bestFit="1" customWidth="1"/>
    <col min="3" max="3" width="5.5" bestFit="1" customWidth="1"/>
    <col min="4" max="4" width="3.832031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2046</v>
      </c>
    </row>
    <row r="2" spans="1:6" x14ac:dyDescent="0.35">
      <c r="A2" s="7" t="s">
        <v>2031</v>
      </c>
      <c r="B2" t="s">
        <v>2046</v>
      </c>
    </row>
    <row r="4" spans="1:6" x14ac:dyDescent="0.35">
      <c r="A4" s="7" t="s">
        <v>2033</v>
      </c>
      <c r="B4" s="7" t="s">
        <v>2045</v>
      </c>
    </row>
    <row r="5" spans="1:6" x14ac:dyDescent="0.3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8" t="s">
        <v>2095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35">
      <c r="A7" s="8" t="s">
        <v>2096</v>
      </c>
      <c r="B7" s="20"/>
      <c r="C7" s="20"/>
      <c r="D7" s="20"/>
      <c r="E7" s="20">
        <v>4</v>
      </c>
      <c r="F7" s="20">
        <v>4</v>
      </c>
    </row>
    <row r="8" spans="1:6" x14ac:dyDescent="0.35">
      <c r="A8" s="8" t="s">
        <v>2097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35">
      <c r="A9" s="8" t="s">
        <v>2098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35">
      <c r="A10" s="8" t="s">
        <v>2047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35">
      <c r="A11" s="8" t="s">
        <v>2099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35">
      <c r="A12" s="8" t="s">
        <v>2100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35">
      <c r="A13" s="8" t="s">
        <v>2048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35">
      <c r="A14" s="8" t="s">
        <v>2049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35">
      <c r="A15" s="8" t="s">
        <v>2050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35">
      <c r="A16" s="8" t="s">
        <v>2101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35">
      <c r="A17" s="8" t="s">
        <v>2102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35">
      <c r="A18" s="8" t="s">
        <v>2103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35">
      <c r="A19" s="8" t="s">
        <v>2104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5">
      <c r="A20" s="8" t="s">
        <v>2105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35">
      <c r="A21" s="8" t="s">
        <v>2051</v>
      </c>
      <c r="B21" s="20">
        <v>6</v>
      </c>
      <c r="C21" s="21">
        <v>30</v>
      </c>
      <c r="D21" s="21"/>
      <c r="E21" s="21">
        <v>49</v>
      </c>
      <c r="F21" s="20">
        <v>85</v>
      </c>
    </row>
    <row r="22" spans="1:6" x14ac:dyDescent="0.35">
      <c r="A22" s="8" t="s">
        <v>2106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35">
      <c r="A23" s="8" t="s">
        <v>2107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35">
      <c r="A24" s="8" t="s">
        <v>2108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35">
      <c r="A25" s="8" t="s">
        <v>2109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35">
      <c r="A26" s="8" t="s">
        <v>2110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35">
      <c r="A27" s="8" t="s">
        <v>2111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35">
      <c r="A28" s="8" t="s">
        <v>2112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35">
      <c r="A29" s="8" t="s">
        <v>2052</v>
      </c>
      <c r="B29" s="20"/>
      <c r="C29" s="20"/>
      <c r="D29" s="20"/>
      <c r="E29" s="20">
        <v>3</v>
      </c>
      <c r="F29" s="20">
        <v>3</v>
      </c>
    </row>
    <row r="30" spans="1:6" x14ac:dyDescent="0.35">
      <c r="A30" s="8" t="s">
        <v>2044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  <row r="39" spans="10:10" x14ac:dyDescent="0.35">
      <c r="J39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FD02-A0EA-4A30-BA69-8CAA333430E8}">
  <dimension ref="A2:E19"/>
  <sheetViews>
    <sheetView workbookViewId="0">
      <selection activeCell="I35" sqref="I3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2" spans="1:5" x14ac:dyDescent="0.35">
      <c r="A2" s="7" t="s">
        <v>2031</v>
      </c>
      <c r="B2" t="s">
        <v>2046</v>
      </c>
    </row>
    <row r="3" spans="1:5" x14ac:dyDescent="0.35">
      <c r="A3" s="7" t="s">
        <v>2067</v>
      </c>
      <c r="B3" t="s">
        <v>2046</v>
      </c>
    </row>
    <row r="5" spans="1:5" x14ac:dyDescent="0.35">
      <c r="A5" s="7" t="s">
        <v>2033</v>
      </c>
      <c r="B5" s="7" t="s">
        <v>2045</v>
      </c>
    </row>
    <row r="6" spans="1:5" x14ac:dyDescent="0.35">
      <c r="A6" s="7" t="s">
        <v>2034</v>
      </c>
      <c r="B6" t="s">
        <v>74</v>
      </c>
      <c r="C6" t="s">
        <v>14</v>
      </c>
      <c r="D6" t="s">
        <v>20</v>
      </c>
      <c r="E6" t="s">
        <v>2044</v>
      </c>
    </row>
    <row r="7" spans="1:5" x14ac:dyDescent="0.35">
      <c r="A7" s="11" t="s">
        <v>2055</v>
      </c>
      <c r="B7" s="20">
        <v>6</v>
      </c>
      <c r="C7" s="20">
        <v>36</v>
      </c>
      <c r="D7" s="20">
        <v>49</v>
      </c>
      <c r="E7" s="20">
        <v>91</v>
      </c>
    </row>
    <row r="8" spans="1:5" x14ac:dyDescent="0.35">
      <c r="A8" s="11" t="s">
        <v>2056</v>
      </c>
      <c r="B8" s="20">
        <v>7</v>
      </c>
      <c r="C8" s="20">
        <v>28</v>
      </c>
      <c r="D8" s="20">
        <v>44</v>
      </c>
      <c r="E8" s="20">
        <v>79</v>
      </c>
    </row>
    <row r="9" spans="1:5" x14ac:dyDescent="0.35">
      <c r="A9" s="11" t="s">
        <v>2057</v>
      </c>
      <c r="B9" s="20">
        <v>4</v>
      </c>
      <c r="C9" s="20">
        <v>33</v>
      </c>
      <c r="D9" s="20">
        <v>49</v>
      </c>
      <c r="E9" s="20">
        <v>86</v>
      </c>
    </row>
    <row r="10" spans="1:5" x14ac:dyDescent="0.35">
      <c r="A10" s="11" t="s">
        <v>2058</v>
      </c>
      <c r="B10" s="20">
        <v>1</v>
      </c>
      <c r="C10" s="20">
        <v>30</v>
      </c>
      <c r="D10" s="20">
        <v>46</v>
      </c>
      <c r="E10" s="20">
        <v>77</v>
      </c>
    </row>
    <row r="11" spans="1:5" x14ac:dyDescent="0.35">
      <c r="A11" s="11" t="s">
        <v>2059</v>
      </c>
      <c r="B11" s="20">
        <v>3</v>
      </c>
      <c r="C11" s="20">
        <v>35</v>
      </c>
      <c r="D11" s="20">
        <v>46</v>
      </c>
      <c r="E11" s="20">
        <v>84</v>
      </c>
    </row>
    <row r="12" spans="1:5" x14ac:dyDescent="0.35">
      <c r="A12" s="11" t="s">
        <v>2060</v>
      </c>
      <c r="B12" s="20">
        <v>3</v>
      </c>
      <c r="C12" s="20">
        <v>28</v>
      </c>
      <c r="D12" s="20">
        <v>55</v>
      </c>
      <c r="E12" s="20">
        <v>86</v>
      </c>
    </row>
    <row r="13" spans="1:5" x14ac:dyDescent="0.35">
      <c r="A13" s="11" t="s">
        <v>2061</v>
      </c>
      <c r="B13" s="20">
        <v>4</v>
      </c>
      <c r="C13" s="20">
        <v>31</v>
      </c>
      <c r="D13" s="20">
        <v>58</v>
      </c>
      <c r="E13" s="20">
        <v>93</v>
      </c>
    </row>
    <row r="14" spans="1:5" x14ac:dyDescent="0.35">
      <c r="A14" s="11" t="s">
        <v>2062</v>
      </c>
      <c r="B14" s="20">
        <v>8</v>
      </c>
      <c r="C14" s="20">
        <v>35</v>
      </c>
      <c r="D14" s="20">
        <v>41</v>
      </c>
      <c r="E14" s="20">
        <v>84</v>
      </c>
    </row>
    <row r="15" spans="1:5" x14ac:dyDescent="0.35">
      <c r="A15" s="11" t="s">
        <v>2063</v>
      </c>
      <c r="B15" s="20">
        <v>5</v>
      </c>
      <c r="C15" s="20">
        <v>23</v>
      </c>
      <c r="D15" s="20">
        <v>45</v>
      </c>
      <c r="E15" s="20">
        <v>73</v>
      </c>
    </row>
    <row r="16" spans="1:5" x14ac:dyDescent="0.35">
      <c r="A16" s="11" t="s">
        <v>2064</v>
      </c>
      <c r="B16" s="20">
        <v>6</v>
      </c>
      <c r="C16" s="20">
        <v>26</v>
      </c>
      <c r="D16" s="20">
        <v>45</v>
      </c>
      <c r="E16" s="20">
        <v>77</v>
      </c>
    </row>
    <row r="17" spans="1:5" x14ac:dyDescent="0.35">
      <c r="A17" s="11" t="s">
        <v>2065</v>
      </c>
      <c r="B17" s="20">
        <v>3</v>
      </c>
      <c r="C17" s="20">
        <v>27</v>
      </c>
      <c r="D17" s="20">
        <v>45</v>
      </c>
      <c r="E17" s="20">
        <v>75</v>
      </c>
    </row>
    <row r="18" spans="1:5" x14ac:dyDescent="0.35">
      <c r="A18" s="11" t="s">
        <v>2066</v>
      </c>
      <c r="B18" s="20">
        <v>7</v>
      </c>
      <c r="C18" s="20">
        <v>32</v>
      </c>
      <c r="D18" s="20">
        <v>42</v>
      </c>
      <c r="E18" s="20">
        <v>81</v>
      </c>
    </row>
    <row r="19" spans="1:5" x14ac:dyDescent="0.35">
      <c r="A19" s="11" t="s">
        <v>2044</v>
      </c>
      <c r="B19" s="20">
        <v>57</v>
      </c>
      <c r="C19" s="20">
        <v>364</v>
      </c>
      <c r="D19" s="20">
        <v>565</v>
      </c>
      <c r="E19" s="2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122A-0C2C-4ADA-851D-B3FF4F1A0789}">
  <dimension ref="A1:J16"/>
  <sheetViews>
    <sheetView zoomScale="93" workbookViewId="0">
      <selection activeCell="E21" sqref="E21"/>
    </sheetView>
  </sheetViews>
  <sheetFormatPr defaultRowHeight="15.5" x14ac:dyDescent="0.35"/>
  <cols>
    <col min="1" max="1" width="21.4140625" customWidth="1"/>
    <col min="2" max="2" width="12.4140625" customWidth="1"/>
    <col min="6" max="6" width="9.33203125" customWidth="1"/>
  </cols>
  <sheetData>
    <row r="1" spans="1:10" ht="26" x14ac:dyDescent="0.35">
      <c r="A1" s="16" t="s">
        <v>2068</v>
      </c>
      <c r="B1" s="16" t="s">
        <v>2069</v>
      </c>
      <c r="C1" s="16" t="s">
        <v>2070</v>
      </c>
      <c r="D1" s="16" t="s">
        <v>2071</v>
      </c>
      <c r="E1" s="16" t="s">
        <v>2072</v>
      </c>
      <c r="F1" s="16" t="s">
        <v>2073</v>
      </c>
      <c r="G1" s="16" t="s">
        <v>2074</v>
      </c>
      <c r="H1" s="16" t="s">
        <v>2075</v>
      </c>
      <c r="J1" s="14"/>
    </row>
    <row r="2" spans="1:10" x14ac:dyDescent="0.35">
      <c r="A2" s="13" t="s">
        <v>2076</v>
      </c>
      <c r="B2" s="14">
        <f>COUNTIFS(Crowdfunding!F2:F1001,"successful", Crowdfunding!D2:D1001,"&lt;1000")</f>
        <v>30</v>
      </c>
      <c r="C2" s="14">
        <f>COUNTIFS(Crowdfunding!F2:F1001,"failed", Crowdfunding!D2:D1001,"&lt;1000")</f>
        <v>20</v>
      </c>
      <c r="D2" s="14">
        <f>COUNTIFS(Crowdfunding!F2:F1001,"canceled", Crowdfunding!D2:D1001,"&lt;1000")</f>
        <v>1</v>
      </c>
      <c r="E2" s="14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  <c r="J2" s="14"/>
    </row>
    <row r="3" spans="1:10" x14ac:dyDescent="0.35">
      <c r="A3" s="13" t="s">
        <v>2077</v>
      </c>
      <c r="B3" s="14">
        <f>COUNTIFS(Crowdfunding!F2:F1001,"successful", Crowdfunding!D2:D1001,"&gt;=1000", Crowdfunding!D2:D1001, "&lt;5000")</f>
        <v>191</v>
      </c>
      <c r="C3" s="14">
        <f>COUNTIFS(Crowdfunding!F2:F1001,"failed", Crowdfunding!D2:D1001,"&gt;=1000", Crowdfunding!D2:D1001, "&lt;5000")</f>
        <v>38</v>
      </c>
      <c r="D3" s="14">
        <f>COUNTIFS(Crowdfunding!F2:F1001,"canceled", Crowdfunding!D2:D1001,"&gt;=1000", Crowdfunding!D2:D1001, "&lt;5000")</f>
        <v>2</v>
      </c>
      <c r="E3" s="14">
        <f t="shared" ref="E3:E13" si="0">SUM(B3:D3)</f>
        <v>231</v>
      </c>
      <c r="F3" s="15">
        <f t="shared" ref="F3:F12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  <c r="J3" s="14"/>
    </row>
    <row r="4" spans="1:10" x14ac:dyDescent="0.35">
      <c r="A4" s="13" t="s">
        <v>2078</v>
      </c>
      <c r="B4" s="14">
        <f>COUNTIFS(Crowdfunding!F2:F1001,"successful", Crowdfunding!D2:D1001,"&gt;=5000", Crowdfunding!D2:D1001, "&lt;10000")</f>
        <v>164</v>
      </c>
      <c r="C4" s="14">
        <f>COUNTIFS(Crowdfunding!F2:F1001,"failed", Crowdfunding!D2:D1001,"&gt;=5000", Crowdfunding!D2:D1001, "&lt;10000")</f>
        <v>126</v>
      </c>
      <c r="D4" s="14">
        <f>COUNTIFS(Crowdfunding!F2:F1001,"canceled", Crowdfunding!D2:D1001,"&gt;=5000", Crowdfunding!D2:D1001, "&lt;10000")</f>
        <v>25</v>
      </c>
      <c r="E4" s="1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  <c r="J4" s="14"/>
    </row>
    <row r="5" spans="1:10" x14ac:dyDescent="0.35">
      <c r="A5" s="13" t="s">
        <v>2079</v>
      </c>
      <c r="B5" s="14">
        <f>COUNTIFS(Crowdfunding!F2:F1001,"successful", Crowdfunding!D2:D1001,"&gt;=10000", Crowdfunding!D2:D1001, "&lt;15000")</f>
        <v>4</v>
      </c>
      <c r="C5" s="14">
        <f>COUNTIFS(Crowdfunding!F2:F1001,"failed", Crowdfunding!D2:D1001,"&gt;=10000", Crowdfunding!D2:D1001, "&lt;15000")</f>
        <v>5</v>
      </c>
      <c r="D5" s="14">
        <f>COUNTIFS(Crowdfunding!F2:F1001,"canceled", Crowdfunding!D2:D1001,"&gt;=10000", Crowdfunding!D2:D1001, "&lt;15000")</f>
        <v>0</v>
      </c>
      <c r="E5" s="14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  <c r="J5" s="14"/>
    </row>
    <row r="6" spans="1:10" x14ac:dyDescent="0.35">
      <c r="A6" s="13" t="s">
        <v>2080</v>
      </c>
      <c r="B6" s="14">
        <f>COUNTIFS(Crowdfunding!F2:F1001,"successful", Crowdfunding!D2:D1001,"&gt;=15000", Crowdfunding!D2:D1001, "&lt;20000")</f>
        <v>10</v>
      </c>
      <c r="C6" s="14">
        <f>COUNTIFS(Crowdfunding!F2:F1001,"failed", Crowdfunding!D2:D1001,"&gt;=15000", Crowdfunding!D2:D1001, "&lt;20000")</f>
        <v>0</v>
      </c>
      <c r="D6" s="14">
        <f>COUNTIFS(Crowdfunding!F2:F1001,"cancelled", Crowdfunding!D2:D1001,"&gt;=15000", Crowdfunding!D2:D1001, "&lt;20000")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  <c r="J6" s="14"/>
    </row>
    <row r="7" spans="1:10" x14ac:dyDescent="0.35">
      <c r="A7" s="13" t="s">
        <v>2081</v>
      </c>
      <c r="B7" s="14">
        <f>COUNTIFS(Crowdfunding!F2:F1001,"successful", Crowdfunding!D2:D1001,"&gt;=20000", Crowdfunding!D2:D1001, "&lt;25000")</f>
        <v>7</v>
      </c>
      <c r="C7" s="14">
        <f>COUNTIFS(Crowdfunding!F2:F1001,"failed", Crowdfunding!D2:D1001,"&gt;=20000", Crowdfunding!D2:D1001, "&lt;25000")</f>
        <v>0</v>
      </c>
      <c r="D7" s="14">
        <f>COUNTIFS(Crowdfunding!F2:F1001,"canceled", Crowdfunding!D2:D1001,"&gt;=20000", Crowdfunding!D2:D1001, "&lt;25000")</f>
        <v>0</v>
      </c>
      <c r="E7" s="14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  <c r="J7" s="14"/>
    </row>
    <row r="8" spans="1:10" x14ac:dyDescent="0.35">
      <c r="A8" s="13" t="s">
        <v>2082</v>
      </c>
      <c r="B8" s="14">
        <f>COUNTIFS(Crowdfunding!F2:F1001,"successful", Crowdfunding!D2:D1001,"&gt;=25000", Crowdfunding!D2:D1001, "&lt;30000")</f>
        <v>11</v>
      </c>
      <c r="C8" s="14">
        <f>COUNTIFS(Crowdfunding!F2:F1001,"failed", Crowdfunding!D2:D1001,"&gt;=25000", Crowdfunding!D2:D1001, "&lt;30000")</f>
        <v>3</v>
      </c>
      <c r="D8" s="14">
        <f>COUNTIFS(Crowdfunding!F2:F1001,"canceled", Crowdfunding!D2:D1001,"&gt;=25000", Crowdfunding!D2:D1001, "&lt;30000")</f>
        <v>0</v>
      </c>
      <c r="E8" s="14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  <c r="J8" s="14"/>
    </row>
    <row r="9" spans="1:10" x14ac:dyDescent="0.35">
      <c r="A9" s="13" t="s">
        <v>2083</v>
      </c>
      <c r="B9" s="14">
        <f>COUNTIFS(Crowdfunding!F2:F1001,"successful", Crowdfunding!D2:D1001,"&gt;=30000", Crowdfunding!D2:D1001, "&lt;35000")</f>
        <v>7</v>
      </c>
      <c r="C9" s="14">
        <f>COUNTIFS(Crowdfunding!F2:F1001,"failed", Crowdfunding!D2:D1001,"&gt;=30000", Crowdfunding!D2:D1001, "&lt;35000")</f>
        <v>0</v>
      </c>
      <c r="D9" s="14">
        <f>COUNTIFS(Crowdfunding!F2:F1001,"cancelled", Crowdfunding!D2:D1001,"&gt;=30000", Crowdfunding!D2:D1001, "&lt;35000")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  <c r="J9" s="14"/>
    </row>
    <row r="10" spans="1:10" x14ac:dyDescent="0.35">
      <c r="A10" s="13" t="s">
        <v>2084</v>
      </c>
      <c r="B10" s="14">
        <f>COUNTIFS(Crowdfunding!F2:F1001,"successful", Crowdfunding!D2:D1001,"&gt;=35000", Crowdfunding!D2:D1001, "&lt;40000")</f>
        <v>8</v>
      </c>
      <c r="C10" s="14">
        <f>COUNTIFS(Crowdfunding!F2:F1001,"failed", Crowdfunding!D2:D1001,"&gt;=35000", Crowdfunding!D2:D1001, "&lt;40000")</f>
        <v>3</v>
      </c>
      <c r="D10" s="14">
        <f>COUNTIFS(Crowdfunding!F2:F1001,"canceled", Crowdfunding!D2:D1001,"&gt;=35000", Crowdfunding!D2:D1001, "&lt;40000")</f>
        <v>1</v>
      </c>
      <c r="E10" s="14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  <c r="J10" s="14"/>
    </row>
    <row r="11" spans="1:10" x14ac:dyDescent="0.35">
      <c r="A11" s="13" t="s">
        <v>2085</v>
      </c>
      <c r="B11" s="14">
        <f>COUNTIFS(Crowdfunding!F2:F1001,"successful", Crowdfunding!D2:D1001,"&gt;=40000", Crowdfunding!D2:D1001, "&lt;45000")</f>
        <v>11</v>
      </c>
      <c r="C11" s="14">
        <f>COUNTIFS(Crowdfunding!F2:F1001,"failed", Crowdfunding!D2:D1001,"&gt;=40000", Crowdfunding!D2:D1001, "&lt;45000")</f>
        <v>3</v>
      </c>
      <c r="D11" s="14">
        <f>COUNTIFS(Crowdfunding!F2:F1001,"canceled", Crowdfunding!D2:D1001,"&gt;=40000", Crowdfunding!D2:D1001, "&lt;45000")</f>
        <v>0</v>
      </c>
      <c r="E11" s="14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  <c r="J11" s="14"/>
    </row>
    <row r="12" spans="1:10" x14ac:dyDescent="0.35">
      <c r="A12" s="13" t="s">
        <v>2086</v>
      </c>
      <c r="B12" s="14">
        <f>COUNTIFS(Crowdfunding!F2:F1001,"successful", Crowdfunding!D2:D1001,"&gt;=45000", Crowdfunding!D2:D1001, "&lt;50000")</f>
        <v>8</v>
      </c>
      <c r="C12" s="14">
        <f>COUNTIFS(Crowdfunding!F2:F1001,"failed", Crowdfunding!D2:D1001,"&gt;=45000", Crowdfunding!D2:D1001, "&lt;50000")</f>
        <v>3</v>
      </c>
      <c r="D12" s="14">
        <f>COUNTIFS(Crowdfunding!F2:F1001,"canceled", Crowdfunding!D2:D1001,"&gt;=45000", Crowdfunding!D2:D1001, "&lt;50000")</f>
        <v>0</v>
      </c>
      <c r="E12" s="14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  <c r="J12" s="14"/>
    </row>
    <row r="13" spans="1:10" ht="26" x14ac:dyDescent="0.35">
      <c r="A13" s="13" t="s">
        <v>2087</v>
      </c>
      <c r="B13" s="14">
        <f>COUNTIFS(Crowdfunding!F2:F1001,"successful", Crowdfunding!D2:D1001,"&gt;=50000")</f>
        <v>114</v>
      </c>
      <c r="C13" s="14">
        <f>COUNTIFS(Crowdfunding!F2:F1001,"failed", Crowdfunding!D2:D1001,"&gt;=50000")</f>
        <v>163</v>
      </c>
      <c r="D13" s="14">
        <f>COUNTIFS(Crowdfunding!F2:F1001,"canceled", Crowdfunding!D2:D1001,"&gt;=50000")</f>
        <v>28</v>
      </c>
      <c r="E13" s="14">
        <f t="shared" si="0"/>
        <v>305</v>
      </c>
      <c r="F13" s="15">
        <f>B13/E13</f>
        <v>0.3737704918032787</v>
      </c>
      <c r="G13" s="15">
        <f t="shared" si="2"/>
        <v>0.53442622950819674</v>
      </c>
      <c r="H13" s="15">
        <f t="shared" si="3"/>
        <v>9.1803278688524587E-2</v>
      </c>
      <c r="J13" s="14"/>
    </row>
    <row r="14" spans="1:10" x14ac:dyDescent="0.35"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5"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5">
      <c r="B16" s="14"/>
      <c r="C16" s="14"/>
      <c r="D16" s="14"/>
      <c r="E16" s="14"/>
      <c r="F16" s="14"/>
      <c r="G16" s="14"/>
      <c r="H16" s="14"/>
      <c r="I16" s="14"/>
      <c r="J16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9E15-3115-46A9-8B0A-B67E4CF92229}">
  <dimension ref="A1:L566"/>
  <sheetViews>
    <sheetView tabSelected="1" workbookViewId="0">
      <selection activeCell="L13" sqref="L13"/>
    </sheetView>
  </sheetViews>
  <sheetFormatPr defaultRowHeight="15.5" x14ac:dyDescent="0.35"/>
  <cols>
    <col min="1" max="1" width="15.08203125" customWidth="1"/>
    <col min="2" max="2" width="18.4140625" customWidth="1"/>
    <col min="3" max="3" width="6.5" customWidth="1"/>
    <col min="4" max="4" width="14.1640625" customWidth="1"/>
    <col min="5" max="5" width="16.08203125" customWidth="1"/>
    <col min="8" max="8" width="36.83203125" customWidth="1"/>
    <col min="9" max="9" width="15.58203125" customWidth="1"/>
    <col min="10" max="10" width="25.75" customWidth="1"/>
    <col min="11" max="11" width="36.83203125" customWidth="1"/>
    <col min="12" max="12" width="13.58203125" customWidth="1"/>
  </cols>
  <sheetData>
    <row r="1" spans="1:12" x14ac:dyDescent="0.35">
      <c r="A1" s="1" t="s">
        <v>4</v>
      </c>
      <c r="B1" s="1" t="s">
        <v>5</v>
      </c>
      <c r="C1" s="17"/>
      <c r="D1" s="1" t="s">
        <v>4</v>
      </c>
      <c r="E1" s="1" t="s">
        <v>5</v>
      </c>
    </row>
    <row r="2" spans="1:12" x14ac:dyDescent="0.35">
      <c r="A2" s="4" t="s">
        <v>20</v>
      </c>
      <c r="B2">
        <v>158</v>
      </c>
      <c r="C2" s="17"/>
      <c r="D2" s="4" t="s">
        <v>14</v>
      </c>
      <c r="E2">
        <v>0</v>
      </c>
    </row>
    <row r="3" spans="1:12" x14ac:dyDescent="0.35">
      <c r="A3" t="s">
        <v>20</v>
      </c>
      <c r="B3">
        <v>1425</v>
      </c>
      <c r="C3" s="17"/>
      <c r="D3" t="s">
        <v>14</v>
      </c>
      <c r="E3">
        <v>24</v>
      </c>
      <c r="H3" s="18" t="s">
        <v>2094</v>
      </c>
      <c r="K3" s="17" t="s">
        <v>2113</v>
      </c>
    </row>
    <row r="4" spans="1:12" x14ac:dyDescent="0.35">
      <c r="A4" t="s">
        <v>20</v>
      </c>
      <c r="B4">
        <v>174</v>
      </c>
      <c r="C4" s="17"/>
      <c r="D4" t="s">
        <v>14</v>
      </c>
      <c r="E4">
        <v>53</v>
      </c>
      <c r="H4" s="8" t="s">
        <v>2088</v>
      </c>
      <c r="I4" s="19">
        <f>AVERAGE(B2:B566)</f>
        <v>851.14690265486729</v>
      </c>
      <c r="K4" s="8" t="s">
        <v>2088</v>
      </c>
      <c r="L4" s="19">
        <f>AVERAGE(E2:E365)</f>
        <v>585.61538461538464</v>
      </c>
    </row>
    <row r="5" spans="1:12" x14ac:dyDescent="0.35">
      <c r="A5" t="s">
        <v>20</v>
      </c>
      <c r="B5">
        <v>227</v>
      </c>
      <c r="C5" s="17"/>
      <c r="D5" t="s">
        <v>14</v>
      </c>
      <c r="E5">
        <v>18</v>
      </c>
      <c r="H5" s="8" t="s">
        <v>2089</v>
      </c>
      <c r="I5" s="19">
        <f>MEDIAN(B2:B566)</f>
        <v>201</v>
      </c>
      <c r="K5" s="8" t="s">
        <v>2089</v>
      </c>
      <c r="L5" s="19">
        <f>MEDIAN(E2:E365)</f>
        <v>114.5</v>
      </c>
    </row>
    <row r="6" spans="1:12" x14ac:dyDescent="0.35">
      <c r="A6" t="s">
        <v>20</v>
      </c>
      <c r="B6">
        <v>220</v>
      </c>
      <c r="D6" t="s">
        <v>14</v>
      </c>
      <c r="E6">
        <v>44</v>
      </c>
      <c r="H6" s="8" t="s">
        <v>2090</v>
      </c>
      <c r="I6" s="19">
        <f>MIN(B2:B566)</f>
        <v>16</v>
      </c>
      <c r="K6" s="8" t="s">
        <v>2090</v>
      </c>
      <c r="L6" s="19">
        <f>MIN(E2:E365)</f>
        <v>0</v>
      </c>
    </row>
    <row r="7" spans="1:12" x14ac:dyDescent="0.35">
      <c r="A7" t="s">
        <v>20</v>
      </c>
      <c r="B7">
        <v>98</v>
      </c>
      <c r="D7" t="s">
        <v>14</v>
      </c>
      <c r="E7">
        <v>27</v>
      </c>
      <c r="H7" s="8" t="s">
        <v>2091</v>
      </c>
      <c r="I7" s="19">
        <f>MAX(B2:B566)</f>
        <v>7295</v>
      </c>
      <c r="K7" s="8" t="s">
        <v>2091</v>
      </c>
      <c r="L7" s="19">
        <f>MAX(E2:E365)</f>
        <v>6080</v>
      </c>
    </row>
    <row r="8" spans="1:12" x14ac:dyDescent="0.35">
      <c r="A8" t="s">
        <v>20</v>
      </c>
      <c r="B8">
        <v>100</v>
      </c>
      <c r="D8" t="s">
        <v>14</v>
      </c>
      <c r="E8">
        <v>55</v>
      </c>
      <c r="H8" s="8" t="s">
        <v>2092</v>
      </c>
      <c r="I8" s="19">
        <f>_xlfn.VAR.P(B2:B566)</f>
        <v>1603373.7324019109</v>
      </c>
      <c r="K8" s="8" t="s">
        <v>2092</v>
      </c>
      <c r="L8" s="19">
        <f>_xlfn.VAR.P(E2:E365)</f>
        <v>921574.68174133555</v>
      </c>
    </row>
    <row r="9" spans="1:12" x14ac:dyDescent="0.35">
      <c r="A9" t="s">
        <v>20</v>
      </c>
      <c r="B9">
        <v>1249</v>
      </c>
      <c r="D9" t="s">
        <v>14</v>
      </c>
      <c r="E9">
        <v>200</v>
      </c>
      <c r="H9" s="8" t="s">
        <v>2093</v>
      </c>
      <c r="I9" s="19">
        <f>_xlfn.STDEV.P(B2:B566)</f>
        <v>1266.2439466397898</v>
      </c>
      <c r="K9" s="8" t="s">
        <v>2093</v>
      </c>
      <c r="L9" s="19">
        <f>_xlfn.STDEV.P(E2:E365)</f>
        <v>959.98681331637863</v>
      </c>
    </row>
    <row r="10" spans="1:12" x14ac:dyDescent="0.35">
      <c r="A10" t="s">
        <v>20</v>
      </c>
      <c r="B10">
        <v>1396</v>
      </c>
      <c r="D10" t="s">
        <v>14</v>
      </c>
      <c r="E10">
        <v>452</v>
      </c>
    </row>
    <row r="11" spans="1:12" x14ac:dyDescent="0.35">
      <c r="A11" t="s">
        <v>20</v>
      </c>
      <c r="B11">
        <v>890</v>
      </c>
      <c r="D11" t="s">
        <v>14</v>
      </c>
      <c r="E11">
        <v>674</v>
      </c>
      <c r="H11" s="8"/>
      <c r="K11" s="8"/>
    </row>
    <row r="12" spans="1:12" x14ac:dyDescent="0.35">
      <c r="A12" t="s">
        <v>20</v>
      </c>
      <c r="B12">
        <v>142</v>
      </c>
      <c r="D12" t="s">
        <v>14</v>
      </c>
      <c r="E12">
        <v>558</v>
      </c>
      <c r="H12" s="8"/>
    </row>
    <row r="13" spans="1:12" x14ac:dyDescent="0.35">
      <c r="A13" t="s">
        <v>20</v>
      </c>
      <c r="B13">
        <v>2673</v>
      </c>
      <c r="D13" t="s">
        <v>14</v>
      </c>
      <c r="E13">
        <v>15</v>
      </c>
      <c r="H13" s="8"/>
    </row>
    <row r="14" spans="1:12" x14ac:dyDescent="0.35">
      <c r="A14" t="s">
        <v>20</v>
      </c>
      <c r="B14">
        <v>163</v>
      </c>
      <c r="D14" t="s">
        <v>14</v>
      </c>
      <c r="E14">
        <v>2307</v>
      </c>
      <c r="H14" s="8"/>
    </row>
    <row r="15" spans="1:12" x14ac:dyDescent="0.35">
      <c r="A15" t="s">
        <v>20</v>
      </c>
      <c r="B15">
        <v>2220</v>
      </c>
      <c r="D15" t="s">
        <v>14</v>
      </c>
      <c r="E15">
        <v>88</v>
      </c>
    </row>
    <row r="16" spans="1:12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D1001">
    <cfRule type="containsText" dxfId="6" priority="1" operator="containsText" text="canceled">
      <formula>NOT(ISERROR(SEARCH("canceled",A1)))</formula>
    </cfRule>
    <cfRule type="containsText" dxfId="5" priority="2" operator="containsText" text="live">
      <formula>NOT(ISERROR(SEARCH("live",A1)))</formula>
    </cfRule>
    <cfRule type="containsText" dxfId="4" priority="3" operator="containsText" text="successful">
      <formula>NOT(ISERROR(SEARCH("successful",A1)))</formula>
    </cfRule>
    <cfRule type="containsText" dxfId="3" priority="4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table_category</vt:lpstr>
      <vt:lpstr>pivot table_subcategory</vt:lpstr>
      <vt:lpstr>pivot table_month</vt:lpstr>
      <vt:lpstr>outcomes vs goals</vt:lpstr>
      <vt:lpstr>backers_stats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13148</cp:lastModifiedBy>
  <dcterms:created xsi:type="dcterms:W3CDTF">2021-09-29T18:52:28Z</dcterms:created>
  <dcterms:modified xsi:type="dcterms:W3CDTF">2023-03-23T20:10:42Z</dcterms:modified>
</cp:coreProperties>
</file>