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trlProps/ctrlProps2.xml" ContentType="application/vnd.ms-excel.controlpropertie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ea1" sheetId="1" state="visible" r:id="rId3"/>
    <sheet name="Corrections" sheetId="2" state="visible" r:id="rId4"/>
    <sheet name="Statistics" sheetId="3" state="visible" r:id="rId5"/>
    <sheet name="Top 5 Best" sheetId="4" state="visible" r:id="rId6"/>
    <sheet name="Top 5 Worst" sheetId="5" state="visible" r:id="rId7"/>
    <sheet name="Daily Avg." sheetId="6" state="visible" r:id="rId8"/>
    <sheet name="Monthly Avg." sheetId="7" state="visible" r:id="rId9"/>
    <sheet name="Post Volatility Behavior" sheetId="8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<sst xmlns="http://schemas.openxmlformats.org/spreadsheetml/2006/main" count="325" uniqueCount="269">
  <si>
    <t xml:space="preserve">Ticker</t>
  </si>
  <si>
    <t xml:space="preserve">Period</t>
  </si>
  <si>
    <t xml:space="preserve">Interval</t>
  </si>
  <si>
    <t xml:space="preserve">✅ Correcciones registradas en hoja 'Correcciones' (umbral = 0.01366)</t>
  </si>
  <si>
    <t xml:space="preserve">2y</t>
  </si>
  <si>
    <t xml:space="preserve">1d</t>
  </si>
  <si>
    <t xml:space="preserve">Date</t>
  </si>
  <si>
    <t xml:space="preserve">Close</t>
  </si>
  <si>
    <t xml:space="preserve">High</t>
  </si>
  <si>
    <t xml:space="preserve">Low</t>
  </si>
  <si>
    <t xml:space="preserve">Open</t>
  </si>
  <si>
    <t xml:space="preserve">Volume</t>
  </si>
  <si>
    <t xml:space="preserve">Daily Returns</t>
  </si>
  <si>
    <t xml:space="preserve">Weekday</t>
  </si>
  <si>
    <t xml:space="preserve">Month</t>
  </si>
  <si>
    <t xml:space="preserve">Direction</t>
  </si>
  <si>
    <t xml:space="preserve">Streak</t>
  </si>
  <si>
    <t xml:space="preserve">Movement</t>
  </si>
  <si>
    <t xml:space="preserve">Correction</t>
  </si>
  <si>
    <t xml:space="preserve">Correction Size</t>
  </si>
  <si>
    <t xml:space="preserve">Daily Range</t>
  </si>
  <si>
    <t xml:space="preserve">20-day Volatility</t>
  </si>
  <si>
    <t xml:space="preserve">Volatility Regime</t>
  </si>
  <si>
    <t xml:space="preserve">Next Day Return</t>
  </si>
  <si>
    <t xml:space="preserve">Next 3-day Return</t>
  </si>
  <si>
    <t xml:space="preserve">Relative Volume</t>
  </si>
  <si>
    <t xml:space="preserve">Volatility Change</t>
  </si>
  <si>
    <t xml:space="preserve">Entry Condition</t>
  </si>
  <si>
    <t xml:space="preserve">Exit Condition</t>
  </si>
  <si>
    <t xml:space="preserve">Confirmation Filter</t>
  </si>
  <si>
    <t xml:space="preserve">Return</t>
  </si>
  <si>
    <t xml:space="preserve">Days</t>
  </si>
  <si>
    <t xml:space="preserve">Size</t>
  </si>
  <si>
    <t xml:space="preserve">May 25, 2023</t>
  </si>
  <si>
    <t xml:space="preserve">May 31, 2023</t>
  </si>
  <si>
    <t xml:space="preserve">May 26, 2023</t>
  </si>
  <si>
    <t xml:space="preserve">Jun 7, 2023</t>
  </si>
  <si>
    <t xml:space="preserve">Jun 8, 2023</t>
  </si>
  <si>
    <t xml:space="preserve">Jun 12, 2023</t>
  </si>
  <si>
    <t xml:space="preserve">Jun 20, 2023</t>
  </si>
  <si>
    <t xml:space="preserve">Jun 21, 2023</t>
  </si>
  <si>
    <t xml:space="preserve">Jun 22, 2023</t>
  </si>
  <si>
    <t xml:space="preserve">Jun 27, 2023</t>
  </si>
  <si>
    <t xml:space="preserve">Jun 29, 2023</t>
  </si>
  <si>
    <t xml:space="preserve">Jun 30, 2023</t>
  </si>
  <si>
    <t xml:space="preserve">Jul 5, 2023</t>
  </si>
  <si>
    <t xml:space="preserve">Jul 13, 2023</t>
  </si>
  <si>
    <t xml:space="preserve">Jul 14, 2023</t>
  </si>
  <si>
    <t xml:space="preserve">Jul 20, 2023</t>
  </si>
  <si>
    <t xml:space="preserve">Jul 24, 2023</t>
  </si>
  <si>
    <t xml:space="preserve">Jul 28, 2023</t>
  </si>
  <si>
    <t xml:space="preserve">Aug 1, 2023</t>
  </si>
  <si>
    <t xml:space="preserve">Aug 2, 2023</t>
  </si>
  <si>
    <t xml:space="preserve">Aug 7, 2023</t>
  </si>
  <si>
    <t xml:space="preserve">Aug 21, 2023</t>
  </si>
  <si>
    <t xml:space="preserve">Aug 22, 2023</t>
  </si>
  <si>
    <t xml:space="preserve">Aug 23, 2023</t>
  </si>
  <si>
    <t xml:space="preserve">Aug 24, 2023</t>
  </si>
  <si>
    <t xml:space="preserve">Aug 25, 2023</t>
  </si>
  <si>
    <t xml:space="preserve">Aug 29, 2023</t>
  </si>
  <si>
    <t xml:space="preserve">Sep 1, 2023</t>
  </si>
  <si>
    <t xml:space="preserve">Sep 20, 2023</t>
  </si>
  <si>
    <t xml:space="preserve">Sep 22, 2023</t>
  </si>
  <si>
    <t xml:space="preserve">Sep 21, 2023</t>
  </si>
  <si>
    <t xml:space="preserve">Sep 26, 2023</t>
  </si>
  <si>
    <t xml:space="preserve">Sep 27, 2023</t>
  </si>
  <si>
    <t xml:space="preserve">Oct 3, 2023</t>
  </si>
  <si>
    <t xml:space="preserve">Oct 4, 2023</t>
  </si>
  <si>
    <t xml:space="preserve">Oct 5, 2023</t>
  </si>
  <si>
    <t xml:space="preserve">Oct 6, 2023</t>
  </si>
  <si>
    <t xml:space="preserve">Oct 12, 2023</t>
  </si>
  <si>
    <t xml:space="preserve">Oct 18, 2023</t>
  </si>
  <si>
    <t xml:space="preserve">Oct 23, 2023</t>
  </si>
  <si>
    <t xml:space="preserve">Oct 20, 2023</t>
  </si>
  <si>
    <t xml:space="preserve">Oct 25, 2023</t>
  </si>
  <si>
    <t xml:space="preserve">Oct 27, 2023</t>
  </si>
  <si>
    <t xml:space="preserve">Oct 26, 2023</t>
  </si>
  <si>
    <t xml:space="preserve">Nov 1, 2023</t>
  </si>
  <si>
    <t xml:space="preserve">Nov 9, 2023</t>
  </si>
  <si>
    <t xml:space="preserve">Nov 2, 2023</t>
  </si>
  <si>
    <t xml:space="preserve">Nov 10, 2023</t>
  </si>
  <si>
    <t xml:space="preserve">Nov 13, 2023</t>
  </si>
  <si>
    <t xml:space="preserve">Nov 14, 2023</t>
  </si>
  <si>
    <t xml:space="preserve">Nov 17, 2023</t>
  </si>
  <si>
    <t xml:space="preserve">Dec 7, 2023</t>
  </si>
  <si>
    <t xml:space="preserve">Dec 14, 2023</t>
  </si>
  <si>
    <t xml:space="preserve">Dec 18, 2023</t>
  </si>
  <si>
    <t xml:space="preserve">Dec 20, 2023</t>
  </si>
  <si>
    <t xml:space="preserve">Dec 21, 2023</t>
  </si>
  <si>
    <t xml:space="preserve">Jan 2, 2024</t>
  </si>
  <si>
    <t xml:space="preserve">Jan 5, 2024</t>
  </si>
  <si>
    <t xml:space="preserve">Jan 8, 2024</t>
  </si>
  <si>
    <t xml:space="preserve">Jan 16, 2024</t>
  </si>
  <si>
    <t xml:space="preserve">Jan 18, 2024</t>
  </si>
  <si>
    <t xml:space="preserve">Jan 26, 2024</t>
  </si>
  <si>
    <t xml:space="preserve">Jan 19, 2024</t>
  </si>
  <si>
    <t xml:space="preserve">Jan 31, 2024</t>
  </si>
  <si>
    <t xml:space="preserve">Feb 1, 2024</t>
  </si>
  <si>
    <t xml:space="preserve">Feb 2, 2024</t>
  </si>
  <si>
    <t xml:space="preserve">Feb 5, 2024</t>
  </si>
  <si>
    <t xml:space="preserve">Feb 13, 2024</t>
  </si>
  <si>
    <t xml:space="preserve">Feb 14, 2024</t>
  </si>
  <si>
    <t xml:space="preserve">Feb 22, 2024</t>
  </si>
  <si>
    <t xml:space="preserve">Feb 23, 2024</t>
  </si>
  <si>
    <t xml:space="preserve">Mar 1, 2024</t>
  </si>
  <si>
    <t xml:space="preserve">Mar 4, 2024</t>
  </si>
  <si>
    <t xml:space="preserve">Mar 5, 2024</t>
  </si>
  <si>
    <t xml:space="preserve">Mar 6, 2024</t>
  </si>
  <si>
    <t xml:space="preserve">Mar 7, 2024</t>
  </si>
  <si>
    <t xml:space="preserve">Mar 8, 2024</t>
  </si>
  <si>
    <t xml:space="preserve">Mar 12, 2024</t>
  </si>
  <si>
    <t xml:space="preserve">Mar 13, 2024</t>
  </si>
  <si>
    <t xml:space="preserve">Mar 18, 2024</t>
  </si>
  <si>
    <t xml:space="preserve">Mar 25, 2024</t>
  </si>
  <si>
    <t xml:space="preserve">Apr 4, 2024</t>
  </si>
  <si>
    <t xml:space="preserve">Apr 5, 2024</t>
  </si>
  <si>
    <t xml:space="preserve">Apr 11, 2024</t>
  </si>
  <si>
    <t xml:space="preserve">Apr 12, 2024</t>
  </si>
  <si>
    <t xml:space="preserve">Apr 16, 2024</t>
  </si>
  <si>
    <t xml:space="preserve">Apr 15, 2024</t>
  </si>
  <si>
    <t xml:space="preserve">Apr 19, 2024</t>
  </si>
  <si>
    <t xml:space="preserve">Apr 22, 2024</t>
  </si>
  <si>
    <t xml:space="preserve">Apr 23, 2024</t>
  </si>
  <si>
    <t xml:space="preserve">Apr 25, 2024</t>
  </si>
  <si>
    <t xml:space="preserve">Apr 26, 2024</t>
  </si>
  <si>
    <t xml:space="preserve">Apr 30, 2024</t>
  </si>
  <si>
    <t xml:space="preserve">May 2, 2024</t>
  </si>
  <si>
    <t xml:space="preserve">May 3, 2024</t>
  </si>
  <si>
    <t xml:space="preserve">May 8, 2024</t>
  </si>
  <si>
    <t xml:space="preserve">May 15, 2024</t>
  </si>
  <si>
    <t xml:space="preserve">May 16, 2024</t>
  </si>
  <si>
    <t xml:space="preserve">Jun 5, 2024</t>
  </si>
  <si>
    <t xml:space="preserve">Jun 6, 2024</t>
  </si>
  <si>
    <t xml:space="preserve">Jul 11, 2024</t>
  </si>
  <si>
    <t xml:space="preserve">Jul 12, 2024</t>
  </si>
  <si>
    <t xml:space="preserve">Jul 17, 2024</t>
  </si>
  <si>
    <t xml:space="preserve">Jul 22, 2024</t>
  </si>
  <si>
    <t xml:space="preserve">Jul 23, 2024</t>
  </si>
  <si>
    <t xml:space="preserve">Jul 24, 2024</t>
  </si>
  <si>
    <t xml:space="preserve">Jul 26, 2024</t>
  </si>
  <si>
    <t xml:space="preserve">Jul 30, 2024</t>
  </si>
  <si>
    <t xml:space="preserve">Jul 31, 2024</t>
  </si>
  <si>
    <t xml:space="preserve">Aug 1, 2024</t>
  </si>
  <si>
    <t xml:space="preserve">Aug 6, 2024</t>
  </si>
  <si>
    <t xml:space="preserve">Aug 2, 2024</t>
  </si>
  <si>
    <t xml:space="preserve">Aug 5, 2024</t>
  </si>
  <si>
    <t xml:space="preserve">Aug 8, 2024</t>
  </si>
  <si>
    <t xml:space="preserve">Aug 20, 2024</t>
  </si>
  <si>
    <t xml:space="preserve">Aug 13, 2024</t>
  </si>
  <si>
    <t xml:space="preserve">Aug 15, 2024</t>
  </si>
  <si>
    <t xml:space="preserve">Aug 22, 2024</t>
  </si>
  <si>
    <t xml:space="preserve">Aug 23, 2024</t>
  </si>
  <si>
    <t xml:space="preserve">Sep 3, 2024</t>
  </si>
  <si>
    <t xml:space="preserve">Sep 5, 2024</t>
  </si>
  <si>
    <t xml:space="preserve">Sep 6, 2024</t>
  </si>
  <si>
    <t xml:space="preserve">Sep 9, 2024</t>
  </si>
  <si>
    <t xml:space="preserve">Sep 11, 2024</t>
  </si>
  <si>
    <t xml:space="preserve">Sep 16, 2024</t>
  </si>
  <si>
    <t xml:space="preserve">Sep 19, 2024</t>
  </si>
  <si>
    <t xml:space="preserve">Sep 20, 2024</t>
  </si>
  <si>
    <t xml:space="preserve">Oct 1, 2024</t>
  </si>
  <si>
    <t xml:space="preserve">Oct 2, 2024</t>
  </si>
  <si>
    <t xml:space="preserve">Oct 8, 2024</t>
  </si>
  <si>
    <t xml:space="preserve">Oct 10, 2024</t>
  </si>
  <si>
    <t xml:space="preserve">Oct 23, 2024</t>
  </si>
  <si>
    <t xml:space="preserve">Oct 24, 2024</t>
  </si>
  <si>
    <t xml:space="preserve">Oct 31, 2024</t>
  </si>
  <si>
    <t xml:space="preserve">Nov 1, 2024</t>
  </si>
  <si>
    <t xml:space="preserve">Nov 6, 2024</t>
  </si>
  <si>
    <t xml:space="preserve">Nov 11, 2024</t>
  </si>
  <si>
    <t xml:space="preserve">Nov 7, 2024</t>
  </si>
  <si>
    <t xml:space="preserve">Nov 15, 2024</t>
  </si>
  <si>
    <t xml:space="preserve">Nov 18, 2024</t>
  </si>
  <si>
    <t xml:space="preserve">Dec 11, 2024</t>
  </si>
  <si>
    <t xml:space="preserve">Dec 12, 2024</t>
  </si>
  <si>
    <t xml:space="preserve">Dec 16, 2024</t>
  </si>
  <si>
    <t xml:space="preserve">Dec 17, 2024</t>
  </si>
  <si>
    <t xml:space="preserve">Dec 18, 2024</t>
  </si>
  <si>
    <t xml:space="preserve">Dec 23, 2024</t>
  </si>
  <si>
    <t xml:space="preserve">Dec 26, 2024</t>
  </si>
  <si>
    <t xml:space="preserve">Dec 27, 2024</t>
  </si>
  <si>
    <t xml:space="preserve">Jan 3, 2025</t>
  </si>
  <si>
    <t xml:space="preserve">Jan 7, 2025</t>
  </si>
  <si>
    <t xml:space="preserve">Jan 8, 2025</t>
  </si>
  <si>
    <t xml:space="preserve">Jan 15, 2025</t>
  </si>
  <si>
    <t xml:space="preserve">Jan 16, 2025</t>
  </si>
  <si>
    <t xml:space="preserve">Jan 17, 2025</t>
  </si>
  <si>
    <t xml:space="preserve">Jan 24, 2025</t>
  </si>
  <si>
    <t xml:space="preserve">Jan 27, 2025</t>
  </si>
  <si>
    <t xml:space="preserve">Jan 28, 2025</t>
  </si>
  <si>
    <t xml:space="preserve">Jan 29, 2025</t>
  </si>
  <si>
    <t xml:space="preserve">Feb 13, 2025</t>
  </si>
  <si>
    <t xml:space="preserve">Feb 20, 2025</t>
  </si>
  <si>
    <t xml:space="preserve">Feb 21, 2025</t>
  </si>
  <si>
    <t xml:space="preserve">Feb 26, 2025</t>
  </si>
  <si>
    <t xml:space="preserve">Feb 27, 2025</t>
  </si>
  <si>
    <t xml:space="preserve">Feb 28, 2025</t>
  </si>
  <si>
    <t xml:space="preserve">Mar 3, 2025</t>
  </si>
  <si>
    <t xml:space="preserve">Mar 5, 2025</t>
  </si>
  <si>
    <t xml:space="preserve">Mar 6, 2025</t>
  </si>
  <si>
    <t xml:space="preserve">Mar 7, 2025</t>
  </si>
  <si>
    <t xml:space="preserve">Mar 10, 2025</t>
  </si>
  <si>
    <t xml:space="preserve">Mar 12, 2025</t>
  </si>
  <si>
    <t xml:space="preserve">Mar 13, 2025</t>
  </si>
  <si>
    <t xml:space="preserve">Mar 14, 2025</t>
  </si>
  <si>
    <t xml:space="preserve">Mar 18, 2025</t>
  </si>
  <si>
    <t xml:space="preserve">Mar 19, 2025</t>
  </si>
  <si>
    <t xml:space="preserve">Mar 24, 2025</t>
  </si>
  <si>
    <t xml:space="preserve">Mar 26, 2025</t>
  </si>
  <si>
    <t xml:space="preserve">Apr 1, 2025</t>
  </si>
  <si>
    <t xml:space="preserve">Mar 28, 2025</t>
  </si>
  <si>
    <t xml:space="preserve">Apr 3, 2025</t>
  </si>
  <si>
    <t xml:space="preserve">Apr 7, 2025</t>
  </si>
  <si>
    <t xml:space="preserve">Apr 4, 2025</t>
  </si>
  <si>
    <t xml:space="preserve">Apr 8, 2025</t>
  </si>
  <si>
    <t xml:space="preserve">Apr 9, 2025</t>
  </si>
  <si>
    <t xml:space="preserve">Apr 10, 2025</t>
  </si>
  <si>
    <t xml:space="preserve">Apr 11, 2025</t>
  </si>
  <si>
    <t xml:space="preserve">Apr 16, 2025</t>
  </si>
  <si>
    <t xml:space="preserve">Apr 22, 2025</t>
  </si>
  <si>
    <t xml:space="preserve">Apr 21, 2025</t>
  </si>
  <si>
    <t xml:space="preserve">Apr 28, 2025</t>
  </si>
  <si>
    <t xml:space="preserve">Apr 23, 2025</t>
  </si>
  <si>
    <t xml:space="preserve">Apr 24, 2025</t>
  </si>
  <si>
    <t xml:space="preserve">May 2, 2025</t>
  </si>
  <si>
    <t xml:space="preserve">May 5, 2025</t>
  </si>
  <si>
    <t xml:space="preserve">Metric</t>
  </si>
  <si>
    <t xml:space="preserve">Value</t>
  </si>
  <si>
    <t xml:space="preserve">Average Return</t>
  </si>
  <si>
    <t xml:space="preserve">Median Return</t>
  </si>
  <si>
    <t xml:space="preserve">Std. Deviation</t>
  </si>
  <si>
    <t xml:space="preserve">Max. bull streak days</t>
  </si>
  <si>
    <t xml:space="preserve">Max. bear streak days</t>
  </si>
  <si>
    <t xml:space="preserve">Strong movement threshold</t>
  </si>
  <si>
    <t xml:space="preserve">Avg. Correction Size</t>
  </si>
  <si>
    <t xml:space="preserve">Avg. Daily Range</t>
  </si>
  <si>
    <t xml:space="preserve">25 Percentile</t>
  </si>
  <si>
    <t xml:space="preserve">75 Percentile</t>
  </si>
  <si>
    <t xml:space="preserve">Volatility-Volume correlation</t>
  </si>
  <si>
    <t xml:space="preserve">Volatility autocorrelation</t>
  </si>
  <si>
    <t xml:space="preserve">Rank</t>
  </si>
  <si>
    <t xml:space="preserve">Day</t>
  </si>
  <si>
    <t xml:space="preserve">Count</t>
  </si>
  <si>
    <t xml:space="preserve">Avg. Return</t>
  </si>
  <si>
    <t xml:space="preserve">Positive Days %</t>
  </si>
  <si>
    <t xml:space="preserve">Avg. gain</t>
  </si>
  <si>
    <t xml:space="preserve">Avg Loss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</si>
  <si>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</si>
  <si>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</si>
  <si>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</si>
  <si>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</si>
  <si>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</si>
  <si>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Positive Months %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</si>
  <si>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</si>
  <si>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</si>
  <si>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</si>
  <si>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</si>
  <si>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</si>
  <si>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</si>
  <si>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</si>
  <si>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</si>
  <si>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</si>
  <si>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</si>
  <si>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</si>
  <si>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</si>
  <si>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Avg. Next Day</t>
  </si>
  <si>
    <t xml:space="preserve">Avg. Next 3 Days</t>
  </si>
  <si>
    <t xml:space="preserve">Win%</t>
  </si>
  <si>
    <t xml:space="preserve">Normal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</si>
</sst>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409]mmm\ d&quot;, &quot;yyyy"/>
    <numFmt numFmtId="166" formatCode="[$-409]#,##0.00"/>
    <numFmt numFmtId="167" formatCode="[$-409]#,##0"/>
    <numFmt numFmtId="168" formatCode="0.00%"/>
    <numFmt numFmtId="169" formatCode="&quot;TRUE&quot;;&quot;TRUE&quot;;&quot;FALSE&quot;"/>
    <numFmt numFmtId="170" formatCode="#,##0.00"/>
    <numFmt numFmtId="171" formatCode="[$-409]mmm\ d&quot;, &quot;yyyy"/>
    <numFmt numFmtId="172" formatCode="@"/>
    <numFmt numFmtId="173" formatCode="mmm\ d&quot;, &quot;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FFA6A6"/>
        <bgColor rgb="FFFFCC99"/>
      </patternFill>
    </fill>
    <fill>
      <patternFill patternType="solid">
        <fgColor rgb="FFB4C7DC"/>
        <bgColor rgb="FFCCCCCC"/>
      </patternFill>
    </fill>
    <fill>
      <patternFill patternType="solid">
        <fgColor rgb="FFCCCCCC"/>
        <bgColor rgb="FFB4C7DC"/>
      </patternFill>
    </fill>
    <fill>
      <patternFill patternType="solid">
        <fgColor rgb="FFFF0000"/>
        <bgColor rgb="FF993300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uy" xfId="20"/>
    <cellStyle name="High" xfId="21"/>
    <cellStyle name="Low" xfId="22"/>
    <cellStyle name="Normal" xfId="23"/>
    <cellStyle name="Pivot Table Category" xfId="24"/>
    <cellStyle name="Pivot Table Corner" xfId="25"/>
    <cellStyle name="Pivot Table Field" xfId="26"/>
    <cellStyle name="Pivot Table Result" xfId="27"/>
    <cellStyle name="Pivot Table Title" xfId="28"/>
    <cellStyle name="Pivot Table Value" xfId="29"/>
    <cellStyle name="Sell" xfId="30"/>
    <cellStyle name="Untitled1" xfId="31"/>
    <cellStyle name="Wait" xfId="32"/>
  </cellStyles>
  <dxfs count="7">
    <dxf>
      <fill>
        <patternFill patternType="solid">
          <bgColor rgb="FF000000"/>
        </patternFill>
      </fill>
    </dxf>
    <dxf>
      <font>
        <name val="Arial"/>
        <charset val="1"/>
        <family val="2"/>
      </font>
      <fill>
        <patternFill>
          <bgColor rgb="FFFFA6A6"/>
        </patternFill>
      </fill>
    </dxf>
    <dxf>
      <font>
        <name val="Arial"/>
        <charset val="1"/>
        <family val="2"/>
      </font>
      <fill>
        <patternFill>
          <bgColor rgb="FFB4C7DC"/>
        </patternFill>
      </fill>
    </dxf>
    <dxf>
      <font>
        <name val="Arial"/>
        <charset val="1"/>
        <family val="2"/>
      </font>
      <fill>
        <patternFill>
          <bgColor rgb="FFCCCCCC"/>
        </patternFill>
      </fill>
    </dxf>
    <dxf>
      <font>
        <name val="Arial"/>
        <charset val="1"/>
        <family val="2"/>
      </font>
      <fill>
        <patternFill>
          <bgColor rgb="FF00A933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FFFF00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trlProps/ctrlProps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1" name="Push Button 1" descr="Descargar Data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Descargar Data</a:t>
              </a:r>
            </a:p>
          </xdr:txBody>
        </xdr:sp>
        <xdr:clientData/>
      </xdr:twoCellAnchor>
    </mc:Choice>
  </mc:AlternateContent>
</xdr:wsDr>
</file>

<file path=xl/tables/table1.xml><?xml version="1.0" encoding="utf-8"?>
<table xmlns="http://schemas.openxmlformats.org/spreadsheetml/2006/main" id="1" name="DAILY_RETURN" displayName="DAILY_RETURN" ref="G8:G509" headerRowCount="1" totalsRowCount="0" totalsRowShown="0">
  <tableColumns count="1">
    <tableColumn id="1" name="Column1"/>
  </tableColumns>
</table>
</file>

<file path=xl/tables/table2.xml><?xml version="1.0" encoding="utf-8"?>
<table xmlns="http://schemas.openxmlformats.org/spreadsheetml/2006/main" id="2" name="DATES" displayName="DATES" ref="A7:A509" headerRowCount="1" totalsRowCount="0" totalsRowShown="0">
  <tableColumns count="1">
    <tableColumn id="1" name="Column1"/>
  </tableColumns>
</table>
</file>

<file path=xl/tables/table3.xml><?xml version="1.0" encoding="utf-8"?>
<table xmlns="http://schemas.openxmlformats.org/spreadsheetml/2006/main" id="3" name="DIRECTION" displayName="DIRECTION" ref="J8:J509" headerRowCount="1" totalsRowCount="0" totalsRowShown="0">
  <tableColumns count="1">
    <tableColumn id="1" name="Column1"/>
  </tableColumns>
</table>
</file>

<file path=xl/tables/table4.xml><?xml version="1.0" encoding="utf-8"?>
<table xmlns="http://schemas.openxmlformats.org/spreadsheetml/2006/main" id="4" name="eMONTHS" displayName="eMONTHS" ref="I8:I509" headerRowCount="1" totalsRowCount="0" totalsRowShown="0">
  <tableColumns count="1">
    <tableColumn id="1" name="May"/>
  </tableColumns>
</table>
</file>

<file path=xl/tables/table5.xml><?xml version="1.0" encoding="utf-8"?>
<table xmlns="http://schemas.openxmlformats.org/spreadsheetml/2006/main" id="5" name="eWEEKDAY" displayName="eWEEKDAY" ref="H8:H509" headerRowCount="1" totalsRowCount="0" totalsRowShown="0">
  <tableColumns count="1">
    <tableColumn id="1" name="Mon"/>
  </tableColumns>
</table>
</file>

<file path=xl/tables/table6.xml><?xml version="1.0" encoding="utf-8"?>
<table xmlns="http://schemas.openxmlformats.org/spreadsheetml/2006/main" id="6" name="STREAK" displayName="STREAK" ref="K8:K509" headerRowCount="1" totalsRowCount="0" totalsRowShown="0">
  <tableColumns count="1">
    <tableColumn id="1" name="Column1"/>
  </tableColumns>
</table>
</file>

<file path=xl/tables/table7.xml><?xml version="1.0" encoding="utf-8"?>
<table xmlns="http://schemas.openxmlformats.org/spreadsheetml/2006/main" id="7" name="STRONG_MOV_TRSH" displayName="STRONG_MOV_TRSH" ref="B7" headerRowCount="1" totalsRowCount="0" totalsRowShown="0">
  <tableColumns count="1">
    <tableColumn id="1" name="Column1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s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Relationship Id="rId8" Type="http://schemas.openxmlformats.org/officeDocument/2006/relationships/table" Target="../tables/table5.xml"/><Relationship Id="rId9" Type="http://schemas.openxmlformats.org/officeDocument/2006/relationships/table" Target="../tables/table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73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6" topLeftCell="A439" activePane="bottomLeft" state="frozen"/>
      <selection pane="topLeft" activeCell="A1" activeCellId="0" sqref="A1"/>
      <selection pane="bottomLeft" activeCell="G459" activeCellId="0" sqref="G45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2.49"/>
    <col collapsed="false" customWidth="true" hidden="false" outlineLevel="0" max="5" min="2" style="1" width="9.69"/>
    <col collapsed="false" customWidth="true" hidden="false" outlineLevel="0" max="6" min="6" style="1" width="13.07"/>
    <col collapsed="false" customWidth="false" hidden="false" outlineLevel="0" max="7" min="7" style="1" width="11.53"/>
    <col collapsed="false" customWidth="true" hidden="false" outlineLevel="0" max="8" min="8" style="1" width="14.54"/>
    <col collapsed="false" customWidth="true" hidden="false" outlineLevel="0" max="9" min="9" style="1" width="6.75"/>
    <col collapsed="false" customWidth="true" hidden="false" outlineLevel="0" max="10" min="10" style="1" width="9.98"/>
    <col collapsed="false" customWidth="true" hidden="false" outlineLevel="0" max="11" min="11" style="1" width="12.34"/>
    <col collapsed="false" customWidth="true" hidden="false" outlineLevel="0" max="14" min="12" style="1" width="10.42"/>
    <col collapsed="false" customWidth="false" hidden="false" outlineLevel="0" max="24" min="15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3" t="s">
        <v>3</v>
      </c>
      <c r="B2" s="3" t="s">
        <v>4</v>
      </c>
      <c r="C2" s="1" t="s">
        <v>5</v>
      </c>
    </row>
    <row r="3" s="2" customFormat="tru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XFD3" s="0"/>
    </row>
    <row r="4" s="2" customFormat="tru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XFD4" s="0"/>
    </row>
    <row r="5" s="2" customFormat="tru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XFD5" s="0"/>
    </row>
    <row r="6" customFormat="false" ht="12.8" hidden="false" customHeight="false" outlineLevel="0" collapsed="false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  <c r="L6" s="4" t="s">
        <v>17</v>
      </c>
      <c r="M6" s="4" t="s">
        <v>18</v>
      </c>
      <c r="N6" s="4" t="s">
        <v>19</v>
      </c>
      <c r="O6" s="4" t="s">
        <v>20</v>
      </c>
      <c r="P6" s="4" t="s">
        <v>21</v>
      </c>
      <c r="Q6" s="4" t="s">
        <v>22</v>
      </c>
      <c r="R6" s="4" t="s">
        <v>23</v>
      </c>
      <c r="S6" s="4" t="s">
        <v>24</v>
      </c>
      <c r="T6" s="4" t="s">
        <v>25</v>
      </c>
      <c r="U6" s="4" t="s">
        <v>26</v>
      </c>
      <c r="V6" s="4" t="s">
        <v>27</v>
      </c>
      <c r="W6" s="4" t="s">
        <v>28</v>
      </c>
      <c r="X6" s="4" t="s">
        <v>29</v>
      </c>
    </row>
    <row r="7" customFormat="false" ht="12.8" hidden="false" customHeight="false" outlineLevel="0" collapsed="false">
      <c r="A7" s="5" t="n">
        <v>45065.2083333333</v>
      </c>
      <c r="B7" s="6" t="n">
        <v>13858</v>
      </c>
      <c r="C7" s="7" t="n">
        <v>13960.5</v>
      </c>
      <c r="D7" s="7" t="n">
        <v>13814.25</v>
      </c>
      <c r="E7" s="6" t="n">
        <v>13908.25</v>
      </c>
      <c r="F7" s="8" t="n">
        <v>913863</v>
      </c>
      <c r="G7" s="9" t="str">
        <f aca="false">IF(ISNUMBER(B6),LN(B7/B6), "")</f>
        <v/>
      </c>
      <c r="H7" s="1" t="str">
        <f aca="false">IF(A7&lt;&gt;"",TEXT(A7,"ddd"),"")</f>
        <v>Fri</v>
      </c>
      <c r="I7" s="1" t="str">
        <f aca="false">IF(A7&lt;&gt;"",TEXT(A7,"MMM"),"")</f>
        <v>May</v>
      </c>
      <c r="J7" s="3"/>
      <c r="K7" s="3"/>
      <c r="L7" s="9"/>
      <c r="M7" s="9"/>
      <c r="O7" s="9"/>
      <c r="P7" s="9"/>
      <c r="Q7" s="10" t="e">
        <f aca="false">IF(O7&gt;Statistics!$B$11,"High",IF(O7&lt;Statistics!$B$10,"Low", "Normal"))</f>
        <v>#NAME?</v>
      </c>
      <c r="R7" s="9" t="n">
        <f aca="false">G8</f>
        <v>0.00320599687439242</v>
      </c>
      <c r="S7" s="9"/>
      <c r="T7" s="9"/>
      <c r="U7" s="9"/>
      <c r="V7" s="9" t="e">
        <f aca="false">IF(Q7="High","Wait",IF(G7&gt;0,"Buy","Sell"))</f>
        <v>#NAME?</v>
      </c>
      <c r="W7" s="9" t="e">
        <f aca="false">IF(Q7="High","Close",IF(G7&lt;0,"Close","Hold"))</f>
        <v>#NAME?</v>
      </c>
      <c r="X7" s="9" t="e">
        <f aca="false">IF(Q7="Normal", "Confirmed","Check")</f>
        <v>#NAME?</v>
      </c>
    </row>
    <row r="8" customFormat="false" ht="12.8" hidden="false" customHeight="false" outlineLevel="0" collapsed="false">
      <c r="A8" s="11" t="n">
        <v>45068.2083333333</v>
      </c>
      <c r="B8" s="7" t="n">
        <v>13902.5</v>
      </c>
      <c r="C8" s="7" t="n">
        <v>13946.75</v>
      </c>
      <c r="D8" s="7" t="n">
        <v>13794.25</v>
      </c>
      <c r="E8" s="7" t="n">
        <v>13813.75</v>
      </c>
      <c r="F8" s="8" t="n">
        <v>778815</v>
      </c>
      <c r="G8" s="9" t="n">
        <f aca="false">IF(ISNUMBER(B7),LN(B8/B7), "")</f>
        <v>0.00320599687439242</v>
      </c>
      <c r="H8" s="1" t="str">
        <f aca="false">IF(A8&lt;&gt;"",TEXT(A8,"ddd"),"")</f>
        <v>Mon</v>
      </c>
      <c r="I8" s="1" t="str">
        <f aca="false">IF(A8&lt;&gt;"",TEXT(A8,"MMM"),"")</f>
        <v>May</v>
      </c>
      <c r="J8" s="3" t="n">
        <f aca="false">IF(G8&gt;0,1,IF(G8&lt;0,-1,0))</f>
        <v>1</v>
      </c>
      <c r="K8" s="3" t="n">
        <f aca="false">IF(J8=J7,K7+1,1)</f>
        <v>1</v>
      </c>
      <c r="L8" s="9" t="str">
        <f aca="false">IF(ABS(G8)&gt;STRONG_MOV_TRSH,"STRONG","")</f>
        <v/>
      </c>
      <c r="M8" s="9"/>
      <c r="O8" s="1" t="n">
        <f aca="false">(C8-D8)</f>
        <v>152.5</v>
      </c>
      <c r="P8" s="9"/>
      <c r="Q8" s="10" t="e">
        <f aca="false">IF(O8&gt;Statistics!$B$11,"High",IF(O8&lt;Statistics!$B$10,"Low", "Normal"))</f>
        <v>#NAME?</v>
      </c>
      <c r="R8" s="9" t="n">
        <f aca="false">G9</f>
        <v>-0.0125765059591634</v>
      </c>
      <c r="S8" s="9" t="n">
        <f aca="false">IF(E11&lt;&gt;"",(E8/E11)-1,"")</f>
        <v>-0.00414526448589714</v>
      </c>
      <c r="T8" s="9"/>
      <c r="U8" s="9"/>
      <c r="V8" s="9" t="e">
        <f aca="false">IF(Q8="High","Wait",IF(G8&gt;0,"Buy","Sell"))</f>
        <v>#NAME?</v>
      </c>
      <c r="W8" s="9" t="e">
        <f aca="false">IF(Q8="High","Close",IF(G8&lt;0,"Close","Hold"))</f>
        <v>#NAME?</v>
      </c>
      <c r="X8" s="9" t="e">
        <f aca="false">IF(Q8="Normal", "Confirmed","Check")</f>
        <v>#NAME?</v>
      </c>
      <c r="Y8" s="12"/>
      <c r="Z8" s="12"/>
    </row>
    <row r="9" customFormat="false" ht="12.8" hidden="false" customHeight="false" outlineLevel="0" collapsed="false">
      <c r="A9" s="11" t="n">
        <v>45069.2083333333</v>
      </c>
      <c r="B9" s="7" t="n">
        <v>13728.75</v>
      </c>
      <c r="C9" s="7" t="n">
        <v>13977.25</v>
      </c>
      <c r="D9" s="7" t="n">
        <v>13711</v>
      </c>
      <c r="E9" s="7" t="n">
        <v>13911.5</v>
      </c>
      <c r="F9" s="8" t="n">
        <v>879671</v>
      </c>
      <c r="G9" s="9" t="n">
        <f aca="false">IF(ISNUMBER(B8),LN(B9/B8), "")</f>
        <v>-0.0125765059591634</v>
      </c>
      <c r="H9" s="1" t="str">
        <f aca="false">IF(A9&lt;&gt;"",TEXT(A9,"ddd"),"")</f>
        <v>Tue</v>
      </c>
      <c r="I9" s="1" t="str">
        <f aca="false">IF(A9&lt;&gt;"",TEXT(A9,"MMM"),"")</f>
        <v>May</v>
      </c>
      <c r="J9" s="3" t="n">
        <f aca="false">IF(G9&gt;0,1,IF(G9&lt;0,-1,0))</f>
        <v>-1</v>
      </c>
      <c r="K9" s="3" t="n">
        <f aca="false">IF(J9=J8,K8+1,1)</f>
        <v>1</v>
      </c>
      <c r="L9" s="9" t="str">
        <f aca="false">IF(ABS(G9)&gt;STRONG_MOV_TRSH,"STRONG","")</f>
        <v/>
      </c>
      <c r="M9" s="9"/>
      <c r="O9" s="1" t="n">
        <f aca="false">(C9-D9)</f>
        <v>266.25</v>
      </c>
      <c r="P9" s="9"/>
      <c r="Q9" s="10" t="e">
        <f aca="false">IF(O9&gt;Statistics!$B$11,"High",IF(O9&lt;Statistics!$B$10,"Low", "Normal"))</f>
        <v>#NAME?</v>
      </c>
      <c r="R9" s="9" t="n">
        <f aca="false">G10</f>
        <v>-0.00573433763885272</v>
      </c>
      <c r="S9" s="9" t="n">
        <f aca="false">IF(E12&lt;&gt;"",(E9/E12)-1,"")</f>
        <v>-0.005024406816028</v>
      </c>
      <c r="T9" s="9"/>
      <c r="U9" s="1" t="n">
        <f aca="false">O9-O8</f>
        <v>113.75</v>
      </c>
      <c r="V9" s="9" t="e">
        <f aca="false">IF(Q9="High","Wait",IF(G9&gt;0,"Buy","Sell"))</f>
        <v>#NAME?</v>
      </c>
      <c r="W9" s="9" t="e">
        <f aca="false">IF(Q9="High","Close",IF(G9&lt;0,"Close","Hold"))</f>
        <v>#NAME?</v>
      </c>
      <c r="X9" s="9" t="e">
        <f aca="false">IF(Q9="Normal", "Confirmed","Check")</f>
        <v>#NAME?</v>
      </c>
      <c r="Y9" s="12"/>
      <c r="Z9" s="12"/>
    </row>
    <row r="10" customFormat="false" ht="12.8" hidden="false" customHeight="false" outlineLevel="0" collapsed="false">
      <c r="A10" s="11" t="n">
        <v>45070.2083333333</v>
      </c>
      <c r="B10" s="7" t="n">
        <v>13650.25</v>
      </c>
      <c r="C10" s="7" t="n">
        <v>13845.25</v>
      </c>
      <c r="D10" s="7" t="n">
        <v>13566.75</v>
      </c>
      <c r="E10" s="7" t="n">
        <v>13732</v>
      </c>
      <c r="F10" s="8" t="n">
        <v>966440</v>
      </c>
      <c r="G10" s="9" t="n">
        <f aca="false">IF(ISNUMBER(B9),LN(B10/B9), "")</f>
        <v>-0.00573433763885272</v>
      </c>
      <c r="H10" s="1" t="str">
        <f aca="false">IF(A10&lt;&gt;"",TEXT(A10,"ddd"),"")</f>
        <v>Wed</v>
      </c>
      <c r="I10" s="1" t="str">
        <f aca="false">IF(A10&lt;&gt;"",TEXT(A10,"MMM"),"")</f>
        <v>May</v>
      </c>
      <c r="J10" s="3" t="n">
        <f aca="false">IF(G10&gt;0,1,IF(G10&lt;0,-1,0))</f>
        <v>-1</v>
      </c>
      <c r="K10" s="3" t="n">
        <f aca="false">IF(J10=J9,K9+1,1)</f>
        <v>2</v>
      </c>
      <c r="L10" s="9" t="str">
        <f aca="false">IF(ABS(G10)&gt;STRONG_MOV_TRSH,"STRONG","")</f>
        <v/>
      </c>
      <c r="M10" s="9"/>
      <c r="O10" s="1" t="n">
        <f aca="false">(C10-D10)</f>
        <v>278.5</v>
      </c>
      <c r="P10" s="9"/>
      <c r="Q10" s="10" t="e">
        <f aca="false">IF(O10&gt;Statistics!$B$11,"High",IF(O10&lt;Statistics!$B$10,"Low", "Normal"))</f>
        <v>#NAME?</v>
      </c>
      <c r="R10" s="9" t="n">
        <f aca="false">G11</f>
        <v>0.0236195113255982</v>
      </c>
      <c r="S10" s="9" t="n">
        <f aca="false">IF(E13&lt;&gt;"",(E10/E13)-1,"")</f>
        <v>-0.0475959287708286</v>
      </c>
      <c r="T10" s="9"/>
      <c r="U10" s="1" t="n">
        <f aca="false">O10-O9</f>
        <v>12.25</v>
      </c>
      <c r="V10" s="9" t="e">
        <f aca="false">IF(Q10="High","Wait",IF(G10&gt;0,"Buy","Sell"))</f>
        <v>#NAME?</v>
      </c>
      <c r="W10" s="9" t="e">
        <f aca="false">IF(Q10="High","Close",IF(G10&lt;0,"Close","Hold"))</f>
        <v>#NAME?</v>
      </c>
      <c r="X10" s="9" t="e">
        <f aca="false">IF(Q10="Normal", "Confirmed","Check")</f>
        <v>#NAME?</v>
      </c>
      <c r="Y10" s="12"/>
      <c r="Z10" s="12"/>
    </row>
    <row r="11" customFormat="false" ht="12.8" hidden="false" customHeight="false" outlineLevel="0" collapsed="false">
      <c r="A11" s="11" t="n">
        <v>45071.2083333333</v>
      </c>
      <c r="B11" s="7" t="n">
        <v>13976.5</v>
      </c>
      <c r="C11" s="7" t="n">
        <v>14031.5</v>
      </c>
      <c r="D11" s="7" t="n">
        <v>13803</v>
      </c>
      <c r="E11" s="7" t="n">
        <v>13871.25</v>
      </c>
      <c r="F11" s="8" t="n">
        <v>1144408</v>
      </c>
      <c r="G11" s="9" t="n">
        <f aca="false">IF(ISNUMBER(B10),LN(B11/B10), "")</f>
        <v>0.0236195113255982</v>
      </c>
      <c r="H11" s="1" t="str">
        <f aca="false">IF(A11&lt;&gt;"",TEXT(A11,"ddd"),"")</f>
        <v>Thu</v>
      </c>
      <c r="I11" s="1" t="str">
        <f aca="false">IF(A11&lt;&gt;"",TEXT(A11,"MMM"),"")</f>
        <v>May</v>
      </c>
      <c r="J11" s="3" t="n">
        <f aca="false">IF(G11&gt;0,1,IF(G11&lt;0,-1,0))</f>
        <v>1</v>
      </c>
      <c r="K11" s="3" t="n">
        <f aca="false">IF(J11=J10,K10+1,1)</f>
        <v>1</v>
      </c>
      <c r="L11" s="9" t="str">
        <f aca="false">IF(ABS(G11)&gt;STRONG_MOV_TRSH,"STRONG","")</f>
        <v/>
      </c>
      <c r="M11" s="9"/>
      <c r="O11" s="1" t="n">
        <f aca="false">(C11-D11)</f>
        <v>228.5</v>
      </c>
      <c r="P11" s="9"/>
      <c r="Q11" s="10" t="e">
        <f aca="false">IF(O11&gt;Statistics!$B$11,"High",IF(O11&lt;Statistics!$B$10,"Low", "Normal"))</f>
        <v>#NAME?</v>
      </c>
      <c r="R11" s="9" t="n">
        <f aca="false">G12</f>
        <v>0.0251523379932368</v>
      </c>
      <c r="S11" s="9" t="n">
        <f aca="false">IF(E14&lt;&gt;"",(E11/E14)-1,"")</f>
        <v>-0.0365849423531046</v>
      </c>
      <c r="T11" s="9"/>
      <c r="U11" s="1" t="n">
        <f aca="false">O11-O10</f>
        <v>-50</v>
      </c>
      <c r="V11" s="9" t="e">
        <f aca="false">IF(Q11="High","Wait",IF(G11&gt;0,"Buy","Sell"))</f>
        <v>#NAME?</v>
      </c>
      <c r="W11" s="9" t="e">
        <f aca="false">IF(Q11="High","Close",IF(G11&lt;0,"Close","Hold"))</f>
        <v>#NAME?</v>
      </c>
      <c r="X11" s="9" t="e">
        <f aca="false">IF(Q11="Normal", "Confirmed","Check")</f>
        <v>#NAME?</v>
      </c>
      <c r="Y11" s="12"/>
      <c r="Z11" s="12"/>
    </row>
    <row r="12" customFormat="false" ht="12.8" hidden="false" customHeight="false" outlineLevel="0" collapsed="false">
      <c r="A12" s="11" t="n">
        <v>45072.2083333333</v>
      </c>
      <c r="B12" s="7" t="n">
        <v>14332.5</v>
      </c>
      <c r="C12" s="7" t="n">
        <v>14372.5</v>
      </c>
      <c r="D12" s="7" t="n">
        <v>13924.75</v>
      </c>
      <c r="E12" s="7" t="n">
        <v>13981.75</v>
      </c>
      <c r="F12" s="8" t="n">
        <v>979505</v>
      </c>
      <c r="G12" s="9" t="n">
        <f aca="false">IF(ISNUMBER(B11),LN(B12/B11), "")</f>
        <v>0.0251523379932368</v>
      </c>
      <c r="H12" s="1" t="str">
        <f aca="false">IF(A12&lt;&gt;"",TEXT(A12,"ddd"),"")</f>
        <v>Fri</v>
      </c>
      <c r="I12" s="1" t="str">
        <f aca="false">IF(A12&lt;&gt;"",TEXT(A12,"MMM"),"")</f>
        <v>May</v>
      </c>
      <c r="J12" s="3" t="n">
        <f aca="false">IF(G12&gt;0,1,IF(G12&lt;0,-1,0))</f>
        <v>1</v>
      </c>
      <c r="K12" s="3" t="n">
        <f aca="false">IF(J12=J11,K11+1,1)</f>
        <v>2</v>
      </c>
      <c r="L12" s="9" t="str">
        <f aca="false">IF(ABS(G12)&gt;STRONG_MOV_TRSH,"STRONG","")</f>
        <v/>
      </c>
      <c r="M12" s="9"/>
      <c r="N12" s="9" t="str">
        <f aca="false">IF(L3="STRONG",(E8/E3)-1,"")</f>
        <v/>
      </c>
      <c r="O12" s="1" t="n">
        <f aca="false">(C12-D12)</f>
        <v>447.75</v>
      </c>
      <c r="P12" s="9"/>
      <c r="Q12" s="10" t="e">
        <f aca="false">IF(O12&gt;Statistics!$B$11,"High",IF(O12&lt;Statistics!$B$10,"Low", "Normal"))</f>
        <v>#NAME?</v>
      </c>
      <c r="R12" s="9" t="n">
        <f aca="false">G13</f>
        <v>0.00447280086428585</v>
      </c>
      <c r="S12" s="9" t="n">
        <f aca="false">IF(E15&lt;&gt;"",(E12/E15)-1,"")</f>
        <v>-0.0215710286913926</v>
      </c>
      <c r="T12" s="9"/>
      <c r="U12" s="1" t="n">
        <f aca="false">O12-O11</f>
        <v>219.25</v>
      </c>
      <c r="V12" s="9" t="e">
        <f aca="false">IF(Q12="High","Wait",IF(G12&gt;0,"Buy","Sell"))</f>
        <v>#NAME?</v>
      </c>
      <c r="W12" s="9" t="e">
        <f aca="false">IF(Q12="High","Close",IF(G12&lt;0,"Close","Hold"))</f>
        <v>#NAME?</v>
      </c>
      <c r="X12" s="9" t="e">
        <f aca="false">IF(Q12="Normal", "Confirmed","Check")</f>
        <v>#NAME?</v>
      </c>
      <c r="Y12" s="12"/>
      <c r="Z12" s="12"/>
    </row>
    <row r="13" customFormat="false" ht="12.8" hidden="false" customHeight="false" outlineLevel="0" collapsed="false">
      <c r="A13" s="11" t="n">
        <v>45076.2083333333</v>
      </c>
      <c r="B13" s="7" t="n">
        <v>14396.75</v>
      </c>
      <c r="C13" s="7" t="n">
        <v>14570</v>
      </c>
      <c r="D13" s="7" t="n">
        <v>14336.25</v>
      </c>
      <c r="E13" s="7" t="n">
        <v>14418.25</v>
      </c>
      <c r="F13" s="8" t="n">
        <v>1222423</v>
      </c>
      <c r="G13" s="9" t="n">
        <f aca="false">IF(ISNUMBER(B12),LN(B13/B12), "")</f>
        <v>0.00447280086428585</v>
      </c>
      <c r="H13" s="1" t="str">
        <f aca="false">IF(A13&lt;&gt;"",TEXT(A13,"ddd"),"")</f>
        <v>Tue</v>
      </c>
      <c r="I13" s="1" t="str">
        <f aca="false">IF(A13&lt;&gt;"",TEXT(A13,"MMM"),"")</f>
        <v>May</v>
      </c>
      <c r="J13" s="3" t="n">
        <f aca="false">IF(G13&gt;0,1,IF(G13&lt;0,-1,0))</f>
        <v>1</v>
      </c>
      <c r="K13" s="3" t="n">
        <f aca="false">IF(J13=J12,K12+1,1)</f>
        <v>3</v>
      </c>
      <c r="L13" s="9" t="str">
        <f aca="false">IF(ABS(G13)&gt;STRONG_MOV_TRSH,"STRONG","")</f>
        <v/>
      </c>
      <c r="M13" s="9"/>
      <c r="N13" s="9" t="str">
        <f aca="false">IF(L6="STRONG",(E9/E6)-1,"")</f>
        <v/>
      </c>
      <c r="O13" s="1" t="n">
        <f aca="false">(C13-D13)</f>
        <v>233.75</v>
      </c>
      <c r="P13" s="9"/>
      <c r="Q13" s="10" t="e">
        <f aca="false">IF(O13&gt;Statistics!$B$11,"High",IF(O13&lt;Statistics!$B$10,"Low", "Normal"))</f>
        <v>#NAME?</v>
      </c>
      <c r="R13" s="9" t="n">
        <f aca="false">G14</f>
        <v>-0.00670798497512253</v>
      </c>
      <c r="S13" s="9" t="n">
        <f aca="false">IF(E16&lt;&gt;"",(E13/E16)-1,"")</f>
        <v>-0.00526061609576045</v>
      </c>
      <c r="T13" s="9"/>
      <c r="U13" s="1" t="n">
        <f aca="false">O13-O12</f>
        <v>-214</v>
      </c>
      <c r="V13" s="9" t="e">
        <f aca="false">IF(Q13="High","Wait",IF(G13&gt;0,"Buy","Sell"))</f>
        <v>#NAME?</v>
      </c>
      <c r="W13" s="9" t="e">
        <f aca="false">IF(Q13="High","Close",IF(G13&lt;0,"Close","Hold"))</f>
        <v>#NAME?</v>
      </c>
      <c r="X13" s="9" t="e">
        <f aca="false">IF(Q13="Normal", "Confirmed","Check")</f>
        <v>#NAME?</v>
      </c>
      <c r="Y13" s="12"/>
      <c r="Z13" s="12"/>
    </row>
    <row r="14" customFormat="false" ht="12.8" hidden="false" customHeight="false" outlineLevel="0" collapsed="false">
      <c r="A14" s="11" t="n">
        <v>45077.2083333333</v>
      </c>
      <c r="B14" s="7" t="n">
        <v>14300.5</v>
      </c>
      <c r="C14" s="7" t="n">
        <v>14430</v>
      </c>
      <c r="D14" s="7" t="n">
        <v>14252.5</v>
      </c>
      <c r="E14" s="7" t="n">
        <v>14398</v>
      </c>
      <c r="F14" s="8" t="n">
        <v>1032191</v>
      </c>
      <c r="G14" s="9" t="n">
        <f aca="false">IF(ISNUMBER(B13),LN(B14/B13), "")</f>
        <v>-0.00670798497512253</v>
      </c>
      <c r="H14" s="1" t="str">
        <f aca="false">IF(A14&lt;&gt;"",TEXT(A14,"ddd"),"")</f>
        <v>Wed</v>
      </c>
      <c r="I14" s="1" t="str">
        <f aca="false">IF(A14&lt;&gt;"",TEXT(A14,"MMM"),"")</f>
        <v>May</v>
      </c>
      <c r="J14" s="3" t="n">
        <f aca="false">IF(G14&gt;0,1,IF(G14&lt;0,-1,0))</f>
        <v>-1</v>
      </c>
      <c r="K14" s="3" t="n">
        <f aca="false">IF(J14=J13,K13+1,1)</f>
        <v>1</v>
      </c>
      <c r="L14" s="9" t="str">
        <f aca="false">IF(ABS(G14)&gt;STRONG_MOV_TRSH,"STRONG","")</f>
        <v/>
      </c>
      <c r="M14" s="9"/>
      <c r="N14" s="9" t="str">
        <f aca="false">IF(L7="STRONG",(E10/E7)-1,"")</f>
        <v/>
      </c>
      <c r="O14" s="1" t="n">
        <f aca="false">(C14-D14)</f>
        <v>177.5</v>
      </c>
      <c r="P14" s="9"/>
      <c r="Q14" s="10" t="e">
        <f aca="false">IF(O14&gt;Statistics!$B$11,"High",IF(O14&lt;Statistics!$B$10,"Low", "Normal"))</f>
        <v>#NAME?</v>
      </c>
      <c r="R14" s="9" t="n">
        <f aca="false">G15</f>
        <v>0.0119385209916474</v>
      </c>
      <c r="S14" s="9" t="n">
        <f aca="false">IF(E17&lt;&gt;"",(E14/E17)-1,"")</f>
        <v>-0.012669078191699</v>
      </c>
      <c r="T14" s="9"/>
      <c r="U14" s="1" t="n">
        <f aca="false">O14-O13</f>
        <v>-56.25</v>
      </c>
      <c r="V14" s="9" t="e">
        <f aca="false">IF(Q14="High","Wait",IF(G14&gt;0,"Buy","Sell"))</f>
        <v>#NAME?</v>
      </c>
      <c r="W14" s="9" t="e">
        <f aca="false">IF(Q14="High","Close",IF(G14&lt;0,"Close","Hold"))</f>
        <v>#NAME?</v>
      </c>
      <c r="X14" s="9" t="e">
        <f aca="false">IF(Q14="Normal", "Confirmed","Check")</f>
        <v>#NAME?</v>
      </c>
      <c r="Y14" s="12"/>
      <c r="Z14" s="12"/>
    </row>
    <row r="15" customFormat="false" ht="12.8" hidden="false" customHeight="false" outlineLevel="0" collapsed="false">
      <c r="A15" s="11" t="n">
        <v>45078.2083333333</v>
      </c>
      <c r="B15" s="7" t="n">
        <v>14472.25</v>
      </c>
      <c r="C15" s="7" t="n">
        <v>14528.25</v>
      </c>
      <c r="D15" s="7" t="n">
        <v>14248</v>
      </c>
      <c r="E15" s="7" t="n">
        <v>14290</v>
      </c>
      <c r="F15" s="8" t="n">
        <v>947341</v>
      </c>
      <c r="G15" s="9" t="n">
        <f aca="false">IF(ISNUMBER(B14),LN(B15/B14), "")</f>
        <v>0.0119385209916474</v>
      </c>
      <c r="H15" s="1" t="str">
        <f aca="false">IF(A15&lt;&gt;"",TEXT(A15,"ddd"),"")</f>
        <v>Thu</v>
      </c>
      <c r="I15" s="1" t="str">
        <f aca="false">IF(A15&lt;&gt;"",TEXT(A15,"MMM"),"")</f>
        <v>Jun</v>
      </c>
      <c r="J15" s="3" t="n">
        <f aca="false">IF(G15&gt;0,1,IF(G15&lt;0,-1,0))</f>
        <v>1</v>
      </c>
      <c r="K15" s="3" t="n">
        <f aca="false">IF(J15=J14,K14+1,1)</f>
        <v>1</v>
      </c>
      <c r="L15" s="9" t="str">
        <f aca="false">IF(ABS(G15)&gt;STRONG_MOV_TRSH,"STRONG","")</f>
        <v/>
      </c>
      <c r="M15" s="9"/>
      <c r="N15" s="9" t="str">
        <f aca="false">IF(L8="STRONG",(E11/E8)-1,"")</f>
        <v/>
      </c>
      <c r="O15" s="1" t="n">
        <f aca="false">(C15-D15)</f>
        <v>280.25</v>
      </c>
      <c r="P15" s="9"/>
      <c r="Q15" s="10" t="e">
        <f aca="false">IF(O15&gt;Statistics!$B$11,"High",IF(O15&lt;Statistics!$B$10,"Low", "Normal"))</f>
        <v>#NAME?</v>
      </c>
      <c r="R15" s="9" t="n">
        <f aca="false">G16</f>
        <v>0.00709186206690152</v>
      </c>
      <c r="S15" s="9" t="n">
        <f aca="false">IF(E18&lt;&gt;"",(E15/E18)-1,"")</f>
        <v>-0.0200246879714717</v>
      </c>
      <c r="T15" s="9"/>
      <c r="U15" s="1" t="n">
        <f aca="false">O15-O14</f>
        <v>102.75</v>
      </c>
      <c r="V15" s="9" t="e">
        <f aca="false">IF(Q15="High","Wait",IF(G15&gt;0,"Buy","Sell"))</f>
        <v>#NAME?</v>
      </c>
      <c r="W15" s="9" t="e">
        <f aca="false">IF(Q15="High","Close",IF(G15&lt;0,"Close","Hold"))</f>
        <v>#NAME?</v>
      </c>
      <c r="X15" s="9" t="e">
        <f aca="false">IF(Q15="Normal", "Confirmed","Check")</f>
        <v>#NAME?</v>
      </c>
      <c r="Y15" s="12"/>
      <c r="Z15" s="12"/>
    </row>
    <row r="16" customFormat="false" ht="12.8" hidden="false" customHeight="false" outlineLevel="0" collapsed="false">
      <c r="A16" s="11" t="n">
        <v>45079.2083333333</v>
      </c>
      <c r="B16" s="7" t="n">
        <v>14575.25</v>
      </c>
      <c r="C16" s="7" t="n">
        <v>14627.75</v>
      </c>
      <c r="D16" s="7" t="n">
        <v>14470</v>
      </c>
      <c r="E16" s="7" t="n">
        <v>14494.5</v>
      </c>
      <c r="F16" s="8" t="n">
        <v>960375</v>
      </c>
      <c r="G16" s="9" t="n">
        <f aca="false">IF(ISNUMBER(B15),LN(B16/B15), "")</f>
        <v>0.00709186206690152</v>
      </c>
      <c r="H16" s="1" t="str">
        <f aca="false">IF(A16&lt;&gt;"",TEXT(A16,"ddd"),"")</f>
        <v>Fri</v>
      </c>
      <c r="I16" s="1" t="str">
        <f aca="false">IF(A16&lt;&gt;"",TEXT(A16,"MMM"),"")</f>
        <v>Jun</v>
      </c>
      <c r="J16" s="3" t="n">
        <f aca="false">IF(G16&gt;0,1,IF(G16&lt;0,-1,0))</f>
        <v>1</v>
      </c>
      <c r="K16" s="3" t="n">
        <f aca="false">IF(J16=J15,K15+1,1)</f>
        <v>2</v>
      </c>
      <c r="L16" s="9" t="str">
        <f aca="false">IF(ABS(G16)&gt;STRONG_MOV_TRSH,"STRONG","")</f>
        <v/>
      </c>
      <c r="M16" s="9"/>
      <c r="N16" s="9" t="str">
        <f aca="false">IF(L9="STRONG",(E12/E9)-1,"")</f>
        <v/>
      </c>
      <c r="O16" s="1" t="n">
        <f aca="false">(C16-D16)</f>
        <v>157.75</v>
      </c>
      <c r="P16" s="9"/>
      <c r="Q16" s="10" t="e">
        <f aca="false">IF(O16&gt;Statistics!$B$11,"High",IF(O16&lt;Statistics!$B$10,"Low", "Normal"))</f>
        <v>#NAME?</v>
      </c>
      <c r="R16" s="9" t="n">
        <f aca="false">G17</f>
        <v>0.000925798996313408</v>
      </c>
      <c r="S16" s="9" t="n">
        <f aca="false">IF(E19&lt;&gt;"",(E16/E19)-1,"")</f>
        <v>-0.00678384212149241</v>
      </c>
      <c r="T16" s="9"/>
      <c r="U16" s="1" t="n">
        <f aca="false">O16-O15</f>
        <v>-122.5</v>
      </c>
      <c r="V16" s="9" t="e">
        <f aca="false">IF(Q16="High","Wait",IF(G16&gt;0,"Buy","Sell"))</f>
        <v>#NAME?</v>
      </c>
      <c r="W16" s="9" t="e">
        <f aca="false">IF(Q16="High","Close",IF(G16&lt;0,"Close","Hold"))</f>
        <v>#NAME?</v>
      </c>
      <c r="X16" s="9" t="e">
        <f aca="false">IF(Q16="Normal", "Confirmed","Check")</f>
        <v>#NAME?</v>
      </c>
      <c r="Y16" s="12"/>
      <c r="Z16" s="12"/>
    </row>
    <row r="17" customFormat="false" ht="12.8" hidden="false" customHeight="false" outlineLevel="0" collapsed="false">
      <c r="A17" s="11" t="n">
        <v>45082.2083333333</v>
      </c>
      <c r="B17" s="7" t="n">
        <v>14588.75</v>
      </c>
      <c r="C17" s="7" t="n">
        <v>14695.25</v>
      </c>
      <c r="D17" s="7" t="n">
        <v>14512.75</v>
      </c>
      <c r="E17" s="7" t="n">
        <v>14582.75</v>
      </c>
      <c r="F17" s="8" t="n">
        <v>955175</v>
      </c>
      <c r="G17" s="9" t="n">
        <f aca="false">IF(ISNUMBER(B16),LN(B17/B16), "")</f>
        <v>0.000925798996313408</v>
      </c>
      <c r="H17" s="1" t="str">
        <f aca="false">IF(A17&lt;&gt;"",TEXT(A17,"ddd"),"")</f>
        <v>Mon</v>
      </c>
      <c r="I17" s="1" t="str">
        <f aca="false">IF(A17&lt;&gt;"",TEXT(A17,"MMM"),"")</f>
        <v>Jun</v>
      </c>
      <c r="J17" s="3" t="n">
        <f aca="false">IF(G17&gt;0,1,IF(G17&lt;0,-1,0))</f>
        <v>1</v>
      </c>
      <c r="K17" s="3" t="n">
        <f aca="false">IF(J17=J16,K16+1,1)</f>
        <v>3</v>
      </c>
      <c r="L17" s="9" t="str">
        <f aca="false">IF(ABS(G17)&gt;STRONG_MOV_TRSH,"STRONG","")</f>
        <v/>
      </c>
      <c r="M17" s="9"/>
      <c r="N17" s="9" t="str">
        <f aca="false">IF(L10="STRONG",(E13/E10)-1,"")</f>
        <v/>
      </c>
      <c r="O17" s="1" t="n">
        <f aca="false">(C17-D17)</f>
        <v>182.5</v>
      </c>
      <c r="P17" s="9"/>
      <c r="Q17" s="10" t="e">
        <f aca="false">IF(O17&gt;Statistics!$B$11,"High",IF(O17&lt;Statistics!$B$10,"Low", "Normal"))</f>
        <v>#NAME?</v>
      </c>
      <c r="R17" s="9" t="n">
        <f aca="false">G18</f>
        <v>-0.000154240323867674</v>
      </c>
      <c r="S17" s="9" t="n">
        <f aca="false">IF(E20&lt;&gt;"",(E17/E20)-1,"")</f>
        <v>0.0184373635966826</v>
      </c>
      <c r="T17" s="9"/>
      <c r="U17" s="1" t="n">
        <f aca="false">O17-O16</f>
        <v>24.75</v>
      </c>
      <c r="V17" s="9" t="e">
        <f aca="false">IF(Q17="High","Wait",IF(G17&gt;0,"Buy","Sell"))</f>
        <v>#NAME?</v>
      </c>
      <c r="W17" s="9" t="e">
        <f aca="false">IF(Q17="High","Close",IF(G17&lt;0,"Close","Hold"))</f>
        <v>#NAME?</v>
      </c>
      <c r="X17" s="9" t="e">
        <f aca="false">IF(Q17="Normal", "Confirmed","Check")</f>
        <v>#NAME?</v>
      </c>
    </row>
    <row r="18" customFormat="false" ht="12.8" hidden="false" customHeight="false" outlineLevel="0" collapsed="false">
      <c r="A18" s="11" t="n">
        <v>45083.2083333333</v>
      </c>
      <c r="B18" s="7" t="n">
        <v>14586.5</v>
      </c>
      <c r="C18" s="7" t="n">
        <v>14624</v>
      </c>
      <c r="D18" s="7" t="n">
        <v>14505</v>
      </c>
      <c r="E18" s="7" t="n">
        <v>14582</v>
      </c>
      <c r="F18" s="8" t="n">
        <v>825671</v>
      </c>
      <c r="G18" s="9" t="n">
        <f aca="false">IF(ISNUMBER(B17),LN(B18/B17), "")</f>
        <v>-0.000154240323867674</v>
      </c>
      <c r="H18" s="1" t="str">
        <f aca="false">IF(A18&lt;&gt;"",TEXT(A18,"ddd"),"")</f>
        <v>Tue</v>
      </c>
      <c r="I18" s="1" t="str">
        <f aca="false">IF(A18&lt;&gt;"",TEXT(A18,"MMM"),"")</f>
        <v>Jun</v>
      </c>
      <c r="J18" s="3" t="n">
        <f aca="false">IF(G18&gt;0,1,IF(G18&lt;0,-1,0))</f>
        <v>-1</v>
      </c>
      <c r="K18" s="3" t="n">
        <f aca="false">IF(J18=J17,K17+1,1)</f>
        <v>1</v>
      </c>
      <c r="L18" s="9" t="str">
        <f aca="false">IF(ABS(G18)&gt;STRONG_MOV_TRSH,"STRONG","")</f>
        <v/>
      </c>
      <c r="M18" s="9"/>
      <c r="N18" s="9" t="str">
        <f aca="false">IF(L11="STRONG",(E14/E11)-1,"")</f>
        <v/>
      </c>
      <c r="O18" s="1" t="n">
        <f aca="false">(C18-D18)</f>
        <v>119</v>
      </c>
      <c r="P18" s="9"/>
      <c r="Q18" s="10" t="e">
        <f aca="false">IF(O18&gt;Statistics!$B$11,"High",IF(O18&lt;Statistics!$B$10,"Low", "Normal"))</f>
        <v>#NAME?</v>
      </c>
      <c r="R18" s="9" t="n">
        <f aca="false">G19</f>
        <v>-0.0176365315526451</v>
      </c>
      <c r="S18" s="9" t="n">
        <f aca="false">IF(E21&lt;&gt;"",(E18/E21)-1,"")</f>
        <v>0.00435643564356436</v>
      </c>
      <c r="T18" s="9"/>
      <c r="U18" s="1" t="n">
        <f aca="false">O18-O17</f>
        <v>-63.5</v>
      </c>
      <c r="V18" s="9" t="e">
        <f aca="false">IF(Q18="High","Wait",IF(G18&gt;0,"Buy","Sell"))</f>
        <v>#NAME?</v>
      </c>
      <c r="W18" s="9" t="e">
        <f aca="false">IF(Q18="High","Close",IF(G18&lt;0,"Close","Hold"))</f>
        <v>#NAME?</v>
      </c>
      <c r="X18" s="9" t="e">
        <f aca="false">IF(Q18="Normal", "Confirmed","Check")</f>
        <v>#NAME?</v>
      </c>
    </row>
    <row r="19" customFormat="false" ht="12.8" hidden="false" customHeight="false" outlineLevel="0" collapsed="false">
      <c r="A19" s="11" t="n">
        <v>45084.2083333333</v>
      </c>
      <c r="B19" s="7" t="n">
        <v>14331.5</v>
      </c>
      <c r="C19" s="7" t="n">
        <v>14675.5</v>
      </c>
      <c r="D19" s="7" t="n">
        <v>14305.5</v>
      </c>
      <c r="E19" s="7" t="n">
        <v>14593.5</v>
      </c>
      <c r="F19" s="8" t="n">
        <v>1110723</v>
      </c>
      <c r="G19" s="9" t="n">
        <f aca="false">IF(ISNUMBER(B18),LN(B19/B18), "")</f>
        <v>-0.0176365315526451</v>
      </c>
      <c r="H19" s="1" t="str">
        <f aca="false">IF(A19&lt;&gt;"",TEXT(A19,"ddd"),"")</f>
        <v>Wed</v>
      </c>
      <c r="I19" s="1" t="str">
        <f aca="false">IF(A19&lt;&gt;"",TEXT(A19,"MMM"),"")</f>
        <v>Jun</v>
      </c>
      <c r="J19" s="3" t="n">
        <f aca="false">IF(G19&gt;0,1,IF(G19&lt;0,-1,0))</f>
        <v>-1</v>
      </c>
      <c r="K19" s="3" t="n">
        <f aca="false">IF(J19=J18,K18+1,1)</f>
        <v>2</v>
      </c>
      <c r="L19" s="9" t="str">
        <f aca="false">IF(ABS(G19)&gt;STRONG_MOV_TRSH,"STRONG","")</f>
        <v/>
      </c>
      <c r="M19" s="9"/>
      <c r="N19" s="9" t="str">
        <f aca="false">IF(L12="STRONG",(E15/E12)-1,"")</f>
        <v/>
      </c>
      <c r="O19" s="1" t="n">
        <f aca="false">(C19-D19)</f>
        <v>370</v>
      </c>
      <c r="P19" s="9"/>
      <c r="Q19" s="10" t="e">
        <f aca="false">IF(O19&gt;Statistics!$B$11,"High",IF(O19&lt;Statistics!$B$10,"Low", "Normal"))</f>
        <v>#NAME?</v>
      </c>
      <c r="R19" s="9" t="n">
        <f aca="false">G20</f>
        <v>0.0118956127101994</v>
      </c>
      <c r="S19" s="9" t="n">
        <f aca="false">IF(E22&lt;&gt;"",(E19/E22)-1,"")</f>
        <v>0.00219757579919655</v>
      </c>
      <c r="T19" s="9"/>
      <c r="U19" s="1" t="n">
        <f aca="false">O19-O18</f>
        <v>251</v>
      </c>
      <c r="V19" s="9" t="e">
        <f aca="false">IF(Q19="High","Wait",IF(G19&gt;0,"Buy","Sell"))</f>
        <v>#NAME?</v>
      </c>
      <c r="W19" s="9" t="e">
        <f aca="false">IF(Q19="High","Close",IF(G19&lt;0,"Close","Hold"))</f>
        <v>#NAME?</v>
      </c>
      <c r="X19" s="9" t="e">
        <f aca="false">IF(Q19="Normal", "Confirmed","Check")</f>
        <v>#NAME?</v>
      </c>
    </row>
    <row r="20" customFormat="false" ht="12.8" hidden="false" customHeight="false" outlineLevel="0" collapsed="false">
      <c r="A20" s="11" t="n">
        <v>45085.2083333333</v>
      </c>
      <c r="B20" s="7" t="n">
        <v>14503</v>
      </c>
      <c r="C20" s="7" t="n">
        <v>14527</v>
      </c>
      <c r="D20" s="7" t="n">
        <v>14257</v>
      </c>
      <c r="E20" s="7" t="n">
        <v>14318.75</v>
      </c>
      <c r="F20" s="8" t="n">
        <v>961594</v>
      </c>
      <c r="G20" s="9" t="n">
        <f aca="false">IF(ISNUMBER(B19),LN(B20/B19), "")</f>
        <v>0.0118956127101994</v>
      </c>
      <c r="H20" s="1" t="str">
        <f aca="false">IF(A20&lt;&gt;"",TEXT(A20,"ddd"),"")</f>
        <v>Thu</v>
      </c>
      <c r="I20" s="1" t="str">
        <f aca="false">IF(A20&lt;&gt;"",TEXT(A20,"MMM"),"")</f>
        <v>Jun</v>
      </c>
      <c r="J20" s="3" t="n">
        <f aca="false">IF(G20&gt;0,1,IF(G20&lt;0,-1,0))</f>
        <v>1</v>
      </c>
      <c r="K20" s="3" t="n">
        <f aca="false">IF(J20=J19,K19+1,1)</f>
        <v>1</v>
      </c>
      <c r="L20" s="9" t="str">
        <f aca="false">IF(ABS(G20)&gt;STRONG_MOV_TRSH,"STRONG","")</f>
        <v/>
      </c>
      <c r="M20" s="9"/>
      <c r="N20" s="9" t="str">
        <f aca="false">IF(L13="STRONG",(E16/E13)-1,"")</f>
        <v/>
      </c>
      <c r="O20" s="1" t="n">
        <f aca="false">(C20-D20)</f>
        <v>270</v>
      </c>
      <c r="P20" s="9"/>
      <c r="Q20" s="10" t="e">
        <f aca="false">IF(O20&gt;Statistics!$B$11,"High",IF(O20&lt;Statistics!$B$10,"Low", "Normal"))</f>
        <v>#NAME?</v>
      </c>
      <c r="R20" s="9" t="n">
        <f aca="false">G21</f>
        <v>0.00366493007240105</v>
      </c>
      <c r="S20" s="9" t="n">
        <f aca="false">IF(E23&lt;&gt;"",(E20/E23)-1,"")</f>
        <v>-0.0341483979763912</v>
      </c>
      <c r="T20" s="9"/>
      <c r="U20" s="1" t="n">
        <f aca="false">O20-O19</f>
        <v>-100</v>
      </c>
      <c r="V20" s="9" t="e">
        <f aca="false">IF(Q20="High","Wait",IF(G20&gt;0,"Buy","Sell"))</f>
        <v>#NAME?</v>
      </c>
      <c r="W20" s="9" t="e">
        <f aca="false">IF(Q20="High","Close",IF(G20&lt;0,"Close","Hold"))</f>
        <v>#NAME?</v>
      </c>
      <c r="X20" s="9" t="e">
        <f aca="false">IF(Q20="Normal", "Confirmed","Check")</f>
        <v>#NAME?</v>
      </c>
    </row>
    <row r="21" customFormat="false" ht="12.8" hidden="false" customHeight="false" outlineLevel="0" collapsed="false">
      <c r="A21" s="11" t="n">
        <v>45086.2083333333</v>
      </c>
      <c r="B21" s="7" t="n">
        <v>14556.25</v>
      </c>
      <c r="C21" s="7" t="n">
        <v>14688</v>
      </c>
      <c r="D21" s="7" t="n">
        <v>14460.25</v>
      </c>
      <c r="E21" s="7" t="n">
        <v>14518.75</v>
      </c>
      <c r="F21" s="8" t="n">
        <v>987711</v>
      </c>
      <c r="G21" s="9" t="n">
        <f aca="false">IF(ISNUMBER(B20),LN(B21/B20), "")</f>
        <v>0.00366493007240105</v>
      </c>
      <c r="H21" s="1" t="str">
        <f aca="false">IF(A21&lt;&gt;"",TEXT(A21,"ddd"),"")</f>
        <v>Fri</v>
      </c>
      <c r="I21" s="1" t="str">
        <f aca="false">IF(A21&lt;&gt;"",TEXT(A21,"MMM"),"")</f>
        <v>Jun</v>
      </c>
      <c r="J21" s="3" t="n">
        <f aca="false">IF(G21&gt;0,1,IF(G21&lt;0,-1,0))</f>
        <v>1</v>
      </c>
      <c r="K21" s="3" t="n">
        <f aca="false">IF(J21=J20,K20+1,1)</f>
        <v>2</v>
      </c>
      <c r="L21" s="9" t="str">
        <f aca="false">IF(ABS(G21)&gt;STRONG_MOV_TRSH,"STRONG","")</f>
        <v/>
      </c>
      <c r="M21" s="9"/>
      <c r="N21" s="9" t="str">
        <f aca="false">IF(L14="STRONG",(E17/E14)-1,"")</f>
        <v/>
      </c>
      <c r="O21" s="1" t="n">
        <f aca="false">(C21-D21)</f>
        <v>227.75</v>
      </c>
      <c r="P21" s="9"/>
      <c r="Q21" s="10" t="e">
        <f aca="false">IF(O21&gt;Statistics!$B$11,"High",IF(O21&lt;Statistics!$B$10,"Low", "Normal"))</f>
        <v>#NAME?</v>
      </c>
      <c r="R21" s="9" t="n">
        <f aca="false">G22</f>
        <v>0.0166405093326799</v>
      </c>
      <c r="S21" s="9" t="n">
        <f aca="false">IF(E24&lt;&gt;"",(E21/E24)-1,"")</f>
        <v>-0.0274149249732047</v>
      </c>
      <c r="T21" s="9"/>
      <c r="U21" s="1" t="n">
        <f aca="false">O21-O20</f>
        <v>-42.25</v>
      </c>
      <c r="V21" s="9" t="e">
        <f aca="false">IF(Q21="High","Wait",IF(G21&gt;0,"Buy","Sell"))</f>
        <v>#NAME?</v>
      </c>
      <c r="W21" s="9" t="e">
        <f aca="false">IF(Q21="High","Close",IF(G21&lt;0,"Close","Hold"))</f>
        <v>#NAME?</v>
      </c>
      <c r="X21" s="9" t="e">
        <f aca="false">IF(Q21="Normal", "Confirmed","Check")</f>
        <v>#NAME?</v>
      </c>
      <c r="Y21" s="9"/>
    </row>
    <row r="22" customFormat="false" ht="12.8" hidden="false" customHeight="false" outlineLevel="0" collapsed="false">
      <c r="A22" s="11" t="n">
        <v>45089.2083333333</v>
      </c>
      <c r="B22" s="7" t="n">
        <v>14800.5</v>
      </c>
      <c r="C22" s="7" t="n">
        <v>14826.75</v>
      </c>
      <c r="D22" s="7" t="n">
        <v>14553.75</v>
      </c>
      <c r="E22" s="7" t="n">
        <v>14561.5</v>
      </c>
      <c r="F22" s="8" t="n">
        <v>346323</v>
      </c>
      <c r="G22" s="9" t="n">
        <f aca="false">IF(ISNUMBER(B21),LN(B22/B21), "")</f>
        <v>0.0166405093326799</v>
      </c>
      <c r="H22" s="1" t="str">
        <f aca="false">IF(A22&lt;&gt;"",TEXT(A22,"ddd"),"")</f>
        <v>Mon</v>
      </c>
      <c r="I22" s="1" t="str">
        <f aca="false">IF(A22&lt;&gt;"",TEXT(A22,"MMM"),"")</f>
        <v>Jun</v>
      </c>
      <c r="J22" s="3" t="n">
        <f aca="false">IF(G22&gt;0,1,IF(G22&lt;0,-1,0))</f>
        <v>1</v>
      </c>
      <c r="K22" s="3" t="n">
        <f aca="false">IF(J22=J21,K21+1,1)</f>
        <v>3</v>
      </c>
      <c r="L22" s="9" t="str">
        <f aca="false">IF(ABS(G22)&gt;STRONG_MOV_TRSH,"STRONG","")</f>
        <v/>
      </c>
      <c r="M22" s="9"/>
      <c r="N22" s="9" t="str">
        <f aca="false">IF(L15="STRONG",(E18/E15)-1,"")</f>
        <v/>
      </c>
      <c r="O22" s="1" t="n">
        <f aca="false">(C22-D22)</f>
        <v>273</v>
      </c>
      <c r="P22" s="9"/>
      <c r="Q22" s="10" t="e">
        <f aca="false">IF(O22&gt;Statistics!$B$11,"High",IF(O22&lt;Statistics!$B$10,"Low", "Normal"))</f>
        <v>#NAME?</v>
      </c>
      <c r="R22" s="9" t="n">
        <f aca="false">G23</f>
        <v>0.00765616777114863</v>
      </c>
      <c r="S22" s="9" t="n">
        <f aca="false">IF(E25&lt;&gt;"",(E22/E25)-1,"")</f>
        <v>-0.0318795292866165</v>
      </c>
      <c r="T22" s="9"/>
      <c r="U22" s="1" t="n">
        <f aca="false">O22-O21</f>
        <v>45.25</v>
      </c>
      <c r="V22" s="9" t="e">
        <f aca="false">IF(Q22="High","Wait",IF(G22&gt;0,"Buy","Sell"))</f>
        <v>#NAME?</v>
      </c>
      <c r="W22" s="9" t="e">
        <f aca="false">IF(Q22="High","Close",IF(G22&lt;0,"Close","Hold"))</f>
        <v>#NAME?</v>
      </c>
      <c r="X22" s="9" t="e">
        <f aca="false">IF(Q22="Normal", "Confirmed","Check")</f>
        <v>#NAME?</v>
      </c>
    </row>
    <row r="23" customFormat="false" ht="12.8" hidden="false" customHeight="false" outlineLevel="0" collapsed="false">
      <c r="A23" s="11" t="n">
        <v>45090.2083333333</v>
      </c>
      <c r="B23" s="7" t="n">
        <v>14914.25</v>
      </c>
      <c r="C23" s="7" t="n">
        <v>14968.25</v>
      </c>
      <c r="D23" s="7" t="n">
        <v>14779.5</v>
      </c>
      <c r="E23" s="7" t="n">
        <v>14825</v>
      </c>
      <c r="F23" s="8" t="n">
        <v>320709</v>
      </c>
      <c r="G23" s="9" t="n">
        <f aca="false">IF(ISNUMBER(B22),LN(B23/B22), "")</f>
        <v>0.00765616777114863</v>
      </c>
      <c r="H23" s="1" t="str">
        <f aca="false">IF(A23&lt;&gt;"",TEXT(A23,"ddd"),"")</f>
        <v>Tue</v>
      </c>
      <c r="I23" s="1" t="str">
        <f aca="false">IF(A23&lt;&gt;"",TEXT(A23,"MMM"),"")</f>
        <v>Jun</v>
      </c>
      <c r="J23" s="3" t="n">
        <f aca="false">IF(G23&gt;0,1,IF(G23&lt;0,-1,0))</f>
        <v>1</v>
      </c>
      <c r="K23" s="3" t="n">
        <f aca="false">IF(J23=J22,K22+1,1)</f>
        <v>4</v>
      </c>
      <c r="L23" s="9" t="str">
        <f aca="false">IF(ABS(G23)&gt;STRONG_MOV_TRSH,"STRONG","")</f>
        <v/>
      </c>
      <c r="M23" s="9"/>
      <c r="N23" s="9" t="str">
        <f aca="false">IF(L16="STRONG",(E19/E16)-1,"")</f>
        <v/>
      </c>
      <c r="O23" s="1" t="n">
        <f aca="false">(C23-D23)</f>
        <v>188.75</v>
      </c>
      <c r="P23" s="9"/>
      <c r="Q23" s="10" t="e">
        <f aca="false">IF(O23&gt;Statistics!$B$11,"High",IF(O23&lt;Statistics!$B$10,"Low", "Normal"))</f>
        <v>#NAME?</v>
      </c>
      <c r="R23" s="9" t="n">
        <f aca="false">G24</f>
        <v>0.00658270830244542</v>
      </c>
      <c r="S23" s="9" t="n">
        <f aca="false">IF(E26&lt;&gt;"",(E23/E26)-1,"")</f>
        <v>-0.0242698477992596</v>
      </c>
      <c r="T23" s="9"/>
      <c r="U23" s="1" t="n">
        <f aca="false">O23-O22</f>
        <v>-84.25</v>
      </c>
      <c r="V23" s="9" t="e">
        <f aca="false">IF(Q23="High","Wait",IF(G23&gt;0,"Buy","Sell"))</f>
        <v>#NAME?</v>
      </c>
      <c r="W23" s="9" t="e">
        <f aca="false">IF(Q23="High","Close",IF(G23&lt;0,"Close","Hold"))</f>
        <v>#NAME?</v>
      </c>
      <c r="X23" s="9" t="e">
        <f aca="false">IF(Q23="Normal", "Confirmed","Check")</f>
        <v>#NAME?</v>
      </c>
    </row>
    <row r="24" customFormat="false" ht="12.8" hidden="false" customHeight="false" outlineLevel="0" collapsed="false">
      <c r="A24" s="11" t="n">
        <v>45091.2083333333</v>
      </c>
      <c r="B24" s="7" t="n">
        <v>15012.75</v>
      </c>
      <c r="C24" s="7" t="n">
        <v>15059.5</v>
      </c>
      <c r="D24" s="7" t="n">
        <v>14793</v>
      </c>
      <c r="E24" s="7" t="n">
        <v>14928</v>
      </c>
      <c r="F24" s="8" t="n">
        <v>201554</v>
      </c>
      <c r="G24" s="9" t="n">
        <f aca="false">IF(ISNUMBER(B23),LN(B24/B23), "")</f>
        <v>0.00658270830244542</v>
      </c>
      <c r="H24" s="1" t="str">
        <f aca="false">IF(A24&lt;&gt;"",TEXT(A24,"ddd"),"")</f>
        <v>Wed</v>
      </c>
      <c r="I24" s="1" t="str">
        <f aca="false">IF(A24&lt;&gt;"",TEXT(A24,"MMM"),"")</f>
        <v>Jun</v>
      </c>
      <c r="J24" s="3" t="n">
        <f aca="false">IF(G24&gt;0,1,IF(G24&lt;0,-1,0))</f>
        <v>1</v>
      </c>
      <c r="K24" s="3" t="n">
        <f aca="false">IF(J24=J23,K23+1,1)</f>
        <v>5</v>
      </c>
      <c r="L24" s="9" t="str">
        <f aca="false">IF(ABS(G24)&gt;STRONG_MOV_TRSH,"STRONG","")</f>
        <v/>
      </c>
      <c r="M24" s="9"/>
      <c r="N24" s="9" t="str">
        <f aca="false">IF(L17="STRONG",(E20/E17)-1,"")</f>
        <v/>
      </c>
      <c r="O24" s="1" t="n">
        <f aca="false">(C24-D24)</f>
        <v>266.5</v>
      </c>
      <c r="P24" s="9"/>
      <c r="Q24" s="10" t="e">
        <f aca="false">IF(O24&gt;Statistics!$B$11,"High",IF(O24&lt;Statistics!$B$10,"Low", "Normal"))</f>
        <v>#NAME?</v>
      </c>
      <c r="R24" s="9" t="n">
        <f aca="false">G25</f>
        <v>0.011605802312768</v>
      </c>
      <c r="S24" s="9" t="n">
        <f aca="false">IF(E27&lt;&gt;"",(E24/E27)-1,"")</f>
        <v>-0.0244731253063225</v>
      </c>
      <c r="T24" s="9"/>
      <c r="U24" s="1" t="n">
        <f aca="false">O24-O23</f>
        <v>77.75</v>
      </c>
      <c r="V24" s="9" t="e">
        <f aca="false">IF(Q24="High","Wait",IF(G24&gt;0,"Buy","Sell"))</f>
        <v>#NAME?</v>
      </c>
      <c r="W24" s="9" t="e">
        <f aca="false">IF(Q24="High","Close",IF(G24&lt;0,"Close","Hold"))</f>
        <v>#NAME?</v>
      </c>
      <c r="X24" s="9" t="e">
        <f aca="false">IF(Q24="Normal", "Confirmed","Check")</f>
        <v>#NAME?</v>
      </c>
    </row>
    <row r="25" customFormat="false" ht="12.8" hidden="false" customHeight="false" outlineLevel="0" collapsed="false">
      <c r="A25" s="11" t="n">
        <v>45092.2083333333</v>
      </c>
      <c r="B25" s="7" t="n">
        <v>15188</v>
      </c>
      <c r="C25" s="7" t="n">
        <v>15252</v>
      </c>
      <c r="D25" s="7" t="n">
        <v>14883</v>
      </c>
      <c r="E25" s="7" t="n">
        <v>15041</v>
      </c>
      <c r="F25" s="8" t="n">
        <v>152424</v>
      </c>
      <c r="G25" s="9" t="n">
        <f aca="false">IF(ISNUMBER(B24),LN(B25/B24), "")</f>
        <v>0.011605802312768</v>
      </c>
      <c r="H25" s="1" t="str">
        <f aca="false">IF(A25&lt;&gt;"",TEXT(A25,"ddd"),"")</f>
        <v>Thu</v>
      </c>
      <c r="I25" s="1" t="str">
        <f aca="false">IF(A25&lt;&gt;"",TEXT(A25,"MMM"),"")</f>
        <v>Jun</v>
      </c>
      <c r="J25" s="3" t="n">
        <f aca="false">IF(G25&gt;0,1,IF(G25&lt;0,-1,0))</f>
        <v>1</v>
      </c>
      <c r="K25" s="3" t="n">
        <f aca="false">IF(J25=J24,K24+1,1)</f>
        <v>6</v>
      </c>
      <c r="L25" s="9" t="str">
        <f aca="false">IF(ABS(G25)&gt;STRONG_MOV_TRSH,"STRONG","")</f>
        <v/>
      </c>
      <c r="M25" s="9"/>
      <c r="N25" s="9" t="str">
        <f aca="false">IF(L18="STRONG",(E21/E18)-1,"")</f>
        <v/>
      </c>
      <c r="O25" s="1" t="n">
        <f aca="false">(C25-D25)</f>
        <v>369</v>
      </c>
      <c r="P25" s="9"/>
      <c r="Q25" s="10" t="e">
        <f aca="false">IF(O25&gt;Statistics!$B$11,"High",IF(O25&lt;Statistics!$B$10,"Low", "Normal"))</f>
        <v>#NAME?</v>
      </c>
      <c r="R25" s="9" t="n">
        <f aca="false">G26</f>
        <v>0.00843221808362852</v>
      </c>
      <c r="S25" s="9" t="n">
        <f aca="false">IF(E28&lt;&gt;"",(E25/E28)-1,"")</f>
        <v>-0.0135108545943464</v>
      </c>
      <c r="T25" s="9"/>
      <c r="U25" s="1" t="n">
        <f aca="false">O25-O24</f>
        <v>102.5</v>
      </c>
      <c r="V25" s="9" t="e">
        <f aca="false">IF(Q25="High","Wait",IF(G25&gt;0,"Buy","Sell"))</f>
        <v>#NAME?</v>
      </c>
      <c r="W25" s="9" t="e">
        <f aca="false">IF(Q25="High","Close",IF(G25&lt;0,"Close","Hold"))</f>
        <v>#NAME?</v>
      </c>
      <c r="X25" s="9" t="e">
        <f aca="false">IF(Q25="Normal", "Confirmed","Check")</f>
        <v>#NAME?</v>
      </c>
    </row>
    <row r="26" customFormat="false" ht="12.8" hidden="false" customHeight="false" outlineLevel="0" collapsed="false">
      <c r="A26" s="11" t="n">
        <v>45093.2083333333</v>
      </c>
      <c r="B26" s="7" t="n">
        <v>15316.61</v>
      </c>
      <c r="C26" s="7" t="n">
        <v>15326</v>
      </c>
      <c r="D26" s="7" t="n">
        <v>15130.25</v>
      </c>
      <c r="E26" s="7" t="n">
        <v>15193.75</v>
      </c>
      <c r="F26" s="8" t="n">
        <v>1000125</v>
      </c>
      <c r="G26" s="9" t="n">
        <f aca="false">IF(ISNUMBER(B25),LN(B26/B25), "")</f>
        <v>0.00843221808362852</v>
      </c>
      <c r="H26" s="1" t="str">
        <f aca="false">IF(A26&lt;&gt;"",TEXT(A26,"ddd"),"")</f>
        <v>Fri</v>
      </c>
      <c r="I26" s="1" t="str">
        <f aca="false">IF(A26&lt;&gt;"",TEXT(A26,"MMM"),"")</f>
        <v>Jun</v>
      </c>
      <c r="J26" s="3" t="n">
        <f aca="false">IF(G26&gt;0,1,IF(G26&lt;0,-1,0))</f>
        <v>1</v>
      </c>
      <c r="K26" s="3" t="n">
        <f aca="false">IF(J26=J25,K25+1,1)</f>
        <v>7</v>
      </c>
      <c r="L26" s="9" t="str">
        <f aca="false">IF(ABS(G26)&gt;STRONG_MOV_TRSH,"STRONG","")</f>
        <v/>
      </c>
      <c r="M26" s="9"/>
      <c r="N26" s="9" t="str">
        <f aca="false">IF(L19="STRONG",(E22/E19)-1,"")</f>
        <v/>
      </c>
      <c r="O26" s="1" t="n">
        <f aca="false">(C26-D26)</f>
        <v>195.75</v>
      </c>
      <c r="P26" s="9"/>
      <c r="Q26" s="10" t="e">
        <f aca="false">IF(O26&gt;Statistics!$B$11,"High",IF(O26&lt;Statistics!$B$10,"Low", "Normal"))</f>
        <v>#NAME?</v>
      </c>
      <c r="R26" s="9" t="n">
        <f aca="false">G27</f>
        <v>-0.00393221870156083</v>
      </c>
      <c r="S26" s="9" t="n">
        <f aca="false">IF(E29&lt;&gt;"",(E26/E29)-1,"")</f>
        <v>0.0100884190932058</v>
      </c>
      <c r="T26" s="9"/>
      <c r="U26" s="1" t="n">
        <f aca="false">O26-O25</f>
        <v>-173.25</v>
      </c>
      <c r="V26" s="9" t="e">
        <f aca="false">IF(Q26="High","Wait",IF(G26&gt;0,"Buy","Sell"))</f>
        <v>#NAME?</v>
      </c>
      <c r="W26" s="9" t="e">
        <f aca="false">IF(Q26="High","Close",IF(G26&lt;0,"Close","Hold"))</f>
        <v>#NAME?</v>
      </c>
      <c r="X26" s="9" t="e">
        <f aca="false">IF(Q26="Normal", "Confirmed","Check")</f>
        <v>#NAME?</v>
      </c>
    </row>
    <row r="27" customFormat="false" ht="12.8" hidden="false" customHeight="false" outlineLevel="0" collapsed="false">
      <c r="A27" s="11" t="n">
        <v>45097.2083333333</v>
      </c>
      <c r="B27" s="7" t="n">
        <v>15256.5</v>
      </c>
      <c r="C27" s="7" t="n">
        <v>15321.75</v>
      </c>
      <c r="D27" s="7" t="n">
        <v>15126.25</v>
      </c>
      <c r="E27" s="7" t="n">
        <v>15302.5</v>
      </c>
      <c r="F27" s="8" t="n">
        <v>1052906</v>
      </c>
      <c r="G27" s="9" t="n">
        <f aca="false">IF(ISNUMBER(B26),LN(B27/B26), "")</f>
        <v>-0.00393221870156083</v>
      </c>
      <c r="H27" s="1" t="str">
        <f aca="false">IF(A27&lt;&gt;"",TEXT(A27,"ddd"),"")</f>
        <v>Tue</v>
      </c>
      <c r="I27" s="1" t="str">
        <f aca="false">IF(A27&lt;&gt;"",TEXT(A27,"MMM"),"")</f>
        <v>Jun</v>
      </c>
      <c r="J27" s="3" t="n">
        <f aca="false">IF(G27&gt;0,1,IF(G27&lt;0,-1,0))</f>
        <v>-1</v>
      </c>
      <c r="K27" s="3" t="n">
        <f aca="false">IF(J27=J26,K26+1,1)</f>
        <v>1</v>
      </c>
      <c r="L27" s="9" t="str">
        <f aca="false">IF(ABS(G27)&gt;STRONG_MOV_TRSH,"STRONG","")</f>
        <v/>
      </c>
      <c r="M27" s="9"/>
      <c r="N27" s="9" t="str">
        <f aca="false">IF(L20="STRONG",(E23/E20)-1,"")</f>
        <v/>
      </c>
      <c r="O27" s="1" t="n">
        <f aca="false">(C27-D27)</f>
        <v>195.5</v>
      </c>
      <c r="P27" s="9"/>
      <c r="Q27" s="10" t="e">
        <f aca="false">IF(O27&gt;Statistics!$B$11,"High",IF(O27&lt;Statistics!$B$10,"Low", "Normal"))</f>
        <v>#NAME?</v>
      </c>
      <c r="R27" s="9" t="n">
        <f aca="false">G28</f>
        <v>-0.0140264011435335</v>
      </c>
      <c r="S27" s="9" t="n">
        <f aca="false">IF(E30&lt;&gt;"",(E27/E30)-1,"")</f>
        <v>0.00436466264111313</v>
      </c>
      <c r="T27" s="9"/>
      <c r="U27" s="1" t="n">
        <f aca="false">O27-O26</f>
        <v>-0.25</v>
      </c>
      <c r="V27" s="9" t="e">
        <f aca="false">IF(Q27="High","Wait",IF(G27&gt;0,"Buy","Sell"))</f>
        <v>#NAME?</v>
      </c>
      <c r="W27" s="9" t="e">
        <f aca="false">IF(Q27="High","Close",IF(G27&lt;0,"Close","Hold"))</f>
        <v>#NAME?</v>
      </c>
      <c r="X27" s="9" t="e">
        <f aca="false">IF(Q27="Normal", "Confirmed","Check")</f>
        <v>#NAME?</v>
      </c>
    </row>
    <row r="28" customFormat="false" ht="12.8" hidden="false" customHeight="false" outlineLevel="0" collapsed="false">
      <c r="A28" s="11" t="n">
        <v>45098.2083333333</v>
      </c>
      <c r="B28" s="7" t="n">
        <v>15044</v>
      </c>
      <c r="C28" s="7" t="n">
        <v>15273</v>
      </c>
      <c r="D28" s="7" t="n">
        <v>15002.5</v>
      </c>
      <c r="E28" s="7" t="n">
        <v>15247</v>
      </c>
      <c r="F28" s="8" t="n">
        <v>945397</v>
      </c>
      <c r="G28" s="9" t="n">
        <f aca="false">IF(ISNUMBER(B27),LN(B28/B27), "")</f>
        <v>-0.0140264011435335</v>
      </c>
      <c r="H28" s="1" t="str">
        <f aca="false">IF(A28&lt;&gt;"",TEXT(A28,"ddd"),"")</f>
        <v>Wed</v>
      </c>
      <c r="I28" s="1" t="str">
        <f aca="false">IF(A28&lt;&gt;"",TEXT(A28,"MMM"),"")</f>
        <v>Jun</v>
      </c>
      <c r="J28" s="3" t="n">
        <f aca="false">IF(G28&gt;0,1,IF(G28&lt;0,-1,0))</f>
        <v>-1</v>
      </c>
      <c r="K28" s="3" t="n">
        <f aca="false">IF(J28=J27,K27+1,1)</f>
        <v>2</v>
      </c>
      <c r="L28" s="9" t="str">
        <f aca="false">IF(ABS(G28)&gt;STRONG_MOV_TRSH,"STRONG","")</f>
        <v/>
      </c>
      <c r="M28" s="9"/>
      <c r="N28" s="9" t="str">
        <f aca="false">IF(L21="STRONG",(E24/E21)-1,"")</f>
        <v/>
      </c>
      <c r="O28" s="1" t="n">
        <f aca="false">(C28-D28)</f>
        <v>270.5</v>
      </c>
      <c r="P28" s="9" t="n">
        <f aca="false">STDEV(G7:G28)*SQRT(252)</f>
        <v>0.180728869180363</v>
      </c>
      <c r="Q28" s="10" t="e">
        <f aca="false">IF(O28&gt;Statistics!$B$11,"High",IF(O28&lt;Statistics!$B$10,"Low", "Normal"))</f>
        <v>#NAME?</v>
      </c>
      <c r="R28" s="9" t="n">
        <f aca="false">G29</f>
        <v>0.0112861114523845</v>
      </c>
      <c r="S28" s="9" t="n">
        <f aca="false">IF(E31&lt;&gt;"",(E28/E31)-1,"")</f>
        <v>0.0125346570816662</v>
      </c>
      <c r="T28" s="13" t="n">
        <f aca="false">F28/AVERAGE(F7:F26)</f>
        <v>1.13309124128118</v>
      </c>
      <c r="U28" s="1" t="n">
        <f aca="false">O28-O27</f>
        <v>75</v>
      </c>
      <c r="V28" s="9" t="e">
        <f aca="false">IF(Q28="High","Wait",IF(G28&gt;0,"Buy","Sell"))</f>
        <v>#NAME?</v>
      </c>
      <c r="W28" s="9" t="e">
        <f aca="false">IF(Q28="High","Close",IF(G28&lt;0,"Close","Hold"))</f>
        <v>#NAME?</v>
      </c>
      <c r="X28" s="9" t="e">
        <f aca="false">IF(Q28="Normal", "Confirmed","Check")</f>
        <v>#NAME?</v>
      </c>
      <c r="Y28" s="1"/>
    </row>
    <row r="29" customFormat="false" ht="12.8" hidden="false" customHeight="false" outlineLevel="0" collapsed="false">
      <c r="A29" s="11" t="n">
        <v>45099.2083333333</v>
      </c>
      <c r="B29" s="7" t="n">
        <v>15214.75</v>
      </c>
      <c r="C29" s="7" t="n">
        <v>15238</v>
      </c>
      <c r="D29" s="7" t="n">
        <v>14964</v>
      </c>
      <c r="E29" s="7" t="n">
        <v>15042</v>
      </c>
      <c r="F29" s="8" t="n">
        <v>994988</v>
      </c>
      <c r="G29" s="9" t="n">
        <f aca="false">IF(ISNUMBER(B28),LN(B29/B28), "")</f>
        <v>0.0112861114523845</v>
      </c>
      <c r="H29" s="1" t="str">
        <f aca="false">IF(A29&lt;&gt;"",TEXT(A29,"ddd"),"")</f>
        <v>Thu</v>
      </c>
      <c r="I29" s="1" t="str">
        <f aca="false">IF(A29&lt;&gt;"",TEXT(A29,"MMM"),"")</f>
        <v>Jun</v>
      </c>
      <c r="J29" s="3" t="n">
        <f aca="false">IF(G29&gt;0,1,IF(G29&lt;0,-1,0))</f>
        <v>1</v>
      </c>
      <c r="K29" s="3" t="n">
        <f aca="false">IF(J29=J28,K28+1,1)</f>
        <v>1</v>
      </c>
      <c r="L29" s="9" t="str">
        <f aca="false">IF(ABS(G29)&gt;STRONG_MOV_TRSH,"STRONG","")</f>
        <v/>
      </c>
      <c r="M29" s="9"/>
      <c r="N29" s="9" t="str">
        <f aca="false">IF(L22="STRONG",(E25/E22)-1,"")</f>
        <v/>
      </c>
      <c r="O29" s="1" t="n">
        <f aca="false">(C29-D29)</f>
        <v>274</v>
      </c>
      <c r="P29" s="9" t="n">
        <f aca="false">STDEV(G8:G29)*SQRT(252)</f>
        <v>0.178131136345709</v>
      </c>
      <c r="Q29" s="10" t="e">
        <f aca="false">IF(O29&gt;Statistics!$B$11,"High",IF(O29&lt;Statistics!$B$10,"Low", "Normal"))</f>
        <v>#NAME?</v>
      </c>
      <c r="R29" s="9" t="n">
        <f aca="false">G30</f>
        <v>-0.0103393382999158</v>
      </c>
      <c r="S29" s="9" t="n">
        <f aca="false">IF(E32&lt;&gt;"",(E29/E32)-1,"")</f>
        <v>0.0112438864518731</v>
      </c>
      <c r="T29" s="13" t="n">
        <f aca="false">F29/AVERAGE(F8:F27)</f>
        <v>1.18267328274363</v>
      </c>
      <c r="U29" s="1" t="n">
        <f aca="false">O29-O28</f>
        <v>3.5</v>
      </c>
      <c r="V29" s="9" t="e">
        <f aca="false">IF(Q29="High","Wait",IF(G29&gt;0,"Buy","Sell"))</f>
        <v>#NAME?</v>
      </c>
      <c r="W29" s="9" t="e">
        <f aca="false">IF(Q29="High","Close",IF(G29&lt;0,"Close","Hold"))</f>
        <v>#NAME?</v>
      </c>
      <c r="X29" s="9" t="e">
        <f aca="false">IF(Q29="Normal", "Confirmed","Check")</f>
        <v>#NAME?</v>
      </c>
      <c r="Y29" s="9"/>
    </row>
    <row r="30" customFormat="false" ht="12.8" hidden="false" customHeight="false" outlineLevel="0" collapsed="false">
      <c r="A30" s="11" t="n">
        <v>45100.2083333333</v>
      </c>
      <c r="B30" s="7" t="n">
        <v>15058.25</v>
      </c>
      <c r="C30" s="7" t="n">
        <v>15236.5</v>
      </c>
      <c r="D30" s="7" t="n">
        <v>14984.75</v>
      </c>
      <c r="E30" s="7" t="n">
        <v>15236</v>
      </c>
      <c r="F30" s="8" t="n">
        <v>998278</v>
      </c>
      <c r="G30" s="9" t="n">
        <f aca="false">IF(ISNUMBER(B29),LN(B30/B29), "")</f>
        <v>-0.0103393382999158</v>
      </c>
      <c r="H30" s="1" t="str">
        <f aca="false">IF(A30&lt;&gt;"",TEXT(A30,"ddd"),"")</f>
        <v>Fri</v>
      </c>
      <c r="I30" s="1" t="str">
        <f aca="false">IF(A30&lt;&gt;"",TEXT(A30,"MMM"),"")</f>
        <v>Jun</v>
      </c>
      <c r="J30" s="3" t="n">
        <f aca="false">IF(G30&gt;0,1,IF(G30&lt;0,-1,0))</f>
        <v>-1</v>
      </c>
      <c r="K30" s="3" t="n">
        <f aca="false">IF(J30=J29,K29+1,1)</f>
        <v>1</v>
      </c>
      <c r="L30" s="9" t="str">
        <f aca="false">IF(ABS(G30)&gt;STRONG_MOV_TRSH,"STRONG","")</f>
        <v/>
      </c>
      <c r="M30" s="9"/>
      <c r="N30" s="9" t="str">
        <f aca="false">IF(L23="STRONG",(E26/E23)-1,"")</f>
        <v/>
      </c>
      <c r="O30" s="1" t="n">
        <f aca="false">(C30-D30)</f>
        <v>251.75</v>
      </c>
      <c r="P30" s="9" t="n">
        <f aca="false">STDEV(G9:G30)*SQRT(252)</f>
        <v>0.184852080914522</v>
      </c>
      <c r="Q30" s="10" t="e">
        <f aca="false">IF(O30&gt;Statistics!$B$11,"High",IF(O30&lt;Statistics!$B$10,"Low", "Normal"))</f>
        <v>#NAME?</v>
      </c>
      <c r="R30" s="9" t="n">
        <f aca="false">G31</f>
        <v>-0.0134885338414087</v>
      </c>
      <c r="S30" s="9" t="n">
        <f aca="false">IF(E33&lt;&gt;"",(E30/E33)-1,"")</f>
        <v>0.00987605223039711</v>
      </c>
      <c r="T30" s="13" t="n">
        <f aca="false">F30/AVERAGE(F9:F28)</f>
        <v>1.17495159382289</v>
      </c>
      <c r="U30" s="1" t="n">
        <f aca="false">O30-O29</f>
        <v>-22.25</v>
      </c>
      <c r="V30" s="9" t="e">
        <f aca="false">IF(Q30="High","Wait",IF(G30&gt;0,"Buy","Sell"))</f>
        <v>#NAME?</v>
      </c>
      <c r="W30" s="9" t="e">
        <f aca="false">IF(Q30="High","Close",IF(G30&lt;0,"Close","Hold"))</f>
        <v>#NAME?</v>
      </c>
      <c r="X30" s="9" t="e">
        <f aca="false">IF(Q30="Normal", "Confirmed","Check")</f>
        <v>#NAME?</v>
      </c>
      <c r="Y30" s="9"/>
    </row>
    <row r="31" customFormat="false" ht="12.8" hidden="false" customHeight="false" outlineLevel="0" collapsed="false">
      <c r="A31" s="11" t="n">
        <v>45103.2083333333</v>
      </c>
      <c r="B31" s="7" t="n">
        <v>14856.5</v>
      </c>
      <c r="C31" s="7" t="n">
        <v>15152.25</v>
      </c>
      <c r="D31" s="7" t="n">
        <v>14853.5</v>
      </c>
      <c r="E31" s="7" t="n">
        <v>15058.25</v>
      </c>
      <c r="F31" s="8" t="n">
        <v>1039539</v>
      </c>
      <c r="G31" s="9" t="n">
        <f aca="false">IF(ISNUMBER(B30),LN(B31/B30), "")</f>
        <v>-0.0134885338414087</v>
      </c>
      <c r="H31" s="1" t="str">
        <f aca="false">IF(A31&lt;&gt;"",TEXT(A31,"ddd"),"")</f>
        <v>Mon</v>
      </c>
      <c r="I31" s="1" t="str">
        <f aca="false">IF(A31&lt;&gt;"",TEXT(A31,"MMM"),"")</f>
        <v>Jun</v>
      </c>
      <c r="J31" s="3" t="n">
        <f aca="false">IF(G31&gt;0,1,IF(G31&lt;0,-1,0))</f>
        <v>-1</v>
      </c>
      <c r="K31" s="3" t="n">
        <f aca="false">IF(J31=J30,K30+1,1)</f>
        <v>2</v>
      </c>
      <c r="L31" s="9" t="str">
        <f aca="false">IF(ABS(G31)&gt;STRONG_MOV_TRSH,"STRONG","")</f>
        <v/>
      </c>
      <c r="M31" s="9"/>
      <c r="N31" s="9" t="str">
        <f aca="false">IF(L24="STRONG",(E27/E24)-1,"")</f>
        <v/>
      </c>
      <c r="O31" s="1" t="n">
        <f aca="false">(C31-D31)</f>
        <v>298.75</v>
      </c>
      <c r="P31" s="9" t="n">
        <f aca="false">STDEV(G10:G31)*SQRT(252)</f>
        <v>0.185834754136618</v>
      </c>
      <c r="Q31" s="10" t="e">
        <f aca="false">IF(O31&gt;Statistics!$B$11,"High",IF(O31&lt;Statistics!$B$10,"Low", "Normal"))</f>
        <v>#NAME?</v>
      </c>
      <c r="R31" s="9" t="n">
        <f aca="false">G32</f>
        <v>0.0170185634436534</v>
      </c>
      <c r="S31" s="9" t="n">
        <f aca="false">IF(E34&lt;&gt;"",(E31/E34)-1,"")</f>
        <v>-0.00674450051119691</v>
      </c>
      <c r="T31" s="13" t="n">
        <f aca="false">F31/AVERAGE(F10:F29)</f>
        <v>1.21526774956463</v>
      </c>
      <c r="U31" s="1" t="n">
        <f aca="false">O31-O30</f>
        <v>47</v>
      </c>
      <c r="V31" s="9" t="e">
        <f aca="false">IF(Q31="High","Wait",IF(G31&gt;0,"Buy","Sell"))</f>
        <v>#NAME?</v>
      </c>
      <c r="W31" s="9" t="e">
        <f aca="false">IF(Q31="High","Close",IF(G31&lt;0,"Close","Hold"))</f>
        <v>#NAME?</v>
      </c>
      <c r="X31" s="9" t="e">
        <f aca="false">IF(Q31="Normal", "Confirmed","Check")</f>
        <v>#NAME?</v>
      </c>
      <c r="Y31" s="9"/>
    </row>
    <row r="32" customFormat="false" ht="12.8" hidden="false" customHeight="false" outlineLevel="0" collapsed="false">
      <c r="A32" s="11" t="n">
        <v>45104.2083333333</v>
      </c>
      <c r="B32" s="7" t="n">
        <v>15111.5</v>
      </c>
      <c r="C32" s="7" t="n">
        <v>15139.75</v>
      </c>
      <c r="D32" s="7" t="n">
        <v>14862.5</v>
      </c>
      <c r="E32" s="7" t="n">
        <v>14874.75</v>
      </c>
      <c r="F32" s="8" t="n">
        <v>961486</v>
      </c>
      <c r="G32" s="9" t="n">
        <f aca="false">IF(ISNUMBER(B31),LN(B32/B31), "")</f>
        <v>0.0170185634436534</v>
      </c>
      <c r="H32" s="1" t="str">
        <f aca="false">IF(A32&lt;&gt;"",TEXT(A32,"ddd"),"")</f>
        <v>Tue</v>
      </c>
      <c r="I32" s="1" t="str">
        <f aca="false">IF(A32&lt;&gt;"",TEXT(A32,"MMM"),"")</f>
        <v>Jun</v>
      </c>
      <c r="J32" s="3" t="n">
        <f aca="false">IF(G32&gt;0,1,IF(G32&lt;0,-1,0))</f>
        <v>1</v>
      </c>
      <c r="K32" s="3" t="n">
        <f aca="false">IF(J32=J31,K31+1,1)</f>
        <v>1</v>
      </c>
      <c r="L32" s="9" t="str">
        <f aca="false">IF(ABS(G32)&gt;STRONG_MOV_TRSH,"STRONG","")</f>
        <v/>
      </c>
      <c r="M32" s="9"/>
      <c r="N32" s="9" t="str">
        <f aca="false">IF(L25="STRONG",(E28/E25)-1,"")</f>
        <v/>
      </c>
      <c r="O32" s="1" t="n">
        <f aca="false">(C32-D32)</f>
        <v>277.25</v>
      </c>
      <c r="P32" s="9" t="n">
        <f aca="false">STDEV(G11:G32)*SQRT(252)</f>
        <v>0.18807879918941</v>
      </c>
      <c r="Q32" s="10" t="e">
        <f aca="false">IF(O32&gt;Statistics!$B$11,"High",IF(O32&lt;Statistics!$B$10,"Low", "Normal"))</f>
        <v>#NAME?</v>
      </c>
      <c r="R32" s="9" t="n">
        <f aca="false">G33</f>
        <v>0.00122348443746125</v>
      </c>
      <c r="S32" s="9" t="n">
        <f aca="false">IF(E35&lt;&gt;"",(E32/E35)-1,"")</f>
        <v>-0.0153736678361025</v>
      </c>
      <c r="T32" s="13" t="n">
        <f aca="false">F32/AVERAGE(F11:F30)</f>
        <v>1.12193237023887</v>
      </c>
      <c r="U32" s="1" t="n">
        <f aca="false">O32-O31</f>
        <v>-21.5</v>
      </c>
      <c r="V32" s="9" t="e">
        <f aca="false">IF(Q32="High","Wait",IF(G32&gt;0,"Buy","Sell"))</f>
        <v>#NAME?</v>
      </c>
      <c r="W32" s="9" t="e">
        <f aca="false">IF(Q32="High","Close",IF(G32&lt;0,"Close","Hold"))</f>
        <v>#NAME?</v>
      </c>
      <c r="X32" s="9" t="e">
        <f aca="false">IF(Q32="Normal", "Confirmed","Check")</f>
        <v>#NAME?</v>
      </c>
      <c r="Y32" s="9"/>
    </row>
    <row r="33" customFormat="false" ht="12.8" hidden="false" customHeight="false" outlineLevel="0" collapsed="false">
      <c r="A33" s="11" t="n">
        <v>45105.2083333333</v>
      </c>
      <c r="B33" s="7" t="n">
        <v>15130</v>
      </c>
      <c r="C33" s="7" t="n">
        <v>15218.75</v>
      </c>
      <c r="D33" s="7" t="n">
        <v>15021.25</v>
      </c>
      <c r="E33" s="7" t="n">
        <v>15087</v>
      </c>
      <c r="F33" s="8" t="n">
        <v>1099390</v>
      </c>
      <c r="G33" s="9" t="n">
        <f aca="false">IF(ISNUMBER(B32),LN(B33/B32), "")</f>
        <v>0.00122348443746125</v>
      </c>
      <c r="H33" s="1" t="str">
        <f aca="false">IF(A33&lt;&gt;"",TEXT(A33,"ddd"),"")</f>
        <v>Wed</v>
      </c>
      <c r="I33" s="1" t="str">
        <f aca="false">IF(A33&lt;&gt;"",TEXT(A33,"MMM"),"")</f>
        <v>Jun</v>
      </c>
      <c r="J33" s="3" t="n">
        <f aca="false">IF(G33&gt;0,1,IF(G33&lt;0,-1,0))</f>
        <v>1</v>
      </c>
      <c r="K33" s="3" t="n">
        <f aca="false">IF(J33=J32,K32+1,1)</f>
        <v>2</v>
      </c>
      <c r="L33" s="9" t="str">
        <f aca="false">IF(ABS(G33)&gt;STRONG_MOV_TRSH,"STRONG","")</f>
        <v/>
      </c>
      <c r="M33" s="9"/>
      <c r="N33" s="9" t="str">
        <f aca="false">IF(L26="STRONG",(E29/E26)-1,"")</f>
        <v/>
      </c>
      <c r="O33" s="1" t="n">
        <f aca="false">(C33-D33)</f>
        <v>197.5</v>
      </c>
      <c r="P33" s="9" t="n">
        <f aca="false">STDEV(G12:G33)*SQRT(252)</f>
        <v>0.175807068322321</v>
      </c>
      <c r="Q33" s="10" t="e">
        <f aca="false">IF(O33&gt;Statistics!$B$11,"High",IF(O33&lt;Statistics!$B$10,"Low", "Normal"))</f>
        <v>#NAME?</v>
      </c>
      <c r="R33" s="9" t="n">
        <f aca="false">G34</f>
        <v>-0.00196822782504906</v>
      </c>
      <c r="S33" s="9" t="n">
        <f aca="false">IF(E36&lt;&gt;"",(E33/E36)-1,"")</f>
        <v>-0.0159475589472654</v>
      </c>
      <c r="T33" s="13" t="n">
        <f aca="false">F33/AVERAGE(F12:F31)</f>
        <v>1.29074622575984</v>
      </c>
      <c r="U33" s="1" t="n">
        <f aca="false">O33-O32</f>
        <v>-79.75</v>
      </c>
      <c r="V33" s="9" t="e">
        <f aca="false">IF(Q33="High","Wait",IF(G33&gt;0,"Buy","Sell"))</f>
        <v>#NAME?</v>
      </c>
      <c r="W33" s="9" t="e">
        <f aca="false">IF(Q33="High","Close",IF(G33&lt;0,"Close","Hold"))</f>
        <v>#NAME?</v>
      </c>
      <c r="X33" s="9" t="e">
        <f aca="false">IF(Q33="Normal", "Confirmed","Check")</f>
        <v>#NAME?</v>
      </c>
      <c r="Y33" s="9"/>
    </row>
    <row r="34" customFormat="false" ht="12.8" hidden="false" customHeight="false" outlineLevel="0" collapsed="false">
      <c r="A34" s="11" t="n">
        <v>45106.2083333333</v>
      </c>
      <c r="B34" s="7" t="n">
        <v>15100.25</v>
      </c>
      <c r="C34" s="7" t="n">
        <v>15202.75</v>
      </c>
      <c r="D34" s="7" t="n">
        <v>15028.5</v>
      </c>
      <c r="E34" s="7" t="n">
        <v>15160.5</v>
      </c>
      <c r="F34" s="8" t="n">
        <v>988008</v>
      </c>
      <c r="G34" s="9" t="n">
        <f aca="false">IF(ISNUMBER(B33),LN(B34/B33), "")</f>
        <v>-0.00196822782504906</v>
      </c>
      <c r="H34" s="1" t="str">
        <f aca="false">IF(A34&lt;&gt;"",TEXT(A34,"ddd"),"")</f>
        <v>Thu</v>
      </c>
      <c r="I34" s="1" t="str">
        <f aca="false">IF(A34&lt;&gt;"",TEXT(A34,"MMM"),"")</f>
        <v>Jun</v>
      </c>
      <c r="J34" s="3" t="n">
        <f aca="false">IF(G34&gt;0,1,IF(G34&lt;0,-1,0))</f>
        <v>-1</v>
      </c>
      <c r="K34" s="3" t="n">
        <f aca="false">IF(J34=J33,K33+1,1)</f>
        <v>1</v>
      </c>
      <c r="L34" s="9" t="str">
        <f aca="false">IF(ABS(G34)&gt;STRONG_MOV_TRSH,"STRONG","")</f>
        <v/>
      </c>
      <c r="M34" s="9"/>
      <c r="N34" s="9" t="str">
        <f aca="false">IF(L27="STRONG",(E30/E27)-1,"")</f>
        <v/>
      </c>
      <c r="O34" s="1" t="n">
        <f aca="false">(C34-D34)</f>
        <v>174.25</v>
      </c>
      <c r="P34" s="9" t="n">
        <f aca="false">STDEV(G13:G34)*SQRT(252)</f>
        <v>0.159084806095814</v>
      </c>
      <c r="Q34" s="10" t="e">
        <f aca="false">IF(O34&gt;Statistics!$B$11,"High",IF(O34&lt;Statistics!$B$10,"Low", "Normal"))</f>
        <v>#NAME?</v>
      </c>
      <c r="R34" s="9" t="n">
        <f aca="false">G35</f>
        <v>0.0155569096934273</v>
      </c>
      <c r="S34" s="9" t="n">
        <f aca="false">IF(E37&lt;&gt;"",(E34/E37)-1,"")</f>
        <v>-0.0127633249763943</v>
      </c>
      <c r="T34" s="13" t="n">
        <f aca="false">F34/AVERAGE(F13:F32)</f>
        <v>1.16120572373412</v>
      </c>
      <c r="U34" s="1" t="n">
        <f aca="false">O34-O33</f>
        <v>-23.25</v>
      </c>
      <c r="V34" s="9" t="e">
        <f aca="false">IF(Q34="High","Wait",IF(G34&gt;0,"Buy","Sell"))</f>
        <v>#NAME?</v>
      </c>
      <c r="W34" s="9" t="e">
        <f aca="false">IF(Q34="High","Close",IF(G34&lt;0,"Close","Hold"))</f>
        <v>#NAME?</v>
      </c>
      <c r="X34" s="9" t="e">
        <f aca="false">IF(Q34="Normal", "Confirmed","Check")</f>
        <v>#NAME?</v>
      </c>
      <c r="Y34" s="9"/>
    </row>
    <row r="35" customFormat="false" ht="12.8" hidden="false" customHeight="false" outlineLevel="0" collapsed="false">
      <c r="A35" s="11" t="n">
        <v>45107.2083333333</v>
      </c>
      <c r="B35" s="7" t="n">
        <v>15337</v>
      </c>
      <c r="C35" s="7" t="n">
        <v>15376.5</v>
      </c>
      <c r="D35" s="7" t="n">
        <v>15098.75</v>
      </c>
      <c r="E35" s="7" t="n">
        <v>15107</v>
      </c>
      <c r="F35" s="8" t="n">
        <v>782655</v>
      </c>
      <c r="G35" s="9" t="n">
        <f aca="false">IF(ISNUMBER(B34),LN(B35/B34), "")</f>
        <v>0.0155569096934273</v>
      </c>
      <c r="H35" s="1" t="str">
        <f aca="false">IF(A35&lt;&gt;"",TEXT(A35,"ddd"),"")</f>
        <v>Fri</v>
      </c>
      <c r="I35" s="1" t="str">
        <f aca="false">IF(A35&lt;&gt;"",TEXT(A35,"MMM"),"")</f>
        <v>Jun</v>
      </c>
      <c r="J35" s="3" t="n">
        <f aca="false">IF(G35&gt;0,1,IF(G35&lt;0,-1,0))</f>
        <v>1</v>
      </c>
      <c r="K35" s="3" t="n">
        <f aca="false">IF(J35=J34,K34+1,1)</f>
        <v>1</v>
      </c>
      <c r="L35" s="9" t="str">
        <f aca="false">IF(ABS(G35)&gt;STRONG_MOV_TRSH,"STRONG","")</f>
        <v/>
      </c>
      <c r="M35" s="9"/>
      <c r="N35" s="9" t="str">
        <f aca="false">IF(L28="STRONG",(E31/E28)-1,"")</f>
        <v/>
      </c>
      <c r="O35" s="1" t="n">
        <f aca="false">(C35-D35)</f>
        <v>277.75</v>
      </c>
      <c r="P35" s="9" t="n">
        <f aca="false">STDEV(G14:G35)*SQRT(252)</f>
        <v>0.165148820664665</v>
      </c>
      <c r="Q35" s="10" t="e">
        <f aca="false">IF(O35&gt;Statistics!$B$11,"High",IF(O35&lt;Statistics!$B$10,"Low", "Normal"))</f>
        <v>#NAME?</v>
      </c>
      <c r="R35" s="9" t="n">
        <f aca="false">G36</f>
        <v>0.00180771503623503</v>
      </c>
      <c r="S35" s="9" t="n">
        <f aca="false">IF(E38&lt;&gt;"",(E35/E38)-1,"")</f>
        <v>-0.0161510908498861</v>
      </c>
      <c r="T35" s="13" t="n">
        <f aca="false">F35/AVERAGE(F14:F33)</f>
        <v>0.926553371335216</v>
      </c>
      <c r="U35" s="1" t="n">
        <f aca="false">O35-O34</f>
        <v>103.5</v>
      </c>
      <c r="V35" s="9" t="e">
        <f aca="false">IF(Q35="High","Wait",IF(G35&gt;0,"Buy","Sell"))</f>
        <v>#NAME?</v>
      </c>
      <c r="W35" s="9" t="e">
        <f aca="false">IF(Q35="High","Close",IF(G35&lt;0,"Close","Hold"))</f>
        <v>#NAME?</v>
      </c>
      <c r="X35" s="9" t="e">
        <f aca="false">IF(Q35="Normal", "Confirmed","Check")</f>
        <v>#NAME?</v>
      </c>
      <c r="Y35" s="9"/>
    </row>
    <row r="36" customFormat="false" ht="12.8" hidden="false" customHeight="false" outlineLevel="0" collapsed="false">
      <c r="A36" s="11" t="n">
        <v>45110.2083333333</v>
      </c>
      <c r="B36" s="7" t="n">
        <v>15364.75</v>
      </c>
      <c r="C36" s="7" t="n">
        <v>15392</v>
      </c>
      <c r="D36" s="7" t="n">
        <v>15307.5</v>
      </c>
      <c r="E36" s="7" t="n">
        <v>15331.5</v>
      </c>
      <c r="F36" s="8" t="n">
        <v>429677</v>
      </c>
      <c r="G36" s="9" t="n">
        <f aca="false">IF(ISNUMBER(B35),LN(B36/B35), "")</f>
        <v>0.00180771503623503</v>
      </c>
      <c r="H36" s="1" t="str">
        <f aca="false">IF(A36&lt;&gt;"",TEXT(A36,"ddd"),"")</f>
        <v>Mon</v>
      </c>
      <c r="I36" s="1" t="str">
        <f aca="false">IF(A36&lt;&gt;"",TEXT(A36,"MMM"),"")</f>
        <v>Jul</v>
      </c>
      <c r="J36" s="3" t="n">
        <f aca="false">IF(G36&gt;0,1,IF(G36&lt;0,-1,0))</f>
        <v>1</v>
      </c>
      <c r="K36" s="3" t="n">
        <f aca="false">IF(J36=J35,K35+1,1)</f>
        <v>2</v>
      </c>
      <c r="L36" s="9" t="str">
        <f aca="false">IF(ABS(G36)&gt;STRONG_MOV_TRSH,"STRONG","")</f>
        <v/>
      </c>
      <c r="M36" s="9"/>
      <c r="N36" s="9" t="str">
        <f aca="false">IF(L29="STRONG",(E32/E29)-1,"")</f>
        <v/>
      </c>
      <c r="O36" s="1" t="n">
        <f aca="false">(C36-D36)</f>
        <v>84.5</v>
      </c>
      <c r="P36" s="9" t="n">
        <f aca="false">STDEV(G15:G36)*SQRT(252)</f>
        <v>0.161697551153855</v>
      </c>
      <c r="Q36" s="10" t="e">
        <f aca="false">IF(O36&gt;Statistics!$B$11,"High",IF(O36&lt;Statistics!$B$10,"Low", "Normal"))</f>
        <v>#NAME?</v>
      </c>
      <c r="R36" s="9" t="n">
        <f aca="false">G37</f>
        <v>-0.000260370052405827</v>
      </c>
      <c r="S36" s="9" t="n">
        <f aca="false">IF(E39&lt;&gt;"",(E36/E39)-1,"")</f>
        <v>0.00772314973051147</v>
      </c>
      <c r="T36" s="13" t="n">
        <f aca="false">F36/AVERAGE(F15:F34)</f>
        <v>0.51001093964961</v>
      </c>
      <c r="U36" s="1" t="n">
        <f aca="false">O36-O35</f>
        <v>-193.25</v>
      </c>
      <c r="V36" s="9" t="e">
        <f aca="false">IF(Q36="High","Wait",IF(G36&gt;0,"Buy","Sell"))</f>
        <v>#NAME?</v>
      </c>
      <c r="W36" s="9" t="e">
        <f aca="false">IF(Q36="High","Close",IF(G36&lt;0,"Close","Hold"))</f>
        <v>#NAME?</v>
      </c>
      <c r="X36" s="9" t="e">
        <f aca="false">IF(Q36="Normal", "Confirmed","Check")</f>
        <v>#NAME?</v>
      </c>
      <c r="Y36" s="9"/>
    </row>
    <row r="37" customFormat="false" ht="12.8" hidden="false" customHeight="false" outlineLevel="0" collapsed="false">
      <c r="A37" s="11" t="n">
        <v>45112.2083333333</v>
      </c>
      <c r="B37" s="7" t="n">
        <v>15360.75</v>
      </c>
      <c r="C37" s="7" t="n">
        <v>15431.75</v>
      </c>
      <c r="D37" s="7" t="n">
        <v>15255.25</v>
      </c>
      <c r="E37" s="7" t="n">
        <v>15356.5</v>
      </c>
      <c r="F37" s="8" t="n">
        <v>868758</v>
      </c>
      <c r="G37" s="9" t="n">
        <f aca="false">IF(ISNUMBER(B36),LN(B37/B36), "")</f>
        <v>-0.000260370052405827</v>
      </c>
      <c r="H37" s="1" t="str">
        <f aca="false">IF(A37&lt;&gt;"",TEXT(A37,"ddd"),"")</f>
        <v>Wed</v>
      </c>
      <c r="I37" s="1" t="str">
        <f aca="false">IF(A37&lt;&gt;"",TEXT(A37,"MMM"),"")</f>
        <v>Jul</v>
      </c>
      <c r="J37" s="3" t="n">
        <f aca="false">IF(G37&gt;0,1,IF(G37&lt;0,-1,0))</f>
        <v>-1</v>
      </c>
      <c r="K37" s="3" t="n">
        <f aca="false">IF(J37=J36,K36+1,1)</f>
        <v>1</v>
      </c>
      <c r="L37" s="9" t="str">
        <f aca="false">IF(ABS(G37)&gt;STRONG_MOV_TRSH,"STRONG","")</f>
        <v/>
      </c>
      <c r="M37" s="9"/>
      <c r="N37" s="9" t="str">
        <f aca="false">IF(L30="STRONG",(E33/E30)-1,"")</f>
        <v/>
      </c>
      <c r="O37" s="1" t="n">
        <f aca="false">(C37-D37)</f>
        <v>176.5</v>
      </c>
      <c r="P37" s="9" t="n">
        <f aca="false">STDEV(G16:G37)*SQRT(252)</f>
        <v>0.159093243438433</v>
      </c>
      <c r="Q37" s="10" t="e">
        <f aca="false">IF(O37&gt;Statistics!$B$11,"High",IF(O37&lt;Statistics!$B$10,"Low", "Normal"))</f>
        <v>#NAME?</v>
      </c>
      <c r="R37" s="9" t="n">
        <f aca="false">G38</f>
        <v>-0.0080232466016541</v>
      </c>
      <c r="S37" s="9" t="n">
        <f aca="false">IF(E40&lt;&gt;"",(E37/E40)-1,"")</f>
        <v>0.0105786157313723</v>
      </c>
      <c r="T37" s="13" t="n">
        <f aca="false">F37/AVERAGE(F16:F35)</f>
        <v>1.04136216468522</v>
      </c>
      <c r="U37" s="1" t="n">
        <f aca="false">O37-O36</f>
        <v>92</v>
      </c>
      <c r="V37" s="9" t="e">
        <f aca="false">IF(Q37="High","Wait",IF(G37&gt;0,"Buy","Sell"))</f>
        <v>#NAME?</v>
      </c>
      <c r="W37" s="9" t="e">
        <f aca="false">IF(Q37="High","Close",IF(G37&lt;0,"Close","Hold"))</f>
        <v>#NAME?</v>
      </c>
      <c r="X37" s="9" t="e">
        <f aca="false">IF(Q37="Normal", "Confirmed","Check")</f>
        <v>#NAME?</v>
      </c>
      <c r="Y37" s="9"/>
    </row>
    <row r="38" customFormat="false" ht="12.8" hidden="false" customHeight="false" outlineLevel="0" collapsed="false">
      <c r="A38" s="11" t="n">
        <v>45113.2083333333</v>
      </c>
      <c r="B38" s="7" t="n">
        <v>15238</v>
      </c>
      <c r="C38" s="7" t="n">
        <v>15365.75</v>
      </c>
      <c r="D38" s="7" t="n">
        <v>15112</v>
      </c>
      <c r="E38" s="7" t="n">
        <v>15355</v>
      </c>
      <c r="F38" s="8" t="n">
        <v>954281</v>
      </c>
      <c r="G38" s="9" t="n">
        <f aca="false">IF(ISNUMBER(B37),LN(B38/B37), "")</f>
        <v>-0.0080232466016541</v>
      </c>
      <c r="H38" s="1" t="str">
        <f aca="false">IF(A38&lt;&gt;"",TEXT(A38,"ddd"),"")</f>
        <v>Thu</v>
      </c>
      <c r="I38" s="1" t="str">
        <f aca="false">IF(A38&lt;&gt;"",TEXT(A38,"MMM"),"")</f>
        <v>Jul</v>
      </c>
      <c r="J38" s="3" t="n">
        <f aca="false">IF(G38&gt;0,1,IF(G38&lt;0,-1,0))</f>
        <v>-1</v>
      </c>
      <c r="K38" s="3" t="n">
        <f aca="false">IF(J38=J37,K37+1,1)</f>
        <v>2</v>
      </c>
      <c r="L38" s="9" t="str">
        <f aca="false">IF(ABS(G38)&gt;STRONG_MOV_TRSH,"STRONG","")</f>
        <v/>
      </c>
      <c r="M38" s="9"/>
      <c r="N38" s="9" t="str">
        <f aca="false">IF(L31="STRONG",(E34/E31)-1,"")</f>
        <v/>
      </c>
      <c r="O38" s="1" t="n">
        <f aca="false">(C38-D38)</f>
        <v>253.75</v>
      </c>
      <c r="P38" s="9" t="n">
        <f aca="false">STDEV(G17:G38)*SQRT(252)</f>
        <v>0.162288159156643</v>
      </c>
      <c r="Q38" s="10" t="e">
        <f aca="false">IF(O38&gt;Statistics!$B$11,"High",IF(O38&lt;Statistics!$B$10,"Low", "Normal"))</f>
        <v>#NAME?</v>
      </c>
      <c r="R38" s="9" t="n">
        <f aca="false">G39</f>
        <v>-0.0036982594604821</v>
      </c>
      <c r="S38" s="9" t="n">
        <f aca="false">IF(E41&lt;&gt;"",(E38/E41)-1,"")</f>
        <v>0.010679435915157</v>
      </c>
      <c r="T38" s="13" t="n">
        <f aca="false">F38/AVERAGE(F17:F36)</f>
        <v>1.18145515509678</v>
      </c>
      <c r="U38" s="1" t="n">
        <f aca="false">O38-O37</f>
        <v>77.25</v>
      </c>
      <c r="V38" s="9" t="e">
        <f aca="false">IF(Q38="High","Wait",IF(G38&gt;0,"Buy","Sell"))</f>
        <v>#NAME?</v>
      </c>
      <c r="W38" s="9" t="e">
        <f aca="false">IF(Q38="High","Close",IF(G38&lt;0,"Close","Hold"))</f>
        <v>#NAME?</v>
      </c>
      <c r="X38" s="9" t="e">
        <f aca="false">IF(Q38="Normal", "Confirmed","Check")</f>
        <v>#NAME?</v>
      </c>
      <c r="Y38" s="9"/>
    </row>
    <row r="39" customFormat="false" ht="12.8" hidden="false" customHeight="false" outlineLevel="0" collapsed="false">
      <c r="A39" s="11" t="n">
        <v>45114.2083333333</v>
      </c>
      <c r="B39" s="7" t="n">
        <v>15181.75</v>
      </c>
      <c r="C39" s="7" t="n">
        <v>15359.75</v>
      </c>
      <c r="D39" s="7" t="n">
        <v>15172</v>
      </c>
      <c r="E39" s="7" t="n">
        <v>15214</v>
      </c>
      <c r="F39" s="8" t="n">
        <v>1042065</v>
      </c>
      <c r="G39" s="9" t="n">
        <f aca="false">IF(ISNUMBER(B38),LN(B39/B38), "")</f>
        <v>-0.0036982594604821</v>
      </c>
      <c r="H39" s="1" t="str">
        <f aca="false">IF(A39&lt;&gt;"",TEXT(A39,"ddd"),"")</f>
        <v>Fri</v>
      </c>
      <c r="I39" s="1" t="str">
        <f aca="false">IF(A39&lt;&gt;"",TEXT(A39,"MMM"),"")</f>
        <v>Jul</v>
      </c>
      <c r="J39" s="3" t="n">
        <f aca="false">IF(G39&gt;0,1,IF(G39&lt;0,-1,0))</f>
        <v>-1</v>
      </c>
      <c r="K39" s="3" t="n">
        <f aca="false">IF(J39=J38,K38+1,1)</f>
        <v>3</v>
      </c>
      <c r="L39" s="9" t="str">
        <f aca="false">IF(ABS(G39)&gt;STRONG_MOV_TRSH,"STRONG","")</f>
        <v/>
      </c>
      <c r="M39" s="9"/>
      <c r="N39" s="9" t="str">
        <f aca="false">IF(L32="STRONG",(E35/E32)-1,"")</f>
        <v/>
      </c>
      <c r="O39" s="1" t="n">
        <f aca="false">(C39-D39)</f>
        <v>187.75</v>
      </c>
      <c r="P39" s="9" t="n">
        <f aca="false">STDEV(G18:G39)*SQRT(252)</f>
        <v>0.163413391919868</v>
      </c>
      <c r="Q39" s="10" t="e">
        <f aca="false">IF(O39&gt;Statistics!$B$11,"High",IF(O39&lt;Statistics!$B$10,"Low", "Normal"))</f>
        <v>#NAME?</v>
      </c>
      <c r="R39" s="9" t="n">
        <f aca="false">G40</f>
        <v>0.000345750157797008</v>
      </c>
      <c r="S39" s="9" t="n">
        <f aca="false">IF(E42&lt;&gt;"",(E39/E42)-1,"")</f>
        <v>-0.00301441677588465</v>
      </c>
      <c r="T39" s="13" t="n">
        <f aca="false">F39/AVERAGE(F18:F37)</f>
        <v>1.29707548881884</v>
      </c>
      <c r="U39" s="1" t="n">
        <f aca="false">O39-O38</f>
        <v>-66</v>
      </c>
      <c r="V39" s="9" t="e">
        <f aca="false">IF(Q39="High","Wait",IF(G39&gt;0,"Buy","Sell"))</f>
        <v>#NAME?</v>
      </c>
      <c r="W39" s="9" t="e">
        <f aca="false">IF(Q39="High","Close",IF(G39&lt;0,"Close","Hold"))</f>
        <v>#NAME?</v>
      </c>
      <c r="X39" s="9" t="e">
        <f aca="false">IF(Q39="Normal", "Confirmed","Check")</f>
        <v>#NAME?</v>
      </c>
      <c r="Y39" s="9"/>
    </row>
    <row r="40" customFormat="false" ht="12.8" hidden="false" customHeight="false" outlineLevel="0" collapsed="false">
      <c r="A40" s="11" t="n">
        <v>45117.2083333333</v>
      </c>
      <c r="B40" s="7" t="n">
        <v>15187</v>
      </c>
      <c r="C40" s="7" t="n">
        <v>15219.75</v>
      </c>
      <c r="D40" s="7" t="n">
        <v>15063.5</v>
      </c>
      <c r="E40" s="7" t="n">
        <v>15195.75</v>
      </c>
      <c r="F40" s="8" t="n">
        <v>1025927</v>
      </c>
      <c r="G40" s="9" t="n">
        <f aca="false">IF(ISNUMBER(B39),LN(B40/B39), "")</f>
        <v>0.000345750157797008</v>
      </c>
      <c r="H40" s="1" t="str">
        <f aca="false">IF(A40&lt;&gt;"",TEXT(A40,"ddd"),"")</f>
        <v>Mon</v>
      </c>
      <c r="I40" s="1" t="str">
        <f aca="false">IF(A40&lt;&gt;"",TEXT(A40,"MMM"),"")</f>
        <v>Jul</v>
      </c>
      <c r="J40" s="3" t="n">
        <f aca="false">IF(G40&gt;0,1,IF(G40&lt;0,-1,0))</f>
        <v>1</v>
      </c>
      <c r="K40" s="3" t="n">
        <f aca="false">IF(J40=J39,K39+1,1)</f>
        <v>1</v>
      </c>
      <c r="L40" s="9" t="str">
        <f aca="false">IF(ABS(G40)&gt;STRONG_MOV_TRSH,"STRONG","")</f>
        <v/>
      </c>
      <c r="M40" s="9"/>
      <c r="N40" s="9" t="str">
        <f aca="false">IF(L33="STRONG",(E36/E33)-1,"")</f>
        <v/>
      </c>
      <c r="O40" s="1" t="n">
        <f aca="false">(C40-D40)</f>
        <v>156.25</v>
      </c>
      <c r="P40" s="9" t="n">
        <f aca="false">STDEV(G19:G40)*SQRT(252)</f>
        <v>0.163349983185487</v>
      </c>
      <c r="Q40" s="10" t="e">
        <f aca="false">IF(O40&gt;Statistics!$B$11,"High",IF(O40&lt;Statistics!$B$10,"Low", "Normal"))</f>
        <v>#NAME?</v>
      </c>
      <c r="R40" s="9" t="n">
        <f aca="false">G41</f>
        <v>0.00479522710817794</v>
      </c>
      <c r="S40" s="9" t="n">
        <f aca="false">IF(E43&lt;&gt;"",(E40/E43)-1,"")</f>
        <v>-0.0170766021442779</v>
      </c>
      <c r="T40" s="13" t="n">
        <f aca="false">F40/AVERAGE(F19:F38)</f>
        <v>1.26684821177085</v>
      </c>
      <c r="U40" s="1" t="n">
        <f aca="false">O40-O39</f>
        <v>-31.5</v>
      </c>
      <c r="V40" s="9" t="e">
        <f aca="false">IF(Q40="High","Wait",IF(G40&gt;0,"Buy","Sell"))</f>
        <v>#NAME?</v>
      </c>
      <c r="W40" s="9" t="e">
        <f aca="false">IF(Q40="High","Close",IF(G40&lt;0,"Close","Hold"))</f>
        <v>#NAME?</v>
      </c>
      <c r="X40" s="9" t="e">
        <f aca="false">IF(Q40="Normal", "Confirmed","Check")</f>
        <v>#NAME?</v>
      </c>
      <c r="Y40" s="9"/>
    </row>
    <row r="41" customFormat="false" ht="12.8" hidden="false" customHeight="false" outlineLevel="0" collapsed="false">
      <c r="A41" s="11" t="n">
        <v>45118.2083333333</v>
      </c>
      <c r="B41" s="7" t="n">
        <v>15260</v>
      </c>
      <c r="C41" s="7" t="n">
        <v>15279.75</v>
      </c>
      <c r="D41" s="7" t="n">
        <v>15109</v>
      </c>
      <c r="E41" s="7" t="n">
        <v>15192.75</v>
      </c>
      <c r="F41" s="8" t="n">
        <v>930817</v>
      </c>
      <c r="G41" s="9" t="n">
        <f aca="false">IF(ISNUMBER(B40),LN(B41/B40), "")</f>
        <v>0.00479522710817794</v>
      </c>
      <c r="H41" s="1" t="str">
        <f aca="false">IF(A41&lt;&gt;"",TEXT(A41,"ddd"),"")</f>
        <v>Tue</v>
      </c>
      <c r="I41" s="1" t="str">
        <f aca="false">IF(A41&lt;&gt;"",TEXT(A41,"MMM"),"")</f>
        <v>Jul</v>
      </c>
      <c r="J41" s="3" t="n">
        <f aca="false">IF(G41&gt;0,1,IF(G41&lt;0,-1,0))</f>
        <v>1</v>
      </c>
      <c r="K41" s="3" t="n">
        <f aca="false">IF(J41=J40,K40+1,1)</f>
        <v>2</v>
      </c>
      <c r="L41" s="9" t="str">
        <f aca="false">IF(ABS(G41)&gt;STRONG_MOV_TRSH,"STRONG","")</f>
        <v/>
      </c>
      <c r="M41" s="9"/>
      <c r="N41" s="9" t="str">
        <f aca="false">IF(L34="STRONG",(E37/E34)-1,"")</f>
        <v/>
      </c>
      <c r="O41" s="1" t="n">
        <f aca="false">(C41-D41)</f>
        <v>170.75</v>
      </c>
      <c r="P41" s="9" t="n">
        <f aca="false">STDEV(G20:G41)*SQRT(252)</f>
        <v>0.148205512657193</v>
      </c>
      <c r="Q41" s="10" t="e">
        <f aca="false">IF(O41&gt;Statistics!$B$11,"High",IF(O41&lt;Statistics!$B$10,"Low", "Normal"))</f>
        <v>#NAME?</v>
      </c>
      <c r="R41" s="9" t="n">
        <f aca="false">G42</f>
        <v>0.012034113915119</v>
      </c>
      <c r="S41" s="9" t="n">
        <f aca="false">IF(E44&lt;&gt;"",(E41/E44)-1,"")</f>
        <v>-0.0322780980285996</v>
      </c>
      <c r="T41" s="13" t="n">
        <f aca="false">F41/AVERAGE(F20:F39)</f>
        <v>1.15429640173146</v>
      </c>
      <c r="U41" s="1" t="n">
        <f aca="false">O41-O40</f>
        <v>14.5</v>
      </c>
      <c r="V41" s="9" t="e">
        <f aca="false">IF(Q41="High","Wait",IF(G41&gt;0,"Buy","Sell"))</f>
        <v>#NAME?</v>
      </c>
      <c r="W41" s="9" t="e">
        <f aca="false">IF(Q41="High","Close",IF(G41&lt;0,"Close","Hold"))</f>
        <v>#NAME?</v>
      </c>
      <c r="X41" s="9" t="e">
        <f aca="false">IF(Q41="Normal", "Confirmed","Check")</f>
        <v>#NAME?</v>
      </c>
      <c r="Y41" s="9"/>
    </row>
    <row r="42" customFormat="false" ht="12.8" hidden="false" customHeight="false" outlineLevel="0" collapsed="false">
      <c r="A42" s="11" t="n">
        <v>45119.2083333333</v>
      </c>
      <c r="B42" s="7" t="n">
        <v>15444.75</v>
      </c>
      <c r="C42" s="7" t="n">
        <v>15507.75</v>
      </c>
      <c r="D42" s="7" t="n">
        <v>15253.25</v>
      </c>
      <c r="E42" s="7" t="n">
        <v>15260</v>
      </c>
      <c r="F42" s="8" t="n">
        <v>1077628</v>
      </c>
      <c r="G42" s="9" t="n">
        <f aca="false">IF(ISNUMBER(B41),LN(B42/B41), "")</f>
        <v>0.012034113915119</v>
      </c>
      <c r="H42" s="1" t="str">
        <f aca="false">IF(A42&lt;&gt;"",TEXT(A42,"ddd"),"")</f>
        <v>Wed</v>
      </c>
      <c r="I42" s="1" t="str">
        <f aca="false">IF(A42&lt;&gt;"",TEXT(A42,"MMM"),"")</f>
        <v>Jul</v>
      </c>
      <c r="J42" s="3" t="n">
        <f aca="false">IF(G42&gt;0,1,IF(G42&lt;0,-1,0))</f>
        <v>1</v>
      </c>
      <c r="K42" s="3" t="n">
        <f aca="false">IF(J42=J41,K41+1,1)</f>
        <v>3</v>
      </c>
      <c r="L42" s="9" t="str">
        <f aca="false">IF(ABS(G42)&gt;STRONG_MOV_TRSH,"STRONG","")</f>
        <v/>
      </c>
      <c r="M42" s="9"/>
      <c r="N42" s="9" t="str">
        <f aca="false">IF(L35="STRONG",(E38/E35)-1,"")</f>
        <v/>
      </c>
      <c r="O42" s="1" t="n">
        <f aca="false">(C42-D42)</f>
        <v>254.5</v>
      </c>
      <c r="P42" s="9" t="n">
        <f aca="false">STDEV(G21:G42)*SQRT(252)</f>
        <v>0.148307620299329</v>
      </c>
      <c r="Q42" s="10" t="e">
        <f aca="false">IF(O42&gt;Statistics!$B$11,"High",IF(O42&lt;Statistics!$B$10,"Low", "Normal"))</f>
        <v>#NAME?</v>
      </c>
      <c r="R42" s="9" t="n">
        <f aca="false">G43</f>
        <v>0.0171237885237331</v>
      </c>
      <c r="S42" s="9" t="n">
        <f aca="false">IF(E45&lt;&gt;"",(E42/E45)-1,"")</f>
        <v>-0.0274214878666688</v>
      </c>
      <c r="T42" s="13" t="n">
        <f aca="false">F42/AVERAGE(F21:F40)</f>
        <v>1.33104572997828</v>
      </c>
      <c r="U42" s="1" t="n">
        <f aca="false">O42-O41</f>
        <v>83.75</v>
      </c>
      <c r="V42" s="9" t="e">
        <f aca="false">IF(Q42="High","Wait",IF(G42&gt;0,"Buy","Sell"))</f>
        <v>#NAME?</v>
      </c>
      <c r="W42" s="9" t="e">
        <f aca="false">IF(Q42="High","Close",IF(G42&lt;0,"Close","Hold"))</f>
        <v>#NAME?</v>
      </c>
      <c r="X42" s="9" t="e">
        <f aca="false">IF(Q42="Normal", "Confirmed","Check")</f>
        <v>#NAME?</v>
      </c>
      <c r="Y42" s="9"/>
    </row>
    <row r="43" customFormat="false" ht="12.8" hidden="false" customHeight="false" outlineLevel="0" collapsed="false">
      <c r="A43" s="11" t="n">
        <v>45120.2083333333</v>
      </c>
      <c r="B43" s="7" t="n">
        <v>15711.5</v>
      </c>
      <c r="C43" s="7" t="n">
        <v>15741.25</v>
      </c>
      <c r="D43" s="7" t="n">
        <v>15455.75</v>
      </c>
      <c r="E43" s="7" t="n">
        <v>15459.75</v>
      </c>
      <c r="F43" s="8" t="n">
        <v>873031</v>
      </c>
      <c r="G43" s="9" t="n">
        <f aca="false">IF(ISNUMBER(B42),LN(B43/B42), "")</f>
        <v>0.0171237885237331</v>
      </c>
      <c r="H43" s="1" t="str">
        <f aca="false">IF(A43&lt;&gt;"",TEXT(A43,"ddd"),"")</f>
        <v>Thu</v>
      </c>
      <c r="I43" s="1" t="str">
        <f aca="false">IF(A43&lt;&gt;"",TEXT(A43,"MMM"),"")</f>
        <v>Jul</v>
      </c>
      <c r="J43" s="3" t="n">
        <f aca="false">IF(G43&gt;0,1,IF(G43&lt;0,-1,0))</f>
        <v>1</v>
      </c>
      <c r="K43" s="3" t="n">
        <f aca="false">IF(J43=J42,K42+1,1)</f>
        <v>4</v>
      </c>
      <c r="L43" s="9" t="str">
        <f aca="false">IF(ABS(G43)&gt;STRONG_MOV_TRSH,"STRONG","")</f>
        <v/>
      </c>
      <c r="M43" s="9"/>
      <c r="N43" s="9" t="str">
        <f aca="false">IF(L36="STRONG",(E39/E36)-1,"")</f>
        <v/>
      </c>
      <c r="O43" s="1" t="n">
        <f aca="false">(C43-D43)</f>
        <v>285.5</v>
      </c>
      <c r="P43" s="9" t="n">
        <f aca="false">STDEV(G22:G43)*SQRT(252)</f>
        <v>0.155981193992307</v>
      </c>
      <c r="Q43" s="10" t="e">
        <f aca="false">IF(O43&gt;Statistics!$B$11,"High",IF(O43&lt;Statistics!$B$10,"Low", "Normal"))</f>
        <v>#NAME?</v>
      </c>
      <c r="R43" s="9" t="n">
        <f aca="false">G44</f>
        <v>-0.00109852506211207</v>
      </c>
      <c r="S43" s="9" t="n">
        <f aca="false">IF(E46&lt;&gt;"",(E43/E46)-1,"")</f>
        <v>-0.0232040184494851</v>
      </c>
      <c r="T43" s="13" t="n">
        <f aca="false">F43/AVERAGE(F22:F41)</f>
        <v>1.0821374517386</v>
      </c>
      <c r="U43" s="1" t="n">
        <f aca="false">O43-O42</f>
        <v>31</v>
      </c>
      <c r="V43" s="9" t="e">
        <f aca="false">IF(Q43="High","Wait",IF(G43&gt;0,"Buy","Sell"))</f>
        <v>#NAME?</v>
      </c>
      <c r="W43" s="9" t="e">
        <f aca="false">IF(Q43="High","Close",IF(G43&lt;0,"Close","Hold"))</f>
        <v>#NAME?</v>
      </c>
      <c r="X43" s="9" t="e">
        <f aca="false">IF(Q43="Normal", "Confirmed","Check")</f>
        <v>#NAME?</v>
      </c>
      <c r="Y43" s="9"/>
    </row>
    <row r="44" customFormat="false" ht="12.8" hidden="false" customHeight="false" outlineLevel="0" collapsed="false">
      <c r="A44" s="11" t="n">
        <v>45121.2083333333</v>
      </c>
      <c r="B44" s="7" t="n">
        <v>15694.25</v>
      </c>
      <c r="C44" s="7" t="n">
        <v>15857.5</v>
      </c>
      <c r="D44" s="7" t="n">
        <v>15658</v>
      </c>
      <c r="E44" s="7" t="n">
        <v>15699.5</v>
      </c>
      <c r="F44" s="8" t="n">
        <v>992104</v>
      </c>
      <c r="G44" s="9" t="n">
        <f aca="false">IF(ISNUMBER(B43),LN(B44/B43), "")</f>
        <v>-0.00109852506211207</v>
      </c>
      <c r="H44" s="1" t="str">
        <f aca="false">IF(A44&lt;&gt;"",TEXT(A44,"ddd"),"")</f>
        <v>Fri</v>
      </c>
      <c r="I44" s="1" t="str">
        <f aca="false">IF(A44&lt;&gt;"",TEXT(A44,"MMM"),"")</f>
        <v>Jul</v>
      </c>
      <c r="J44" s="3" t="n">
        <f aca="false">IF(G44&gt;0,1,IF(G44&lt;0,-1,0))</f>
        <v>-1</v>
      </c>
      <c r="K44" s="3" t="n">
        <f aca="false">IF(J44=J43,K43+1,1)</f>
        <v>1</v>
      </c>
      <c r="L44" s="9" t="str">
        <f aca="false">IF(ABS(G44)&gt;STRONG_MOV_TRSH,"STRONG","")</f>
        <v/>
      </c>
      <c r="M44" s="9"/>
      <c r="N44" s="9" t="str">
        <f aca="false">IF(L37="STRONG",(E40/E37)-1,"")</f>
        <v/>
      </c>
      <c r="O44" s="1" t="n">
        <f aca="false">(C44-D44)</f>
        <v>199.5</v>
      </c>
      <c r="P44" s="9" t="n">
        <f aca="false">STDEV(G23:G44)*SQRT(252)</f>
        <v>0.149425669000526</v>
      </c>
      <c r="Q44" s="10" t="e">
        <f aca="false">IF(O44&gt;Statistics!$B$11,"High",IF(O44&lt;Statistics!$B$10,"Low", "Normal"))</f>
        <v>#NAME?</v>
      </c>
      <c r="R44" s="9" t="n">
        <f aca="false">G45</f>
        <v>0.00929133051717317</v>
      </c>
      <c r="S44" s="9" t="n">
        <f aca="false">IF(E47&lt;&gt;"",(E44/E47)-1,"")</f>
        <v>-0.0158287362086259</v>
      </c>
      <c r="T44" s="13" t="n">
        <f aca="false">F44/AVERAGE(F23:F42)</f>
        <v>1.17641171801426</v>
      </c>
      <c r="U44" s="1" t="n">
        <f aca="false">O44-O43</f>
        <v>-86</v>
      </c>
      <c r="V44" s="9" t="e">
        <f aca="false">IF(Q44="High","Wait",IF(G44&gt;0,"Buy","Sell"))</f>
        <v>#NAME?</v>
      </c>
      <c r="W44" s="9" t="e">
        <f aca="false">IF(Q44="High","Close",IF(G44&lt;0,"Close","Hold"))</f>
        <v>#NAME?</v>
      </c>
      <c r="X44" s="9" t="e">
        <f aca="false">IF(Q44="Normal", "Confirmed","Check")</f>
        <v>#NAME?</v>
      </c>
      <c r="Y44" s="9"/>
    </row>
    <row r="45" customFormat="false" ht="12.8" hidden="false" customHeight="false" outlineLevel="0" collapsed="false">
      <c r="A45" s="11" t="n">
        <v>45124.2083333333</v>
      </c>
      <c r="B45" s="7" t="n">
        <v>15840.75</v>
      </c>
      <c r="C45" s="7" t="n">
        <v>15886.75</v>
      </c>
      <c r="D45" s="7" t="n">
        <v>15661</v>
      </c>
      <c r="E45" s="7" t="n">
        <v>15690.25</v>
      </c>
      <c r="F45" s="8" t="n">
        <v>797555</v>
      </c>
      <c r="G45" s="9" t="n">
        <f aca="false">IF(ISNUMBER(B44),LN(B45/B44), "")</f>
        <v>0.00929133051717317</v>
      </c>
      <c r="H45" s="1" t="str">
        <f aca="false">IF(A45&lt;&gt;"",TEXT(A45,"ddd"),"")</f>
        <v>Mon</v>
      </c>
      <c r="I45" s="1" t="str">
        <f aca="false">IF(A45&lt;&gt;"",TEXT(A45,"MMM"),"")</f>
        <v>Jul</v>
      </c>
      <c r="J45" s="3" t="n">
        <f aca="false">IF(G45&gt;0,1,IF(G45&lt;0,-1,0))</f>
        <v>1</v>
      </c>
      <c r="K45" s="3" t="n">
        <f aca="false">IF(J45=J44,K44+1,1)</f>
        <v>1</v>
      </c>
      <c r="L45" s="9" t="str">
        <f aca="false">IF(ABS(G45)&gt;STRONG_MOV_TRSH,"STRONG","")</f>
        <v/>
      </c>
      <c r="M45" s="9"/>
      <c r="N45" s="9" t="str">
        <f aca="false">IF(L38="STRONG",(E41/E38)-1,"")</f>
        <v/>
      </c>
      <c r="O45" s="1" t="n">
        <f aca="false">(C45-D45)</f>
        <v>225.75</v>
      </c>
      <c r="P45" s="9" t="n">
        <f aca="false">STDEV(G24:G45)*SQRT(252)</f>
        <v>0.15018163673728</v>
      </c>
      <c r="Q45" s="10" t="e">
        <f aca="false">IF(O45&gt;Statistics!$B$11,"High",IF(O45&lt;Statistics!$B$10,"Low", "Normal"))</f>
        <v>#NAME?</v>
      </c>
      <c r="R45" s="9" t="n">
        <f aca="false">G46</f>
        <v>0.00842361693865112</v>
      </c>
      <c r="S45" s="9" t="n">
        <f aca="false">IF(E48&lt;&gt;"",(E45/E48)-1,"")</f>
        <v>-0.0147873726512096</v>
      </c>
      <c r="T45" s="13" t="n">
        <f aca="false">F45/AVERAGE(F24:F43)</f>
        <v>0.915733419737396</v>
      </c>
      <c r="U45" s="1" t="n">
        <f aca="false">O45-O44</f>
        <v>26.25</v>
      </c>
      <c r="V45" s="9" t="e">
        <f aca="false">IF(Q45="High","Wait",IF(G45&gt;0,"Buy","Sell"))</f>
        <v>#NAME?</v>
      </c>
      <c r="W45" s="9" t="e">
        <f aca="false">IF(Q45="High","Close",IF(G45&lt;0,"Close","Hold"))</f>
        <v>#NAME?</v>
      </c>
      <c r="X45" s="9" t="e">
        <f aca="false">IF(Q45="Normal", "Confirmed","Check")</f>
        <v>#NAME?</v>
      </c>
      <c r="Y45" s="9"/>
    </row>
    <row r="46" customFormat="false" ht="12.8" hidden="false" customHeight="false" outlineLevel="0" collapsed="false">
      <c r="A46" s="11" t="n">
        <v>45125.2083333333</v>
      </c>
      <c r="B46" s="7" t="n">
        <v>15974.75</v>
      </c>
      <c r="C46" s="7" t="n">
        <v>16030</v>
      </c>
      <c r="D46" s="7" t="n">
        <v>15733.5</v>
      </c>
      <c r="E46" s="7" t="n">
        <v>15827</v>
      </c>
      <c r="F46" s="8" t="n">
        <v>957136</v>
      </c>
      <c r="G46" s="9" t="n">
        <f aca="false">IF(ISNUMBER(B45),LN(B46/B45), "")</f>
        <v>0.00842361693865112</v>
      </c>
      <c r="H46" s="1" t="str">
        <f aca="false">IF(A46&lt;&gt;"",TEXT(A46,"ddd"),"")</f>
        <v>Tue</v>
      </c>
      <c r="I46" s="1" t="str">
        <f aca="false">IF(A46&lt;&gt;"",TEXT(A46,"MMM"),"")</f>
        <v>Jul</v>
      </c>
      <c r="J46" s="3" t="n">
        <f aca="false">IF(G46&gt;0,1,IF(G46&lt;0,-1,0))</f>
        <v>1</v>
      </c>
      <c r="K46" s="3" t="n">
        <f aca="false">IF(J46=J45,K45+1,1)</f>
        <v>2</v>
      </c>
      <c r="L46" s="9" t="str">
        <f aca="false">IF(ABS(G46)&gt;STRONG_MOV_TRSH,"STRONG","")</f>
        <v/>
      </c>
      <c r="M46" s="9"/>
      <c r="N46" s="9" t="str">
        <f aca="false">IF(L39="STRONG",(E42/E39)-1,"")</f>
        <v/>
      </c>
      <c r="O46" s="1" t="n">
        <f aca="false">(C46-D46)</f>
        <v>296.5</v>
      </c>
      <c r="P46" s="9" t="n">
        <f aca="false">STDEV(G25:G46)*SQRT(252)</f>
        <v>0.150874595346403</v>
      </c>
      <c r="Q46" s="10" t="e">
        <f aca="false">IF(O46&gt;Statistics!$B$11,"High",IF(O46&lt;Statistics!$B$10,"Low", "Normal"))</f>
        <v>#NAME?</v>
      </c>
      <c r="R46" s="9" t="n">
        <f aca="false">G47</f>
        <v>-0.000970752252596884</v>
      </c>
      <c r="S46" s="9" t="n">
        <f aca="false">IF(E49&lt;&gt;"",(E46/E49)-1,"")</f>
        <v>0.0149416442221366</v>
      </c>
      <c r="T46" s="13" t="n">
        <f aca="false">F46/AVERAGE(F25:F44)</f>
        <v>1.0512499969796</v>
      </c>
      <c r="U46" s="1" t="n">
        <f aca="false">O46-O45</f>
        <v>70.75</v>
      </c>
      <c r="V46" s="9" t="e">
        <f aca="false">IF(Q46="High","Wait",IF(G46&gt;0,"Buy","Sell"))</f>
        <v>#NAME?</v>
      </c>
      <c r="W46" s="9" t="e">
        <f aca="false">IF(Q46="High","Close",IF(G46&lt;0,"Close","Hold"))</f>
        <v>#NAME?</v>
      </c>
      <c r="X46" s="9" t="e">
        <f aca="false">IF(Q46="Normal", "Confirmed","Check")</f>
        <v>#NAME?</v>
      </c>
      <c r="Y46" s="9"/>
    </row>
    <row r="47" customFormat="false" ht="12.8" hidden="false" customHeight="false" outlineLevel="0" collapsed="false">
      <c r="A47" s="11" t="n">
        <v>45126.2083333333</v>
      </c>
      <c r="B47" s="7" t="n">
        <v>15959.25</v>
      </c>
      <c r="C47" s="7" t="n">
        <v>16062.5</v>
      </c>
      <c r="D47" s="7" t="n">
        <v>15911</v>
      </c>
      <c r="E47" s="7" t="n">
        <v>15952</v>
      </c>
      <c r="F47" s="8" t="n">
        <v>1093845</v>
      </c>
      <c r="G47" s="9" t="n">
        <f aca="false">IF(ISNUMBER(B46),LN(B47/B46), "")</f>
        <v>-0.000970752252596884</v>
      </c>
      <c r="H47" s="1" t="str">
        <f aca="false">IF(A47&lt;&gt;"",TEXT(A47,"ddd"),"")</f>
        <v>Wed</v>
      </c>
      <c r="I47" s="1" t="str">
        <f aca="false">IF(A47&lt;&gt;"",TEXT(A47,"MMM"),"")</f>
        <v>Jul</v>
      </c>
      <c r="J47" s="3" t="n">
        <f aca="false">IF(G47&gt;0,1,IF(G47&lt;0,-1,0))</f>
        <v>-1</v>
      </c>
      <c r="K47" s="3" t="n">
        <f aca="false">IF(J47=J46,K46+1,1)</f>
        <v>1</v>
      </c>
      <c r="L47" s="9" t="str">
        <f aca="false">IF(ABS(G47)&gt;STRONG_MOV_TRSH,"STRONG","")</f>
        <v/>
      </c>
      <c r="M47" s="9"/>
      <c r="N47" s="9" t="str">
        <f aca="false">IF(L40="STRONG",(E43/E40)-1,"")</f>
        <v/>
      </c>
      <c r="O47" s="1" t="n">
        <f aca="false">(C47-D47)</f>
        <v>151.5</v>
      </c>
      <c r="P47" s="9" t="n">
        <f aca="false">STDEV(G26:G47)*SQRT(252)</f>
        <v>0.148067473022742</v>
      </c>
      <c r="Q47" s="10" t="e">
        <f aca="false">IF(O47&gt;Statistics!$B$11,"High",IF(O47&lt;Statistics!$B$10,"Low", "Normal"))</f>
        <v>#NAME?</v>
      </c>
      <c r="R47" s="9" t="n">
        <f aca="false">G48</f>
        <v>-0.02326460249604</v>
      </c>
      <c r="S47" s="9" t="n">
        <f aca="false">IF(E50&lt;&gt;"",(E47/E50)-1,"")</f>
        <v>0.0254728958745158</v>
      </c>
      <c r="T47" s="13" t="n">
        <f aca="false">F47/AVERAGE(F26:F45)</f>
        <v>1.16029417731415</v>
      </c>
      <c r="U47" s="1" t="n">
        <f aca="false">O47-O46</f>
        <v>-145</v>
      </c>
      <c r="V47" s="9" t="e">
        <f aca="false">IF(Q47="High","Wait",IF(G47&gt;0,"Buy","Sell"))</f>
        <v>#NAME?</v>
      </c>
      <c r="W47" s="9" t="e">
        <f aca="false">IF(Q47="High","Close",IF(G47&lt;0,"Close","Hold"))</f>
        <v>#NAME?</v>
      </c>
      <c r="X47" s="9" t="e">
        <f aca="false">IF(Q47="Normal", "Confirmed","Check")</f>
        <v>#NAME?</v>
      </c>
      <c r="Y47" s="9"/>
    </row>
    <row r="48" customFormat="false" ht="12.8" hidden="false" customHeight="false" outlineLevel="0" collapsed="false">
      <c r="A48" s="11" t="n">
        <v>45127.2083333333</v>
      </c>
      <c r="B48" s="7" t="n">
        <v>15592.25</v>
      </c>
      <c r="C48" s="7" t="n">
        <v>15925.75</v>
      </c>
      <c r="D48" s="7" t="n">
        <v>15547.5</v>
      </c>
      <c r="E48" s="7" t="n">
        <v>15925.75</v>
      </c>
      <c r="F48" s="8" t="n">
        <v>1206792</v>
      </c>
      <c r="G48" s="9" t="n">
        <f aca="false">IF(ISNUMBER(B47),LN(B48/B47), "")</f>
        <v>-0.02326460249604</v>
      </c>
      <c r="H48" s="1" t="str">
        <f aca="false">IF(A48&lt;&gt;"",TEXT(A48,"ddd"),"")</f>
        <v>Thu</v>
      </c>
      <c r="I48" s="1" t="str">
        <f aca="false">IF(A48&lt;&gt;"",TEXT(A48,"MMM"),"")</f>
        <v>Jul</v>
      </c>
      <c r="J48" s="3" t="n">
        <f aca="false">IF(G48&gt;0,1,IF(G48&lt;0,-1,0))</f>
        <v>-1</v>
      </c>
      <c r="K48" s="3" t="n">
        <f aca="false">IF(J48=J47,K47+1,1)</f>
        <v>2</v>
      </c>
      <c r="L48" s="9" t="str">
        <f aca="false">IF(ABS(G48)&gt;STRONG_MOV_TRSH,"STRONG","")</f>
        <v/>
      </c>
      <c r="M48" s="9"/>
      <c r="N48" s="9" t="str">
        <f aca="false">IF(L41="STRONG",(E44/E41)-1,"")</f>
        <v/>
      </c>
      <c r="O48" s="1" t="n">
        <f aca="false">(C48-D48)</f>
        <v>378.25</v>
      </c>
      <c r="P48" s="9" t="n">
        <f aca="false">STDEV(G27:G48)*SQRT(252)</f>
        <v>0.169500459295395</v>
      </c>
      <c r="Q48" s="10" t="e">
        <f aca="false">IF(O48&gt;Statistics!$B$11,"High",IF(O48&lt;Statistics!$B$10,"Low", "Normal"))</f>
        <v>#NAME?</v>
      </c>
      <c r="R48" s="9" t="n">
        <f aca="false">G49</f>
        <v>-0.00335665100073703</v>
      </c>
      <c r="S48" s="9" t="n">
        <f aca="false">IF(E51&lt;&gt;"",(E48/E51)-1,"")</f>
        <v>0.0228976989899963</v>
      </c>
      <c r="T48" s="13" t="n">
        <f aca="false">F48/AVERAGE(F27:F46)</f>
        <v>1.28302784671564</v>
      </c>
      <c r="U48" s="1" t="n">
        <f aca="false">O48-O47</f>
        <v>226.75</v>
      </c>
      <c r="V48" s="9" t="e">
        <f aca="false">IF(Q48="High","Wait",IF(G48&gt;0,"Buy","Sell"))</f>
        <v>#NAME?</v>
      </c>
      <c r="W48" s="9" t="e">
        <f aca="false">IF(Q48="High","Close",IF(G48&lt;0,"Close","Hold"))</f>
        <v>#NAME?</v>
      </c>
      <c r="X48" s="9" t="e">
        <f aca="false">IF(Q48="Normal", "Confirmed","Check")</f>
        <v>#NAME?</v>
      </c>
      <c r="Y48" s="9"/>
    </row>
    <row r="49" customFormat="false" ht="12.8" hidden="false" customHeight="false" outlineLevel="0" collapsed="false">
      <c r="A49" s="11" t="n">
        <v>45128.2083333333</v>
      </c>
      <c r="B49" s="7" t="n">
        <v>15540</v>
      </c>
      <c r="C49" s="7" t="n">
        <v>15719.5</v>
      </c>
      <c r="D49" s="7" t="n">
        <v>15522.25</v>
      </c>
      <c r="E49" s="7" t="n">
        <v>15594</v>
      </c>
      <c r="F49" s="8" t="n">
        <v>1151784</v>
      </c>
      <c r="G49" s="9" t="n">
        <f aca="false">IF(ISNUMBER(B48),LN(B49/B48), "")</f>
        <v>-0.00335665100073703</v>
      </c>
      <c r="H49" s="1" t="str">
        <f aca="false">IF(A49&lt;&gt;"",TEXT(A49,"ddd"),"")</f>
        <v>Fri</v>
      </c>
      <c r="I49" s="1" t="str">
        <f aca="false">IF(A49&lt;&gt;"",TEXT(A49,"MMM"),"")</f>
        <v>Jul</v>
      </c>
      <c r="J49" s="3" t="n">
        <f aca="false">IF(G49&gt;0,1,IF(G49&lt;0,-1,0))</f>
        <v>-1</v>
      </c>
      <c r="K49" s="3" t="n">
        <f aca="false">IF(J49=J48,K48+1,1)</f>
        <v>3</v>
      </c>
      <c r="L49" s="9" t="str">
        <f aca="false">IF(ABS(G49)&gt;STRONG_MOV_TRSH,"STRONG","")</f>
        <v/>
      </c>
      <c r="M49" s="9"/>
      <c r="N49" s="9" t="str">
        <f aca="false">IF(L42="STRONG",(E45/E42)-1,"")</f>
        <v/>
      </c>
      <c r="O49" s="1" t="n">
        <f aca="false">(C49-D49)</f>
        <v>197.25</v>
      </c>
      <c r="P49" s="9" t="n">
        <f aca="false">STDEV(G28:G49)*SQRT(252)</f>
        <v>0.169318288973755</v>
      </c>
      <c r="Q49" s="10" t="e">
        <f aca="false">IF(O49&gt;Statistics!$B$11,"High",IF(O49&lt;Statistics!$B$10,"Low", "Normal"))</f>
        <v>#NAME?</v>
      </c>
      <c r="R49" s="9" t="n">
        <f aca="false">G50</f>
        <v>0.00136650477435735</v>
      </c>
      <c r="S49" s="9" t="n">
        <f aca="false">IF(E52&lt;&gt;"",(E49/E52)-1,"")</f>
        <v>-0.00834644918204797</v>
      </c>
      <c r="T49" s="13" t="n">
        <f aca="false">F49/AVERAGE(F28:F47)</f>
        <v>1.22188572218157</v>
      </c>
      <c r="U49" s="1" t="n">
        <f aca="false">O49-O48</f>
        <v>-181</v>
      </c>
      <c r="V49" s="9" t="e">
        <f aca="false">IF(Q49="High","Wait",IF(G49&gt;0,"Buy","Sell"))</f>
        <v>#NAME?</v>
      </c>
      <c r="W49" s="9" t="e">
        <f aca="false">IF(Q49="High","Close",IF(G49&lt;0,"Close","Hold"))</f>
        <v>#NAME?</v>
      </c>
      <c r="X49" s="9" t="e">
        <f aca="false">IF(Q49="Normal", "Confirmed","Check")</f>
        <v>#NAME?</v>
      </c>
      <c r="Y49" s="9"/>
    </row>
    <row r="50" customFormat="false" ht="12.8" hidden="false" customHeight="false" outlineLevel="0" collapsed="false">
      <c r="A50" s="11" t="n">
        <v>45131.2083333333</v>
      </c>
      <c r="B50" s="7" t="n">
        <v>15561.25</v>
      </c>
      <c r="C50" s="7" t="n">
        <v>15618.25</v>
      </c>
      <c r="D50" s="7" t="n">
        <v>15484.5</v>
      </c>
      <c r="E50" s="7" t="n">
        <v>15555.75</v>
      </c>
      <c r="F50" s="8" t="n">
        <v>912619</v>
      </c>
      <c r="G50" s="9" t="n">
        <f aca="false">IF(ISNUMBER(B49),LN(B50/B49), "")</f>
        <v>0.00136650477435735</v>
      </c>
      <c r="H50" s="1" t="str">
        <f aca="false">IF(A50&lt;&gt;"",TEXT(A50,"ddd"),"")</f>
        <v>Mon</v>
      </c>
      <c r="I50" s="1" t="str">
        <f aca="false">IF(A50&lt;&gt;"",TEXT(A50,"MMM"),"")</f>
        <v>Jul</v>
      </c>
      <c r="J50" s="3" t="n">
        <f aca="false">IF(G50&gt;0,1,IF(G50&lt;0,-1,0))</f>
        <v>1</v>
      </c>
      <c r="K50" s="3" t="n">
        <f aca="false">IF(J50=J49,K49+1,1)</f>
        <v>1</v>
      </c>
      <c r="L50" s="9" t="str">
        <f aca="false">IF(ABS(G50)&gt;STRONG_MOV_TRSH,"STRONG","")</f>
        <v/>
      </c>
      <c r="M50" s="9"/>
      <c r="N50" s="9" t="str">
        <f aca="false">IF(L43="STRONG",(E46/E43)-1,"")</f>
        <v/>
      </c>
      <c r="O50" s="1" t="n">
        <f aca="false">(C50-D50)</f>
        <v>133.75</v>
      </c>
      <c r="P50" s="9" t="n">
        <f aca="false">STDEV(G29:G50)*SQRT(252)</f>
        <v>0.160909281534122</v>
      </c>
      <c r="Q50" s="10" t="e">
        <f aca="false">IF(O50&gt;Statistics!$B$11,"High",IF(O50&lt;Statistics!$B$10,"Low", "Normal"))</f>
        <v>#NAME?</v>
      </c>
      <c r="R50" s="9" t="n">
        <f aca="false">G51</f>
        <v>0.00715563695807242</v>
      </c>
      <c r="S50" s="9" t="n">
        <f aca="false">IF(E53&lt;&gt;"",(E50/E53)-1,"")</f>
        <v>-0.00533913071278991</v>
      </c>
      <c r="T50" s="13" t="n">
        <f aca="false">F50/AVERAGE(F29:F48)</f>
        <v>0.954924045043518</v>
      </c>
      <c r="U50" s="1" t="n">
        <f aca="false">O50-O49</f>
        <v>-63.5</v>
      </c>
      <c r="V50" s="9" t="e">
        <f aca="false">IF(Q50="High","Wait",IF(G50&gt;0,"Buy","Sell"))</f>
        <v>#NAME?</v>
      </c>
      <c r="W50" s="9" t="e">
        <f aca="false">IF(Q50="High","Close",IF(G50&lt;0,"Close","Hold"))</f>
        <v>#NAME?</v>
      </c>
      <c r="X50" s="9" t="e">
        <f aca="false">IF(Q50="Normal", "Confirmed","Check")</f>
        <v>#NAME?</v>
      </c>
      <c r="Y50" s="9"/>
    </row>
    <row r="51" customFormat="false" ht="12.8" hidden="false" customHeight="false" outlineLevel="0" collapsed="false">
      <c r="A51" s="11" t="n">
        <v>45132.2083333333</v>
      </c>
      <c r="B51" s="7" t="n">
        <v>15673</v>
      </c>
      <c r="C51" s="7" t="n">
        <v>15736</v>
      </c>
      <c r="D51" s="7" t="n">
        <v>15549</v>
      </c>
      <c r="E51" s="7" t="n">
        <v>15569.25</v>
      </c>
      <c r="F51" s="8" t="n">
        <v>826753</v>
      </c>
      <c r="G51" s="9" t="n">
        <f aca="false">IF(ISNUMBER(B50),LN(B51/B50), "")</f>
        <v>0.00715563695807242</v>
      </c>
      <c r="H51" s="1" t="str">
        <f aca="false">IF(A51&lt;&gt;"",TEXT(A51,"ddd"),"")</f>
        <v>Tue</v>
      </c>
      <c r="I51" s="1" t="str">
        <f aca="false">IF(A51&lt;&gt;"",TEXT(A51,"MMM"),"")</f>
        <v>Jul</v>
      </c>
      <c r="J51" s="3" t="n">
        <f aca="false">IF(G51&gt;0,1,IF(G51&lt;0,-1,0))</f>
        <v>1</v>
      </c>
      <c r="K51" s="3" t="n">
        <f aca="false">IF(J51=J50,K50+1,1)</f>
        <v>2</v>
      </c>
      <c r="L51" s="9" t="str">
        <f aca="false">IF(ABS(G51)&gt;STRONG_MOV_TRSH,"STRONG","")</f>
        <v/>
      </c>
      <c r="M51" s="9"/>
      <c r="N51" s="9" t="str">
        <f aca="false">IF(L44="STRONG",(E47/E44)-1,"")</f>
        <v/>
      </c>
      <c r="O51" s="1" t="n">
        <f aca="false">(C51-D51)</f>
        <v>187</v>
      </c>
      <c r="P51" s="9" t="n">
        <f aca="false">STDEV(G30:G51)*SQRT(252)</f>
        <v>0.158495222492714</v>
      </c>
      <c r="Q51" s="10" t="e">
        <f aca="false">IF(O51&gt;Statistics!$B$11,"High",IF(O51&lt;Statistics!$B$10,"Low", "Normal"))</f>
        <v>#NAME?</v>
      </c>
      <c r="R51" s="9" t="n">
        <f aca="false">G52</f>
        <v>-0.00397970717448913</v>
      </c>
      <c r="S51" s="9" t="n">
        <f aca="false">IF(E54&lt;&gt;"",(E51/E54)-1,"")</f>
        <v>-0.000946483572895285</v>
      </c>
      <c r="T51" s="13" t="n">
        <f aca="false">F51/AVERAGE(F30:F49)</f>
        <v>0.858038989233219</v>
      </c>
      <c r="U51" s="1" t="n">
        <f aca="false">O51-O50</f>
        <v>53.25</v>
      </c>
      <c r="V51" s="9" t="e">
        <f aca="false">IF(Q51="High","Wait",IF(G51&gt;0,"Buy","Sell"))</f>
        <v>#NAME?</v>
      </c>
      <c r="W51" s="9" t="e">
        <f aca="false">IF(Q51="High","Close",IF(G51&lt;0,"Close","Hold"))</f>
        <v>#NAME?</v>
      </c>
      <c r="X51" s="9" t="e">
        <f aca="false">IF(Q51="Normal", "Confirmed","Check")</f>
        <v>#NAME?</v>
      </c>
      <c r="Y51" s="9"/>
    </row>
    <row r="52" customFormat="false" ht="12.8" hidden="false" customHeight="false" outlineLevel="0" collapsed="false">
      <c r="A52" s="11" t="n">
        <v>45133.2083333333</v>
      </c>
      <c r="B52" s="7" t="n">
        <v>15610.75</v>
      </c>
      <c r="C52" s="7" t="n">
        <v>15739.5</v>
      </c>
      <c r="D52" s="7" t="n">
        <v>15515</v>
      </c>
      <c r="E52" s="7" t="n">
        <v>15725.25</v>
      </c>
      <c r="F52" s="8" t="n">
        <v>1110099</v>
      </c>
      <c r="G52" s="9" t="n">
        <f aca="false">IF(ISNUMBER(B51),LN(B52/B51), "")</f>
        <v>-0.00397970717448913</v>
      </c>
      <c r="H52" s="1" t="str">
        <f aca="false">IF(A52&lt;&gt;"",TEXT(A52,"ddd"),"")</f>
        <v>Wed</v>
      </c>
      <c r="I52" s="1" t="str">
        <f aca="false">IF(A52&lt;&gt;"",TEXT(A52,"MMM"),"")</f>
        <v>Jul</v>
      </c>
      <c r="J52" s="3" t="n">
        <f aca="false">IF(G52&gt;0,1,IF(G52&lt;0,-1,0))</f>
        <v>-1</v>
      </c>
      <c r="K52" s="3" t="n">
        <f aca="false">IF(J52=J51,K51+1,1)</f>
        <v>1</v>
      </c>
      <c r="L52" s="9" t="str">
        <f aca="false">IF(ABS(G52)&gt;STRONG_MOV_TRSH,"STRONG","")</f>
        <v/>
      </c>
      <c r="M52" s="9"/>
      <c r="N52" s="9" t="str">
        <f aca="false">IF(L45="STRONG",(E48/E45)-1,"")</f>
        <v/>
      </c>
      <c r="O52" s="1" t="n">
        <f aca="false">(C52-D52)</f>
        <v>224.5</v>
      </c>
      <c r="P52" s="9" t="n">
        <f aca="false">STDEV(G31:G52)*SQRT(252)</f>
        <v>0.154272602643984</v>
      </c>
      <c r="Q52" s="10" t="e">
        <f aca="false">IF(O52&gt;Statistics!$B$11,"High",IF(O52&lt;Statistics!$B$10,"Low", "Normal"))</f>
        <v>#NAME?</v>
      </c>
      <c r="R52" s="9" t="n">
        <f aca="false">G53</f>
        <v>-0.00254956963815431</v>
      </c>
      <c r="S52" s="9" t="n">
        <f aca="false">IF(E55&lt;&gt;"",(E52/E55)-1,"")</f>
        <v>-0.00783936401779239</v>
      </c>
      <c r="T52" s="13" t="n">
        <f aca="false">F52/AVERAGE(F31:F50)</f>
        <v>1.15725138111108</v>
      </c>
      <c r="U52" s="1" t="n">
        <f aca="false">O52-O51</f>
        <v>37.5</v>
      </c>
      <c r="V52" s="9" t="e">
        <f aca="false">IF(Q52="High","Wait",IF(G52&gt;0,"Buy","Sell"))</f>
        <v>#NAME?</v>
      </c>
      <c r="W52" s="9" t="e">
        <f aca="false">IF(Q52="High","Close",IF(G52&lt;0,"Close","Hold"))</f>
        <v>#NAME?</v>
      </c>
      <c r="X52" s="9" t="e">
        <f aca="false">IF(Q52="Normal", "Confirmed","Check")</f>
        <v>#NAME?</v>
      </c>
      <c r="Y52" s="9"/>
    </row>
    <row r="53" customFormat="false" ht="12.8" hidden="false" customHeight="false" outlineLevel="0" collapsed="false">
      <c r="A53" s="11" t="n">
        <v>45134.2083333333</v>
      </c>
      <c r="B53" s="7" t="n">
        <v>15571</v>
      </c>
      <c r="C53" s="7" t="n">
        <v>15904</v>
      </c>
      <c r="D53" s="7" t="n">
        <v>15512.5</v>
      </c>
      <c r="E53" s="7" t="n">
        <v>15639.25</v>
      </c>
      <c r="F53" s="8" t="n">
        <v>1350572</v>
      </c>
      <c r="G53" s="9" t="n">
        <f aca="false">IF(ISNUMBER(B52),LN(B53/B52), "")</f>
        <v>-0.00254956963815431</v>
      </c>
      <c r="H53" s="1" t="str">
        <f aca="false">IF(A53&lt;&gt;"",TEXT(A53,"ddd"),"")</f>
        <v>Thu</v>
      </c>
      <c r="I53" s="1" t="str">
        <f aca="false">IF(A53&lt;&gt;"",TEXT(A53,"MMM"),"")</f>
        <v>Jul</v>
      </c>
      <c r="J53" s="3" t="n">
        <f aca="false">IF(G53&gt;0,1,IF(G53&lt;0,-1,0))</f>
        <v>-1</v>
      </c>
      <c r="K53" s="3" t="n">
        <f aca="false">IF(J53=J52,K52+1,1)</f>
        <v>2</v>
      </c>
      <c r="L53" s="9" t="str">
        <f aca="false">IF(ABS(G53)&gt;STRONG_MOV_TRSH,"STRONG","")</f>
        <v/>
      </c>
      <c r="M53" s="9"/>
      <c r="N53" s="9" t="str">
        <f aca="false">IF(L46="STRONG",(E49/E46)-1,"")</f>
        <v/>
      </c>
      <c r="O53" s="1" t="n">
        <f aca="false">(C53-D53)</f>
        <v>391.5</v>
      </c>
      <c r="P53" s="9" t="n">
        <f aca="false">STDEV(G32:G53)*SQRT(252)</f>
        <v>0.14560040366534</v>
      </c>
      <c r="Q53" s="10" t="e">
        <f aca="false">IF(O53&gt;Statistics!$B$11,"High",IF(O53&lt;Statistics!$B$10,"Low", "Normal"))</f>
        <v>#NAME?</v>
      </c>
      <c r="R53" s="9" t="n">
        <f aca="false">G54</f>
        <v>0.0176015493168967</v>
      </c>
      <c r="S53" s="9" t="n">
        <f aca="false">IF(E56&lt;&gt;"",(E53/E56)-1,"")</f>
        <v>-0.0143847487001733</v>
      </c>
      <c r="T53" s="13" t="n">
        <f aca="false">F53/AVERAGE(F32:F51)</f>
        <v>1.42372956041043</v>
      </c>
      <c r="U53" s="1" t="n">
        <f aca="false">O53-O52</f>
        <v>167</v>
      </c>
      <c r="V53" s="9" t="e">
        <f aca="false">IF(Q53="High","Wait",IF(G53&gt;0,"Buy","Sell"))</f>
        <v>#NAME?</v>
      </c>
      <c r="W53" s="9" t="e">
        <f aca="false">IF(Q53="High","Close",IF(G53&lt;0,"Close","Hold"))</f>
        <v>#NAME?</v>
      </c>
      <c r="X53" s="9" t="e">
        <f aca="false">IF(Q53="Normal", "Confirmed","Check")</f>
        <v>#NAME?</v>
      </c>
      <c r="Y53" s="9"/>
    </row>
    <row r="54" customFormat="false" ht="12.8" hidden="false" customHeight="false" outlineLevel="0" collapsed="false">
      <c r="A54" s="11" t="n">
        <v>45135.2083333333</v>
      </c>
      <c r="B54" s="7" t="n">
        <v>15847.5</v>
      </c>
      <c r="C54" s="7" t="n">
        <v>15895.75</v>
      </c>
      <c r="D54" s="7" t="n">
        <v>15546.5</v>
      </c>
      <c r="E54" s="7" t="n">
        <v>15584</v>
      </c>
      <c r="F54" s="8" t="n">
        <v>1156299</v>
      </c>
      <c r="G54" s="9" t="n">
        <f aca="false">IF(ISNUMBER(B53),LN(B54/B53), "")</f>
        <v>0.0176015493168967</v>
      </c>
      <c r="H54" s="1" t="str">
        <f aca="false">IF(A54&lt;&gt;"",TEXT(A54,"ddd"),"")</f>
        <v>Fri</v>
      </c>
      <c r="I54" s="1" t="str">
        <f aca="false">IF(A54&lt;&gt;"",TEXT(A54,"MMM"),"")</f>
        <v>Jul</v>
      </c>
      <c r="J54" s="3" t="n">
        <f aca="false">IF(G54&gt;0,1,IF(G54&lt;0,-1,0))</f>
        <v>1</v>
      </c>
      <c r="K54" s="3" t="n">
        <f aca="false">IF(J54=J53,K53+1,1)</f>
        <v>1</v>
      </c>
      <c r="L54" s="9" t="str">
        <f aca="false">IF(ABS(G54)&gt;STRONG_MOV_TRSH,"STRONG","")</f>
        <v/>
      </c>
      <c r="M54" s="9"/>
      <c r="N54" s="9" t="str">
        <f aca="false">IF(L47="STRONG",(E50/E47)-1,"")</f>
        <v/>
      </c>
      <c r="O54" s="1" t="n">
        <f aca="false">(C54-D54)</f>
        <v>349.25</v>
      </c>
      <c r="P54" s="9" t="n">
        <f aca="false">STDEV(G33:G54)*SQRT(252)</f>
        <v>0.146327081123705</v>
      </c>
      <c r="Q54" s="10" t="e">
        <f aca="false">IF(O54&gt;Statistics!$B$11,"High",IF(O54&lt;Statistics!$B$10,"Low", "Normal"))</f>
        <v>#NAME?</v>
      </c>
      <c r="R54" s="9" t="n">
        <f aca="false">G55</f>
        <v>0.000630815349730711</v>
      </c>
      <c r="S54" s="9" t="n">
        <f aca="false">IF(E57&lt;&gt;"",(E54/E57)-1,"")</f>
        <v>-0.0117632137987888</v>
      </c>
      <c r="T54" s="13" t="n">
        <f aca="false">F54/AVERAGE(F33:F52)</f>
        <v>1.20945933365982</v>
      </c>
      <c r="U54" s="1" t="n">
        <f aca="false">O54-O53</f>
        <v>-42.25</v>
      </c>
      <c r="V54" s="9" t="e">
        <f aca="false">IF(Q54="High","Wait",IF(G54&gt;0,"Buy","Sell"))</f>
        <v>#NAME?</v>
      </c>
      <c r="W54" s="9" t="e">
        <f aca="false">IF(Q54="High","Close",IF(G54&lt;0,"Close","Hold"))</f>
        <v>#NAME?</v>
      </c>
      <c r="X54" s="9" t="e">
        <f aca="false">IF(Q54="Normal", "Confirmed","Check")</f>
        <v>#NAME?</v>
      </c>
      <c r="Y54" s="9"/>
    </row>
    <row r="55" customFormat="false" ht="12.8" hidden="false" customHeight="false" outlineLevel="0" collapsed="false">
      <c r="A55" s="11" t="n">
        <v>45138.2083333333</v>
      </c>
      <c r="B55" s="7" t="n">
        <v>15857.5</v>
      </c>
      <c r="C55" s="7" t="n">
        <v>15916.5</v>
      </c>
      <c r="D55" s="7" t="n">
        <v>15791.25</v>
      </c>
      <c r="E55" s="7" t="n">
        <v>15849.5</v>
      </c>
      <c r="F55" s="8" t="n">
        <v>912108</v>
      </c>
      <c r="G55" s="9" t="n">
        <f aca="false">IF(ISNUMBER(B54),LN(B55/B54), "")</f>
        <v>0.000630815349730711</v>
      </c>
      <c r="H55" s="1" t="str">
        <f aca="false">IF(A55&lt;&gt;"",TEXT(A55,"ddd"),"")</f>
        <v>Mon</v>
      </c>
      <c r="I55" s="1" t="str">
        <f aca="false">IF(A55&lt;&gt;"",TEXT(A55,"MMM"),"")</f>
        <v>Jul</v>
      </c>
      <c r="J55" s="3" t="n">
        <f aca="false">IF(G55&gt;0,1,IF(G55&lt;0,-1,0))</f>
        <v>1</v>
      </c>
      <c r="K55" s="3" t="n">
        <f aca="false">IF(J55=J54,K54+1,1)</f>
        <v>2</v>
      </c>
      <c r="L55" s="9" t="str">
        <f aca="false">IF(ABS(G55)&gt;STRONG_MOV_TRSH,"STRONG","")</f>
        <v/>
      </c>
      <c r="M55" s="9"/>
      <c r="N55" s="9" t="str">
        <f aca="false">IF(L48="STRONG",(E51/E48)-1,"")</f>
        <v/>
      </c>
      <c r="O55" s="1" t="n">
        <f aca="false">(C55-D55)</f>
        <v>125.25</v>
      </c>
      <c r="P55" s="9" t="n">
        <f aca="false">STDEV(G34:G55)*SQRT(252)</f>
        <v>0.146386414325881</v>
      </c>
      <c r="Q55" s="10" t="e">
        <f aca="false">IF(O55&gt;Statistics!$B$11,"High",IF(O55&lt;Statistics!$B$10,"Low", "Normal"))</f>
        <v>#NAME?</v>
      </c>
      <c r="R55" s="9" t="n">
        <f aca="false">G56</f>
        <v>-0.00254145789088073</v>
      </c>
      <c r="S55" s="9" t="n">
        <f aca="false">IF(E58&lt;&gt;"",(E55/E58)-1,"")</f>
        <v>0.0256916356576606</v>
      </c>
      <c r="T55" s="13" t="n">
        <f aca="false">F55/AVERAGE(F34:F53)</f>
        <v>0.941671494054389</v>
      </c>
      <c r="U55" s="1" t="n">
        <f aca="false">O55-O54</f>
        <v>-224</v>
      </c>
      <c r="V55" s="9" t="e">
        <f aca="false">IF(Q55="High","Wait",IF(G55&gt;0,"Buy","Sell"))</f>
        <v>#NAME?</v>
      </c>
      <c r="W55" s="9" t="e">
        <f aca="false">IF(Q55="High","Close",IF(G55&lt;0,"Close","Hold"))</f>
        <v>#NAME?</v>
      </c>
      <c r="X55" s="9" t="e">
        <f aca="false">IF(Q55="Normal", "Confirmed","Check")</f>
        <v>#NAME?</v>
      </c>
      <c r="Y55" s="9"/>
    </row>
    <row r="56" customFormat="false" ht="12.8" hidden="false" customHeight="false" outlineLevel="0" collapsed="false">
      <c r="A56" s="11" t="n">
        <v>45139.2083333333</v>
      </c>
      <c r="B56" s="7" t="n">
        <v>15817.25</v>
      </c>
      <c r="C56" s="7" t="n">
        <v>15889</v>
      </c>
      <c r="D56" s="7" t="n">
        <v>15728</v>
      </c>
      <c r="E56" s="7" t="n">
        <v>15867.5</v>
      </c>
      <c r="F56" s="8" t="n">
        <v>891307</v>
      </c>
      <c r="G56" s="9" t="n">
        <f aca="false">IF(ISNUMBER(B55),LN(B56/B55), "")</f>
        <v>-0.00254145789088073</v>
      </c>
      <c r="H56" s="1" t="str">
        <f aca="false">IF(A56&lt;&gt;"",TEXT(A56,"ddd"),"")</f>
        <v>Tue</v>
      </c>
      <c r="I56" s="1" t="str">
        <f aca="false">IF(A56&lt;&gt;"",TEXT(A56,"MMM"),"")</f>
        <v>Aug</v>
      </c>
      <c r="J56" s="3" t="n">
        <f aca="false">IF(G56&gt;0,1,IF(G56&lt;0,-1,0))</f>
        <v>-1</v>
      </c>
      <c r="K56" s="3" t="n">
        <f aca="false">IF(J56=J55,K55+1,1)</f>
        <v>1</v>
      </c>
      <c r="L56" s="9" t="str">
        <f aca="false">IF(ABS(G56)&gt;STRONG_MOV_TRSH,"STRONG","")</f>
        <v/>
      </c>
      <c r="M56" s="9"/>
      <c r="N56" s="9" t="str">
        <f aca="false">IF(L49="STRONG",(E52/E49)-1,"")</f>
        <v/>
      </c>
      <c r="O56" s="1" t="n">
        <f aca="false">(C56-D56)</f>
        <v>161</v>
      </c>
      <c r="P56" s="9" t="n">
        <f aca="false">STDEV(G35:G56)*SQRT(252)</f>
        <v>0.146591923640013</v>
      </c>
      <c r="Q56" s="10" t="e">
        <f aca="false">IF(O56&gt;Statistics!$B$11,"High",IF(O56&lt;Statistics!$B$10,"Low", "Normal"))</f>
        <v>#NAME?</v>
      </c>
      <c r="R56" s="9" t="n">
        <f aca="false">G57</f>
        <v>-0.0220045471274989</v>
      </c>
      <c r="S56" s="9" t="n">
        <f aca="false">IF(E59&lt;&gt;"",(E56/E59)-1,"")</f>
        <v>0.0274216524216524</v>
      </c>
      <c r="T56" s="13" t="n">
        <f aca="false">F56/AVERAGE(F35:F54)</f>
        <v>0.912271127347106</v>
      </c>
      <c r="U56" s="1" t="n">
        <f aca="false">O56-O55</f>
        <v>35.75</v>
      </c>
      <c r="V56" s="9" t="e">
        <f aca="false">IF(Q56="High","Wait",IF(G56&gt;0,"Buy","Sell"))</f>
        <v>#NAME?</v>
      </c>
      <c r="W56" s="9" t="e">
        <f aca="false">IF(Q56="High","Close",IF(G56&lt;0,"Close","Hold"))</f>
        <v>#NAME?</v>
      </c>
      <c r="X56" s="9" t="e">
        <f aca="false">IF(Q56="Normal", "Confirmed","Check")</f>
        <v>#NAME?</v>
      </c>
      <c r="Y56" s="9"/>
    </row>
    <row r="57" customFormat="false" ht="12.8" hidden="false" customHeight="false" outlineLevel="0" collapsed="false">
      <c r="A57" s="11" t="n">
        <v>45140.2083333333</v>
      </c>
      <c r="B57" s="7" t="n">
        <v>15473</v>
      </c>
      <c r="C57" s="7" t="n">
        <v>15790</v>
      </c>
      <c r="D57" s="7" t="n">
        <v>15413.25</v>
      </c>
      <c r="E57" s="7" t="n">
        <v>15769.5</v>
      </c>
      <c r="F57" s="8" t="n">
        <v>1263570</v>
      </c>
      <c r="G57" s="9" t="n">
        <f aca="false">IF(ISNUMBER(B56),LN(B57/B56), "")</f>
        <v>-0.0220045471274989</v>
      </c>
      <c r="H57" s="1" t="str">
        <f aca="false">IF(A57&lt;&gt;"",TEXT(A57,"ddd"),"")</f>
        <v>Wed</v>
      </c>
      <c r="I57" s="1" t="str">
        <f aca="false">IF(A57&lt;&gt;"",TEXT(A57,"MMM"),"")</f>
        <v>Aug</v>
      </c>
      <c r="J57" s="3" t="n">
        <f aca="false">IF(G57&gt;0,1,IF(G57&lt;0,-1,0))</f>
        <v>-1</v>
      </c>
      <c r="K57" s="3" t="n">
        <f aca="false">IF(J57=J56,K56+1,1)</f>
        <v>2</v>
      </c>
      <c r="L57" s="9" t="str">
        <f aca="false">IF(ABS(G57)&gt;STRONG_MOV_TRSH,"STRONG","")</f>
        <v/>
      </c>
      <c r="M57" s="9"/>
      <c r="N57" s="9" t="str">
        <f aca="false">IF(L50="STRONG",(E53/E50)-1,"")</f>
        <v/>
      </c>
      <c r="O57" s="1" t="n">
        <f aca="false">(C57-D57)</f>
        <v>376.75</v>
      </c>
      <c r="P57" s="9" t="n">
        <f aca="false">STDEV(G36:G57)*SQRT(252)</f>
        <v>0.159770765964337</v>
      </c>
      <c r="Q57" s="10" t="e">
        <f aca="false">IF(O57&gt;Statistics!$B$11,"High",IF(O57&lt;Statistics!$B$10,"Low", "Normal"))</f>
        <v>#NAME?</v>
      </c>
      <c r="R57" s="9" t="n">
        <f aca="false">G58</f>
        <v>-0.00221598673744853</v>
      </c>
      <c r="S57" s="9" t="n">
        <f aca="false">IF(E60&lt;&gt;"",(E57/E60)-1,"")</f>
        <v>0.0260088810813448</v>
      </c>
      <c r="T57" s="13" t="n">
        <f aca="false">F57/AVERAGE(F36:F55)</f>
        <v>1.28477848077133</v>
      </c>
      <c r="U57" s="1" t="n">
        <f aca="false">O57-O56</f>
        <v>215.75</v>
      </c>
      <c r="V57" s="9" t="e">
        <f aca="false">IF(Q57="High","Wait",IF(G57&gt;0,"Buy","Sell"))</f>
        <v>#NAME?</v>
      </c>
      <c r="W57" s="9" t="e">
        <f aca="false">IF(Q57="High","Close",IF(G57&lt;0,"Close","Hold"))</f>
        <v>#NAME?</v>
      </c>
      <c r="X57" s="9" t="e">
        <f aca="false">IF(Q57="Normal", "Confirmed","Check")</f>
        <v>#NAME?</v>
      </c>
      <c r="Y57" s="9"/>
    </row>
    <row r="58" customFormat="false" ht="12.8" hidden="false" customHeight="false" outlineLevel="0" collapsed="false">
      <c r="A58" s="11" t="n">
        <v>45141.2083333333</v>
      </c>
      <c r="B58" s="7" t="n">
        <v>15438.75</v>
      </c>
      <c r="C58" s="7" t="n">
        <v>15552.25</v>
      </c>
      <c r="D58" s="7" t="n">
        <v>15339.25</v>
      </c>
      <c r="E58" s="7" t="n">
        <v>15452.5</v>
      </c>
      <c r="F58" s="8" t="n">
        <v>1206265</v>
      </c>
      <c r="G58" s="9" t="n">
        <f aca="false">IF(ISNUMBER(B57),LN(B58/B57), "")</f>
        <v>-0.00221598673744853</v>
      </c>
      <c r="H58" s="1" t="str">
        <f aca="false">IF(A58&lt;&gt;"",TEXT(A58,"ddd"),"")</f>
        <v>Thu</v>
      </c>
      <c r="I58" s="1" t="str">
        <f aca="false">IF(A58&lt;&gt;"",TEXT(A58,"MMM"),"")</f>
        <v>Aug</v>
      </c>
      <c r="J58" s="3" t="n">
        <f aca="false">IF(G58&gt;0,1,IF(G58&lt;0,-1,0))</f>
        <v>-1</v>
      </c>
      <c r="K58" s="3" t="n">
        <f aca="false">IF(J58=J57,K57+1,1)</f>
        <v>3</v>
      </c>
      <c r="L58" s="9" t="str">
        <f aca="false">IF(ABS(G58)&gt;STRONG_MOV_TRSH,"STRONG","")</f>
        <v/>
      </c>
      <c r="M58" s="9"/>
      <c r="N58" s="9" t="str">
        <f aca="false">IF(L51="STRONG",(E54/E51)-1,"")</f>
        <v/>
      </c>
      <c r="O58" s="1" t="n">
        <f aca="false">(C58-D58)</f>
        <v>213</v>
      </c>
      <c r="P58" s="9" t="n">
        <f aca="false">STDEV(G37:G58)*SQRT(252)</f>
        <v>0.159926019887062</v>
      </c>
      <c r="Q58" s="10" t="e">
        <f aca="false">IF(O58&gt;Statistics!$B$11,"High",IF(O58&lt;Statistics!$B$10,"Low", "Normal"))</f>
        <v>#NAME?</v>
      </c>
      <c r="R58" s="9" t="n">
        <f aca="false">G59</f>
        <v>-0.00550455636438034</v>
      </c>
      <c r="S58" s="9" t="n">
        <f aca="false">IF(E61&lt;&gt;"",(E58/E61)-1,"")</f>
        <v>-0.00246921549957235</v>
      </c>
      <c r="T58" s="13" t="n">
        <f aca="false">F58/AVERAGE(F37:F56)</f>
        <v>1.19838680514299</v>
      </c>
      <c r="U58" s="1" t="n">
        <f aca="false">O58-O57</f>
        <v>-163.75</v>
      </c>
      <c r="V58" s="9" t="e">
        <f aca="false">IF(Q58="High","Wait",IF(G58&gt;0,"Buy","Sell"))</f>
        <v>#NAME?</v>
      </c>
      <c r="W58" s="9" t="e">
        <f aca="false">IF(Q58="High","Close",IF(G58&lt;0,"Close","Hold"))</f>
        <v>#NAME?</v>
      </c>
      <c r="X58" s="9" t="e">
        <f aca="false">IF(Q58="Normal", "Confirmed","Check")</f>
        <v>#NAME?</v>
      </c>
      <c r="Y58" s="9"/>
    </row>
    <row r="59" customFormat="false" ht="12.8" hidden="false" customHeight="false" outlineLevel="0" collapsed="false">
      <c r="A59" s="11" t="n">
        <v>45142.2083333333</v>
      </c>
      <c r="B59" s="7" t="n">
        <v>15354</v>
      </c>
      <c r="C59" s="7" t="n">
        <v>15610.25</v>
      </c>
      <c r="D59" s="7" t="n">
        <v>15336.5</v>
      </c>
      <c r="E59" s="7" t="n">
        <v>15444</v>
      </c>
      <c r="F59" s="8" t="n">
        <v>1403814</v>
      </c>
      <c r="G59" s="9" t="n">
        <f aca="false">IF(ISNUMBER(B58),LN(B59/B58), "")</f>
        <v>-0.00550455636438034</v>
      </c>
      <c r="H59" s="1" t="str">
        <f aca="false">IF(A59&lt;&gt;"",TEXT(A59,"ddd"),"")</f>
        <v>Fri</v>
      </c>
      <c r="I59" s="1" t="str">
        <f aca="false">IF(A59&lt;&gt;"",TEXT(A59,"MMM"),"")</f>
        <v>Aug</v>
      </c>
      <c r="J59" s="3" t="n">
        <f aca="false">IF(G59&gt;0,1,IF(G59&lt;0,-1,0))</f>
        <v>-1</v>
      </c>
      <c r="K59" s="3" t="n">
        <f aca="false">IF(J59=J58,K58+1,1)</f>
        <v>4</v>
      </c>
      <c r="L59" s="9" t="str">
        <f aca="false">IF(ABS(G59)&gt;STRONG_MOV_TRSH,"STRONG","")</f>
        <v/>
      </c>
      <c r="M59" s="9"/>
      <c r="N59" s="9" t="str">
        <f aca="false">IF(L52="STRONG",(E55/E52)-1,"")</f>
        <v/>
      </c>
      <c r="O59" s="1" t="n">
        <f aca="false">(C59-D59)</f>
        <v>273.75</v>
      </c>
      <c r="P59" s="9" t="n">
        <f aca="false">STDEV(G38:G59)*SQRT(252)</f>
        <v>0.161095022634394</v>
      </c>
      <c r="Q59" s="10" t="e">
        <f aca="false">IF(O59&gt;Statistics!$B$11,"High",IF(O59&lt;Statistics!$B$10,"Low", "Normal"))</f>
        <v>#NAME?</v>
      </c>
      <c r="R59" s="9" t="n">
        <f aca="false">G60</f>
        <v>0.00852807581040843</v>
      </c>
      <c r="S59" s="9" t="n">
        <f aca="false">IF(E62&lt;&gt;"",(E59/E62)-1,"")</f>
        <v>0.00602546982379582</v>
      </c>
      <c r="T59" s="13" t="n">
        <f aca="false">F59/AVERAGE(F38:F57)</f>
        <v>1.36782035449949</v>
      </c>
      <c r="U59" s="1" t="n">
        <f aca="false">O59-O58</f>
        <v>60.75</v>
      </c>
      <c r="V59" s="9" t="e">
        <f aca="false">IF(Q59="High","Wait",IF(G59&gt;0,"Buy","Sell"))</f>
        <v>#NAME?</v>
      </c>
      <c r="W59" s="9" t="e">
        <f aca="false">IF(Q59="High","Close",IF(G59&lt;0,"Close","Hold"))</f>
        <v>#NAME?</v>
      </c>
      <c r="X59" s="9" t="e">
        <f aca="false">IF(Q59="Normal", "Confirmed","Check")</f>
        <v>#NAME?</v>
      </c>
      <c r="Y59" s="9"/>
    </row>
    <row r="60" customFormat="false" ht="12.8" hidden="false" customHeight="false" outlineLevel="0" collapsed="false">
      <c r="A60" s="11" t="n">
        <v>45145.2083333333</v>
      </c>
      <c r="B60" s="7" t="n">
        <v>15485.5</v>
      </c>
      <c r="C60" s="7" t="n">
        <v>15495.25</v>
      </c>
      <c r="D60" s="7" t="n">
        <v>15334.5</v>
      </c>
      <c r="E60" s="7" t="n">
        <v>15369.75</v>
      </c>
      <c r="F60" s="8" t="n">
        <v>1063835</v>
      </c>
      <c r="G60" s="9" t="n">
        <f aca="false">IF(ISNUMBER(B59),LN(B60/B59), "")</f>
        <v>0.00852807581040843</v>
      </c>
      <c r="H60" s="1" t="str">
        <f aca="false">IF(A60&lt;&gt;"",TEXT(A60,"ddd"),"")</f>
        <v>Mon</v>
      </c>
      <c r="I60" s="1" t="str">
        <f aca="false">IF(A60&lt;&gt;"",TEXT(A60,"MMM"),"")</f>
        <v>Aug</v>
      </c>
      <c r="J60" s="3" t="n">
        <f aca="false">IF(G60&gt;0,1,IF(G60&lt;0,-1,0))</f>
        <v>1</v>
      </c>
      <c r="K60" s="3" t="n">
        <f aca="false">IF(J60=J59,K59+1,1)</f>
        <v>1</v>
      </c>
      <c r="L60" s="9" t="str">
        <f aca="false">IF(ABS(G60)&gt;STRONG_MOV_TRSH,"STRONG","")</f>
        <v/>
      </c>
      <c r="M60" s="9"/>
      <c r="N60" s="9" t="str">
        <f aca="false">IF(L53="STRONG",(E56/E53)-1,"")</f>
        <v/>
      </c>
      <c r="O60" s="1" t="n">
        <f aca="false">(C60-D60)</f>
        <v>160.75</v>
      </c>
      <c r="P60" s="9" t="n">
        <f aca="false">STDEV(G39:G60)*SQRT(252)</f>
        <v>0.160967028568554</v>
      </c>
      <c r="Q60" s="10" t="e">
        <f aca="false">IF(O60&gt;Statistics!$B$11,"High",IF(O60&lt;Statistics!$B$10,"Low", "Normal"))</f>
        <v>#NAME?</v>
      </c>
      <c r="R60" s="9" t="n">
        <f aca="false">G61</f>
        <v>-0.00851179354098529</v>
      </c>
      <c r="S60" s="9" t="n">
        <f aca="false">IF(E63&lt;&gt;"",(E60/E63)-1,"")</f>
        <v>0.0110181058724861</v>
      </c>
      <c r="T60" s="13" t="n">
        <f aca="false">F60/AVERAGE(F39:F58)</f>
        <v>1.02398774566283</v>
      </c>
      <c r="U60" s="1" t="n">
        <f aca="false">O60-O59</f>
        <v>-113</v>
      </c>
      <c r="V60" s="9" t="e">
        <f aca="false">IF(Q60="High","Wait",IF(G60&gt;0,"Buy","Sell"))</f>
        <v>#NAME?</v>
      </c>
      <c r="W60" s="9" t="e">
        <f aca="false">IF(Q60="High","Close",IF(G60&lt;0,"Close","Hold"))</f>
        <v>#NAME?</v>
      </c>
      <c r="X60" s="9" t="e">
        <f aca="false">IF(Q60="Normal", "Confirmed","Check")</f>
        <v>#NAME?</v>
      </c>
      <c r="Y60" s="9"/>
    </row>
    <row r="61" customFormat="false" ht="12.8" hidden="false" customHeight="false" outlineLevel="0" collapsed="false">
      <c r="A61" s="11" t="n">
        <v>45146.2083333333</v>
      </c>
      <c r="B61" s="7" t="n">
        <v>15354.25</v>
      </c>
      <c r="C61" s="7" t="n">
        <v>15498</v>
      </c>
      <c r="D61" s="7" t="n">
        <v>15216.25</v>
      </c>
      <c r="E61" s="7" t="n">
        <v>15490.75</v>
      </c>
      <c r="F61" s="8" t="n">
        <v>1058237</v>
      </c>
      <c r="G61" s="9" t="n">
        <f aca="false">IF(ISNUMBER(B60),LN(B61/B60), "")</f>
        <v>-0.00851179354098529</v>
      </c>
      <c r="H61" s="1" t="str">
        <f aca="false">IF(A61&lt;&gt;"",TEXT(A61,"ddd"),"")</f>
        <v>Tue</v>
      </c>
      <c r="I61" s="1" t="str">
        <f aca="false">IF(A61&lt;&gt;"",TEXT(A61,"MMM"),"")</f>
        <v>Aug</v>
      </c>
      <c r="J61" s="3" t="n">
        <f aca="false">IF(G61&gt;0,1,IF(G61&lt;0,-1,0))</f>
        <v>-1</v>
      </c>
      <c r="K61" s="3" t="n">
        <f aca="false">IF(J61=J60,K60+1,1)</f>
        <v>1</v>
      </c>
      <c r="L61" s="9" t="str">
        <f aca="false">IF(ABS(G61)&gt;STRONG_MOV_TRSH,"STRONG","")</f>
        <v/>
      </c>
      <c r="M61" s="9"/>
      <c r="N61" s="9" t="str">
        <f aca="false">IF(L54="STRONG",(E57/E54)-1,"")</f>
        <v/>
      </c>
      <c r="O61" s="1" t="n">
        <f aca="false">(C61-D61)</f>
        <v>281.75</v>
      </c>
      <c r="P61" s="9" t="n">
        <f aca="false">STDEV(G40:G61)*SQRT(252)</f>
        <v>0.163363500250325</v>
      </c>
      <c r="Q61" s="10" t="e">
        <f aca="false">IF(O61&gt;Statistics!$B$11,"High",IF(O61&lt;Statistics!$B$10,"Low", "Normal"))</f>
        <v>#NAME?</v>
      </c>
      <c r="R61" s="9" t="n">
        <f aca="false">G62</f>
        <v>-0.0115288266207298</v>
      </c>
      <c r="S61" s="9" t="n">
        <f aca="false">IF(E64&lt;&gt;"",(E61/E64)-1,"")</f>
        <v>0.0178726899383983</v>
      </c>
      <c r="T61" s="13" t="n">
        <f aca="false">F61/AVERAGE(F40:F59)</f>
        <v>1.00116910930805</v>
      </c>
      <c r="U61" s="1" t="n">
        <f aca="false">O61-O60</f>
        <v>121</v>
      </c>
      <c r="V61" s="9" t="e">
        <f aca="false">IF(Q61="High","Wait",IF(G61&gt;0,"Buy","Sell"))</f>
        <v>#NAME?</v>
      </c>
      <c r="W61" s="9" t="e">
        <f aca="false">IF(Q61="High","Close",IF(G61&lt;0,"Close","Hold"))</f>
        <v>#NAME?</v>
      </c>
      <c r="X61" s="9" t="e">
        <f aca="false">IF(Q61="Normal", "Confirmed","Check")</f>
        <v>#NAME?</v>
      </c>
      <c r="Y61" s="9"/>
    </row>
    <row r="62" customFormat="false" ht="12.8" hidden="false" customHeight="false" outlineLevel="0" collapsed="false">
      <c r="A62" s="11" t="n">
        <v>45147.2083333333</v>
      </c>
      <c r="B62" s="7" t="n">
        <v>15178.25</v>
      </c>
      <c r="C62" s="7" t="n">
        <v>15432.75</v>
      </c>
      <c r="D62" s="7" t="n">
        <v>15145</v>
      </c>
      <c r="E62" s="7" t="n">
        <v>15351.5</v>
      </c>
      <c r="F62" s="8" t="n">
        <v>1120131</v>
      </c>
      <c r="G62" s="9" t="n">
        <f aca="false">IF(ISNUMBER(B61),LN(B62/B61), "")</f>
        <v>-0.0115288266207298</v>
      </c>
      <c r="H62" s="1" t="str">
        <f aca="false">IF(A62&lt;&gt;"",TEXT(A62,"ddd"),"")</f>
        <v>Wed</v>
      </c>
      <c r="I62" s="1" t="str">
        <f aca="false">IF(A62&lt;&gt;"",TEXT(A62,"MMM"),"")</f>
        <v>Aug</v>
      </c>
      <c r="J62" s="3" t="n">
        <f aca="false">IF(G62&gt;0,1,IF(G62&lt;0,-1,0))</f>
        <v>-1</v>
      </c>
      <c r="K62" s="3" t="n">
        <f aca="false">IF(J62=J61,K61+1,1)</f>
        <v>2</v>
      </c>
      <c r="L62" s="9" t="str">
        <f aca="false">IF(ABS(G62)&gt;STRONG_MOV_TRSH,"STRONG","")</f>
        <v/>
      </c>
      <c r="M62" s="9"/>
      <c r="N62" s="9" t="str">
        <f aca="false">IF(L55="STRONG",(E58/E55)-1,"")</f>
        <v/>
      </c>
      <c r="O62" s="1" t="n">
        <f aca="false">(C62-D62)</f>
        <v>287.75</v>
      </c>
      <c r="P62" s="9" t="n">
        <f aca="false">STDEV(G41:G62)*SQRT(252)</f>
        <v>0.168376397667129</v>
      </c>
      <c r="Q62" s="10" t="e">
        <f aca="false">IF(O62&gt;Statistics!$B$11,"High",IF(O62&lt;Statistics!$B$10,"Low", "Normal"))</f>
        <v>#NAME?</v>
      </c>
      <c r="R62" s="9" t="n">
        <f aca="false">G63</f>
        <v>0.00151417925867214</v>
      </c>
      <c r="S62" s="9" t="n">
        <f aca="false">IF(E65&lt;&gt;"",(E62/E65)-1,"")</f>
        <v>0.0163190996358822</v>
      </c>
      <c r="T62" s="13" t="n">
        <f aca="false">F62/AVERAGE(F41:F60)</f>
        <v>1.05782844813042</v>
      </c>
      <c r="U62" s="1" t="n">
        <f aca="false">O62-O61</f>
        <v>6</v>
      </c>
      <c r="V62" s="9" t="e">
        <f aca="false">IF(Q62="High","Wait",IF(G62&gt;0,"Buy","Sell"))</f>
        <v>#NAME?</v>
      </c>
      <c r="W62" s="9" t="e">
        <f aca="false">IF(Q62="High","Close",IF(G62&lt;0,"Close","Hold"))</f>
        <v>#NAME?</v>
      </c>
      <c r="X62" s="9" t="e">
        <f aca="false">IF(Q62="Normal", "Confirmed","Check")</f>
        <v>#NAME?</v>
      </c>
      <c r="Y62" s="9"/>
    </row>
    <row r="63" customFormat="false" ht="12.8" hidden="false" customHeight="false" outlineLevel="0" collapsed="false">
      <c r="A63" s="11" t="n">
        <v>45148.2083333333</v>
      </c>
      <c r="B63" s="7" t="n">
        <v>15201.25</v>
      </c>
      <c r="C63" s="7" t="n">
        <v>15441.75</v>
      </c>
      <c r="D63" s="7" t="n">
        <v>15136</v>
      </c>
      <c r="E63" s="7" t="n">
        <v>15202.25</v>
      </c>
      <c r="F63" s="8" t="n">
        <v>1460558</v>
      </c>
      <c r="G63" s="9" t="n">
        <f aca="false">IF(ISNUMBER(B62),LN(B63/B62), "")</f>
        <v>0.00151417925867214</v>
      </c>
      <c r="H63" s="1" t="str">
        <f aca="false">IF(A63&lt;&gt;"",TEXT(A63,"ddd"),"")</f>
        <v>Thu</v>
      </c>
      <c r="I63" s="1" t="str">
        <f aca="false">IF(A63&lt;&gt;"",TEXT(A63,"MMM"),"")</f>
        <v>Aug</v>
      </c>
      <c r="J63" s="3" t="n">
        <f aca="false">IF(G63&gt;0,1,IF(G63&lt;0,-1,0))</f>
        <v>1</v>
      </c>
      <c r="K63" s="3" t="n">
        <f aca="false">IF(J63=J62,K62+1,1)</f>
        <v>1</v>
      </c>
      <c r="L63" s="9" t="str">
        <f aca="false">IF(ABS(G63)&gt;STRONG_MOV_TRSH,"STRONG","")</f>
        <v/>
      </c>
      <c r="M63" s="9"/>
      <c r="N63" s="9" t="str">
        <f aca="false">IF(L56="STRONG",(E59/E56)-1,"")</f>
        <v/>
      </c>
      <c r="O63" s="1" t="n">
        <f aca="false">(C63-D63)</f>
        <v>305.75</v>
      </c>
      <c r="P63" s="9" t="n">
        <f aca="false">STDEV(G42:G63)*SQRT(252)</f>
        <v>0.167613421086067</v>
      </c>
      <c r="Q63" s="10" t="e">
        <f aca="false">IF(O63&gt;Statistics!$B$11,"High",IF(O63&lt;Statistics!$B$10,"Low", "Normal"))</f>
        <v>#NAME?</v>
      </c>
      <c r="R63" s="9" t="n">
        <f aca="false">G64</f>
        <v>-0.00696441406227803</v>
      </c>
      <c r="S63" s="9" t="n">
        <f aca="false">IF(E66&lt;&gt;"",(E63/E66)-1,"")</f>
        <v>-0.00520228376985621</v>
      </c>
      <c r="T63" s="13" t="n">
        <f aca="false">F63/AVERAGE(F42:F61)</f>
        <v>1.37107139224588</v>
      </c>
      <c r="U63" s="1" t="n">
        <f aca="false">O63-O62</f>
        <v>18</v>
      </c>
      <c r="V63" s="9" t="e">
        <f aca="false">IF(Q63="High","Wait",IF(G63&gt;0,"Buy","Sell"))</f>
        <v>#NAME?</v>
      </c>
      <c r="W63" s="9" t="e">
        <f aca="false">IF(Q63="High","Close",IF(G63&lt;0,"Close","Hold"))</f>
        <v>#NAME?</v>
      </c>
      <c r="X63" s="9" t="e">
        <f aca="false">IF(Q63="Normal", "Confirmed","Check")</f>
        <v>#NAME?</v>
      </c>
      <c r="Y63" s="9"/>
    </row>
    <row r="64" customFormat="false" ht="12.8" hidden="false" customHeight="false" outlineLevel="0" collapsed="false">
      <c r="A64" s="11" t="n">
        <v>45149.2083333333</v>
      </c>
      <c r="B64" s="7" t="n">
        <v>15095.75</v>
      </c>
      <c r="C64" s="7" t="n">
        <v>15266.75</v>
      </c>
      <c r="D64" s="7" t="n">
        <v>15037.25</v>
      </c>
      <c r="E64" s="7" t="n">
        <v>15218.75</v>
      </c>
      <c r="F64" s="8" t="n">
        <v>1132060</v>
      </c>
      <c r="G64" s="9" t="n">
        <f aca="false">IF(ISNUMBER(B63),LN(B64/B63), "")</f>
        <v>-0.00696441406227803</v>
      </c>
      <c r="H64" s="1" t="str">
        <f aca="false">IF(A64&lt;&gt;"",TEXT(A64,"ddd"),"")</f>
        <v>Fri</v>
      </c>
      <c r="I64" s="1" t="str">
        <f aca="false">IF(A64&lt;&gt;"",TEXT(A64,"MMM"),"")</f>
        <v>Aug</v>
      </c>
      <c r="J64" s="3" t="n">
        <f aca="false">IF(G64&gt;0,1,IF(G64&lt;0,-1,0))</f>
        <v>-1</v>
      </c>
      <c r="K64" s="3" t="n">
        <f aca="false">IF(J64=J63,K63+1,1)</f>
        <v>1</v>
      </c>
      <c r="L64" s="9" t="str">
        <f aca="false">IF(ABS(G64)&gt;STRONG_MOV_TRSH,"STRONG","")</f>
        <v/>
      </c>
      <c r="M64" s="9"/>
      <c r="N64" s="9" t="str">
        <f aca="false">IF(L57="STRONG",(E60/E57)-1,"")</f>
        <v/>
      </c>
      <c r="O64" s="1" t="n">
        <f aca="false">(C64-D64)</f>
        <v>229.5</v>
      </c>
      <c r="P64" s="9" t="n">
        <f aca="false">STDEV(G43:G64)*SQRT(252)</f>
        <v>0.163283899636887</v>
      </c>
      <c r="Q64" s="10" t="e">
        <f aca="false">IF(O64&gt;Statistics!$B$11,"High",IF(O64&lt;Statistics!$B$10,"Low", "Normal"))</f>
        <v>#NAME?</v>
      </c>
      <c r="R64" s="9" t="n">
        <f aca="false">G65</f>
        <v>0.011493243816913</v>
      </c>
      <c r="S64" s="9" t="n">
        <f aca="false">IF(E67&lt;&gt;"",(E64/E67)-1,"")</f>
        <v>0.00699728710381797</v>
      </c>
      <c r="T64" s="13" t="n">
        <f aca="false">F64/AVERAGE(F43:F62)</f>
        <v>1.06058425726687</v>
      </c>
      <c r="U64" s="1" t="n">
        <f aca="false">O64-O63</f>
        <v>-76.25</v>
      </c>
      <c r="V64" s="9" t="e">
        <f aca="false">IF(Q64="High","Wait",IF(G64&gt;0,"Buy","Sell"))</f>
        <v>#NAME?</v>
      </c>
      <c r="W64" s="9" t="e">
        <f aca="false">IF(Q64="High","Close",IF(G64&lt;0,"Close","Hold"))</f>
        <v>#NAME?</v>
      </c>
      <c r="X64" s="9" t="e">
        <f aca="false">IF(Q64="Normal", "Confirmed","Check")</f>
        <v>#NAME?</v>
      </c>
      <c r="Y64" s="9"/>
    </row>
    <row r="65" customFormat="false" ht="12.8" hidden="false" customHeight="false" outlineLevel="0" collapsed="false">
      <c r="A65" s="11" t="n">
        <v>45152.2083333333</v>
      </c>
      <c r="B65" s="7" t="n">
        <v>15270.25</v>
      </c>
      <c r="C65" s="7" t="n">
        <v>15282.25</v>
      </c>
      <c r="D65" s="7" t="n">
        <v>15020</v>
      </c>
      <c r="E65" s="7" t="n">
        <v>15105</v>
      </c>
      <c r="F65" s="8" t="n">
        <v>1044116</v>
      </c>
      <c r="G65" s="9" t="n">
        <f aca="false">IF(ISNUMBER(B64),LN(B65/B64), "")</f>
        <v>0.011493243816913</v>
      </c>
      <c r="H65" s="1" t="str">
        <f aca="false">IF(A65&lt;&gt;"",TEXT(A65,"ddd"),"")</f>
        <v>Mon</v>
      </c>
      <c r="I65" s="1" t="str">
        <f aca="false">IF(A65&lt;&gt;"",TEXT(A65,"MMM"),"")</f>
        <v>Aug</v>
      </c>
      <c r="J65" s="3" t="n">
        <f aca="false">IF(G65&gt;0,1,IF(G65&lt;0,-1,0))</f>
        <v>1</v>
      </c>
      <c r="K65" s="3" t="n">
        <f aca="false">IF(J65=J64,K64+1,1)</f>
        <v>1</v>
      </c>
      <c r="L65" s="9" t="str">
        <f aca="false">IF(ABS(G65)&gt;STRONG_MOV_TRSH,"STRONG","")</f>
        <v/>
      </c>
      <c r="M65" s="9"/>
      <c r="N65" s="9" t="str">
        <f aca="false">IF(L58="STRONG",(E61/E58)-1,"")</f>
        <v/>
      </c>
      <c r="O65" s="1" t="n">
        <f aca="false">(C65-D65)</f>
        <v>262.25</v>
      </c>
      <c r="P65" s="9" t="n">
        <f aca="false">STDEV(G44:G65)*SQRT(252)</f>
        <v>0.156749466472288</v>
      </c>
      <c r="Q65" s="10" t="e">
        <f aca="false">IF(O65&gt;Statistics!$B$11,"High",IF(O65&lt;Statistics!$B$10,"Low", "Normal"))</f>
        <v>#NAME?</v>
      </c>
      <c r="R65" s="9" t="n">
        <f aca="false">G66</f>
        <v>-0.0107813762935352</v>
      </c>
      <c r="S65" s="9" t="n">
        <f aca="false">IF(E68&lt;&gt;"",(E65/E68)-1,"")</f>
        <v>0.0108750209135018</v>
      </c>
      <c r="T65" s="13" t="n">
        <f aca="false">F65/AVERAGE(F44:F63)</f>
        <v>0.951992495412549</v>
      </c>
      <c r="U65" s="1" t="n">
        <f aca="false">O65-O64</f>
        <v>32.75</v>
      </c>
      <c r="V65" s="9" t="e">
        <f aca="false">IF(Q65="High","Wait",IF(G65&gt;0,"Buy","Sell"))</f>
        <v>#NAME?</v>
      </c>
      <c r="W65" s="9" t="e">
        <f aca="false">IF(Q65="High","Close",IF(G65&lt;0,"Close","Hold"))</f>
        <v>#NAME?</v>
      </c>
      <c r="X65" s="9" t="e">
        <f aca="false">IF(Q65="Normal", "Confirmed","Check")</f>
        <v>#NAME?</v>
      </c>
      <c r="Y65" s="9"/>
    </row>
    <row r="66" customFormat="false" ht="12.8" hidden="false" customHeight="false" outlineLevel="0" collapsed="false">
      <c r="A66" s="11" t="n">
        <v>45153.2083333333</v>
      </c>
      <c r="B66" s="7" t="n">
        <v>15106.5</v>
      </c>
      <c r="C66" s="7" t="n">
        <v>15335</v>
      </c>
      <c r="D66" s="7" t="n">
        <v>15076</v>
      </c>
      <c r="E66" s="7" t="n">
        <v>15281.75</v>
      </c>
      <c r="F66" s="8" t="n">
        <v>1172726</v>
      </c>
      <c r="G66" s="9" t="n">
        <f aca="false">IF(ISNUMBER(B65),LN(B66/B65), "")</f>
        <v>-0.0107813762935352</v>
      </c>
      <c r="H66" s="1" t="str">
        <f aca="false">IF(A66&lt;&gt;"",TEXT(A66,"ddd"),"")</f>
        <v>Tue</v>
      </c>
      <c r="I66" s="1" t="str">
        <f aca="false">IF(A66&lt;&gt;"",TEXT(A66,"MMM"),"")</f>
        <v>Aug</v>
      </c>
      <c r="J66" s="3" t="n">
        <f aca="false">IF(G66&gt;0,1,IF(G66&lt;0,-1,0))</f>
        <v>-1</v>
      </c>
      <c r="K66" s="3" t="n">
        <f aca="false">IF(J66=J65,K65+1,1)</f>
        <v>1</v>
      </c>
      <c r="L66" s="9" t="str">
        <f aca="false">IF(ABS(G66)&gt;STRONG_MOV_TRSH,"STRONG","")</f>
        <v/>
      </c>
      <c r="M66" s="9"/>
      <c r="N66" s="9" t="str">
        <f aca="false">IF(L59="STRONG",(E62/E59)-1,"")</f>
        <v/>
      </c>
      <c r="O66" s="1" t="n">
        <f aca="false">(C66-D66)</f>
        <v>259</v>
      </c>
      <c r="P66" s="9" t="n">
        <f aca="false">STDEV(G45:G66)*SQRT(252)</f>
        <v>0.15999601605429</v>
      </c>
      <c r="Q66" s="10" t="e">
        <f aca="false">IF(O66&gt;Statistics!$B$11,"High",IF(O66&lt;Statistics!$B$10,"Low", "Normal"))</f>
        <v>#NAME?</v>
      </c>
      <c r="R66" s="9" t="n">
        <f aca="false">G67</f>
        <v>-0.0109323439992666</v>
      </c>
      <c r="S66" s="9" t="n">
        <f aca="false">IF(E69&lt;&gt;"",(E66/E69)-1,"")</f>
        <v>0.0360508474576271</v>
      </c>
      <c r="T66" s="13" t="n">
        <f aca="false">F66/AVERAGE(F45:F64)</f>
        <v>1.06247609606358</v>
      </c>
      <c r="U66" s="1" t="n">
        <f aca="false">O66-O65</f>
        <v>-3.25</v>
      </c>
      <c r="V66" s="9" t="e">
        <f aca="false">IF(Q66="High","Wait",IF(G66&gt;0,"Buy","Sell"))</f>
        <v>#NAME?</v>
      </c>
      <c r="W66" s="9" t="e">
        <f aca="false">IF(Q66="High","Close",IF(G66&lt;0,"Close","Hold"))</f>
        <v>#NAME?</v>
      </c>
      <c r="X66" s="9" t="e">
        <f aca="false">IF(Q66="Normal", "Confirmed","Check")</f>
        <v>#NAME?</v>
      </c>
      <c r="Y66" s="9"/>
    </row>
    <row r="67" customFormat="false" ht="12.8" hidden="false" customHeight="false" outlineLevel="0" collapsed="false">
      <c r="A67" s="11" t="n">
        <v>45154.2083333333</v>
      </c>
      <c r="B67" s="7" t="n">
        <v>14942.25</v>
      </c>
      <c r="C67" s="7" t="n">
        <v>15165.5</v>
      </c>
      <c r="D67" s="7" t="n">
        <v>14921.75</v>
      </c>
      <c r="E67" s="7" t="n">
        <v>15113</v>
      </c>
      <c r="F67" s="8" t="n">
        <v>1130557</v>
      </c>
      <c r="G67" s="9" t="n">
        <f aca="false">IF(ISNUMBER(B66),LN(B67/B66), "")</f>
        <v>-0.0109323439992666</v>
      </c>
      <c r="H67" s="1" t="str">
        <f aca="false">IF(A67&lt;&gt;"",TEXT(A67,"ddd"),"")</f>
        <v>Wed</v>
      </c>
      <c r="I67" s="1" t="str">
        <f aca="false">IF(A67&lt;&gt;"",TEXT(A67,"MMM"),"")</f>
        <v>Aug</v>
      </c>
      <c r="J67" s="3" t="n">
        <f aca="false">IF(G67&gt;0,1,IF(G67&lt;0,-1,0))</f>
        <v>-1</v>
      </c>
      <c r="K67" s="3" t="n">
        <f aca="false">IF(J67=J66,K66+1,1)</f>
        <v>2</v>
      </c>
      <c r="L67" s="9" t="str">
        <f aca="false">IF(ABS(G67)&gt;STRONG_MOV_TRSH,"STRONG","")</f>
        <v/>
      </c>
      <c r="M67" s="9"/>
      <c r="N67" s="9" t="str">
        <f aca="false">IF(L60="STRONG",(E63/E60)-1,"")</f>
        <v/>
      </c>
      <c r="O67" s="1" t="n">
        <f aca="false">(C67-D67)</f>
        <v>243.75</v>
      </c>
      <c r="P67" s="9" t="n">
        <f aca="false">STDEV(G46:G67)*SQRT(252)</f>
        <v>0.157898022901823</v>
      </c>
      <c r="Q67" s="10" t="e">
        <f aca="false">IF(O67&gt;Statistics!$B$11,"High",IF(O67&lt;Statistics!$B$10,"Low", "Normal"))</f>
        <v>#NAME?</v>
      </c>
      <c r="R67" s="9" t="n">
        <f aca="false">G68</f>
        <v>-0.0110531824084495</v>
      </c>
      <c r="S67" s="9" t="n">
        <f aca="false">IF(E70&lt;&gt;"",(E67/E70)-1,"")</f>
        <v>0.0236905830355783</v>
      </c>
      <c r="T67" s="13" t="n">
        <f aca="false">F67/AVERAGE(F46:F65)</f>
        <v>1.01295767833383</v>
      </c>
      <c r="U67" s="1" t="n">
        <f aca="false">O67-O66</f>
        <v>-15.25</v>
      </c>
      <c r="V67" s="9" t="e">
        <f aca="false">IF(Q67="High","Wait",IF(G67&gt;0,"Buy","Sell"))</f>
        <v>#NAME?</v>
      </c>
      <c r="W67" s="9" t="e">
        <f aca="false">IF(Q67="High","Close",IF(G67&lt;0,"Close","Hold"))</f>
        <v>#NAME?</v>
      </c>
      <c r="X67" s="9" t="e">
        <f aca="false">IF(Q67="Normal", "Confirmed","Check")</f>
        <v>#NAME?</v>
      </c>
      <c r="Y67" s="9"/>
    </row>
    <row r="68" customFormat="false" ht="12.8" hidden="false" customHeight="false" outlineLevel="0" collapsed="false">
      <c r="A68" s="11" t="n">
        <v>45155.2083333333</v>
      </c>
      <c r="B68" s="7" t="n">
        <v>14778</v>
      </c>
      <c r="C68" s="7" t="n">
        <v>15018</v>
      </c>
      <c r="D68" s="7" t="n">
        <v>14738.75</v>
      </c>
      <c r="E68" s="7" t="n">
        <v>14942.5</v>
      </c>
      <c r="F68" s="8" t="n">
        <v>1188060</v>
      </c>
      <c r="G68" s="9" t="n">
        <f aca="false">IF(ISNUMBER(B67),LN(B68/B67), "")</f>
        <v>-0.0110531824084495</v>
      </c>
      <c r="H68" s="1" t="str">
        <f aca="false">IF(A68&lt;&gt;"",TEXT(A68,"ddd"),"")</f>
        <v>Thu</v>
      </c>
      <c r="I68" s="1" t="str">
        <f aca="false">IF(A68&lt;&gt;"",TEXT(A68,"MMM"),"")</f>
        <v>Aug</v>
      </c>
      <c r="J68" s="3" t="n">
        <f aca="false">IF(G68&gt;0,1,IF(G68&lt;0,-1,0))</f>
        <v>-1</v>
      </c>
      <c r="K68" s="3" t="n">
        <f aca="false">IF(J68=J67,K67+1,1)</f>
        <v>3</v>
      </c>
      <c r="L68" s="9" t="str">
        <f aca="false">IF(ABS(G68)&gt;STRONG_MOV_TRSH,"STRONG","")</f>
        <v/>
      </c>
      <c r="M68" s="9"/>
      <c r="N68" s="9" t="str">
        <f aca="false">IF(L61="STRONG",(E64/E61)-1,"")</f>
        <v/>
      </c>
      <c r="O68" s="1" t="n">
        <f aca="false">(C68-D68)</f>
        <v>279.25</v>
      </c>
      <c r="P68" s="9" t="n">
        <f aca="false">STDEV(G47:G68)*SQRT(252)</f>
        <v>0.155237741415024</v>
      </c>
      <c r="Q68" s="10" t="e">
        <f aca="false">IF(O68&gt;Statistics!$B$11,"High",IF(O68&lt;Statistics!$B$10,"Low", "Normal"))</f>
        <v>#NAME?</v>
      </c>
      <c r="R68" s="9" t="n">
        <f aca="false">G69</f>
        <v>-0.00230336799893367</v>
      </c>
      <c r="S68" s="9" t="n">
        <f aca="false">IF(E71&lt;&gt;"",(E68/E71)-1,"")</f>
        <v>-0.00197034464333423</v>
      </c>
      <c r="T68" s="13" t="n">
        <f aca="false">F68/AVERAGE(F47:F66)</f>
        <v>1.05429664084155</v>
      </c>
      <c r="U68" s="1" t="n">
        <f aca="false">O68-O67</f>
        <v>35.5</v>
      </c>
      <c r="V68" s="9" t="e">
        <f aca="false">IF(Q68="High","Wait",IF(G68&gt;0,"Buy","Sell"))</f>
        <v>#NAME?</v>
      </c>
      <c r="W68" s="9" t="e">
        <f aca="false">IF(Q68="High","Close",IF(G68&lt;0,"Close","Hold"))</f>
        <v>#NAME?</v>
      </c>
      <c r="X68" s="9" t="e">
        <f aca="false">IF(Q68="Normal", "Confirmed","Check")</f>
        <v>#NAME?</v>
      </c>
      <c r="Y68" s="9"/>
    </row>
    <row r="69" customFormat="false" ht="12.8" hidden="false" customHeight="false" outlineLevel="0" collapsed="false">
      <c r="A69" s="11" t="n">
        <v>45156.2083333333</v>
      </c>
      <c r="B69" s="7" t="n">
        <v>14744</v>
      </c>
      <c r="C69" s="7" t="n">
        <v>14802.75</v>
      </c>
      <c r="D69" s="7" t="n">
        <v>14609.25</v>
      </c>
      <c r="E69" s="7" t="n">
        <v>14750</v>
      </c>
      <c r="F69" s="8" t="n">
        <v>1318274</v>
      </c>
      <c r="G69" s="9" t="n">
        <f aca="false">IF(ISNUMBER(B68),LN(B69/B68), "")</f>
        <v>-0.00230336799893367</v>
      </c>
      <c r="H69" s="1" t="str">
        <f aca="false">IF(A69&lt;&gt;"",TEXT(A69,"ddd"),"")</f>
        <v>Fri</v>
      </c>
      <c r="I69" s="1" t="str">
        <f aca="false">IF(A69&lt;&gt;"",TEXT(A69,"MMM"),"")</f>
        <v>Aug</v>
      </c>
      <c r="J69" s="3" t="n">
        <f aca="false">IF(G69&gt;0,1,IF(G69&lt;0,-1,0))</f>
        <v>-1</v>
      </c>
      <c r="K69" s="3" t="n">
        <f aca="false">IF(J69=J68,K68+1,1)</f>
        <v>4</v>
      </c>
      <c r="L69" s="9" t="str">
        <f aca="false">IF(ABS(G69)&gt;STRONG_MOV_TRSH,"STRONG","")</f>
        <v/>
      </c>
      <c r="M69" s="9"/>
      <c r="N69" s="9" t="str">
        <f aca="false">IF(L62="STRONG",(E65/E62)-1,"")</f>
        <v/>
      </c>
      <c r="O69" s="1" t="n">
        <f aca="false">(C69-D69)</f>
        <v>193.5</v>
      </c>
      <c r="P69" s="9" t="n">
        <f aca="false">STDEV(G48:G69)*SQRT(252)</f>
        <v>0.155038515491879</v>
      </c>
      <c r="Q69" s="10" t="e">
        <f aca="false">IF(O69&gt;Statistics!$B$11,"High",IF(O69&lt;Statistics!$B$10,"Low", "Normal"))</f>
        <v>#NAME?</v>
      </c>
      <c r="R69" s="9" t="n">
        <f aca="false">G70</f>
        <v>0.0162635291986924</v>
      </c>
      <c r="S69" s="9" t="n">
        <f aca="false">IF(E72&lt;&gt;"",(E69/E72)-1,"")</f>
        <v>-0.0143009890403636</v>
      </c>
      <c r="T69" s="13" t="n">
        <f aca="false">F69/AVERAGE(F48:F67)</f>
        <v>1.16794737639009</v>
      </c>
      <c r="U69" s="1" t="n">
        <f aca="false">O69-O68</f>
        <v>-85.75</v>
      </c>
      <c r="V69" s="9" t="e">
        <f aca="false">IF(Q69="High","Wait",IF(G69&gt;0,"Buy","Sell"))</f>
        <v>#NAME?</v>
      </c>
      <c r="W69" s="9" t="e">
        <f aca="false">IF(Q69="High","Close",IF(G69&lt;0,"Close","Hold"))</f>
        <v>#NAME?</v>
      </c>
      <c r="X69" s="9" t="e">
        <f aca="false">IF(Q69="Normal", "Confirmed","Check")</f>
        <v>#NAME?</v>
      </c>
      <c r="Y69" s="9"/>
    </row>
    <row r="70" customFormat="false" ht="12.8" hidden="false" customHeight="false" outlineLevel="0" collapsed="false">
      <c r="A70" s="11" t="n">
        <v>45159.2083333333</v>
      </c>
      <c r="B70" s="7" t="n">
        <v>14985.75</v>
      </c>
      <c r="C70" s="7" t="n">
        <v>15013.75</v>
      </c>
      <c r="D70" s="7" t="n">
        <v>14720.5</v>
      </c>
      <c r="E70" s="7" t="n">
        <v>14763.25</v>
      </c>
      <c r="F70" s="8" t="n">
        <v>1103987</v>
      </c>
      <c r="G70" s="9" t="n">
        <f aca="false">IF(ISNUMBER(B69),LN(B70/B69), "")</f>
        <v>0.0162635291986924</v>
      </c>
      <c r="H70" s="1" t="str">
        <f aca="false">IF(A70&lt;&gt;"",TEXT(A70,"ddd"),"")</f>
        <v>Mon</v>
      </c>
      <c r="I70" s="1" t="str">
        <f aca="false">IF(A70&lt;&gt;"",TEXT(A70,"MMM"),"")</f>
        <v>Aug</v>
      </c>
      <c r="J70" s="3" t="n">
        <f aca="false">IF(G70&gt;0,1,IF(G70&lt;0,-1,0))</f>
        <v>1</v>
      </c>
      <c r="K70" s="3" t="n">
        <f aca="false">IF(J70=J69,K69+1,1)</f>
        <v>1</v>
      </c>
      <c r="L70" s="9" t="str">
        <f aca="false">IF(ABS(G70)&gt;STRONG_MOV_TRSH,"STRONG","")</f>
        <v/>
      </c>
      <c r="M70" s="9"/>
      <c r="N70" s="9" t="str">
        <f aca="false">IF(L63="STRONG",(E66/E63)-1,"")</f>
        <v/>
      </c>
      <c r="O70" s="1" t="n">
        <f aca="false">(C70-D70)</f>
        <v>293.25</v>
      </c>
      <c r="P70" s="9" t="n">
        <f aca="false">STDEV(G49:G70)*SQRT(252)</f>
        <v>0.152575044277684</v>
      </c>
      <c r="Q70" s="10" t="e">
        <f aca="false">IF(O70&gt;Statistics!$B$11,"High",IF(O70&lt;Statistics!$B$10,"Low", "Normal"))</f>
        <v>#NAME?</v>
      </c>
      <c r="R70" s="9" t="n">
        <f aca="false">G71</f>
        <v>-0.00182004942667236</v>
      </c>
      <c r="S70" s="9" t="n">
        <f aca="false">IF(E73&lt;&gt;"",(E70/E73)-1,"")</f>
        <v>-0.0376761997881528</v>
      </c>
      <c r="T70" s="13" t="n">
        <f aca="false">F70/AVERAGE(F49:F68)</f>
        <v>0.978908442165027</v>
      </c>
      <c r="U70" s="1" t="n">
        <f aca="false">O70-O69</f>
        <v>99.75</v>
      </c>
      <c r="V70" s="9" t="e">
        <f aca="false">IF(Q70="High","Wait",IF(G70&gt;0,"Buy","Sell"))</f>
        <v>#NAME?</v>
      </c>
      <c r="W70" s="9" t="e">
        <f aca="false">IF(Q70="High","Close",IF(G70&lt;0,"Close","Hold"))</f>
        <v>#NAME?</v>
      </c>
      <c r="X70" s="9" t="e">
        <f aca="false">IF(Q70="Normal", "Confirmed","Check")</f>
        <v>#NAME?</v>
      </c>
      <c r="Y70" s="9"/>
    </row>
    <row r="71" customFormat="false" ht="12.8" hidden="false" customHeight="false" outlineLevel="0" collapsed="false">
      <c r="A71" s="11" t="n">
        <v>45160.2083333333</v>
      </c>
      <c r="B71" s="7" t="n">
        <v>14958.5</v>
      </c>
      <c r="C71" s="7" t="n">
        <v>15118.5</v>
      </c>
      <c r="D71" s="7" t="n">
        <v>14931</v>
      </c>
      <c r="E71" s="7" t="n">
        <v>14972</v>
      </c>
      <c r="F71" s="8" t="n">
        <v>1141176</v>
      </c>
      <c r="G71" s="9" t="n">
        <f aca="false">IF(ISNUMBER(B70),LN(B71/B70), "")</f>
        <v>-0.00182004942667236</v>
      </c>
      <c r="H71" s="1" t="str">
        <f aca="false">IF(A71&lt;&gt;"",TEXT(A71,"ddd"),"")</f>
        <v>Tue</v>
      </c>
      <c r="I71" s="1" t="str">
        <f aca="false">IF(A71&lt;&gt;"",TEXT(A71,"MMM"),"")</f>
        <v>Aug</v>
      </c>
      <c r="J71" s="3" t="n">
        <f aca="false">IF(G71&gt;0,1,IF(G71&lt;0,-1,0))</f>
        <v>-1</v>
      </c>
      <c r="K71" s="3" t="n">
        <f aca="false">IF(J71=J70,K70+1,1)</f>
        <v>1</v>
      </c>
      <c r="L71" s="9" t="str">
        <f aca="false">IF(ABS(G71)&gt;STRONG_MOV_TRSH,"STRONG","")</f>
        <v/>
      </c>
      <c r="M71" s="9"/>
      <c r="N71" s="9" t="str">
        <f aca="false">IF(L64="STRONG",(E67/E64)-1,"")</f>
        <v/>
      </c>
      <c r="O71" s="1" t="n">
        <f aca="false">(C71-D71)</f>
        <v>187.5</v>
      </c>
      <c r="P71" s="9" t="n">
        <f aca="false">STDEV(G50:G71)*SQRT(252)</f>
        <v>0.152475924570863</v>
      </c>
      <c r="Q71" s="10" t="e">
        <f aca="false">IF(O71&gt;Statistics!$B$11,"High",IF(O71&lt;Statistics!$B$10,"Low", "Normal"))</f>
        <v>#NAME?</v>
      </c>
      <c r="R71" s="9" t="n">
        <f aca="false">G72</f>
        <v>0.0157196312488779</v>
      </c>
      <c r="S71" s="9" t="n">
        <f aca="false">IF(E74&lt;&gt;"",(E71/E74)-1,"")</f>
        <v>0.00903086669362452</v>
      </c>
      <c r="T71" s="13" t="n">
        <f aca="false">F71/AVERAGE(F50:F69)</f>
        <v>1.00446968483353</v>
      </c>
      <c r="U71" s="1" t="n">
        <f aca="false">O71-O70</f>
        <v>-105.75</v>
      </c>
      <c r="V71" s="9" t="e">
        <f aca="false">IF(Q71="High","Wait",IF(G71&gt;0,"Buy","Sell"))</f>
        <v>#NAME?</v>
      </c>
      <c r="W71" s="9" t="e">
        <f aca="false">IF(Q71="High","Close",IF(G71&lt;0,"Close","Hold"))</f>
        <v>#NAME?</v>
      </c>
      <c r="X71" s="9" t="e">
        <f aca="false">IF(Q71="Normal", "Confirmed","Check")</f>
        <v>#NAME?</v>
      </c>
      <c r="Y71" s="9"/>
    </row>
    <row r="72" customFormat="false" ht="12.8" hidden="false" customHeight="false" outlineLevel="0" collapsed="false">
      <c r="A72" s="11" t="n">
        <v>45161.2083333333</v>
      </c>
      <c r="B72" s="7" t="n">
        <v>15195.5</v>
      </c>
      <c r="C72" s="7" t="n">
        <v>15355.75</v>
      </c>
      <c r="D72" s="7" t="n">
        <v>14955.25</v>
      </c>
      <c r="E72" s="7" t="n">
        <v>14964</v>
      </c>
      <c r="F72" s="8" t="n">
        <v>1023851</v>
      </c>
      <c r="G72" s="9" t="n">
        <f aca="false">IF(ISNUMBER(B71),LN(B72/B71), "")</f>
        <v>0.0157196312488779</v>
      </c>
      <c r="H72" s="1" t="str">
        <f aca="false">IF(A72&lt;&gt;"",TEXT(A72,"ddd"),"")</f>
        <v>Wed</v>
      </c>
      <c r="I72" s="1" t="str">
        <f aca="false">IF(A72&lt;&gt;"",TEXT(A72,"MMM"),"")</f>
        <v>Aug</v>
      </c>
      <c r="J72" s="3" t="n">
        <f aca="false">IF(G72&gt;0,1,IF(G72&lt;0,-1,0))</f>
        <v>1</v>
      </c>
      <c r="K72" s="3" t="n">
        <f aca="false">IF(J72=J71,K71+1,1)</f>
        <v>1</v>
      </c>
      <c r="L72" s="9" t="str">
        <f aca="false">IF(ABS(G72)&gt;STRONG_MOV_TRSH,"STRONG","")</f>
        <v/>
      </c>
      <c r="M72" s="9"/>
      <c r="N72" s="9" t="str">
        <f aca="false">IF(L65="STRONG",(E68/E65)-1,"")</f>
        <v/>
      </c>
      <c r="O72" s="1" t="n">
        <f aca="false">(C72-D72)</f>
        <v>400.5</v>
      </c>
      <c r="P72" s="9" t="n">
        <f aca="false">STDEV(G51:G72)*SQRT(252)</f>
        <v>0.163329631380707</v>
      </c>
      <c r="Q72" s="10" t="e">
        <f aca="false">IF(O72&gt;Statistics!$B$11,"High",IF(O72&lt;Statistics!$B$10,"Low", "Normal"))</f>
        <v>#NAME?</v>
      </c>
      <c r="R72" s="9" t="n">
        <f aca="false">G73</f>
        <v>-0.0221917116531426</v>
      </c>
      <c r="S72" s="9" t="n">
        <f aca="false">IF(E75&lt;&gt;"",(E72/E75)-1,"")</f>
        <v>-0.00185101805993293</v>
      </c>
      <c r="T72" s="13" t="n">
        <f aca="false">F72/AVERAGE(F51:F70)</f>
        <v>0.893672887674807</v>
      </c>
      <c r="U72" s="1" t="n">
        <f aca="false">O72-O71</f>
        <v>213</v>
      </c>
      <c r="V72" s="9" t="e">
        <f aca="false">IF(Q72="High","Wait",IF(G72&gt;0,"Buy","Sell"))</f>
        <v>#NAME?</v>
      </c>
      <c r="W72" s="9" t="e">
        <f aca="false">IF(Q72="High","Close",IF(G72&lt;0,"Close","Hold"))</f>
        <v>#NAME?</v>
      </c>
      <c r="X72" s="9" t="e">
        <f aca="false">IF(Q72="Normal", "Confirmed","Check")</f>
        <v>#NAME?</v>
      </c>
      <c r="Y72" s="9"/>
    </row>
    <row r="73" customFormat="false" ht="12.8" hidden="false" customHeight="false" outlineLevel="0" collapsed="false">
      <c r="A73" s="11" t="n">
        <v>45162.2083333333</v>
      </c>
      <c r="B73" s="7" t="n">
        <v>14862</v>
      </c>
      <c r="C73" s="7" t="n">
        <v>15417.75</v>
      </c>
      <c r="D73" s="7" t="n">
        <v>14816.75</v>
      </c>
      <c r="E73" s="7" t="n">
        <v>15341.25</v>
      </c>
      <c r="F73" s="8" t="n">
        <v>1514736</v>
      </c>
      <c r="G73" s="9" t="n">
        <f aca="false">IF(ISNUMBER(B72),LN(B73/B72), "")</f>
        <v>-0.0221917116531426</v>
      </c>
      <c r="H73" s="1" t="str">
        <f aca="false">IF(A73&lt;&gt;"",TEXT(A73,"ddd"),"")</f>
        <v>Thu</v>
      </c>
      <c r="I73" s="1" t="str">
        <f aca="false">IF(A73&lt;&gt;"",TEXT(A73,"MMM"),"")</f>
        <v>Aug</v>
      </c>
      <c r="J73" s="3" t="n">
        <f aca="false">IF(G73&gt;0,1,IF(G73&lt;0,-1,0))</f>
        <v>-1</v>
      </c>
      <c r="K73" s="3" t="n">
        <f aca="false">IF(J73=J72,K72+1,1)</f>
        <v>1</v>
      </c>
      <c r="L73" s="9" t="str">
        <f aca="false">IF(ABS(G73)&gt;STRONG_MOV_TRSH,"STRONG","")</f>
        <v/>
      </c>
      <c r="M73" s="9"/>
      <c r="N73" s="9" t="str">
        <f aca="false">IF(L66="STRONG",(E69/E66)-1,"")</f>
        <v/>
      </c>
      <c r="O73" s="1" t="n">
        <f aca="false">(C73-D73)</f>
        <v>601</v>
      </c>
      <c r="P73" s="9" t="n">
        <f aca="false">STDEV(G52:G73)*SQRT(252)</f>
        <v>0.17532981899879</v>
      </c>
      <c r="Q73" s="10" t="e">
        <f aca="false">IF(O73&gt;Statistics!$B$11,"High",IF(O73&lt;Statistics!$B$10,"Low", "Normal"))</f>
        <v>#NAME?</v>
      </c>
      <c r="R73" s="9" t="n">
        <f aca="false">G74</f>
        <v>0.00785829034473976</v>
      </c>
      <c r="S73" s="9" t="n">
        <f aca="false">IF(E76&lt;&gt;"",(E73/E76)-1,"")</f>
        <v>0.0162460254372019</v>
      </c>
      <c r="T73" s="13" t="n">
        <f aca="false">F73/AVERAGE(F52:F71)</f>
        <v>1.30424680374781</v>
      </c>
      <c r="U73" s="1" t="n">
        <f aca="false">O73-O72</f>
        <v>200.5</v>
      </c>
      <c r="V73" s="9" t="e">
        <f aca="false">IF(Q73="High","Wait",IF(G73&gt;0,"Buy","Sell"))</f>
        <v>#NAME?</v>
      </c>
      <c r="W73" s="9" t="e">
        <f aca="false">IF(Q73="High","Close",IF(G73&lt;0,"Close","Hold"))</f>
        <v>#NAME?</v>
      </c>
      <c r="X73" s="9" t="e">
        <f aca="false">IF(Q73="Normal", "Confirmed","Check")</f>
        <v>#NAME?</v>
      </c>
      <c r="Y73" s="9"/>
    </row>
    <row r="74" customFormat="false" ht="12.8" hidden="false" customHeight="false" outlineLevel="0" collapsed="false">
      <c r="A74" s="11" t="n">
        <v>45163.2083333333</v>
      </c>
      <c r="B74" s="7" t="n">
        <v>14979.25</v>
      </c>
      <c r="C74" s="7" t="n">
        <v>15049</v>
      </c>
      <c r="D74" s="7" t="n">
        <v>14752.75</v>
      </c>
      <c r="E74" s="7" t="n">
        <v>14838</v>
      </c>
      <c r="F74" s="8" t="n">
        <v>1589191</v>
      </c>
      <c r="G74" s="9" t="n">
        <f aca="false">IF(ISNUMBER(B73),LN(B74/B73), "")</f>
        <v>0.00785829034473976</v>
      </c>
      <c r="H74" s="1" t="str">
        <f aca="false">IF(A74&lt;&gt;"",TEXT(A74,"ddd"),"")</f>
        <v>Fri</v>
      </c>
      <c r="I74" s="1" t="str">
        <f aca="false">IF(A74&lt;&gt;"",TEXT(A74,"MMM"),"")</f>
        <v>Aug</v>
      </c>
      <c r="J74" s="3" t="n">
        <f aca="false">IF(G74&gt;0,1,IF(G74&lt;0,-1,0))</f>
        <v>1</v>
      </c>
      <c r="K74" s="3" t="n">
        <f aca="false">IF(J74=J73,K73+1,1)</f>
        <v>1</v>
      </c>
      <c r="L74" s="9" t="str">
        <f aca="false">IF(ABS(G74)&gt;STRONG_MOV_TRSH,"STRONG","")</f>
        <v/>
      </c>
      <c r="M74" s="9"/>
      <c r="N74" s="9" t="str">
        <f aca="false">IF(L67="STRONG",(E70/E67)-1,"")</f>
        <v/>
      </c>
      <c r="O74" s="1" t="n">
        <f aca="false">(C74-D74)</f>
        <v>296.25</v>
      </c>
      <c r="P74" s="9" t="n">
        <f aca="false">STDEV(G53:G74)*SQRT(252)</f>
        <v>0.178609173228989</v>
      </c>
      <c r="Q74" s="10" t="e">
        <f aca="false">IF(O74&gt;Statistics!$B$11,"High",IF(O74&lt;Statistics!$B$10,"Low", "Normal"))</f>
        <v>#NAME?</v>
      </c>
      <c r="R74" s="9" t="n">
        <f aca="false">G75</f>
        <v>0.00753202160842673</v>
      </c>
      <c r="S74" s="9" t="n">
        <f aca="false">IF(E77&lt;&gt;"",(E74/E77)-1,"")</f>
        <v>-0.0380083310371655</v>
      </c>
      <c r="T74" s="13" t="n">
        <f aca="false">F74/AVERAGE(F53:F72)</f>
        <v>1.37345530236303</v>
      </c>
      <c r="U74" s="1" t="n">
        <f aca="false">O74-O73</f>
        <v>-304.75</v>
      </c>
      <c r="V74" s="9" t="e">
        <f aca="false">IF(Q74="High","Wait",IF(G74&gt;0,"Buy","Sell"))</f>
        <v>#NAME?</v>
      </c>
      <c r="W74" s="9" t="e">
        <f aca="false">IF(Q74="High","Close",IF(G74&lt;0,"Close","Hold"))</f>
        <v>#NAME?</v>
      </c>
      <c r="X74" s="9" t="e">
        <f aca="false">IF(Q74="Normal", "Confirmed","Check")</f>
        <v>#NAME?</v>
      </c>
      <c r="Y74" s="9"/>
    </row>
    <row r="75" customFormat="false" ht="12.8" hidden="false" customHeight="false" outlineLevel="0" collapsed="false">
      <c r="A75" s="11" t="n">
        <v>45166.2083333333</v>
      </c>
      <c r="B75" s="7" t="n">
        <v>15092.5</v>
      </c>
      <c r="C75" s="7" t="n">
        <v>15126.75</v>
      </c>
      <c r="D75" s="7" t="n">
        <v>14973.25</v>
      </c>
      <c r="E75" s="7" t="n">
        <v>14991.75</v>
      </c>
      <c r="F75" s="8" t="n">
        <v>1170233</v>
      </c>
      <c r="G75" s="9" t="n">
        <f aca="false">IF(ISNUMBER(B74),LN(B75/B74), "")</f>
        <v>0.00753202160842673</v>
      </c>
      <c r="H75" s="1" t="str">
        <f aca="false">IF(A75&lt;&gt;"",TEXT(A75,"ddd"),"")</f>
        <v>Mon</v>
      </c>
      <c r="I75" s="1" t="str">
        <f aca="false">IF(A75&lt;&gt;"",TEXT(A75,"MMM"),"")</f>
        <v>Aug</v>
      </c>
      <c r="J75" s="3" t="n">
        <f aca="false">IF(G75&gt;0,1,IF(G75&lt;0,-1,0))</f>
        <v>1</v>
      </c>
      <c r="K75" s="3" t="n">
        <f aca="false">IF(J75=J74,K74+1,1)</f>
        <v>2</v>
      </c>
      <c r="L75" s="9" t="str">
        <f aca="false">IF(ABS(G75)&gt;STRONG_MOV_TRSH,"STRONG","")</f>
        <v/>
      </c>
      <c r="M75" s="9"/>
      <c r="N75" s="9" t="str">
        <f aca="false">IF(L68="STRONG",(E71/E68)-1,"")</f>
        <v/>
      </c>
      <c r="O75" s="1" t="n">
        <f aca="false">(C75-D75)</f>
        <v>153.5</v>
      </c>
      <c r="P75" s="9" t="n">
        <f aca="false">STDEV(G54:G75)*SQRT(252)</f>
        <v>0.181391080833277</v>
      </c>
      <c r="Q75" s="10" t="e">
        <f aca="false">IF(O75&gt;Statistics!$B$11,"High",IF(O75&lt;Statistics!$B$10,"Low", "Normal"))</f>
        <v>#NAME?</v>
      </c>
      <c r="R75" s="9" t="n">
        <f aca="false">G76</f>
        <v>0.0211917823746371</v>
      </c>
      <c r="S75" s="9" t="n">
        <f aca="false">IF(E78&lt;&gt;"",(E75/E78)-1,"")</f>
        <v>-0.0335697018533441</v>
      </c>
      <c r="T75" s="13" t="n">
        <f aca="false">F75/AVERAGE(F54:F73)</f>
        <v>1.00424759351449</v>
      </c>
      <c r="U75" s="1" t="n">
        <f aca="false">O75-O74</f>
        <v>-142.75</v>
      </c>
      <c r="V75" s="9" t="e">
        <f aca="false">IF(Q75="High","Wait",IF(G75&gt;0,"Buy","Sell"))</f>
        <v>#NAME?</v>
      </c>
      <c r="W75" s="9" t="e">
        <f aca="false">IF(Q75="High","Close",IF(G75&lt;0,"Close","Hold"))</f>
        <v>#NAME?</v>
      </c>
      <c r="X75" s="9" t="e">
        <f aca="false">IF(Q75="Normal", "Confirmed","Check")</f>
        <v>#NAME?</v>
      </c>
      <c r="Y75" s="9"/>
    </row>
    <row r="76" customFormat="false" ht="12.8" hidden="false" customHeight="false" outlineLevel="0" collapsed="false">
      <c r="A76" s="11" t="n">
        <v>45167.2083333333</v>
      </c>
      <c r="B76" s="7" t="n">
        <v>15415.75</v>
      </c>
      <c r="C76" s="7" t="n">
        <v>15430</v>
      </c>
      <c r="D76" s="7" t="n">
        <v>15050</v>
      </c>
      <c r="E76" s="7" t="n">
        <v>15096</v>
      </c>
      <c r="F76" s="8" t="n">
        <v>1019044</v>
      </c>
      <c r="G76" s="9" t="n">
        <f aca="false">IF(ISNUMBER(B75),LN(B76/B75), "")</f>
        <v>0.0211917823746371</v>
      </c>
      <c r="H76" s="1" t="str">
        <f aca="false">IF(A76&lt;&gt;"",TEXT(A76,"ddd"),"")</f>
        <v>Tue</v>
      </c>
      <c r="I76" s="1" t="str">
        <f aca="false">IF(A76&lt;&gt;"",TEXT(A76,"MMM"),"")</f>
        <v>Aug</v>
      </c>
      <c r="J76" s="3" t="n">
        <f aca="false">IF(G76&gt;0,1,IF(G76&lt;0,-1,0))</f>
        <v>1</v>
      </c>
      <c r="K76" s="3" t="n">
        <f aca="false">IF(J76=J75,K75+1,1)</f>
        <v>3</v>
      </c>
      <c r="L76" s="9" t="str">
        <f aca="false">IF(ABS(G76)&gt;STRONG_MOV_TRSH,"STRONG","")</f>
        <v/>
      </c>
      <c r="M76" s="9"/>
      <c r="N76" s="9" t="str">
        <f aca="false">IF(L69="STRONG",(E72/E69)-1,"")</f>
        <v/>
      </c>
      <c r="O76" s="1" t="n">
        <f aca="false">(C76-D76)</f>
        <v>380</v>
      </c>
      <c r="P76" s="9" t="n">
        <f aca="false">STDEV(G55:G76)*SQRT(252)</f>
        <v>0.186250544185704</v>
      </c>
      <c r="Q76" s="10" t="e">
        <f aca="false">IF(O76&gt;Statistics!$B$11,"High",IF(O76&lt;Statistics!$B$10,"Low", "Normal"))</f>
        <v>#NAME?</v>
      </c>
      <c r="R76" s="9" t="n">
        <f aca="false">G77</f>
        <v>0.00553095177176382</v>
      </c>
      <c r="S76" s="9" t="n">
        <f aca="false">IF(E79&lt;&gt;"",(E76/E79)-1,"")</f>
        <v>-0.0282431323323517</v>
      </c>
      <c r="T76" s="13" t="n">
        <f aca="false">F76/AVERAGE(F55:F74)</f>
        <v>0.858555904762374</v>
      </c>
      <c r="U76" s="1" t="n">
        <f aca="false">O76-O75</f>
        <v>226.5</v>
      </c>
      <c r="V76" s="9" t="e">
        <f aca="false">IF(Q76="High","Wait",IF(G76&gt;0,"Buy","Sell"))</f>
        <v>#NAME?</v>
      </c>
      <c r="W76" s="9" t="e">
        <f aca="false">IF(Q76="High","Close",IF(G76&lt;0,"Close","Hold"))</f>
        <v>#NAME?</v>
      </c>
      <c r="X76" s="9" t="e">
        <f aca="false">IF(Q76="Normal", "Confirmed","Check")</f>
        <v>#NAME?</v>
      </c>
      <c r="Y76" s="9"/>
    </row>
    <row r="77" customFormat="false" ht="12.8" hidden="false" customHeight="false" outlineLevel="0" collapsed="false">
      <c r="A77" s="11" t="n">
        <v>45168.2083333333</v>
      </c>
      <c r="B77" s="7" t="n">
        <v>15501.25</v>
      </c>
      <c r="C77" s="7" t="n">
        <v>15524.5</v>
      </c>
      <c r="D77" s="7" t="n">
        <v>15361.25</v>
      </c>
      <c r="E77" s="7" t="n">
        <v>15424.25</v>
      </c>
      <c r="F77" s="8" t="n">
        <v>1117435</v>
      </c>
      <c r="G77" s="9" t="n">
        <f aca="false">IF(ISNUMBER(B76),LN(B77/B76), "")</f>
        <v>0.00553095177176382</v>
      </c>
      <c r="H77" s="1" t="str">
        <f aca="false">IF(A77&lt;&gt;"",TEXT(A77,"ddd"),"")</f>
        <v>Wed</v>
      </c>
      <c r="I77" s="1" t="str">
        <f aca="false">IF(A77&lt;&gt;"",TEXT(A77,"MMM"),"")</f>
        <v>Aug</v>
      </c>
      <c r="J77" s="3" t="n">
        <f aca="false">IF(G77&gt;0,1,IF(G77&lt;0,-1,0))</f>
        <v>1</v>
      </c>
      <c r="K77" s="3" t="n">
        <f aca="false">IF(J77=J76,K76+1,1)</f>
        <v>4</v>
      </c>
      <c r="L77" s="9" t="str">
        <f aca="false">IF(ABS(G77)&gt;STRONG_MOV_TRSH,"STRONG","")</f>
        <v/>
      </c>
      <c r="M77" s="9"/>
      <c r="N77" s="9" t="str">
        <f aca="false">IF(L70="STRONG",(E73/E70)-1,"")</f>
        <v/>
      </c>
      <c r="O77" s="1" t="n">
        <f aca="false">(C77-D77)</f>
        <v>163.25</v>
      </c>
      <c r="P77" s="9" t="n">
        <f aca="false">STDEV(G56:G77)*SQRT(252)</f>
        <v>0.187579707345887</v>
      </c>
      <c r="Q77" s="10" t="e">
        <f aca="false">IF(O77&gt;Statistics!$B$11,"High",IF(O77&lt;Statistics!$B$10,"Low", "Normal"))</f>
        <v>#NAME?</v>
      </c>
      <c r="R77" s="9" t="n">
        <f aca="false">G78</f>
        <v>0.00240014934928431</v>
      </c>
      <c r="S77" s="9" t="n">
        <f aca="false">IF(E80&lt;&gt;"",(E77/E80)-1,"")</f>
        <v>-0.0060253580577081</v>
      </c>
      <c r="T77" s="13" t="n">
        <f aca="false">F77/AVERAGE(F56:F75)</f>
        <v>0.93132451133665</v>
      </c>
      <c r="U77" s="1" t="n">
        <f aca="false">O77-O76</f>
        <v>-216.75</v>
      </c>
      <c r="V77" s="9" t="e">
        <f aca="false">IF(Q77="High","Wait",IF(G77&gt;0,"Buy","Sell"))</f>
        <v>#NAME?</v>
      </c>
      <c r="W77" s="9" t="e">
        <f aca="false">IF(Q77="High","Close",IF(G77&lt;0,"Close","Hold"))</f>
        <v>#NAME?</v>
      </c>
      <c r="X77" s="9" t="e">
        <f aca="false">IF(Q77="Normal", "Confirmed","Check")</f>
        <v>#NAME?</v>
      </c>
      <c r="Y77" s="9"/>
    </row>
    <row r="78" customFormat="false" ht="12.8" hidden="false" customHeight="false" outlineLevel="0" collapsed="false">
      <c r="A78" s="11" t="n">
        <v>45169.2083333333</v>
      </c>
      <c r="B78" s="7" t="n">
        <v>15538.5</v>
      </c>
      <c r="C78" s="7" t="n">
        <v>15606.75</v>
      </c>
      <c r="D78" s="7" t="n">
        <v>15458.5</v>
      </c>
      <c r="E78" s="7" t="n">
        <v>15512.5</v>
      </c>
      <c r="F78" s="8" t="n">
        <v>1116087</v>
      </c>
      <c r="G78" s="9" t="n">
        <f aca="false">IF(ISNUMBER(B77),LN(B78/B77), "")</f>
        <v>0.00240014934928431</v>
      </c>
      <c r="H78" s="1" t="str">
        <f aca="false">IF(A78&lt;&gt;"",TEXT(A78,"ddd"),"")</f>
        <v>Thu</v>
      </c>
      <c r="I78" s="1" t="str">
        <f aca="false">IF(A78&lt;&gt;"",TEXT(A78,"MMM"),"")</f>
        <v>Aug</v>
      </c>
      <c r="J78" s="3" t="n">
        <f aca="false">IF(G78&gt;0,1,IF(G78&lt;0,-1,0))</f>
        <v>1</v>
      </c>
      <c r="K78" s="3" t="n">
        <f aca="false">IF(J78=J77,K77+1,1)</f>
        <v>5</v>
      </c>
      <c r="L78" s="9" t="str">
        <f aca="false">IF(ABS(G78)&gt;STRONG_MOV_TRSH,"STRONG","")</f>
        <v/>
      </c>
      <c r="M78" s="9"/>
      <c r="N78" s="9" t="str">
        <f aca="false">IF(L71="STRONG",(E74/E71)-1,"")</f>
        <v/>
      </c>
      <c r="O78" s="1" t="n">
        <f aca="false">(C78-D78)</f>
        <v>148.25</v>
      </c>
      <c r="P78" s="9" t="n">
        <f aca="false">STDEV(G57:G78)*SQRT(252)</f>
        <v>0.187848177169204</v>
      </c>
      <c r="Q78" s="10" t="e">
        <f aca="false">IF(O78&gt;Statistics!$B$11,"High",IF(O78&lt;Statistics!$B$10,"Low", "Normal"))</f>
        <v>#NAME?</v>
      </c>
      <c r="R78" s="9" t="n">
        <f aca="false">G79</f>
        <v>-0.00143295333610887</v>
      </c>
      <c r="S78" s="9" t="n">
        <f aca="false">IF(E81&lt;&gt;"",(E78/E81)-1,"")</f>
        <v>0</v>
      </c>
      <c r="T78" s="13" t="n">
        <f aca="false">F78/AVERAGE(F57:F76)</f>
        <v>0.925275678118866</v>
      </c>
      <c r="U78" s="1" t="n">
        <f aca="false">O78-O77</f>
        <v>-15</v>
      </c>
      <c r="V78" s="9" t="e">
        <f aca="false">IF(Q78="High","Wait",IF(G78&gt;0,"Buy","Sell"))</f>
        <v>#NAME?</v>
      </c>
      <c r="W78" s="9" t="e">
        <f aca="false">IF(Q78="High","Close",IF(G78&lt;0,"Close","Hold"))</f>
        <v>#NAME?</v>
      </c>
      <c r="X78" s="9" t="e">
        <f aca="false">IF(Q78="Normal", "Confirmed","Check")</f>
        <v>#NAME?</v>
      </c>
      <c r="Y78" s="9"/>
    </row>
    <row r="79" customFormat="false" ht="12.8" hidden="false" customHeight="false" outlineLevel="0" collapsed="false">
      <c r="A79" s="11" t="n">
        <v>45170.2083333333</v>
      </c>
      <c r="B79" s="7" t="n">
        <v>15516.25</v>
      </c>
      <c r="C79" s="7" t="n">
        <v>15661.25</v>
      </c>
      <c r="D79" s="7" t="n">
        <v>15453.5</v>
      </c>
      <c r="E79" s="7" t="n">
        <v>15534.75</v>
      </c>
      <c r="F79" s="8" t="n">
        <v>1064967</v>
      </c>
      <c r="G79" s="9" t="n">
        <f aca="false">IF(ISNUMBER(B78),LN(B79/B78), "")</f>
        <v>-0.00143295333610887</v>
      </c>
      <c r="H79" s="1" t="str">
        <f aca="false">IF(A79&lt;&gt;"",TEXT(A79,"ddd"),"")</f>
        <v>Fri</v>
      </c>
      <c r="I79" s="1" t="str">
        <f aca="false">IF(A79&lt;&gt;"",TEXT(A79,"MMM"),"")</f>
        <v>Sep</v>
      </c>
      <c r="J79" s="3" t="n">
        <f aca="false">IF(G79&gt;0,1,IF(G79&lt;0,-1,0))</f>
        <v>-1</v>
      </c>
      <c r="K79" s="3" t="n">
        <f aca="false">IF(J79=J78,K78+1,1)</f>
        <v>1</v>
      </c>
      <c r="L79" s="9" t="str">
        <f aca="false">IF(ABS(G79)&gt;STRONG_MOV_TRSH,"STRONG","")</f>
        <v/>
      </c>
      <c r="M79" s="9"/>
      <c r="N79" s="9" t="str">
        <f aca="false">IF(L72="STRONG",(E75/E72)-1,"")</f>
        <v/>
      </c>
      <c r="O79" s="1" t="n">
        <f aca="false">(C79-D79)</f>
        <v>207.75</v>
      </c>
      <c r="P79" s="9" t="n">
        <f aca="false">STDEV(G58:G79)*SQRT(252)</f>
        <v>0.17224797969873</v>
      </c>
      <c r="Q79" s="10" t="e">
        <f aca="false">IF(O79&gt;Statistics!$B$11,"High",IF(O79&lt;Statistics!$B$10,"Low", "Normal"))</f>
        <v>#NAME?</v>
      </c>
      <c r="R79" s="9" t="n">
        <f aca="false">G80</f>
        <v>0.0011754950911956</v>
      </c>
      <c r="S79" s="9" t="n">
        <f aca="false">IF(E82&lt;&gt;"",(E79/E82)-1,"")</f>
        <v>0.009487450247746</v>
      </c>
      <c r="T79" s="13" t="n">
        <f aca="false">F79/AVERAGE(F58:F77)</f>
        <v>0.888276167862874</v>
      </c>
      <c r="U79" s="1" t="n">
        <f aca="false">O79-O78</f>
        <v>59.5</v>
      </c>
      <c r="V79" s="9" t="e">
        <f aca="false">IF(Q79="High","Wait",IF(G79&gt;0,"Buy","Sell"))</f>
        <v>#NAME?</v>
      </c>
      <c r="W79" s="9" t="e">
        <f aca="false">IF(Q79="High","Close",IF(G79&lt;0,"Close","Hold"))</f>
        <v>#NAME?</v>
      </c>
      <c r="X79" s="9" t="e">
        <f aca="false">IF(Q79="Normal", "Confirmed","Check")</f>
        <v>#NAME?</v>
      </c>
      <c r="Y79" s="9"/>
    </row>
    <row r="80" customFormat="false" ht="12.8" hidden="false" customHeight="false" outlineLevel="0" collapsed="false">
      <c r="A80" s="11" t="n">
        <v>45174.2083333333</v>
      </c>
      <c r="B80" s="7" t="n">
        <v>15534.5</v>
      </c>
      <c r="C80" s="7" t="n">
        <v>15587</v>
      </c>
      <c r="D80" s="7" t="n">
        <v>15418.5</v>
      </c>
      <c r="E80" s="7" t="n">
        <v>15517.75</v>
      </c>
      <c r="F80" s="8" t="n">
        <v>1165851</v>
      </c>
      <c r="G80" s="9" t="n">
        <f aca="false">IF(ISNUMBER(B79),LN(B80/B79), "")</f>
        <v>0.0011754950911956</v>
      </c>
      <c r="H80" s="1" t="str">
        <f aca="false">IF(A80&lt;&gt;"",TEXT(A80,"ddd"),"")</f>
        <v>Tue</v>
      </c>
      <c r="I80" s="1" t="str">
        <f aca="false">IF(A80&lt;&gt;"",TEXT(A80,"MMM"),"")</f>
        <v>Sep</v>
      </c>
      <c r="J80" s="3" t="n">
        <f aca="false">IF(G80&gt;0,1,IF(G80&lt;0,-1,0))</f>
        <v>1</v>
      </c>
      <c r="K80" s="3" t="n">
        <f aca="false">IF(J80=J79,K79+1,1)</f>
        <v>1</v>
      </c>
      <c r="L80" s="9" t="str">
        <f aca="false">IF(ABS(G80)&gt;STRONG_MOV_TRSH,"STRONG","")</f>
        <v/>
      </c>
      <c r="M80" s="9"/>
      <c r="N80" s="9" t="str">
        <f aca="false">IF(L73="STRONG",(E76/E73)-1,"")</f>
        <v/>
      </c>
      <c r="O80" s="1" t="n">
        <f aca="false">(C80-D80)</f>
        <v>168.5</v>
      </c>
      <c r="P80" s="9" t="n">
        <f aca="false">STDEV(G59:G80)*SQRT(252)</f>
        <v>0.172076784285068</v>
      </c>
      <c r="Q80" s="10" t="e">
        <f aca="false">IF(O80&gt;Statistics!$B$11,"High",IF(O80&lt;Statistics!$B$10,"Low", "Normal"))</f>
        <v>#NAME?</v>
      </c>
      <c r="R80" s="9" t="n">
        <f aca="false">G81</f>
        <v>-0.00872831557918185</v>
      </c>
      <c r="S80" s="9" t="n">
        <f aca="false">IF(E83&lt;&gt;"",(E80/E83)-1,"")</f>
        <v>0.0150945247595997</v>
      </c>
      <c r="T80" s="13" t="n">
        <f aca="false">F80/AVERAGE(F59:F78)</f>
        <v>0.976093209223602</v>
      </c>
      <c r="U80" s="1" t="n">
        <f aca="false">O80-O79</f>
        <v>-39.25</v>
      </c>
      <c r="V80" s="9" t="e">
        <f aca="false">IF(Q80="High","Wait",IF(G80&gt;0,"Buy","Sell"))</f>
        <v>#NAME?</v>
      </c>
      <c r="W80" s="9" t="e">
        <f aca="false">IF(Q80="High","Close",IF(G80&lt;0,"Close","Hold"))</f>
        <v>#NAME?</v>
      </c>
      <c r="X80" s="9" t="e">
        <f aca="false">IF(Q80="Normal", "Confirmed","Check")</f>
        <v>#NAME?</v>
      </c>
      <c r="Y80" s="9"/>
    </row>
    <row r="81" customFormat="false" ht="12.8" hidden="false" customHeight="false" outlineLevel="0" collapsed="false">
      <c r="A81" s="11" t="n">
        <v>45175.2083333333</v>
      </c>
      <c r="B81" s="7" t="n">
        <v>15399.5</v>
      </c>
      <c r="C81" s="7" t="n">
        <v>15532.75</v>
      </c>
      <c r="D81" s="7" t="n">
        <v>15310.5</v>
      </c>
      <c r="E81" s="7" t="n">
        <v>15512.5</v>
      </c>
      <c r="F81" s="8" t="n">
        <v>1022363</v>
      </c>
      <c r="G81" s="9" t="n">
        <f aca="false">IF(ISNUMBER(B80),LN(B81/B80), "")</f>
        <v>-0.00872831557918185</v>
      </c>
      <c r="H81" s="1" t="str">
        <f aca="false">IF(A81&lt;&gt;"",TEXT(A81,"ddd"),"")</f>
        <v>Wed</v>
      </c>
      <c r="I81" s="1" t="str">
        <f aca="false">IF(A81&lt;&gt;"",TEXT(A81,"MMM"),"")</f>
        <v>Sep</v>
      </c>
      <c r="J81" s="3" t="n">
        <f aca="false">IF(G81&gt;0,1,IF(G81&lt;0,-1,0))</f>
        <v>-1</v>
      </c>
      <c r="K81" s="3" t="n">
        <f aca="false">IF(J81=J80,K80+1,1)</f>
        <v>1</v>
      </c>
      <c r="L81" s="9" t="str">
        <f aca="false">IF(ABS(G81)&gt;STRONG_MOV_TRSH,"STRONG","")</f>
        <v/>
      </c>
      <c r="M81" s="9"/>
      <c r="N81" s="9" t="str">
        <f aca="false">IF(L74="STRONG",(E77/E74)-1,"")</f>
        <v/>
      </c>
      <c r="O81" s="1" t="n">
        <f aca="false">(C81-D81)</f>
        <v>222.25</v>
      </c>
      <c r="P81" s="9" t="n">
        <f aca="false">STDEV(G60:G81)*SQRT(252)</f>
        <v>0.173715557639247</v>
      </c>
      <c r="Q81" s="10" t="e">
        <f aca="false">IF(O81&gt;Statistics!$B$11,"High",IF(O81&lt;Statistics!$B$10,"Low", "Normal"))</f>
        <v>#NAME?</v>
      </c>
      <c r="R81" s="9" t="n">
        <f aca="false">G82</f>
        <v>-0.00764301715316902</v>
      </c>
      <c r="S81" s="9" t="n">
        <f aca="false">IF(E84&lt;&gt;"",(E81/E84)-1,"")</f>
        <v>0.013359027959237</v>
      </c>
      <c r="T81" s="13" t="n">
        <f aca="false">F81/AVERAGE(F60:F79)</f>
        <v>0.868276078811985</v>
      </c>
      <c r="U81" s="1" t="n">
        <f aca="false">O81-O80</f>
        <v>53.75</v>
      </c>
      <c r="V81" s="9" t="e">
        <f aca="false">IF(Q81="High","Wait",IF(G81&gt;0,"Buy","Sell"))</f>
        <v>#NAME?</v>
      </c>
      <c r="W81" s="9" t="e">
        <f aca="false">IF(Q81="High","Close",IF(G81&lt;0,"Close","Hold"))</f>
        <v>#NAME?</v>
      </c>
      <c r="X81" s="9" t="e">
        <f aca="false">IF(Q81="Normal", "Confirmed","Check")</f>
        <v>#NAME?</v>
      </c>
      <c r="Y81" s="9"/>
    </row>
    <row r="82" customFormat="false" ht="12.8" hidden="false" customHeight="false" outlineLevel="0" collapsed="false">
      <c r="A82" s="11" t="n">
        <v>45176.2083333333</v>
      </c>
      <c r="B82" s="7" t="n">
        <v>15282.25</v>
      </c>
      <c r="C82" s="7" t="n">
        <v>15395.5</v>
      </c>
      <c r="D82" s="7" t="n">
        <v>15157.5</v>
      </c>
      <c r="E82" s="7" t="n">
        <v>15388.75</v>
      </c>
      <c r="F82" s="8" t="n">
        <v>1159920</v>
      </c>
      <c r="G82" s="9" t="n">
        <f aca="false">IF(ISNUMBER(B81),LN(B82/B81), "")</f>
        <v>-0.00764301715316902</v>
      </c>
      <c r="H82" s="1" t="str">
        <f aca="false">IF(A82&lt;&gt;"",TEXT(A82,"ddd"),"")</f>
        <v>Thu</v>
      </c>
      <c r="I82" s="1" t="str">
        <f aca="false">IF(A82&lt;&gt;"",TEXT(A82,"MMM"),"")</f>
        <v>Sep</v>
      </c>
      <c r="J82" s="3" t="n">
        <f aca="false">IF(G82&gt;0,1,IF(G82&lt;0,-1,0))</f>
        <v>-1</v>
      </c>
      <c r="K82" s="3" t="n">
        <f aca="false">IF(J82=J81,K81+1,1)</f>
        <v>2</v>
      </c>
      <c r="L82" s="9" t="str">
        <f aca="false">IF(ABS(G82)&gt;STRONG_MOV_TRSH,"STRONG","")</f>
        <v/>
      </c>
      <c r="M82" s="9"/>
      <c r="N82" s="9" t="str">
        <f aca="false">IF(L75="STRONG",(E78/E75)-1,"")</f>
        <v/>
      </c>
      <c r="O82" s="1" t="n">
        <f aca="false">(C82-D82)</f>
        <v>238</v>
      </c>
      <c r="P82" s="9" t="n">
        <f aca="false">STDEV(G61:G82)*SQRT(252)</f>
        <v>0.172959268174304</v>
      </c>
      <c r="Q82" s="10" t="e">
        <f aca="false">IF(O82&gt;Statistics!$B$11,"High",IF(O82&lt;Statistics!$B$10,"Low", "Normal"))</f>
        <v>#NAME?</v>
      </c>
      <c r="R82" s="9" t="n">
        <f aca="false">G83</f>
        <v>0.000997392147693371</v>
      </c>
      <c r="S82" s="9" t="n">
        <f aca="false">IF(E85&lt;&gt;"",(E82/E85)-1,"")</f>
        <v>-0.00486614071391622</v>
      </c>
      <c r="T82" s="13" t="n">
        <f aca="false">F82/AVERAGE(F61:F80)</f>
        <v>0.980851900724007</v>
      </c>
      <c r="U82" s="1" t="n">
        <f aca="false">O82-O81</f>
        <v>15.75</v>
      </c>
      <c r="V82" s="9" t="e">
        <f aca="false">IF(Q82="High","Wait",IF(G82&gt;0,"Buy","Sell"))</f>
        <v>#NAME?</v>
      </c>
      <c r="W82" s="9" t="e">
        <f aca="false">IF(Q82="High","Close",IF(G82&lt;0,"Close","Hold"))</f>
        <v>#NAME?</v>
      </c>
      <c r="X82" s="9" t="e">
        <f aca="false">IF(Q82="Normal", "Confirmed","Check")</f>
        <v>#NAME?</v>
      </c>
      <c r="Y82" s="9"/>
    </row>
    <row r="83" customFormat="false" ht="12.8" hidden="false" customHeight="false" outlineLevel="0" collapsed="false">
      <c r="A83" s="11" t="n">
        <v>45177.2083333333</v>
      </c>
      <c r="B83" s="7" t="n">
        <v>15297.5</v>
      </c>
      <c r="C83" s="7" t="n">
        <v>15390.5</v>
      </c>
      <c r="D83" s="7" t="n">
        <v>15222.75</v>
      </c>
      <c r="E83" s="7" t="n">
        <v>15287</v>
      </c>
      <c r="F83" s="8" t="n">
        <v>1029955</v>
      </c>
      <c r="G83" s="9" t="n">
        <f aca="false">IF(ISNUMBER(B82),LN(B83/B82), "")</f>
        <v>0.000997392147693371</v>
      </c>
      <c r="H83" s="1" t="str">
        <f aca="false">IF(A83&lt;&gt;"",TEXT(A83,"ddd"),"")</f>
        <v>Fri</v>
      </c>
      <c r="I83" s="1" t="str">
        <f aca="false">IF(A83&lt;&gt;"",TEXT(A83,"MMM"),"")</f>
        <v>Sep</v>
      </c>
      <c r="J83" s="3" t="n">
        <f aca="false">IF(G83&gt;0,1,IF(G83&lt;0,-1,0))</f>
        <v>1</v>
      </c>
      <c r="K83" s="3" t="n">
        <f aca="false">IF(J83=J82,K82+1,1)</f>
        <v>1</v>
      </c>
      <c r="L83" s="9" t="str">
        <f aca="false">IF(ABS(G83)&gt;STRONG_MOV_TRSH,"STRONG","")</f>
        <v/>
      </c>
      <c r="M83" s="9"/>
      <c r="N83" s="9" t="str">
        <f aca="false">IF(L76="STRONG",(E79/E76)-1,"")</f>
        <v/>
      </c>
      <c r="O83" s="1" t="n">
        <f aca="false">(C83-D83)</f>
        <v>167.75</v>
      </c>
      <c r="P83" s="9" t="n">
        <f aca="false">STDEV(G62:G83)*SQRT(252)</f>
        <v>0.170719575445492</v>
      </c>
      <c r="Q83" s="10" t="e">
        <f aca="false">IF(O83&gt;Statistics!$B$11,"High",IF(O83&lt;Statistics!$B$10,"Low", "Normal"))</f>
        <v>#NAME?</v>
      </c>
      <c r="R83" s="9" t="n">
        <f aca="false">G84</f>
        <v>0.0115848663082571</v>
      </c>
      <c r="S83" s="9" t="n">
        <f aca="false">IF(E86&lt;&gt;"",(E83/E86)-1,"")</f>
        <v>-0.00137183172197541</v>
      </c>
      <c r="T83" s="13" t="n">
        <f aca="false">F83/AVERAGE(F62:F81)</f>
        <v>0.872273913767214</v>
      </c>
      <c r="U83" s="1" t="n">
        <f aca="false">O83-O82</f>
        <v>-70.25</v>
      </c>
      <c r="V83" s="9" t="e">
        <f aca="false">IF(Q83="High","Wait",IF(G83&gt;0,"Buy","Sell"))</f>
        <v>#NAME?</v>
      </c>
      <c r="W83" s="9" t="e">
        <f aca="false">IF(Q83="High","Close",IF(G83&lt;0,"Close","Hold"))</f>
        <v>#NAME?</v>
      </c>
      <c r="X83" s="9" t="e">
        <f aca="false">IF(Q83="Normal", "Confirmed","Check")</f>
        <v>#NAME?</v>
      </c>
      <c r="Y83" s="9"/>
    </row>
    <row r="84" customFormat="false" ht="12.8" hidden="false" customHeight="false" outlineLevel="0" collapsed="false">
      <c r="A84" s="11" t="n">
        <v>45180.2083333333</v>
      </c>
      <c r="B84" s="7" t="n">
        <v>15475.75</v>
      </c>
      <c r="C84" s="7" t="n">
        <v>15498</v>
      </c>
      <c r="D84" s="7" t="n">
        <v>15297.75</v>
      </c>
      <c r="E84" s="7" t="n">
        <v>15308</v>
      </c>
      <c r="F84" s="8" t="n">
        <v>458735</v>
      </c>
      <c r="G84" s="9" t="n">
        <f aca="false">IF(ISNUMBER(B83),LN(B84/B83), "")</f>
        <v>0.0115848663082571</v>
      </c>
      <c r="H84" s="1" t="str">
        <f aca="false">IF(A84&lt;&gt;"",TEXT(A84,"ddd"),"")</f>
        <v>Mon</v>
      </c>
      <c r="I84" s="1" t="str">
        <f aca="false">IF(A84&lt;&gt;"",TEXT(A84,"MMM"),"")</f>
        <v>Sep</v>
      </c>
      <c r="J84" s="3" t="n">
        <f aca="false">IF(G84&gt;0,1,IF(G84&lt;0,-1,0))</f>
        <v>1</v>
      </c>
      <c r="K84" s="3" t="n">
        <f aca="false">IF(J84=J83,K83+1,1)</f>
        <v>2</v>
      </c>
      <c r="L84" s="9" t="str">
        <f aca="false">IF(ABS(G84)&gt;STRONG_MOV_TRSH,"STRONG","")</f>
        <v/>
      </c>
      <c r="M84" s="9"/>
      <c r="N84" s="9" t="str">
        <f aca="false">IF(L77="STRONG",(E80/E77)-1,"")</f>
        <v/>
      </c>
      <c r="O84" s="1" t="n">
        <f aca="false">(C84-D84)</f>
        <v>200.25</v>
      </c>
      <c r="P84" s="9" t="n">
        <f aca="false">STDEV(G63:G84)*SQRT(252)</f>
        <v>0.170184252752961</v>
      </c>
      <c r="Q84" s="10" t="e">
        <f aca="false">IF(O84&gt;Statistics!$B$11,"High",IF(O84&lt;Statistics!$B$10,"Low", "Normal"))</f>
        <v>#NAME?</v>
      </c>
      <c r="R84" s="9" t="n">
        <f aca="false">G85</f>
        <v>-0.0111110449300487</v>
      </c>
      <c r="S84" s="9" t="n">
        <f aca="false">IF(E87&lt;&gt;"",(E84/E87)-1,"")</f>
        <v>-0.00424438553981754</v>
      </c>
      <c r="T84" s="13" t="n">
        <f aca="false">F84/AVERAGE(F63:F82)</f>
        <v>0.387851428134678</v>
      </c>
      <c r="U84" s="1" t="n">
        <f aca="false">O84-O83</f>
        <v>32.5</v>
      </c>
      <c r="V84" s="9" t="e">
        <f aca="false">IF(Q84="High","Wait",IF(G84&gt;0,"Buy","Sell"))</f>
        <v>#NAME?</v>
      </c>
      <c r="W84" s="9" t="e">
        <f aca="false">IF(Q84="High","Close",IF(G84&lt;0,"Close","Hold"))</f>
        <v>#NAME?</v>
      </c>
      <c r="X84" s="9" t="e">
        <f aca="false">IF(Q84="Normal", "Confirmed","Check")</f>
        <v>#NAME?</v>
      </c>
      <c r="Y84" s="9"/>
    </row>
    <row r="85" customFormat="false" ht="12.8" hidden="false" customHeight="false" outlineLevel="0" collapsed="false">
      <c r="A85" s="11" t="n">
        <v>45181.2083333333</v>
      </c>
      <c r="B85" s="7" t="n">
        <v>15304.75</v>
      </c>
      <c r="C85" s="7" t="n">
        <v>15480.75</v>
      </c>
      <c r="D85" s="7" t="n">
        <v>15289.5</v>
      </c>
      <c r="E85" s="7" t="n">
        <v>15464</v>
      </c>
      <c r="F85" s="8" t="n">
        <v>290478</v>
      </c>
      <c r="G85" s="9" t="n">
        <f aca="false">IF(ISNUMBER(B84),LN(B85/B84), "")</f>
        <v>-0.0111110449300487</v>
      </c>
      <c r="H85" s="1" t="str">
        <f aca="false">IF(A85&lt;&gt;"",TEXT(A85,"ddd"),"")</f>
        <v>Tue</v>
      </c>
      <c r="I85" s="1" t="str">
        <f aca="false">IF(A85&lt;&gt;"",TEXT(A85,"MMM"),"")</f>
        <v>Sep</v>
      </c>
      <c r="J85" s="3" t="n">
        <f aca="false">IF(G85&gt;0,1,IF(G85&lt;0,-1,0))</f>
        <v>-1</v>
      </c>
      <c r="K85" s="3" t="n">
        <f aca="false">IF(J85=J84,K84+1,1)</f>
        <v>1</v>
      </c>
      <c r="L85" s="9" t="str">
        <f aca="false">IF(ABS(G85)&gt;STRONG_MOV_TRSH,"STRONG","")</f>
        <v/>
      </c>
      <c r="M85" s="9"/>
      <c r="N85" s="9" t="str">
        <f aca="false">IF(L78="STRONG",(E81/E78)-1,"")</f>
        <v/>
      </c>
      <c r="O85" s="1" t="n">
        <f aca="false">(C85-D85)</f>
        <v>191.25</v>
      </c>
      <c r="P85" s="9" t="n">
        <f aca="false">STDEV(G64:G85)*SQRT(252)</f>
        <v>0.174920072701775</v>
      </c>
      <c r="Q85" s="10" t="e">
        <f aca="false">IF(O85&gt;Statistics!$B$11,"High",IF(O85&lt;Statistics!$B$10,"Low", "Normal"))</f>
        <v>#NAME?</v>
      </c>
      <c r="R85" s="9" t="n">
        <f aca="false">G86</f>
        <v>0.00335931955458533</v>
      </c>
      <c r="S85" s="9" t="n">
        <f aca="false">IF(E88&lt;&gt;"",(E85/E88)-1,"")</f>
        <v>-0.000775394158697318</v>
      </c>
      <c r="T85" s="13" t="n">
        <f aca="false">F85/AVERAGE(F64:F83)</f>
        <v>0.250146945549822</v>
      </c>
      <c r="U85" s="1" t="n">
        <f aca="false">O85-O84</f>
        <v>-9</v>
      </c>
      <c r="V85" s="9" t="e">
        <f aca="false">IF(Q85="High","Wait",IF(G85&gt;0,"Buy","Sell"))</f>
        <v>#NAME?</v>
      </c>
      <c r="W85" s="9" t="e">
        <f aca="false">IF(Q85="High","Close",IF(G85&lt;0,"Close","Hold"))</f>
        <v>#NAME?</v>
      </c>
      <c r="X85" s="9" t="e">
        <f aca="false">IF(Q85="Normal", "Confirmed","Check")</f>
        <v>#NAME?</v>
      </c>
      <c r="Y85" s="9"/>
    </row>
    <row r="86" customFormat="false" ht="12.8" hidden="false" customHeight="false" outlineLevel="0" collapsed="false">
      <c r="A86" s="11" t="n">
        <v>45182.2083333333</v>
      </c>
      <c r="B86" s="7" t="n">
        <v>15356.25</v>
      </c>
      <c r="C86" s="7" t="n">
        <v>15424.25</v>
      </c>
      <c r="D86" s="7" t="n">
        <v>15212.5</v>
      </c>
      <c r="E86" s="7" t="n">
        <v>15308</v>
      </c>
      <c r="F86" s="8" t="n">
        <v>240973</v>
      </c>
      <c r="G86" s="9" t="n">
        <f aca="false">IF(ISNUMBER(B85),LN(B86/B85), "")</f>
        <v>0.00335931955458533</v>
      </c>
      <c r="H86" s="1" t="str">
        <f aca="false">IF(A86&lt;&gt;"",TEXT(A86,"ddd"),"")</f>
        <v>Wed</v>
      </c>
      <c r="I86" s="1" t="str">
        <f aca="false">IF(A86&lt;&gt;"",TEXT(A86,"MMM"),"")</f>
        <v>Sep</v>
      </c>
      <c r="J86" s="3" t="n">
        <f aca="false">IF(G86&gt;0,1,IF(G86&lt;0,-1,0))</f>
        <v>1</v>
      </c>
      <c r="K86" s="3" t="n">
        <f aca="false">IF(J86=J85,K85+1,1)</f>
        <v>1</v>
      </c>
      <c r="L86" s="9" t="str">
        <f aca="false">IF(ABS(G86)&gt;STRONG_MOV_TRSH,"STRONG","")</f>
        <v/>
      </c>
      <c r="M86" s="9"/>
      <c r="N86" s="9" t="str">
        <f aca="false">IF(L79="STRONG",(E82/E79)-1,"")</f>
        <v/>
      </c>
      <c r="O86" s="1" t="n">
        <f aca="false">(C86-D86)</f>
        <v>211.75</v>
      </c>
      <c r="P86" s="9" t="n">
        <f aca="false">STDEV(G65:G86)*SQRT(252)</f>
        <v>0.173250859331675</v>
      </c>
      <c r="Q86" s="10" t="e">
        <f aca="false">IF(O86&gt;Statistics!$B$11,"High",IF(O86&lt;Statistics!$B$10,"Low", "Normal"))</f>
        <v>#NAME?</v>
      </c>
      <c r="R86" s="9" t="n">
        <f aca="false">G87</f>
        <v>0.00789710356091519</v>
      </c>
      <c r="S86" s="9" t="n">
        <f aca="false">IF(E89&lt;&gt;"",(E86/E89)-1,"")</f>
        <v>-0.00492402697651739</v>
      </c>
      <c r="T86" s="13" t="n">
        <f aca="false">F86/AVERAGE(F65:F84)</f>
        <v>0.213711302390855</v>
      </c>
      <c r="U86" s="1" t="n">
        <f aca="false">O86-O85</f>
        <v>20.5</v>
      </c>
      <c r="V86" s="9" t="e">
        <f aca="false">IF(Q86="High","Wait",IF(G86&gt;0,"Buy","Sell"))</f>
        <v>#NAME?</v>
      </c>
      <c r="W86" s="9" t="e">
        <f aca="false">IF(Q86="High","Close",IF(G86&lt;0,"Close","Hold"))</f>
        <v>#NAME?</v>
      </c>
      <c r="X86" s="9" t="e">
        <f aca="false">IF(Q86="Normal", "Confirmed","Check")</f>
        <v>#NAME?</v>
      </c>
      <c r="Y86" s="9"/>
    </row>
    <row r="87" customFormat="false" ht="12.8" hidden="false" customHeight="false" outlineLevel="0" collapsed="false">
      <c r="A87" s="11" t="n">
        <v>45183.2083333333</v>
      </c>
      <c r="B87" s="7" t="n">
        <v>15478</v>
      </c>
      <c r="C87" s="7" t="n">
        <v>15517.75</v>
      </c>
      <c r="D87" s="7" t="n">
        <v>15336.75</v>
      </c>
      <c r="E87" s="7" t="n">
        <v>15373.25</v>
      </c>
      <c r="F87" s="8" t="n">
        <v>144086</v>
      </c>
      <c r="G87" s="9" t="n">
        <f aca="false">IF(ISNUMBER(B86),LN(B87/B86), "")</f>
        <v>0.00789710356091519</v>
      </c>
      <c r="H87" s="1" t="str">
        <f aca="false">IF(A87&lt;&gt;"",TEXT(A87,"ddd"),"")</f>
        <v>Thu</v>
      </c>
      <c r="I87" s="1" t="str">
        <f aca="false">IF(A87&lt;&gt;"",TEXT(A87,"MMM"),"")</f>
        <v>Sep</v>
      </c>
      <c r="J87" s="3" t="n">
        <f aca="false">IF(G87&gt;0,1,IF(G87&lt;0,-1,0))</f>
        <v>1</v>
      </c>
      <c r="K87" s="3" t="n">
        <f aca="false">IF(J87=J86,K86+1,1)</f>
        <v>2</v>
      </c>
      <c r="L87" s="9" t="str">
        <f aca="false">IF(ABS(G87)&gt;STRONG_MOV_TRSH,"STRONG","")</f>
        <v/>
      </c>
      <c r="M87" s="9"/>
      <c r="N87" s="9" t="str">
        <f aca="false">IF(L80="STRONG",(E83/E80)-1,"")</f>
        <v/>
      </c>
      <c r="O87" s="1" t="n">
        <f aca="false">(C87-D87)</f>
        <v>181</v>
      </c>
      <c r="P87" s="9" t="n">
        <f aca="false">STDEV(G66:G87)*SQRT(252)</f>
        <v>0.170994626520005</v>
      </c>
      <c r="Q87" s="10" t="e">
        <f aca="false">IF(O87&gt;Statistics!$B$11,"High",IF(O87&lt;Statistics!$B$10,"Low", "Normal"))</f>
        <v>#NAME?</v>
      </c>
      <c r="R87" s="9" t="n">
        <f aca="false">G88</f>
        <v>-0.00276904541411529</v>
      </c>
      <c r="S87" s="9" t="n">
        <f aca="false">IF(E90&lt;&gt;"",(E87/E90)-1,"")</f>
        <v>-0.00332263606599892</v>
      </c>
      <c r="T87" s="13" t="n">
        <f aca="false">F87/AVERAGE(F66:F85)</f>
        <v>0.132203387653316</v>
      </c>
      <c r="U87" s="1" t="n">
        <f aca="false">O87-O86</f>
        <v>-30.75</v>
      </c>
      <c r="V87" s="9" t="e">
        <f aca="false">IF(Q87="High","Wait",IF(G87&gt;0,"Buy","Sell"))</f>
        <v>#NAME?</v>
      </c>
      <c r="W87" s="9" t="e">
        <f aca="false">IF(Q87="High","Close",IF(G87&lt;0,"Close","Hold"))</f>
        <v>#NAME?</v>
      </c>
      <c r="X87" s="9" t="e">
        <f aca="false">IF(Q87="Normal", "Confirmed","Check")</f>
        <v>#NAME?</v>
      </c>
      <c r="Y87" s="9"/>
    </row>
    <row r="88" customFormat="false" ht="12.8" hidden="false" customHeight="false" outlineLevel="0" collapsed="false">
      <c r="A88" s="11" t="n">
        <v>45184.2083333333</v>
      </c>
      <c r="B88" s="7" t="n">
        <v>15435.2</v>
      </c>
      <c r="C88" s="7" t="n">
        <v>15524</v>
      </c>
      <c r="D88" s="7" t="n">
        <v>15400</v>
      </c>
      <c r="E88" s="7" t="n">
        <v>15476</v>
      </c>
      <c r="F88" s="8" t="n">
        <v>1185757</v>
      </c>
      <c r="G88" s="9" t="n">
        <f aca="false">IF(ISNUMBER(B87),LN(B88/B87), "")</f>
        <v>-0.00276904541411529</v>
      </c>
      <c r="H88" s="1" t="str">
        <f aca="false">IF(A88&lt;&gt;"",TEXT(A88,"ddd"),"")</f>
        <v>Fri</v>
      </c>
      <c r="I88" s="1" t="str">
        <f aca="false">IF(A88&lt;&gt;"",TEXT(A88,"MMM"),"")</f>
        <v>Sep</v>
      </c>
      <c r="J88" s="3" t="n">
        <f aca="false">IF(G88&gt;0,1,IF(G88&lt;0,-1,0))</f>
        <v>-1</v>
      </c>
      <c r="K88" s="3" t="n">
        <f aca="false">IF(J88=J87,K87+1,1)</f>
        <v>1</v>
      </c>
      <c r="L88" s="9" t="str">
        <f aca="false">IF(ABS(G88)&gt;STRONG_MOV_TRSH,"STRONG","")</f>
        <v/>
      </c>
      <c r="M88" s="9"/>
      <c r="N88" s="9" t="str">
        <f aca="false">IF(L81="STRONG",(E84/E81)-1,"")</f>
        <v/>
      </c>
      <c r="O88" s="1" t="n">
        <f aca="false">(C88-D88)</f>
        <v>124</v>
      </c>
      <c r="P88" s="9" t="n">
        <f aca="false">STDEV(G67:G88)*SQRT(252)</f>
        <v>0.166682887745343</v>
      </c>
      <c r="Q88" s="10" t="e">
        <f aca="false">IF(O88&gt;Statistics!$B$11,"High",IF(O88&lt;Statistics!$B$10,"Low", "Normal"))</f>
        <v>#NAME?</v>
      </c>
      <c r="R88" s="9" t="n">
        <f aca="false">G89</f>
        <v>-0.00134199056111535</v>
      </c>
      <c r="S88" s="9" t="n">
        <f aca="false">IF(E91&lt;&gt;"",(E88/E91)-1,"")</f>
        <v>0.00632366089571645</v>
      </c>
      <c r="T88" s="13" t="n">
        <f aca="false">F88/AVERAGE(F67:F86)</f>
        <v>1.13655153561032</v>
      </c>
      <c r="U88" s="1" t="n">
        <f aca="false">O88-O87</f>
        <v>-57</v>
      </c>
      <c r="V88" s="9" t="e">
        <f aca="false">IF(Q88="High","Wait",IF(G88&gt;0,"Buy","Sell"))</f>
        <v>#NAME?</v>
      </c>
      <c r="W88" s="9" t="e">
        <f aca="false">IF(Q88="High","Close",IF(G88&lt;0,"Close","Hold"))</f>
        <v>#NAME?</v>
      </c>
      <c r="X88" s="9" t="e">
        <f aca="false">IF(Q88="Normal", "Confirmed","Check")</f>
        <v>#NAME?</v>
      </c>
      <c r="Y88" s="9"/>
    </row>
    <row r="89" customFormat="false" ht="12.8" hidden="false" customHeight="false" outlineLevel="0" collapsed="false">
      <c r="A89" s="11" t="n">
        <v>45187.2083333333</v>
      </c>
      <c r="B89" s="7" t="n">
        <v>15414.5</v>
      </c>
      <c r="C89" s="7" t="n">
        <v>15460.75</v>
      </c>
      <c r="D89" s="7" t="n">
        <v>15330.5</v>
      </c>
      <c r="E89" s="7" t="n">
        <v>15383.75</v>
      </c>
      <c r="F89" s="8" t="n">
        <v>980761</v>
      </c>
      <c r="G89" s="9" t="n">
        <f aca="false">IF(ISNUMBER(B88),LN(B89/B88), "")</f>
        <v>-0.00134199056111535</v>
      </c>
      <c r="H89" s="1" t="str">
        <f aca="false">IF(A89&lt;&gt;"",TEXT(A89,"ddd"),"")</f>
        <v>Mon</v>
      </c>
      <c r="I89" s="1" t="str">
        <f aca="false">IF(A89&lt;&gt;"",TEXT(A89,"MMM"),"")</f>
        <v>Sep</v>
      </c>
      <c r="J89" s="3" t="n">
        <f aca="false">IF(G89&gt;0,1,IF(G89&lt;0,-1,0))</f>
        <v>-1</v>
      </c>
      <c r="K89" s="3" t="n">
        <f aca="false">IF(J89=J88,K88+1,1)</f>
        <v>2</v>
      </c>
      <c r="L89" s="9" t="str">
        <f aca="false">IF(ABS(G89)&gt;STRONG_MOV_TRSH,"STRONG","")</f>
        <v/>
      </c>
      <c r="M89" s="9"/>
      <c r="N89" s="9" t="str">
        <f aca="false">IF(L82="STRONG",(E85/E82)-1,"")</f>
        <v/>
      </c>
      <c r="O89" s="1" t="n">
        <f aca="false">(C89-D89)</f>
        <v>130.25</v>
      </c>
      <c r="P89" s="9" t="n">
        <f aca="false">STDEV(G68:G89)*SQRT(252)</f>
        <v>0.161540181681538</v>
      </c>
      <c r="Q89" s="10" t="e">
        <f aca="false">IF(O89&gt;Statistics!$B$11,"High",IF(O89&lt;Statistics!$B$10,"Low", "Normal"))</f>
        <v>#NAME?</v>
      </c>
      <c r="R89" s="9" t="n">
        <f aca="false">G90</f>
        <v>-0.00254955115004865</v>
      </c>
      <c r="S89" s="9" t="n">
        <f aca="false">IF(E92&lt;&gt;"",(E89/E92)-1,"")</f>
        <v>0.0165697482323399</v>
      </c>
      <c r="T89" s="13" t="n">
        <f aca="false">F89/AVERAGE(F68:F87)</f>
        <v>0.986710767255474</v>
      </c>
      <c r="U89" s="1" t="n">
        <f aca="false">O89-O88</f>
        <v>6.25</v>
      </c>
      <c r="V89" s="9" t="e">
        <f aca="false">IF(Q89="High","Wait",IF(G89&gt;0,"Buy","Sell"))</f>
        <v>#NAME?</v>
      </c>
      <c r="W89" s="9" t="e">
        <f aca="false">IF(Q89="High","Close",IF(G89&lt;0,"Close","Hold"))</f>
        <v>#NAME?</v>
      </c>
      <c r="X89" s="9" t="e">
        <f aca="false">IF(Q89="Normal", "Confirmed","Check")</f>
        <v>#NAME?</v>
      </c>
      <c r="Y89" s="9"/>
    </row>
    <row r="90" customFormat="false" ht="12.8" hidden="false" customHeight="false" outlineLevel="0" collapsed="false">
      <c r="A90" s="11" t="n">
        <v>45188.2083333333</v>
      </c>
      <c r="B90" s="7" t="n">
        <v>15375.25</v>
      </c>
      <c r="C90" s="7" t="n">
        <v>15442.5</v>
      </c>
      <c r="D90" s="7" t="n">
        <v>15248.5</v>
      </c>
      <c r="E90" s="7" t="n">
        <v>15424.5</v>
      </c>
      <c r="F90" s="8" t="n">
        <v>1051906</v>
      </c>
      <c r="G90" s="9" t="n">
        <f aca="false">IF(ISNUMBER(B89),LN(B90/B89), "")</f>
        <v>-0.00254955115004865</v>
      </c>
      <c r="H90" s="1" t="str">
        <f aca="false">IF(A90&lt;&gt;"",TEXT(A90,"ddd"),"")</f>
        <v>Tue</v>
      </c>
      <c r="I90" s="1" t="str">
        <f aca="false">IF(A90&lt;&gt;"",TEXT(A90,"MMM"),"")</f>
        <v>Sep</v>
      </c>
      <c r="J90" s="3" t="n">
        <f aca="false">IF(G90&gt;0,1,IF(G90&lt;0,-1,0))</f>
        <v>-1</v>
      </c>
      <c r="K90" s="3" t="n">
        <f aca="false">IF(J90=J89,K89+1,1)</f>
        <v>3</v>
      </c>
      <c r="L90" s="9" t="str">
        <f aca="false">IF(ABS(G90)&gt;STRONG_MOV_TRSH,"STRONG","")</f>
        <v/>
      </c>
      <c r="M90" s="9"/>
      <c r="N90" s="9" t="str">
        <f aca="false">IF(L83="STRONG",(E86/E83)-1,"")</f>
        <v/>
      </c>
      <c r="O90" s="1" t="n">
        <f aca="false">(C90-D90)</f>
        <v>194</v>
      </c>
      <c r="P90" s="9" t="n">
        <f aca="false">STDEV(G69:G90)*SQRT(252)</f>
        <v>0.15613796423059</v>
      </c>
      <c r="Q90" s="10" t="e">
        <f aca="false">IF(O90&gt;Statistics!$B$11,"High",IF(O90&lt;Statistics!$B$10,"Low", "Normal"))</f>
        <v>#NAME?</v>
      </c>
      <c r="R90" s="9" t="n">
        <f aca="false">G91</f>
        <v>-0.0146265372792657</v>
      </c>
      <c r="S90" s="9" t="n">
        <f aca="false">IF(E93&lt;&gt;"",(E90/E93)-1,"")</f>
        <v>0.0386868686868687</v>
      </c>
      <c r="T90" s="13" t="n">
        <f aca="false">F90/AVERAGE(F69:F88)</f>
        <v>1.0584099822615</v>
      </c>
      <c r="U90" s="1" t="n">
        <f aca="false">O90-O89</f>
        <v>63.75</v>
      </c>
      <c r="V90" s="9" t="e">
        <f aca="false">IF(Q90="High","Wait",IF(G90&gt;0,"Buy","Sell"))</f>
        <v>#NAME?</v>
      </c>
      <c r="W90" s="9" t="e">
        <f aca="false">IF(Q90="High","Close",IF(G90&lt;0,"Close","Hold"))</f>
        <v>#NAME?</v>
      </c>
      <c r="X90" s="9" t="e">
        <f aca="false">IF(Q90="Normal", "Confirmed","Check")</f>
        <v>#NAME?</v>
      </c>
      <c r="Y90" s="9"/>
    </row>
    <row r="91" customFormat="false" ht="12.8" hidden="false" customHeight="false" outlineLevel="0" collapsed="false">
      <c r="A91" s="11" t="n">
        <v>45189.2083333333</v>
      </c>
      <c r="B91" s="7" t="n">
        <v>15152</v>
      </c>
      <c r="C91" s="7" t="n">
        <v>15436.5</v>
      </c>
      <c r="D91" s="7" t="n">
        <v>15127.75</v>
      </c>
      <c r="E91" s="7" t="n">
        <v>15378.75</v>
      </c>
      <c r="F91" s="8" t="n">
        <v>1177026</v>
      </c>
      <c r="G91" s="9" t="n">
        <f aca="false">IF(ISNUMBER(B90),LN(B91/B90), "")</f>
        <v>-0.0146265372792657</v>
      </c>
      <c r="H91" s="1" t="str">
        <f aca="false">IF(A91&lt;&gt;"",TEXT(A91,"ddd"),"")</f>
        <v>Wed</v>
      </c>
      <c r="I91" s="1" t="str">
        <f aca="false">IF(A91&lt;&gt;"",TEXT(A91,"MMM"),"")</f>
        <v>Sep</v>
      </c>
      <c r="J91" s="3" t="n">
        <f aca="false">IF(G91&gt;0,1,IF(G91&lt;0,-1,0))</f>
        <v>-1</v>
      </c>
      <c r="K91" s="3" t="n">
        <f aca="false">IF(J91=J90,K90+1,1)</f>
        <v>4</v>
      </c>
      <c r="L91" s="9" t="str">
        <f aca="false">IF(ABS(G91)&gt;STRONG_MOV_TRSH,"STRONG","")</f>
        <v/>
      </c>
      <c r="M91" s="9"/>
      <c r="N91" s="9" t="str">
        <f aca="false">IF(L84="STRONG",(E87/E84)-1,"")</f>
        <v/>
      </c>
      <c r="O91" s="1" t="n">
        <f aca="false">(C91-D91)</f>
        <v>308.75</v>
      </c>
      <c r="P91" s="9" t="n">
        <f aca="false">STDEV(G70:G91)*SQRT(252)</f>
        <v>0.165325178967561</v>
      </c>
      <c r="Q91" s="10" t="e">
        <f aca="false">IF(O91&gt;Statistics!$B$11,"High",IF(O91&lt;Statistics!$B$10,"Low", "Normal"))</f>
        <v>#NAME?</v>
      </c>
      <c r="R91" s="9" t="n">
        <f aca="false">G92</f>
        <v>-0.0192744537104275</v>
      </c>
      <c r="S91" s="9" t="n">
        <f aca="false">IF(E94&lt;&gt;"",(E91/E94)-1,"")</f>
        <v>0.0335876066939982</v>
      </c>
      <c r="T91" s="13" t="n">
        <f aca="false">F91/AVERAGE(F70:F89)</f>
        <v>1.20476042839393</v>
      </c>
      <c r="U91" s="1" t="n">
        <f aca="false">O91-O90</f>
        <v>114.75</v>
      </c>
      <c r="V91" s="9" t="e">
        <f aca="false">IF(Q91="High","Wait",IF(G91&gt;0,"Buy","Sell"))</f>
        <v>#NAME?</v>
      </c>
      <c r="W91" s="9" t="e">
        <f aca="false">IF(Q91="High","Close",IF(G91&lt;0,"Close","Hold"))</f>
        <v>#NAME?</v>
      </c>
      <c r="X91" s="9" t="e">
        <f aca="false">IF(Q91="Normal", "Confirmed","Check")</f>
        <v>#NAME?</v>
      </c>
      <c r="Y91" s="9"/>
    </row>
    <row r="92" customFormat="false" ht="12.8" hidden="false" customHeight="false" outlineLevel="0" collapsed="false">
      <c r="A92" s="11" t="n">
        <v>45190.2083333333</v>
      </c>
      <c r="B92" s="7" t="n">
        <v>14862.75</v>
      </c>
      <c r="C92" s="7" t="n">
        <v>15148</v>
      </c>
      <c r="D92" s="7" t="n">
        <v>14838.5</v>
      </c>
      <c r="E92" s="7" t="n">
        <v>15133</v>
      </c>
      <c r="F92" s="8" t="n">
        <v>1261759</v>
      </c>
      <c r="G92" s="9" t="n">
        <f aca="false">IF(ISNUMBER(B91),LN(B92/B91), "")</f>
        <v>-0.0192744537104275</v>
      </c>
      <c r="H92" s="1" t="str">
        <f aca="false">IF(A92&lt;&gt;"",TEXT(A92,"ddd"),"")</f>
        <v>Thu</v>
      </c>
      <c r="I92" s="1" t="str">
        <f aca="false">IF(A92&lt;&gt;"",TEXT(A92,"MMM"),"")</f>
        <v>Sep</v>
      </c>
      <c r="J92" s="3" t="n">
        <f aca="false">IF(G92&gt;0,1,IF(G92&lt;0,-1,0))</f>
        <v>-1</v>
      </c>
      <c r="K92" s="3" t="n">
        <f aca="false">IF(J92=J91,K91+1,1)</f>
        <v>5</v>
      </c>
      <c r="L92" s="9" t="str">
        <f aca="false">IF(ABS(G92)&gt;STRONG_MOV_TRSH,"STRONG","")</f>
        <v/>
      </c>
      <c r="M92" s="9"/>
      <c r="N92" s="9" t="str">
        <f aca="false">IF(L85="STRONG",(E88/E85)-1,"")</f>
        <v/>
      </c>
      <c r="O92" s="1" t="n">
        <f aca="false">(C92-D92)</f>
        <v>309.5</v>
      </c>
      <c r="P92" s="9" t="n">
        <f aca="false">STDEV(G71:G92)*SQRT(252)</f>
        <v>0.170252174961093</v>
      </c>
      <c r="Q92" s="10" t="e">
        <f aca="false">IF(O92&gt;Statistics!$B$11,"High",IF(O92&lt;Statistics!$B$10,"Low", "Normal"))</f>
        <v>#NAME?</v>
      </c>
      <c r="R92" s="9" t="n">
        <f aca="false">G93</f>
        <v>0.000454052425629842</v>
      </c>
      <c r="S92" s="9" t="n">
        <f aca="false">IF(E95&lt;&gt;"",(E92/E95)-1,"")</f>
        <v>0.0120715599398094</v>
      </c>
      <c r="T92" s="13" t="n">
        <f aca="false">F92/AVERAGE(F71:F90)</f>
        <v>1.29494155357497</v>
      </c>
      <c r="U92" s="1" t="n">
        <f aca="false">O92-O91</f>
        <v>0.75</v>
      </c>
      <c r="V92" s="9" t="e">
        <f aca="false">IF(Q92="High","Wait",IF(G92&gt;0,"Buy","Sell"))</f>
        <v>#NAME?</v>
      </c>
      <c r="W92" s="9" t="e">
        <f aca="false">IF(Q92="High","Close",IF(G92&lt;0,"Close","Hold"))</f>
        <v>#NAME?</v>
      </c>
      <c r="X92" s="9" t="e">
        <f aca="false">IF(Q92="Normal", "Confirmed","Check")</f>
        <v>#NAME?</v>
      </c>
      <c r="Y92" s="9"/>
    </row>
    <row r="93" customFormat="false" ht="12.8" hidden="false" customHeight="false" outlineLevel="0" collapsed="false">
      <c r="A93" s="11" t="n">
        <v>45191.2083333333</v>
      </c>
      <c r="B93" s="7" t="n">
        <v>14869.5</v>
      </c>
      <c r="C93" s="7" t="n">
        <v>15027.25</v>
      </c>
      <c r="D93" s="7" t="n">
        <v>14835.75</v>
      </c>
      <c r="E93" s="7" t="n">
        <v>14850</v>
      </c>
      <c r="F93" s="8" t="n">
        <v>1134088</v>
      </c>
      <c r="G93" s="9" t="n">
        <f aca="false">IF(ISNUMBER(B92),LN(B93/B92), "")</f>
        <v>0.000454052425629842</v>
      </c>
      <c r="H93" s="1" t="str">
        <f aca="false">IF(A93&lt;&gt;"",TEXT(A93,"ddd"),"")</f>
        <v>Fri</v>
      </c>
      <c r="I93" s="1" t="str">
        <f aca="false">IF(A93&lt;&gt;"",TEXT(A93,"MMM"),"")</f>
        <v>Sep</v>
      </c>
      <c r="J93" s="3" t="n">
        <f aca="false">IF(G93&gt;0,1,IF(G93&lt;0,-1,0))</f>
        <v>1</v>
      </c>
      <c r="K93" s="3" t="n">
        <f aca="false">IF(J93=J92,K92+1,1)</f>
        <v>1</v>
      </c>
      <c r="L93" s="9" t="str">
        <f aca="false">IF(ABS(G93)&gt;STRONG_MOV_TRSH,"STRONG","")</f>
        <v/>
      </c>
      <c r="M93" s="9"/>
      <c r="N93" s="9" t="str">
        <f aca="false">IF(L86="STRONG",(E89/E86)-1,"")</f>
        <v/>
      </c>
      <c r="O93" s="1" t="n">
        <f aca="false">(C93-D93)</f>
        <v>191.5</v>
      </c>
      <c r="P93" s="9" t="n">
        <f aca="false">STDEV(G72:G93)*SQRT(252)</f>
        <v>0.170194451986856</v>
      </c>
      <c r="Q93" s="10" t="e">
        <f aca="false">IF(O93&gt;Statistics!$B$11,"High",IF(O93&lt;Statistics!$B$10,"Low", "Normal"))</f>
        <v>#NAME?</v>
      </c>
      <c r="R93" s="9" t="n">
        <f aca="false">G94</f>
        <v>0.00441205557226339</v>
      </c>
      <c r="S93" s="9" t="n">
        <f aca="false">IF(E96&lt;&gt;"",(E93/E96)-1,"")</f>
        <v>0.00838624248803188</v>
      </c>
      <c r="T93" s="13" t="n">
        <f aca="false">F93/AVERAGE(F72:F91)</f>
        <v>1.16177572963254</v>
      </c>
      <c r="U93" s="1" t="n">
        <f aca="false">O93-O92</f>
        <v>-118</v>
      </c>
      <c r="V93" s="9" t="e">
        <f aca="false">IF(Q93="High","Wait",IF(G93&gt;0,"Buy","Sell"))</f>
        <v>#NAME?</v>
      </c>
      <c r="W93" s="9" t="e">
        <f aca="false">IF(Q93="High","Close",IF(G93&lt;0,"Close","Hold"))</f>
        <v>#NAME?</v>
      </c>
      <c r="X93" s="9" t="e">
        <f aca="false">IF(Q93="Normal", "Confirmed","Check")</f>
        <v>#NAME?</v>
      </c>
      <c r="Y93" s="9"/>
    </row>
    <row r="94" customFormat="false" ht="12.8" hidden="false" customHeight="false" outlineLevel="0" collapsed="false">
      <c r="A94" s="11" t="n">
        <v>45194.2083333333</v>
      </c>
      <c r="B94" s="7" t="n">
        <v>14935.25</v>
      </c>
      <c r="C94" s="7" t="n">
        <v>14956</v>
      </c>
      <c r="D94" s="7" t="n">
        <v>14782.5</v>
      </c>
      <c r="E94" s="7" t="n">
        <v>14879</v>
      </c>
      <c r="F94" s="8" t="n">
        <v>1171444</v>
      </c>
      <c r="G94" s="9" t="n">
        <f aca="false">IF(ISNUMBER(B93),LN(B94/B93), "")</f>
        <v>0.00441205557226339</v>
      </c>
      <c r="H94" s="1" t="str">
        <f aca="false">IF(A94&lt;&gt;"",TEXT(A94,"ddd"),"")</f>
        <v>Mon</v>
      </c>
      <c r="I94" s="1" t="str">
        <f aca="false">IF(A94&lt;&gt;"",TEXT(A94,"MMM"),"")</f>
        <v>Sep</v>
      </c>
      <c r="J94" s="3" t="n">
        <f aca="false">IF(G94&gt;0,1,IF(G94&lt;0,-1,0))</f>
        <v>1</v>
      </c>
      <c r="K94" s="3" t="n">
        <f aca="false">IF(J94=J93,K93+1,1)</f>
        <v>2</v>
      </c>
      <c r="L94" s="9" t="str">
        <f aca="false">IF(ABS(G94)&gt;STRONG_MOV_TRSH,"STRONG","")</f>
        <v/>
      </c>
      <c r="M94" s="9"/>
      <c r="N94" s="9" t="str">
        <f aca="false">IF(L87="STRONG",(E90/E87)-1,"")</f>
        <v/>
      </c>
      <c r="O94" s="1" t="n">
        <f aca="false">(C94-D94)</f>
        <v>173.5</v>
      </c>
      <c r="P94" s="9" t="n">
        <f aca="false">STDEV(G73:G94)*SQRT(252)</f>
        <v>0.161527424889708</v>
      </c>
      <c r="Q94" s="10" t="e">
        <f aca="false">IF(O94&gt;Statistics!$B$11,"High",IF(O94&lt;Statistics!$B$10,"Low", "Normal"))</f>
        <v>#NAME?</v>
      </c>
      <c r="R94" s="9" t="n">
        <f aca="false">G95</f>
        <v>-0.0148568090457521</v>
      </c>
      <c r="S94" s="9" t="n">
        <f aca="false">IF(E97&lt;&gt;"",(E94/E97)-1,"")</f>
        <v>0.00731162412835973</v>
      </c>
      <c r="T94" s="13" t="n">
        <f aca="false">F94/AVERAGE(F73:F92)</f>
        <v>1.18559628501478</v>
      </c>
      <c r="U94" s="1" t="n">
        <f aca="false">O94-O93</f>
        <v>-18</v>
      </c>
      <c r="V94" s="9" t="e">
        <f aca="false">IF(Q94="High","Wait",IF(G94&gt;0,"Buy","Sell"))</f>
        <v>#NAME?</v>
      </c>
      <c r="W94" s="9" t="e">
        <f aca="false">IF(Q94="High","Close",IF(G94&lt;0,"Close","Hold"))</f>
        <v>#NAME?</v>
      </c>
      <c r="X94" s="9" t="e">
        <f aca="false">IF(Q94="Normal", "Confirmed","Check")</f>
        <v>#NAME?</v>
      </c>
      <c r="Y94" s="9"/>
    </row>
    <row r="95" customFormat="false" ht="12.8" hidden="false" customHeight="false" outlineLevel="0" collapsed="false">
      <c r="A95" s="11" t="n">
        <v>45195.2083333333</v>
      </c>
      <c r="B95" s="7" t="n">
        <v>14715</v>
      </c>
      <c r="C95" s="7" t="n">
        <v>14952.5</v>
      </c>
      <c r="D95" s="7" t="n">
        <v>14666.25</v>
      </c>
      <c r="E95" s="7" t="n">
        <v>14952.5</v>
      </c>
      <c r="F95" s="8" t="n">
        <v>1255260</v>
      </c>
      <c r="G95" s="9" t="n">
        <f aca="false">IF(ISNUMBER(B94),LN(B95/B94), "")</f>
        <v>-0.0148568090457521</v>
      </c>
      <c r="H95" s="1" t="str">
        <f aca="false">IF(A95&lt;&gt;"",TEXT(A95,"ddd"),"")</f>
        <v>Tue</v>
      </c>
      <c r="I95" s="1" t="str">
        <f aca="false">IF(A95&lt;&gt;"",TEXT(A95,"MMM"),"")</f>
        <v>Sep</v>
      </c>
      <c r="J95" s="3" t="n">
        <f aca="false">IF(G95&gt;0,1,IF(G95&lt;0,-1,0))</f>
        <v>-1</v>
      </c>
      <c r="K95" s="3" t="n">
        <f aca="false">IF(J95=J94,K94+1,1)</f>
        <v>1</v>
      </c>
      <c r="L95" s="9" t="str">
        <f aca="false">IF(ABS(G95)&gt;STRONG_MOV_TRSH,"STRONG","")</f>
        <v/>
      </c>
      <c r="M95" s="9"/>
      <c r="N95" s="9" t="str">
        <f aca="false">IF(L88="STRONG",(E91/E88)-1,"")</f>
        <v/>
      </c>
      <c r="O95" s="1" t="n">
        <f aca="false">(C95-D95)</f>
        <v>286.25</v>
      </c>
      <c r="P95" s="9" t="n">
        <f aca="false">STDEV(G74:G95)*SQRT(252)</f>
        <v>0.151456351167329</v>
      </c>
      <c r="Q95" s="10" t="e">
        <f aca="false">IF(O95&gt;Statistics!$B$11,"High",IF(O95&lt;Statistics!$B$10,"Low", "Normal"))</f>
        <v>#NAME?</v>
      </c>
      <c r="R95" s="9" t="n">
        <f aca="false">G96</f>
        <v>0.00162966016918481</v>
      </c>
      <c r="S95" s="9" t="n">
        <f aca="false">IF(E98&lt;&gt;"",(E95/E98)-1,"")</f>
        <v>0.00507494790616381</v>
      </c>
      <c r="T95" s="13" t="n">
        <f aca="false">F95/AVERAGE(F74:F93)</f>
        <v>1.29537684949626</v>
      </c>
      <c r="U95" s="1" t="n">
        <f aca="false">O95-O94</f>
        <v>112.75</v>
      </c>
      <c r="V95" s="9" t="e">
        <f aca="false">IF(Q95="High","Wait",IF(G95&gt;0,"Buy","Sell"))</f>
        <v>#NAME?</v>
      </c>
      <c r="W95" s="9" t="e">
        <f aca="false">IF(Q95="High","Close",IF(G95&lt;0,"Close","Hold"))</f>
        <v>#NAME?</v>
      </c>
      <c r="X95" s="9" t="e">
        <f aca="false">IF(Q95="Normal", "Confirmed","Check")</f>
        <v>#NAME?</v>
      </c>
      <c r="Y95" s="9"/>
    </row>
    <row r="96" customFormat="false" ht="12.8" hidden="false" customHeight="false" outlineLevel="0" collapsed="false">
      <c r="A96" s="11" t="n">
        <v>45196.2083333333</v>
      </c>
      <c r="B96" s="7" t="n">
        <v>14739</v>
      </c>
      <c r="C96" s="7" t="n">
        <v>14821.25</v>
      </c>
      <c r="D96" s="7" t="n">
        <v>14587.25</v>
      </c>
      <c r="E96" s="7" t="n">
        <v>14726.5</v>
      </c>
      <c r="F96" s="8" t="n">
        <v>1373653</v>
      </c>
      <c r="G96" s="9" t="n">
        <f aca="false">IF(ISNUMBER(B95),LN(B96/B95), "")</f>
        <v>0.00162966016918481</v>
      </c>
      <c r="H96" s="1" t="str">
        <f aca="false">IF(A96&lt;&gt;"",TEXT(A96,"ddd"),"")</f>
        <v>Wed</v>
      </c>
      <c r="I96" s="1" t="str">
        <f aca="false">IF(A96&lt;&gt;"",TEXT(A96,"MMM"),"")</f>
        <v>Sep</v>
      </c>
      <c r="J96" s="3" t="n">
        <f aca="false">IF(G96&gt;0,1,IF(G96&lt;0,-1,0))</f>
        <v>1</v>
      </c>
      <c r="K96" s="3" t="n">
        <f aca="false">IF(J96=J95,K95+1,1)</f>
        <v>1</v>
      </c>
      <c r="L96" s="9" t="str">
        <f aca="false">IF(ABS(G96)&gt;STRONG_MOV_TRSH,"STRONG","")</f>
        <v/>
      </c>
      <c r="M96" s="9"/>
      <c r="N96" s="9" t="str">
        <f aca="false">IF(L89="STRONG",(E92/E89)-1,"")</f>
        <v/>
      </c>
      <c r="O96" s="1" t="n">
        <f aca="false">(C96-D96)</f>
        <v>234</v>
      </c>
      <c r="P96" s="9" t="n">
        <f aca="false">STDEV(G75:G96)*SQRT(252)</f>
        <v>0.148799056140515</v>
      </c>
      <c r="Q96" s="10" t="e">
        <f aca="false">IF(O96&gt;Statistics!$B$11,"High",IF(O96&lt;Statistics!$B$10,"Low", "Normal"))</f>
        <v>#NAME?</v>
      </c>
      <c r="R96" s="9" t="n">
        <f aca="false">G97</f>
        <v>0.00815917360572013</v>
      </c>
      <c r="S96" s="9" t="n">
        <f aca="false">IF(E99&lt;&gt;"",(E96/E99)-1,"")</f>
        <v>-0.0157563200721816</v>
      </c>
      <c r="T96" s="13" t="n">
        <f aca="false">F96/AVERAGE(F75:F94)</f>
        <v>1.44878190366563</v>
      </c>
      <c r="U96" s="1" t="n">
        <f aca="false">O96-O95</f>
        <v>-52.25</v>
      </c>
      <c r="V96" s="9" t="e">
        <f aca="false">IF(Q96="High","Wait",IF(G96&gt;0,"Buy","Sell"))</f>
        <v>#NAME?</v>
      </c>
      <c r="W96" s="9" t="e">
        <f aca="false">IF(Q96="High","Close",IF(G96&lt;0,"Close","Hold"))</f>
        <v>#NAME?</v>
      </c>
      <c r="X96" s="9" t="e">
        <f aca="false">IF(Q96="Normal", "Confirmed","Check")</f>
        <v>#NAME?</v>
      </c>
      <c r="Y96" s="9"/>
    </row>
    <row r="97" customFormat="false" ht="12.8" hidden="false" customHeight="false" outlineLevel="0" collapsed="false">
      <c r="A97" s="11" t="n">
        <v>45197.2083333333</v>
      </c>
      <c r="B97" s="7" t="n">
        <v>14859.75</v>
      </c>
      <c r="C97" s="7" t="n">
        <v>14948</v>
      </c>
      <c r="D97" s="7" t="n">
        <v>14656.25</v>
      </c>
      <c r="E97" s="7" t="n">
        <v>14771</v>
      </c>
      <c r="F97" s="8" t="n">
        <v>1429002</v>
      </c>
      <c r="G97" s="9" t="n">
        <f aca="false">IF(ISNUMBER(B96),LN(B97/B96), "")</f>
        <v>0.00815917360572013</v>
      </c>
      <c r="H97" s="1" t="str">
        <f aca="false">IF(A97&lt;&gt;"",TEXT(A97,"ddd"),"")</f>
        <v>Thu</v>
      </c>
      <c r="I97" s="1" t="str">
        <f aca="false">IF(A97&lt;&gt;"",TEXT(A97,"MMM"),"")</f>
        <v>Sep</v>
      </c>
      <c r="J97" s="3" t="n">
        <f aca="false">IF(G97&gt;0,1,IF(G97&lt;0,-1,0))</f>
        <v>1</v>
      </c>
      <c r="K97" s="3" t="n">
        <f aca="false">IF(J97=J96,K96+1,1)</f>
        <v>2</v>
      </c>
      <c r="L97" s="9" t="str">
        <f aca="false">IF(ABS(G97)&gt;STRONG_MOV_TRSH,"STRONG","")</f>
        <v/>
      </c>
      <c r="M97" s="9"/>
      <c r="N97" s="9" t="str">
        <f aca="false">IF(L90="STRONG",(E93/E90)-1,"")</f>
        <v/>
      </c>
      <c r="O97" s="1" t="n">
        <f aca="false">(C97-D97)</f>
        <v>291.75</v>
      </c>
      <c r="P97" s="9" t="n">
        <f aca="false">STDEV(G76:G97)*SQRT(252)</f>
        <v>0.149231685409842</v>
      </c>
      <c r="Q97" s="10" t="e">
        <f aca="false">IF(O97&gt;Statistics!$B$11,"High",IF(O97&lt;Statistics!$B$10,"Low", "Normal"))</f>
        <v>#NAME?</v>
      </c>
      <c r="R97" s="9" t="n">
        <f aca="false">G98</f>
        <v>0.000454144072394858</v>
      </c>
      <c r="S97" s="9" t="n">
        <f aca="false">IF(E100&lt;&gt;"",(E97/E100)-1,"")</f>
        <v>-0.0147411953041622</v>
      </c>
      <c r="T97" s="13" t="n">
        <f aca="false">F97/AVERAGE(F76:F95)</f>
        <v>1.50043036251512</v>
      </c>
      <c r="U97" s="1" t="n">
        <f aca="false">O97-O96</f>
        <v>57.75</v>
      </c>
      <c r="V97" s="9" t="e">
        <f aca="false">IF(Q97="High","Wait",IF(G97&gt;0,"Buy","Sell"))</f>
        <v>#NAME?</v>
      </c>
      <c r="W97" s="9" t="e">
        <f aca="false">IF(Q97="High","Close",IF(G97&lt;0,"Close","Hold"))</f>
        <v>#NAME?</v>
      </c>
      <c r="X97" s="9" t="e">
        <f aca="false">IF(Q97="Normal", "Confirmed","Check")</f>
        <v>#NAME?</v>
      </c>
      <c r="Y97" s="9"/>
    </row>
    <row r="98" customFormat="false" ht="12.8" hidden="false" customHeight="false" outlineLevel="0" collapsed="false">
      <c r="A98" s="11" t="n">
        <v>45198.2083333333</v>
      </c>
      <c r="B98" s="7" t="n">
        <v>14866.5</v>
      </c>
      <c r="C98" s="7" t="n">
        <v>15060.75</v>
      </c>
      <c r="D98" s="7" t="n">
        <v>14811</v>
      </c>
      <c r="E98" s="7" t="n">
        <v>14877</v>
      </c>
      <c r="F98" s="8" t="n">
        <v>1471532</v>
      </c>
      <c r="G98" s="9" t="n">
        <f aca="false">IF(ISNUMBER(B97),LN(B98/B97), "")</f>
        <v>0.000454144072394858</v>
      </c>
      <c r="H98" s="1" t="str">
        <f aca="false">IF(A98&lt;&gt;"",TEXT(A98,"ddd"),"")</f>
        <v>Fri</v>
      </c>
      <c r="I98" s="1" t="str">
        <f aca="false">IF(A98&lt;&gt;"",TEXT(A98,"MMM"),"")</f>
        <v>Sep</v>
      </c>
      <c r="J98" s="3" t="n">
        <f aca="false">IF(G98&gt;0,1,IF(G98&lt;0,-1,0))</f>
        <v>1</v>
      </c>
      <c r="K98" s="3" t="n">
        <f aca="false">IF(J98=J97,K97+1,1)</f>
        <v>3</v>
      </c>
      <c r="L98" s="9" t="str">
        <f aca="false">IF(ABS(G98)&gt;STRONG_MOV_TRSH,"STRONG","")</f>
        <v/>
      </c>
      <c r="M98" s="9"/>
      <c r="N98" s="9" t="str">
        <f aca="false">IF(L91="STRONG",(E94/E91)-1,"")</f>
        <v/>
      </c>
      <c r="O98" s="1" t="n">
        <f aca="false">(C98-D98)</f>
        <v>249.75</v>
      </c>
      <c r="P98" s="9" t="n">
        <f aca="false">STDEV(G77:G98)*SQRT(252)</f>
        <v>0.127660880167438</v>
      </c>
      <c r="Q98" s="10" t="e">
        <f aca="false">IF(O98&gt;Statistics!$B$11,"High",IF(O98&lt;Statistics!$B$10,"Low", "Normal"))</f>
        <v>#NAME?</v>
      </c>
      <c r="R98" s="9" t="n">
        <f aca="false">G99</f>
        <v>0.00792265774670545</v>
      </c>
      <c r="S98" s="9" t="n">
        <f aca="false">IF(E101&lt;&gt;"",(E98/E101)-1,"")</f>
        <v>0.0110091743119265</v>
      </c>
      <c r="T98" s="13" t="n">
        <f aca="false">F98/AVERAGE(F77:F96)</f>
        <v>1.51684751617626</v>
      </c>
      <c r="U98" s="1" t="n">
        <f aca="false">O98-O97</f>
        <v>-42</v>
      </c>
      <c r="V98" s="9" t="e">
        <f aca="false">IF(Q98="High","Wait",IF(G98&gt;0,"Buy","Sell"))</f>
        <v>#NAME?</v>
      </c>
      <c r="W98" s="9" t="e">
        <f aca="false">IF(Q98="High","Close",IF(G98&lt;0,"Close","Hold"))</f>
        <v>#NAME?</v>
      </c>
      <c r="X98" s="9" t="e">
        <f aca="false">IF(Q98="Normal", "Confirmed","Check")</f>
        <v>#NAME?</v>
      </c>
      <c r="Y98" s="9"/>
    </row>
    <row r="99" customFormat="false" ht="12.8" hidden="false" customHeight="false" outlineLevel="0" collapsed="false">
      <c r="A99" s="11" t="n">
        <v>45201.2083333333</v>
      </c>
      <c r="B99" s="7" t="n">
        <v>14984.75</v>
      </c>
      <c r="C99" s="7" t="n">
        <v>15046.25</v>
      </c>
      <c r="D99" s="7" t="n">
        <v>14824.75</v>
      </c>
      <c r="E99" s="7" t="n">
        <v>14962.25</v>
      </c>
      <c r="F99" s="8" t="n">
        <v>1554218</v>
      </c>
      <c r="G99" s="9" t="n">
        <f aca="false">IF(ISNUMBER(B98),LN(B99/B98), "")</f>
        <v>0.00792265774670545</v>
      </c>
      <c r="H99" s="1" t="str">
        <f aca="false">IF(A99&lt;&gt;"",TEXT(A99,"ddd"),"")</f>
        <v>Mon</v>
      </c>
      <c r="I99" s="1" t="str">
        <f aca="false">IF(A99&lt;&gt;"",TEXT(A99,"MMM"),"")</f>
        <v>Oct</v>
      </c>
      <c r="J99" s="3" t="n">
        <f aca="false">IF(G99&gt;0,1,IF(G99&lt;0,-1,0))</f>
        <v>1</v>
      </c>
      <c r="K99" s="3" t="n">
        <f aca="false">IF(J99=J98,K98+1,1)</f>
        <v>4</v>
      </c>
      <c r="L99" s="9" t="str">
        <f aca="false">IF(ABS(G99)&gt;STRONG_MOV_TRSH,"STRONG","")</f>
        <v/>
      </c>
      <c r="M99" s="9"/>
      <c r="N99" s="9" t="str">
        <f aca="false">IF(L92="STRONG",(E95/E92)-1,"")</f>
        <v/>
      </c>
      <c r="O99" s="1" t="n">
        <f aca="false">(C99-D99)</f>
        <v>221.5</v>
      </c>
      <c r="P99" s="9" t="n">
        <f aca="false">STDEV(G78:G99)*SQRT(252)</f>
        <v>0.129518194913842</v>
      </c>
      <c r="Q99" s="10" t="e">
        <f aca="false">IF(O99&gt;Statistics!$B$11,"High",IF(O99&lt;Statistics!$B$10,"Low", "Normal"))</f>
        <v>#NAME?</v>
      </c>
      <c r="R99" s="9" t="n">
        <f aca="false">G100</f>
        <v>-0.0181996151043636</v>
      </c>
      <c r="S99" s="9" t="n">
        <f aca="false">IF(E102&lt;&gt;"",(E99/E102)-1,"")</f>
        <v>0.00389150745592692</v>
      </c>
      <c r="T99" s="13" t="n">
        <f aca="false">F99/AVERAGE(F78:F97)</f>
        <v>1.57676007152455</v>
      </c>
      <c r="U99" s="1" t="n">
        <f aca="false">O99-O98</f>
        <v>-28.25</v>
      </c>
      <c r="V99" s="9" t="e">
        <f aca="false">IF(Q99="High","Wait",IF(G99&gt;0,"Buy","Sell"))</f>
        <v>#NAME?</v>
      </c>
      <c r="W99" s="9" t="e">
        <f aca="false">IF(Q99="High","Close",IF(G99&lt;0,"Close","Hold"))</f>
        <v>#NAME?</v>
      </c>
      <c r="X99" s="9" t="e">
        <f aca="false">IF(Q99="Normal", "Confirmed","Check")</f>
        <v>#NAME?</v>
      </c>
      <c r="Y99" s="9"/>
    </row>
    <row r="100" customFormat="false" ht="12.8" hidden="false" customHeight="false" outlineLevel="0" collapsed="false">
      <c r="A100" s="11" t="n">
        <v>45202.2083333333</v>
      </c>
      <c r="B100" s="7" t="n">
        <v>14714.5</v>
      </c>
      <c r="C100" s="7" t="n">
        <v>15031</v>
      </c>
      <c r="D100" s="7" t="n">
        <v>14651.5</v>
      </c>
      <c r="E100" s="7" t="n">
        <v>14992</v>
      </c>
      <c r="F100" s="8" t="n">
        <v>1498571</v>
      </c>
      <c r="G100" s="9" t="n">
        <f aca="false">IF(ISNUMBER(B99),LN(B100/B99), "")</f>
        <v>-0.0181996151043636</v>
      </c>
      <c r="H100" s="1" t="str">
        <f aca="false">IF(A100&lt;&gt;"",TEXT(A100,"ddd"),"")</f>
        <v>Tue</v>
      </c>
      <c r="I100" s="1" t="str">
        <f aca="false">IF(A100&lt;&gt;"",TEXT(A100,"MMM"),"")</f>
        <v>Oct</v>
      </c>
      <c r="J100" s="3" t="n">
        <f aca="false">IF(G100&gt;0,1,IF(G100&lt;0,-1,0))</f>
        <v>-1</v>
      </c>
      <c r="K100" s="3" t="n">
        <f aca="false">IF(J100=J99,K99+1,1)</f>
        <v>1</v>
      </c>
      <c r="L100" s="9" t="str">
        <f aca="false">IF(ABS(G100)&gt;STRONG_MOV_TRSH,"STRONG","")</f>
        <v/>
      </c>
      <c r="M100" s="9"/>
      <c r="N100" s="9" t="str">
        <f aca="false">IF(L93="STRONG",(E96/E93)-1,"")</f>
        <v/>
      </c>
      <c r="O100" s="1" t="n">
        <f aca="false">(C100-D100)</f>
        <v>379.5</v>
      </c>
      <c r="P100" s="9" t="n">
        <f aca="false">STDEV(G79:G100)*SQRT(252)</f>
        <v>0.14031230564924</v>
      </c>
      <c r="Q100" s="10" t="e">
        <f aca="false">IF(O100&gt;Statistics!$B$11,"High",IF(O100&lt;Statistics!$B$10,"Low", "Normal"))</f>
        <v>#NAME?</v>
      </c>
      <c r="R100" s="9" t="n">
        <f aca="false">G101</f>
        <v>0.0141205015023835</v>
      </c>
      <c r="S100" s="9" t="n">
        <f aca="false">IF(E103&lt;&gt;"",(E100/E103)-1,"")</f>
        <v>0.00915455035002699</v>
      </c>
      <c r="T100" s="13" t="n">
        <f aca="false">F100/AVERAGE(F79:F98)</f>
        <v>1.49338030872294</v>
      </c>
      <c r="U100" s="1" t="n">
        <f aca="false">O100-O99</f>
        <v>158</v>
      </c>
      <c r="V100" s="9" t="e">
        <f aca="false">IF(Q100="High","Wait",IF(G100&gt;0,"Buy","Sell"))</f>
        <v>#NAME?</v>
      </c>
      <c r="W100" s="9" t="e">
        <f aca="false">IF(Q100="High","Close",IF(G100&lt;0,"Close","Hold"))</f>
        <v>#NAME?</v>
      </c>
      <c r="X100" s="9" t="e">
        <f aca="false">IF(Q100="Normal", "Confirmed","Check")</f>
        <v>#NAME?</v>
      </c>
      <c r="Y100" s="9"/>
    </row>
    <row r="101" customFormat="false" ht="12.8" hidden="false" customHeight="false" outlineLevel="0" collapsed="false">
      <c r="A101" s="11" t="n">
        <v>45203.2083333333</v>
      </c>
      <c r="B101" s="7" t="n">
        <v>14923.75</v>
      </c>
      <c r="C101" s="7" t="n">
        <v>14955.75</v>
      </c>
      <c r="D101" s="7" t="n">
        <v>14589.25</v>
      </c>
      <c r="E101" s="7" t="n">
        <v>14715</v>
      </c>
      <c r="F101" s="8" t="n">
        <v>1524342</v>
      </c>
      <c r="G101" s="9" t="n">
        <f aca="false">IF(ISNUMBER(B100),LN(B101/B100), "")</f>
        <v>0.0141205015023835</v>
      </c>
      <c r="H101" s="1" t="str">
        <f aca="false">IF(A101&lt;&gt;"",TEXT(A101,"ddd"),"")</f>
        <v>Wed</v>
      </c>
      <c r="I101" s="1" t="str">
        <f aca="false">IF(A101&lt;&gt;"",TEXT(A101,"MMM"),"")</f>
        <v>Oct</v>
      </c>
      <c r="J101" s="3" t="n">
        <f aca="false">IF(G101&gt;0,1,IF(G101&lt;0,-1,0))</f>
        <v>1</v>
      </c>
      <c r="K101" s="3" t="n">
        <f aca="false">IF(J101=J100,K100+1,1)</f>
        <v>1</v>
      </c>
      <c r="L101" s="9" t="str">
        <f aca="false">IF(ABS(G101)&gt;STRONG_MOV_TRSH,"STRONG","")</f>
        <v/>
      </c>
      <c r="M101" s="9"/>
      <c r="N101" s="9" t="str">
        <f aca="false">IF(L94="STRONG",(E97/E94)-1,"")</f>
        <v/>
      </c>
      <c r="O101" s="1" t="n">
        <f aca="false">(C101-D101)</f>
        <v>366.5</v>
      </c>
      <c r="P101" s="9" t="n">
        <f aca="false">STDEV(G80:G101)*SQRT(252)</f>
        <v>0.151155961638376</v>
      </c>
      <c r="Q101" s="10" t="e">
        <f aca="false">IF(O101&gt;Statistics!$B$11,"High",IF(O101&lt;Statistics!$B$10,"Low", "Normal"))</f>
        <v>#NAME?</v>
      </c>
      <c r="R101" s="9" t="n">
        <f aca="false">G102</f>
        <v>-0.00416310550743052</v>
      </c>
      <c r="S101" s="9" t="n">
        <f aca="false">IF(E104&lt;&gt;"",(E101/E104)-1,"")</f>
        <v>-0.0239453435924648</v>
      </c>
      <c r="T101" s="13" t="n">
        <f aca="false">F101/AVERAGE(F80:F99)</f>
        <v>1.48291188863612</v>
      </c>
      <c r="U101" s="1" t="n">
        <f aca="false">O101-O100</f>
        <v>-13</v>
      </c>
      <c r="V101" s="9" t="e">
        <f aca="false">IF(Q101="High","Wait",IF(G101&gt;0,"Buy","Sell"))</f>
        <v>#NAME?</v>
      </c>
      <c r="W101" s="9" t="e">
        <f aca="false">IF(Q101="High","Close",IF(G101&lt;0,"Close","Hold"))</f>
        <v>#NAME?</v>
      </c>
      <c r="X101" s="9" t="e">
        <f aca="false">IF(Q101="Normal", "Confirmed","Check")</f>
        <v>#NAME?</v>
      </c>
      <c r="Y101" s="9"/>
    </row>
    <row r="102" customFormat="false" ht="12.8" hidden="false" customHeight="false" outlineLevel="0" collapsed="false">
      <c r="A102" s="11" t="n">
        <v>45204.2083333333</v>
      </c>
      <c r="B102" s="7" t="n">
        <v>14861.75</v>
      </c>
      <c r="C102" s="7" t="n">
        <v>14958.75</v>
      </c>
      <c r="D102" s="7" t="n">
        <v>14716</v>
      </c>
      <c r="E102" s="7" t="n">
        <v>14904.25</v>
      </c>
      <c r="F102" s="8" t="n">
        <v>1359928</v>
      </c>
      <c r="G102" s="9" t="n">
        <f aca="false">IF(ISNUMBER(B101),LN(B102/B101), "")</f>
        <v>-0.00416310550743052</v>
      </c>
      <c r="H102" s="1" t="str">
        <f aca="false">IF(A102&lt;&gt;"",TEXT(A102,"ddd"),"")</f>
        <v>Thu</v>
      </c>
      <c r="I102" s="1" t="str">
        <f aca="false">IF(A102&lt;&gt;"",TEXT(A102,"MMM"),"")</f>
        <v>Oct</v>
      </c>
      <c r="J102" s="3" t="n">
        <f aca="false">IF(G102&gt;0,1,IF(G102&lt;0,-1,0))</f>
        <v>-1</v>
      </c>
      <c r="K102" s="3" t="n">
        <f aca="false">IF(J102=J101,K101+1,1)</f>
        <v>1</v>
      </c>
      <c r="L102" s="9" t="str">
        <f aca="false">IF(ABS(G102)&gt;STRONG_MOV_TRSH,"STRONG","")</f>
        <v/>
      </c>
      <c r="M102" s="9"/>
      <c r="N102" s="9" t="str">
        <f aca="false">IF(L95="STRONG",(E98/E95)-1,"")</f>
        <v/>
      </c>
      <c r="O102" s="1" t="n">
        <f aca="false">(C102-D102)</f>
        <v>242.75</v>
      </c>
      <c r="P102" s="9" t="n">
        <f aca="false">STDEV(G81:G102)*SQRT(252)</f>
        <v>0.150987503671976</v>
      </c>
      <c r="Q102" s="10" t="e">
        <f aca="false">IF(O102&gt;Statistics!$B$11,"High",IF(O102&lt;Statistics!$B$10,"Low", "Normal"))</f>
        <v>#NAME?</v>
      </c>
      <c r="R102" s="9" t="n">
        <f aca="false">G103</f>
        <v>0.0166983320291781</v>
      </c>
      <c r="S102" s="9" t="n">
        <f aca="false">IF(E105&lt;&gt;"",(E102/E105)-1,"")</f>
        <v>-0.019392723205474</v>
      </c>
      <c r="T102" s="13" t="n">
        <f aca="false">F102/AVERAGE(F81:F100)</f>
        <v>1.3018967965277</v>
      </c>
      <c r="U102" s="1" t="n">
        <f aca="false">O102-O101</f>
        <v>-123.75</v>
      </c>
      <c r="V102" s="9" t="e">
        <f aca="false">IF(Q102="High","Wait",IF(G102&gt;0,"Buy","Sell"))</f>
        <v>#NAME?</v>
      </c>
      <c r="W102" s="9" t="e">
        <f aca="false">IF(Q102="High","Close",IF(G102&lt;0,"Close","Hold"))</f>
        <v>#NAME?</v>
      </c>
      <c r="X102" s="9" t="e">
        <f aca="false">IF(Q102="Normal", "Confirmed","Check")</f>
        <v>#NAME?</v>
      </c>
      <c r="Y102" s="9"/>
    </row>
    <row r="103" customFormat="false" ht="12.8" hidden="false" customHeight="false" outlineLevel="0" collapsed="false">
      <c r="A103" s="11" t="n">
        <v>45205.2083333333</v>
      </c>
      <c r="B103" s="7" t="n">
        <v>15112</v>
      </c>
      <c r="C103" s="7" t="n">
        <v>15160.5</v>
      </c>
      <c r="D103" s="7" t="n">
        <v>14660.25</v>
      </c>
      <c r="E103" s="7" t="n">
        <v>14856</v>
      </c>
      <c r="F103" s="8" t="n">
        <v>1579512</v>
      </c>
      <c r="G103" s="9" t="n">
        <f aca="false">IF(ISNUMBER(B102),LN(B103/B102), "")</f>
        <v>0.0166983320291781</v>
      </c>
      <c r="H103" s="1" t="str">
        <f aca="false">IF(A103&lt;&gt;"",TEXT(A103,"ddd"),"")</f>
        <v>Fri</v>
      </c>
      <c r="I103" s="1" t="str">
        <f aca="false">IF(A103&lt;&gt;"",TEXT(A103,"MMM"),"")</f>
        <v>Oct</v>
      </c>
      <c r="J103" s="3" t="n">
        <f aca="false">IF(G103&gt;0,1,IF(G103&lt;0,-1,0))</f>
        <v>1</v>
      </c>
      <c r="K103" s="3" t="n">
        <f aca="false">IF(J103=J102,K102+1,1)</f>
        <v>1</v>
      </c>
      <c r="L103" s="9" t="str">
        <f aca="false">IF(ABS(G103)&gt;STRONG_MOV_TRSH,"STRONG","")</f>
        <v/>
      </c>
      <c r="M103" s="9"/>
      <c r="N103" s="9" t="str">
        <f aca="false">IF(L96="STRONG",(E99/E96)-1,"")</f>
        <v/>
      </c>
      <c r="O103" s="1" t="n">
        <f aca="false">(C103-D103)</f>
        <v>500.25</v>
      </c>
      <c r="P103" s="9" t="n">
        <f aca="false">STDEV(G82:G103)*SQRT(252)</f>
        <v>0.161568657241853</v>
      </c>
      <c r="Q103" s="10" t="e">
        <f aca="false">IF(O103&gt;Statistics!$B$11,"High",IF(O103&lt;Statistics!$B$10,"Low", "Normal"))</f>
        <v>#NAME?</v>
      </c>
      <c r="R103" s="9" t="n">
        <f aca="false">G104</f>
        <v>0.00495066854892457</v>
      </c>
      <c r="S103" s="9" t="n">
        <f aca="false">IF(E106&lt;&gt;"",(E103/E106)-1,"")</f>
        <v>-0.0276691483269247</v>
      </c>
      <c r="T103" s="13" t="n">
        <f aca="false">F103/AVERAGE(F82:F101)</f>
        <v>1.47663029450207</v>
      </c>
      <c r="U103" s="1" t="n">
        <f aca="false">O103-O102</f>
        <v>257.5</v>
      </c>
      <c r="V103" s="9" t="e">
        <f aca="false">IF(Q103="High","Wait",IF(G103&gt;0,"Buy","Sell"))</f>
        <v>#NAME?</v>
      </c>
      <c r="W103" s="9" t="e">
        <f aca="false">IF(Q103="High","Close",IF(G103&lt;0,"Close","Hold"))</f>
        <v>#NAME?</v>
      </c>
      <c r="X103" s="9" t="e">
        <f aca="false">IF(Q103="Normal", "Confirmed","Check")</f>
        <v>#NAME?</v>
      </c>
      <c r="Y103" s="9"/>
    </row>
    <row r="104" customFormat="false" ht="12.8" hidden="false" customHeight="false" outlineLevel="0" collapsed="false">
      <c r="A104" s="11" t="n">
        <v>45208.2083333333</v>
      </c>
      <c r="B104" s="7" t="n">
        <v>15187</v>
      </c>
      <c r="C104" s="7" t="n">
        <v>15212.75</v>
      </c>
      <c r="D104" s="7" t="n">
        <v>14949.25</v>
      </c>
      <c r="E104" s="7" t="n">
        <v>15076</v>
      </c>
      <c r="F104" s="8" t="n">
        <v>1125602</v>
      </c>
      <c r="G104" s="9" t="n">
        <f aca="false">IF(ISNUMBER(B103),LN(B104/B103), "")</f>
        <v>0.00495066854892457</v>
      </c>
      <c r="H104" s="1" t="str">
        <f aca="false">IF(A104&lt;&gt;"",TEXT(A104,"ddd"),"")</f>
        <v>Mon</v>
      </c>
      <c r="I104" s="1" t="str">
        <f aca="false">IF(A104&lt;&gt;"",TEXT(A104,"MMM"),"")</f>
        <v>Oct</v>
      </c>
      <c r="J104" s="3" t="n">
        <f aca="false">IF(G104&gt;0,1,IF(G104&lt;0,-1,0))</f>
        <v>1</v>
      </c>
      <c r="K104" s="3" t="n">
        <f aca="false">IF(J104=J103,K103+1,1)</f>
        <v>2</v>
      </c>
      <c r="L104" s="9" t="str">
        <f aca="false">IF(ABS(G104)&gt;STRONG_MOV_TRSH,"STRONG","")</f>
        <v/>
      </c>
      <c r="M104" s="9"/>
      <c r="N104" s="9" t="str">
        <f aca="false">IF(L97="STRONG",(E100/E97)-1,"")</f>
        <v/>
      </c>
      <c r="O104" s="1" t="n">
        <f aca="false">(C104-D104)</f>
        <v>263.5</v>
      </c>
      <c r="P104" s="9" t="n">
        <f aca="false">STDEV(G83:G104)*SQRT(252)</f>
        <v>0.160841406682007</v>
      </c>
      <c r="Q104" s="10" t="e">
        <f aca="false">IF(O104&gt;Statistics!$B$11,"High",IF(O104&lt;Statistics!$B$10,"Low", "Normal"))</f>
        <v>#NAME?</v>
      </c>
      <c r="R104" s="9" t="n">
        <f aca="false">G105</f>
        <v>0.00549943518981708</v>
      </c>
      <c r="S104" s="9" t="n">
        <f aca="false">IF(E107&lt;&gt;"",(E104/E107)-1,"")</f>
        <v>-0.0215631236512907</v>
      </c>
      <c r="T104" s="13" t="n">
        <f aca="false">F104/AVERAGE(F83:F102)</f>
        <v>1.04253905601294</v>
      </c>
      <c r="U104" s="1" t="n">
        <f aca="false">O104-O103</f>
        <v>-236.75</v>
      </c>
      <c r="V104" s="9" t="e">
        <f aca="false">IF(Q104="High","Wait",IF(G104&gt;0,"Buy","Sell"))</f>
        <v>#NAME?</v>
      </c>
      <c r="W104" s="9" t="e">
        <f aca="false">IF(Q104="High","Close",IF(G104&lt;0,"Close","Hold"))</f>
        <v>#NAME?</v>
      </c>
      <c r="X104" s="9" t="e">
        <f aca="false">IF(Q104="Normal", "Confirmed","Check")</f>
        <v>#NAME?</v>
      </c>
      <c r="Y104" s="9"/>
    </row>
    <row r="105" customFormat="false" ht="12.8" hidden="false" customHeight="false" outlineLevel="0" collapsed="false">
      <c r="A105" s="11" t="n">
        <v>45209.2083333333</v>
      </c>
      <c r="B105" s="7" t="n">
        <v>15270.75</v>
      </c>
      <c r="C105" s="7" t="n">
        <v>15383.5</v>
      </c>
      <c r="D105" s="7" t="n">
        <v>15173</v>
      </c>
      <c r="E105" s="7" t="n">
        <v>15199</v>
      </c>
      <c r="F105" s="8" t="n">
        <v>1161981</v>
      </c>
      <c r="G105" s="9" t="n">
        <f aca="false">IF(ISNUMBER(B104),LN(B105/B104), "")</f>
        <v>0.00549943518981708</v>
      </c>
      <c r="H105" s="1" t="str">
        <f aca="false">IF(A105&lt;&gt;"",TEXT(A105,"ddd"),"")</f>
        <v>Tue</v>
      </c>
      <c r="I105" s="1" t="str">
        <f aca="false">IF(A105&lt;&gt;"",TEXT(A105,"MMM"),"")</f>
        <v>Oct</v>
      </c>
      <c r="J105" s="3" t="n">
        <f aca="false">IF(G105&gt;0,1,IF(G105&lt;0,-1,0))</f>
        <v>1</v>
      </c>
      <c r="K105" s="3" t="n">
        <f aca="false">IF(J105=J104,K104+1,1)</f>
        <v>3</v>
      </c>
      <c r="L105" s="9" t="str">
        <f aca="false">IF(ABS(G105)&gt;STRONG_MOV_TRSH,"STRONG","")</f>
        <v/>
      </c>
      <c r="M105" s="9"/>
      <c r="N105" s="9" t="str">
        <f aca="false">IF(L98="STRONG",(E101/E98)-1,"")</f>
        <v/>
      </c>
      <c r="O105" s="1" t="n">
        <f aca="false">(C105-D105)</f>
        <v>210.5</v>
      </c>
      <c r="P105" s="9" t="n">
        <f aca="false">STDEV(G84:G105)*SQRT(252)</f>
        <v>0.161989497347289</v>
      </c>
      <c r="Q105" s="10" t="e">
        <f aca="false">IF(O105&gt;Statistics!$B$11,"High",IF(O105&lt;Statistics!$B$10,"Low", "Normal"))</f>
        <v>#NAME?</v>
      </c>
      <c r="R105" s="9" t="n">
        <f aca="false">G106</f>
        <v>0.00712873013954788</v>
      </c>
      <c r="S105" s="9" t="n">
        <f aca="false">IF(E108&lt;&gt;"",(E105/E108)-1,"")</f>
        <v>-0.00828657183870551</v>
      </c>
      <c r="T105" s="13" t="n">
        <f aca="false">F105/AVERAGE(F84:F103)</f>
        <v>1.04952298535824</v>
      </c>
      <c r="U105" s="1" t="n">
        <f aca="false">O105-O104</f>
        <v>-53</v>
      </c>
      <c r="V105" s="9" t="e">
        <f aca="false">IF(Q105="High","Wait",IF(G105&gt;0,"Buy","Sell"))</f>
        <v>#NAME?</v>
      </c>
      <c r="W105" s="9" t="e">
        <f aca="false">IF(Q105="High","Close",IF(G105&lt;0,"Close","Hold"))</f>
        <v>#NAME?</v>
      </c>
      <c r="X105" s="9" t="e">
        <f aca="false">IF(Q105="Normal", "Confirmed","Check")</f>
        <v>#NAME?</v>
      </c>
      <c r="Y105" s="9"/>
    </row>
    <row r="106" customFormat="false" ht="12.8" hidden="false" customHeight="false" outlineLevel="0" collapsed="false">
      <c r="A106" s="11" t="n">
        <v>45210.2083333333</v>
      </c>
      <c r="B106" s="7" t="n">
        <v>15380</v>
      </c>
      <c r="C106" s="7" t="n">
        <v>15417.5</v>
      </c>
      <c r="D106" s="7" t="n">
        <v>15253</v>
      </c>
      <c r="E106" s="7" t="n">
        <v>15278.75</v>
      </c>
      <c r="F106" s="8" t="n">
        <v>1166562</v>
      </c>
      <c r="G106" s="9" t="n">
        <f aca="false">IF(ISNUMBER(B105),LN(B106/B105), "")</f>
        <v>0.00712873013954788</v>
      </c>
      <c r="H106" s="1" t="str">
        <f aca="false">IF(A106&lt;&gt;"",TEXT(A106,"ddd"),"")</f>
        <v>Wed</v>
      </c>
      <c r="I106" s="1" t="str">
        <f aca="false">IF(A106&lt;&gt;"",TEXT(A106,"MMM"),"")</f>
        <v>Oct</v>
      </c>
      <c r="J106" s="3" t="n">
        <f aca="false">IF(G106&gt;0,1,IF(G106&lt;0,-1,0))</f>
        <v>1</v>
      </c>
      <c r="K106" s="3" t="n">
        <f aca="false">IF(J106=J105,K105+1,1)</f>
        <v>4</v>
      </c>
      <c r="L106" s="9" t="str">
        <f aca="false">IF(ABS(G106)&gt;STRONG_MOV_TRSH,"STRONG","")</f>
        <v/>
      </c>
      <c r="M106" s="9"/>
      <c r="N106" s="9" t="str">
        <f aca="false">IF(L99="STRONG",(E102/E99)-1,"")</f>
        <v/>
      </c>
      <c r="O106" s="1" t="n">
        <f aca="false">(C106-D106)</f>
        <v>164.5</v>
      </c>
      <c r="P106" s="9" t="n">
        <f aca="false">STDEV(G85:G106)*SQRT(252)</f>
        <v>0.158809867498184</v>
      </c>
      <c r="Q106" s="10" t="e">
        <f aca="false">IF(O106&gt;Statistics!$B$11,"High",IF(O106&lt;Statistics!$B$10,"Low", "Normal"))</f>
        <v>#NAME?</v>
      </c>
      <c r="R106" s="9" t="n">
        <f aca="false">G107</f>
        <v>-0.0042352237927593</v>
      </c>
      <c r="S106" s="9" t="n">
        <f aca="false">IF(E109&lt;&gt;"",(E106/E109)-1,"")</f>
        <v>0.0105160468923098</v>
      </c>
      <c r="T106" s="13" t="n">
        <f aca="false">F106/AVERAGE(F85:F104)</f>
        <v>1.02285595490168</v>
      </c>
      <c r="U106" s="1" t="n">
        <f aca="false">O106-O105</f>
        <v>-46</v>
      </c>
      <c r="V106" s="9" t="e">
        <f aca="false">IF(Q106="High","Wait",IF(G106&gt;0,"Buy","Sell"))</f>
        <v>#NAME?</v>
      </c>
      <c r="W106" s="9" t="e">
        <f aca="false">IF(Q106="High","Close",IF(G106&lt;0,"Close","Hold"))</f>
        <v>#NAME?</v>
      </c>
      <c r="X106" s="9" t="e">
        <f aca="false">IF(Q106="Normal", "Confirmed","Check")</f>
        <v>#NAME?</v>
      </c>
      <c r="Y106" s="9"/>
    </row>
    <row r="107" customFormat="false" ht="12.8" hidden="false" customHeight="false" outlineLevel="0" collapsed="false">
      <c r="A107" s="11" t="n">
        <v>45211.2083333333</v>
      </c>
      <c r="B107" s="7" t="n">
        <v>15315</v>
      </c>
      <c r="C107" s="7" t="n">
        <v>15469.5</v>
      </c>
      <c r="D107" s="7" t="n">
        <v>15216.25</v>
      </c>
      <c r="E107" s="7" t="n">
        <v>15408.25</v>
      </c>
      <c r="F107" s="8" t="n">
        <v>1323805</v>
      </c>
      <c r="G107" s="9" t="n">
        <f aca="false">IF(ISNUMBER(B106),LN(B107/B106), "")</f>
        <v>-0.0042352237927593</v>
      </c>
      <c r="H107" s="1" t="str">
        <f aca="false">IF(A107&lt;&gt;"",TEXT(A107,"ddd"),"")</f>
        <v>Thu</v>
      </c>
      <c r="I107" s="1" t="str">
        <f aca="false">IF(A107&lt;&gt;"",TEXT(A107,"MMM"),"")</f>
        <v>Oct</v>
      </c>
      <c r="J107" s="3" t="n">
        <f aca="false">IF(G107&gt;0,1,IF(G107&lt;0,-1,0))</f>
        <v>-1</v>
      </c>
      <c r="K107" s="3" t="n">
        <f aca="false">IF(J107=J106,K106+1,1)</f>
        <v>1</v>
      </c>
      <c r="L107" s="9" t="str">
        <f aca="false">IF(ABS(G107)&gt;STRONG_MOV_TRSH,"STRONG","")</f>
        <v/>
      </c>
      <c r="M107" s="9"/>
      <c r="N107" s="9" t="str">
        <f aca="false">IF(L100="STRONG",(E103/E100)-1,"")</f>
        <v/>
      </c>
      <c r="O107" s="1" t="n">
        <f aca="false">(C107-D107)</f>
        <v>253.25</v>
      </c>
      <c r="P107" s="9" t="n">
        <f aca="false">STDEV(G86:G107)*SQRT(252)</f>
        <v>0.154839016944902</v>
      </c>
      <c r="Q107" s="10" t="e">
        <f aca="false">IF(O107&gt;Statistics!$B$11,"High",IF(O107&lt;Statistics!$B$10,"Low", "Normal"))</f>
        <v>#NAME?</v>
      </c>
      <c r="R107" s="9" t="n">
        <f aca="false">G108</f>
        <v>-0.0127978352785088</v>
      </c>
      <c r="S107" s="9" t="n">
        <f aca="false">IF(E110&lt;&gt;"",(E107/E110)-1,"")</f>
        <v>0.00676260638037207</v>
      </c>
      <c r="T107" s="13" t="n">
        <f aca="false">F107/AVERAGE(F86:F105)</f>
        <v>1.11801240137777</v>
      </c>
      <c r="U107" s="1" t="n">
        <f aca="false">O107-O106</f>
        <v>88.75</v>
      </c>
      <c r="V107" s="9" t="e">
        <f aca="false">IF(Q107="High","Wait",IF(G107&gt;0,"Buy","Sell"))</f>
        <v>#NAME?</v>
      </c>
      <c r="W107" s="9" t="e">
        <f aca="false">IF(Q107="High","Close",IF(G107&lt;0,"Close","Hold"))</f>
        <v>#NAME?</v>
      </c>
      <c r="X107" s="9" t="e">
        <f aca="false">IF(Q107="Normal", "Confirmed","Check")</f>
        <v>#NAME?</v>
      </c>
      <c r="Y107" s="9"/>
    </row>
    <row r="108" customFormat="false" ht="12.8" hidden="false" customHeight="false" outlineLevel="0" collapsed="false">
      <c r="A108" s="11" t="n">
        <v>45212.2083333333</v>
      </c>
      <c r="B108" s="7" t="n">
        <v>15120.25</v>
      </c>
      <c r="C108" s="7" t="n">
        <v>15367</v>
      </c>
      <c r="D108" s="7" t="n">
        <v>15062</v>
      </c>
      <c r="E108" s="7" t="n">
        <v>15326</v>
      </c>
      <c r="F108" s="8" t="n">
        <v>1499806</v>
      </c>
      <c r="G108" s="9" t="n">
        <f aca="false">IF(ISNUMBER(B107),LN(B108/B107), "")</f>
        <v>-0.0127978352785088</v>
      </c>
      <c r="H108" s="1" t="str">
        <f aca="false">IF(A108&lt;&gt;"",TEXT(A108,"ddd"),"")</f>
        <v>Fri</v>
      </c>
      <c r="I108" s="1" t="str">
        <f aca="false">IF(A108&lt;&gt;"",TEXT(A108,"MMM"),"")</f>
        <v>Oct</v>
      </c>
      <c r="J108" s="3" t="n">
        <f aca="false">IF(G108&gt;0,1,IF(G108&lt;0,-1,0))</f>
        <v>-1</v>
      </c>
      <c r="K108" s="3" t="n">
        <f aca="false">IF(J108=J107,K107+1,1)</f>
        <v>2</v>
      </c>
      <c r="L108" s="9" t="str">
        <f aca="false">IF(ABS(G108)&gt;STRONG_MOV_TRSH,"STRONG","")</f>
        <v/>
      </c>
      <c r="M108" s="9"/>
      <c r="N108" s="9" t="str">
        <f aca="false">IF(L101="STRONG",(E104/E101)-1,"")</f>
        <v/>
      </c>
      <c r="O108" s="1" t="n">
        <f aca="false">(C108-D108)</f>
        <v>305</v>
      </c>
      <c r="P108" s="9" t="n">
        <f aca="false">STDEV(G87:G108)*SQRT(252)</f>
        <v>0.16023271710203</v>
      </c>
      <c r="Q108" s="10" t="e">
        <f aca="false">IF(O108&gt;Statistics!$B$11,"High",IF(O108&lt;Statistics!$B$10,"Low", "Normal"))</f>
        <v>#NAME?</v>
      </c>
      <c r="R108" s="9" t="n">
        <f aca="false">G109</f>
        <v>0.0111314132882104</v>
      </c>
      <c r="S108" s="9" t="n">
        <f aca="false">IF(E111&lt;&gt;"",(E108/E111)-1,"")</f>
        <v>0.00544512235124328</v>
      </c>
      <c r="T108" s="13" t="n">
        <f aca="false">F108/AVERAGE(F87:F106)</f>
        <v>1.21900809485435</v>
      </c>
      <c r="U108" s="1" t="n">
        <f aca="false">O108-O107</f>
        <v>51.75</v>
      </c>
      <c r="V108" s="9" t="e">
        <f aca="false">IF(Q108="High","Wait",IF(G108&gt;0,"Buy","Sell"))</f>
        <v>#NAME?</v>
      </c>
      <c r="W108" s="9" t="e">
        <f aca="false">IF(Q108="High","Close",IF(G108&lt;0,"Close","Hold"))</f>
        <v>#NAME?</v>
      </c>
      <c r="X108" s="9" t="e">
        <f aca="false">IF(Q108="Normal", "Confirmed","Check")</f>
        <v>#NAME?</v>
      </c>
      <c r="Y108" s="9"/>
    </row>
    <row r="109" customFormat="false" ht="12.8" hidden="false" customHeight="false" outlineLevel="0" collapsed="false">
      <c r="A109" s="11" t="n">
        <v>45215.2083333333</v>
      </c>
      <c r="B109" s="7" t="n">
        <v>15289.5</v>
      </c>
      <c r="C109" s="7" t="n">
        <v>15338</v>
      </c>
      <c r="D109" s="7" t="n">
        <v>15083</v>
      </c>
      <c r="E109" s="7" t="n">
        <v>15119.75</v>
      </c>
      <c r="F109" s="8" t="n">
        <v>1210425</v>
      </c>
      <c r="G109" s="9" t="n">
        <f aca="false">IF(ISNUMBER(B108),LN(B109/B108), "")</f>
        <v>0.0111314132882104</v>
      </c>
      <c r="H109" s="1" t="str">
        <f aca="false">IF(A109&lt;&gt;"",TEXT(A109,"ddd"),"")</f>
        <v>Mon</v>
      </c>
      <c r="I109" s="1" t="str">
        <f aca="false">IF(A109&lt;&gt;"",TEXT(A109,"MMM"),"")</f>
        <v>Oct</v>
      </c>
      <c r="J109" s="3" t="n">
        <f aca="false">IF(G109&gt;0,1,IF(G109&lt;0,-1,0))</f>
        <v>1</v>
      </c>
      <c r="K109" s="3" t="n">
        <f aca="false">IF(J109=J108,K108+1,1)</f>
        <v>1</v>
      </c>
      <c r="L109" s="9" t="str">
        <f aca="false">IF(ABS(G109)&gt;STRONG_MOV_TRSH,"STRONG","")</f>
        <v/>
      </c>
      <c r="M109" s="9"/>
      <c r="N109" s="9" t="str">
        <f aca="false">IF(L102="STRONG",(E105/E102)-1,"")</f>
        <v/>
      </c>
      <c r="O109" s="1" t="n">
        <f aca="false">(C109-D109)</f>
        <v>255</v>
      </c>
      <c r="P109" s="9" t="n">
        <f aca="false">STDEV(G88:G109)*SQRT(252)</f>
        <v>0.162671426000713</v>
      </c>
      <c r="Q109" s="10" t="e">
        <f aca="false">IF(O109&gt;Statistics!$B$11,"High",IF(O109&lt;Statistics!$B$10,"Low", "Normal"))</f>
        <v>#NAME?</v>
      </c>
      <c r="R109" s="9" t="n">
        <f aca="false">G110</f>
        <v>-0.00319355664841491</v>
      </c>
      <c r="S109" s="9" t="n">
        <f aca="false">IF(E112&lt;&gt;"",(E109/E112)-1,"")</f>
        <v>0.00476807549175962</v>
      </c>
      <c r="T109" s="13" t="n">
        <f aca="false">F109/AVERAGE(F88:F107)</f>
        <v>0.938797579791977</v>
      </c>
      <c r="U109" s="1" t="n">
        <f aca="false">O109-O108</f>
        <v>-50</v>
      </c>
      <c r="V109" s="9" t="e">
        <f aca="false">IF(Q109="High","Wait",IF(G109&gt;0,"Buy","Sell"))</f>
        <v>#NAME?</v>
      </c>
      <c r="W109" s="9" t="e">
        <f aca="false">IF(Q109="High","Close",IF(G109&lt;0,"Close","Hold"))</f>
        <v>#NAME?</v>
      </c>
      <c r="X109" s="9" t="e">
        <f aca="false">IF(Q109="Normal", "Confirmed","Check")</f>
        <v>#NAME?</v>
      </c>
      <c r="Y109" s="9"/>
    </row>
    <row r="110" customFormat="false" ht="12.8" hidden="false" customHeight="false" outlineLevel="0" collapsed="false">
      <c r="A110" s="11" t="n">
        <v>45216.2083333333</v>
      </c>
      <c r="B110" s="7" t="n">
        <v>15240.75</v>
      </c>
      <c r="C110" s="7" t="n">
        <v>15309.25</v>
      </c>
      <c r="D110" s="7" t="n">
        <v>15050</v>
      </c>
      <c r="E110" s="7" t="n">
        <v>15304.75</v>
      </c>
      <c r="F110" s="8" t="n">
        <v>1308204</v>
      </c>
      <c r="G110" s="9" t="n">
        <f aca="false">IF(ISNUMBER(B109),LN(B110/B109), "")</f>
        <v>-0.00319355664841491</v>
      </c>
      <c r="H110" s="1" t="str">
        <f aca="false">IF(A110&lt;&gt;"",TEXT(A110,"ddd"),"")</f>
        <v>Tue</v>
      </c>
      <c r="I110" s="1" t="str">
        <f aca="false">IF(A110&lt;&gt;"",TEXT(A110,"MMM"),"")</f>
        <v>Oct</v>
      </c>
      <c r="J110" s="3" t="n">
        <f aca="false">IF(G110&gt;0,1,IF(G110&lt;0,-1,0))</f>
        <v>-1</v>
      </c>
      <c r="K110" s="3" t="n">
        <f aca="false">IF(J110=J109,K109+1,1)</f>
        <v>1</v>
      </c>
      <c r="L110" s="9" t="str">
        <f aca="false">IF(ABS(G110)&gt;STRONG_MOV_TRSH,"STRONG","")</f>
        <v/>
      </c>
      <c r="M110" s="9"/>
      <c r="N110" s="9" t="str">
        <f aca="false">IF(L103="STRONG",(E106/E103)-1,"")</f>
        <v/>
      </c>
      <c r="O110" s="1" t="n">
        <f aca="false">(C110-D110)</f>
        <v>259.25</v>
      </c>
      <c r="P110" s="9" t="n">
        <f aca="false">STDEV(G89:G110)*SQRT(252)</f>
        <v>0.162747025404082</v>
      </c>
      <c r="Q110" s="10" t="e">
        <f aca="false">IF(O110&gt;Statistics!$B$11,"High",IF(O110&lt;Statistics!$B$10,"Low", "Normal"))</f>
        <v>#NAME?</v>
      </c>
      <c r="R110" s="9" t="n">
        <f aca="false">G111</f>
        <v>-0.0142406424280713</v>
      </c>
      <c r="S110" s="9" t="n">
        <f aca="false">IF(E113&lt;&gt;"",(E110/E113)-1,"")</f>
        <v>0.0306055453611893</v>
      </c>
      <c r="T110" s="13" t="n">
        <f aca="false">F110/AVERAGE(F89:F108)</f>
        <v>1.00242605981022</v>
      </c>
      <c r="U110" s="1" t="n">
        <f aca="false">O110-O109</f>
        <v>4.25</v>
      </c>
      <c r="V110" s="9" t="e">
        <f aca="false">IF(Q110="High","Wait",IF(G110&gt;0,"Buy","Sell"))</f>
        <v>#NAME?</v>
      </c>
      <c r="W110" s="9" t="e">
        <f aca="false">IF(Q110="High","Close",IF(G110&lt;0,"Close","Hold"))</f>
        <v>#NAME?</v>
      </c>
      <c r="X110" s="9" t="e">
        <f aca="false">IF(Q110="Normal", "Confirmed","Check")</f>
        <v>#NAME?</v>
      </c>
      <c r="Y110" s="9"/>
    </row>
    <row r="111" customFormat="false" ht="12.8" hidden="false" customHeight="false" outlineLevel="0" collapsed="false">
      <c r="A111" s="11" t="n">
        <v>45217.2083333333</v>
      </c>
      <c r="B111" s="7" t="n">
        <v>15025.25</v>
      </c>
      <c r="C111" s="7" t="n">
        <v>15243</v>
      </c>
      <c r="D111" s="7" t="n">
        <v>14979</v>
      </c>
      <c r="E111" s="7" t="n">
        <v>15243</v>
      </c>
      <c r="F111" s="8" t="n">
        <v>1565886</v>
      </c>
      <c r="G111" s="9" t="n">
        <f aca="false">IF(ISNUMBER(B110),LN(B111/B110), "")</f>
        <v>-0.0142406424280713</v>
      </c>
      <c r="H111" s="1" t="str">
        <f aca="false">IF(A111&lt;&gt;"",TEXT(A111,"ddd"),"")</f>
        <v>Wed</v>
      </c>
      <c r="I111" s="1" t="str">
        <f aca="false">IF(A111&lt;&gt;"",TEXT(A111,"MMM"),"")</f>
        <v>Oct</v>
      </c>
      <c r="J111" s="3" t="n">
        <f aca="false">IF(G111&gt;0,1,IF(G111&lt;0,-1,0))</f>
        <v>-1</v>
      </c>
      <c r="K111" s="3" t="n">
        <f aca="false">IF(J111=J110,K110+1,1)</f>
        <v>2</v>
      </c>
      <c r="L111" s="9" t="str">
        <f aca="false">IF(ABS(G111)&gt;STRONG_MOV_TRSH,"STRONG","")</f>
        <v/>
      </c>
      <c r="M111" s="9"/>
      <c r="N111" s="9" t="str">
        <f aca="false">IF(L104="STRONG",(E107/E104)-1,"")</f>
        <v/>
      </c>
      <c r="O111" s="1" t="n">
        <f aca="false">(C111-D111)</f>
        <v>264</v>
      </c>
      <c r="P111" s="9" t="n">
        <f aca="false">STDEV(G90:G111)*SQRT(252)</f>
        <v>0.169202217247584</v>
      </c>
      <c r="Q111" s="10" t="e">
        <f aca="false">IF(O111&gt;Statistics!$B$11,"High",IF(O111&lt;Statistics!$B$10,"Low", "Normal"))</f>
        <v>#NAME?</v>
      </c>
      <c r="R111" s="9" t="n">
        <f aca="false">G112</f>
        <v>-0.00904227252203625</v>
      </c>
      <c r="S111" s="9" t="n">
        <f aca="false">IF(E114&lt;&gt;"",(E111/E114)-1,"")</f>
        <v>0.0384399216554543</v>
      </c>
      <c r="T111" s="13" t="n">
        <f aca="false">F111/AVERAGE(F90:F109)</f>
        <v>1.18941200410688</v>
      </c>
      <c r="U111" s="1" t="n">
        <f aca="false">O111-O110</f>
        <v>4.75</v>
      </c>
      <c r="V111" s="9" t="e">
        <f aca="false">IF(Q111="High","Wait",IF(G111&gt;0,"Buy","Sell"))</f>
        <v>#NAME?</v>
      </c>
      <c r="W111" s="9" t="e">
        <f aca="false">IF(Q111="High","Close",IF(G111&lt;0,"Close","Hold"))</f>
        <v>#NAME?</v>
      </c>
      <c r="X111" s="9" t="e">
        <f aca="false">IF(Q111="Normal", "Confirmed","Check")</f>
        <v>#NAME?</v>
      </c>
      <c r="Y111" s="9"/>
    </row>
    <row r="112" customFormat="false" ht="12.8" hidden="false" customHeight="false" outlineLevel="0" collapsed="false">
      <c r="A112" s="11" t="n">
        <v>45218.2083333333</v>
      </c>
      <c r="B112" s="7" t="n">
        <v>14890</v>
      </c>
      <c r="C112" s="7" t="n">
        <v>15138</v>
      </c>
      <c r="D112" s="7" t="n">
        <v>14839.25</v>
      </c>
      <c r="E112" s="7" t="n">
        <v>15048</v>
      </c>
      <c r="F112" s="8" t="n">
        <v>1984316</v>
      </c>
      <c r="G112" s="9" t="n">
        <f aca="false">IF(ISNUMBER(B111),LN(B112/B111), "")</f>
        <v>-0.00904227252203625</v>
      </c>
      <c r="H112" s="1" t="str">
        <f aca="false">IF(A112&lt;&gt;"",TEXT(A112,"ddd"),"")</f>
        <v>Thu</v>
      </c>
      <c r="I112" s="1" t="str">
        <f aca="false">IF(A112&lt;&gt;"",TEXT(A112,"MMM"),"")</f>
        <v>Oct</v>
      </c>
      <c r="J112" s="3" t="n">
        <f aca="false">IF(G112&gt;0,1,IF(G112&lt;0,-1,0))</f>
        <v>-1</v>
      </c>
      <c r="K112" s="3" t="n">
        <f aca="false">IF(J112=J111,K111+1,1)</f>
        <v>3</v>
      </c>
      <c r="L112" s="9" t="str">
        <f aca="false">IF(ABS(G112)&gt;STRONG_MOV_TRSH,"STRONG","")</f>
        <v/>
      </c>
      <c r="M112" s="9"/>
      <c r="N112" s="9" t="str">
        <f aca="false">IF(L105="STRONG",(E108/E105)-1,"")</f>
        <v/>
      </c>
      <c r="O112" s="1" t="n">
        <f aca="false">(C112-D112)</f>
        <v>298.75</v>
      </c>
      <c r="P112" s="9" t="n">
        <f aca="false">STDEV(G91:G112)*SQRT(252)</f>
        <v>0.171255331697765</v>
      </c>
      <c r="Q112" s="10" t="e">
        <f aca="false">IF(O112&gt;Statistics!$B$11,"High",IF(O112&lt;Statistics!$B$10,"Low", "Normal"))</f>
        <v>#NAME?</v>
      </c>
      <c r="R112" s="9" t="n">
        <f aca="false">G113</f>
        <v>-0.0152943361585137</v>
      </c>
      <c r="S112" s="9" t="n">
        <f aca="false">IF(E115&lt;&gt;"",(E112/E115)-1,"")</f>
        <v>0.0204801302048012</v>
      </c>
      <c r="T112" s="13" t="n">
        <f aca="false">F112/AVERAGE(F91:F110)</f>
        <v>1.49271215102878</v>
      </c>
      <c r="U112" s="1" t="n">
        <f aca="false">O112-O111</f>
        <v>34.75</v>
      </c>
      <c r="V112" s="9" t="e">
        <f aca="false">IF(Q112="High","Wait",IF(G112&gt;0,"Buy","Sell"))</f>
        <v>#NAME?</v>
      </c>
      <c r="W112" s="9" t="e">
        <f aca="false">IF(Q112="High","Close",IF(G112&lt;0,"Close","Hold"))</f>
        <v>#NAME?</v>
      </c>
      <c r="X112" s="9" t="e">
        <f aca="false">IF(Q112="Normal", "Confirmed","Check")</f>
        <v>#NAME?</v>
      </c>
      <c r="Y112" s="9"/>
    </row>
    <row r="113" customFormat="false" ht="12.8" hidden="false" customHeight="false" outlineLevel="0" collapsed="false">
      <c r="A113" s="11" t="n">
        <v>45219.2083333333</v>
      </c>
      <c r="B113" s="7" t="n">
        <v>14664</v>
      </c>
      <c r="C113" s="7" t="n">
        <v>14887.75</v>
      </c>
      <c r="D113" s="7" t="n">
        <v>14645</v>
      </c>
      <c r="E113" s="7" t="n">
        <v>14850.25</v>
      </c>
      <c r="F113" s="8" t="n">
        <v>1473441</v>
      </c>
      <c r="G113" s="9" t="n">
        <f aca="false">IF(ISNUMBER(B112),LN(B113/B112), "")</f>
        <v>-0.0152943361585137</v>
      </c>
      <c r="H113" s="1" t="str">
        <f aca="false">IF(A113&lt;&gt;"",TEXT(A113,"ddd"),"")</f>
        <v>Fri</v>
      </c>
      <c r="I113" s="1" t="str">
        <f aca="false">IF(A113&lt;&gt;"",TEXT(A113,"MMM"),"")</f>
        <v>Oct</v>
      </c>
      <c r="J113" s="3" t="n">
        <f aca="false">IF(G113&gt;0,1,IF(G113&lt;0,-1,0))</f>
        <v>-1</v>
      </c>
      <c r="K113" s="3" t="n">
        <f aca="false">IF(J113=J112,K112+1,1)</f>
        <v>4</v>
      </c>
      <c r="L113" s="9" t="str">
        <f aca="false">IF(ABS(G113)&gt;STRONG_MOV_TRSH,"STRONG","")</f>
        <v/>
      </c>
      <c r="M113" s="9"/>
      <c r="N113" s="9" t="str">
        <f aca="false">IF(L106="STRONG",(E109/E106)-1,"")</f>
        <v/>
      </c>
      <c r="O113" s="1" t="n">
        <f aca="false">(C113-D113)</f>
        <v>242.75</v>
      </c>
      <c r="P113" s="9" t="n">
        <f aca="false">STDEV(G92:G113)*SQRT(252)</f>
        <v>0.171885299578813</v>
      </c>
      <c r="Q113" s="10" t="e">
        <f aca="false">IF(O113&gt;Statistics!$B$11,"High",IF(O113&lt;Statistics!$B$10,"Low", "Normal"))</f>
        <v>#NAME?</v>
      </c>
      <c r="R113" s="9" t="n">
        <f aca="false">G114</f>
        <v>0.00326797676461601</v>
      </c>
      <c r="S113" s="9" t="n">
        <f aca="false">IF(E116&lt;&gt;"",(E113/E116)-1,"")</f>
        <v>0.00126420119340587</v>
      </c>
      <c r="T113" s="13" t="n">
        <f aca="false">F113/AVERAGE(F92:F111)</f>
        <v>1.09242581623824</v>
      </c>
      <c r="U113" s="1" t="n">
        <f aca="false">O113-O112</f>
        <v>-56</v>
      </c>
      <c r="V113" s="9" t="e">
        <f aca="false">IF(Q113="High","Wait",IF(G113&gt;0,"Buy","Sell"))</f>
        <v>#NAME?</v>
      </c>
      <c r="W113" s="9" t="e">
        <f aca="false">IF(Q113="High","Close",IF(G113&lt;0,"Close","Hold"))</f>
        <v>#NAME?</v>
      </c>
      <c r="X113" s="9" t="e">
        <f aca="false">IF(Q113="Normal", "Confirmed","Check")</f>
        <v>#NAME?</v>
      </c>
      <c r="Y113" s="9"/>
    </row>
    <row r="114" customFormat="false" ht="12.8" hidden="false" customHeight="false" outlineLevel="0" collapsed="false">
      <c r="A114" s="11" t="n">
        <v>45222.2083333333</v>
      </c>
      <c r="B114" s="7" t="n">
        <v>14712</v>
      </c>
      <c r="C114" s="7" t="n">
        <v>14854.25</v>
      </c>
      <c r="D114" s="7" t="n">
        <v>14514.25</v>
      </c>
      <c r="E114" s="7" t="n">
        <v>14678.75</v>
      </c>
      <c r="F114" s="8" t="n">
        <v>1379601</v>
      </c>
      <c r="G114" s="9" t="n">
        <f aca="false">IF(ISNUMBER(B113),LN(B114/B113), "")</f>
        <v>0.00326797676461601</v>
      </c>
      <c r="H114" s="1" t="str">
        <f aca="false">IF(A114&lt;&gt;"",TEXT(A114,"ddd"),"")</f>
        <v>Mon</v>
      </c>
      <c r="I114" s="1" t="str">
        <f aca="false">IF(A114&lt;&gt;"",TEXT(A114,"MMM"),"")</f>
        <v>Oct</v>
      </c>
      <c r="J114" s="3" t="n">
        <f aca="false">IF(G114&gt;0,1,IF(G114&lt;0,-1,0))</f>
        <v>1</v>
      </c>
      <c r="K114" s="3" t="n">
        <f aca="false">IF(J114=J113,K113+1,1)</f>
        <v>1</v>
      </c>
      <c r="L114" s="9" t="str">
        <f aca="false">IF(ABS(G114)&gt;STRONG_MOV_TRSH,"STRONG","")</f>
        <v/>
      </c>
      <c r="M114" s="9"/>
      <c r="N114" s="9" t="str">
        <f aca="false">IF(L107="STRONG",(E110/E107)-1,"")</f>
        <v/>
      </c>
      <c r="O114" s="1" t="n">
        <f aca="false">(C114-D114)</f>
        <v>340</v>
      </c>
      <c r="P114" s="9" t="n">
        <f aca="false">STDEV(G93:G114)*SQRT(252)</f>
        <v>0.160444816594029</v>
      </c>
      <c r="Q114" s="10" t="e">
        <f aca="false">IF(O114&gt;Statistics!$B$11,"High",IF(O114&lt;Statistics!$B$10,"Low", "Normal"))</f>
        <v>#NAME?</v>
      </c>
      <c r="R114" s="9" t="n">
        <f aca="false">G115</f>
        <v>0.00910065993168991</v>
      </c>
      <c r="S114" s="9" t="n">
        <f aca="false">IF(E117&lt;&gt;"",(E114/E117)-1,"")</f>
        <v>0.0171855239679157</v>
      </c>
      <c r="T114" s="13" t="n">
        <f aca="false">F114/AVERAGE(F93:F112)</f>
        <v>0.996168803699686</v>
      </c>
      <c r="U114" s="1" t="n">
        <f aca="false">O114-O113</f>
        <v>97.25</v>
      </c>
      <c r="V114" s="9" t="e">
        <f aca="false">IF(Q114="High","Wait",IF(G114&gt;0,"Buy","Sell"))</f>
        <v>#NAME?</v>
      </c>
      <c r="W114" s="9" t="e">
        <f aca="false">IF(Q114="High","Close",IF(G114&lt;0,"Close","Hold"))</f>
        <v>#NAME?</v>
      </c>
      <c r="X114" s="9" t="e">
        <f aca="false">IF(Q114="Normal", "Confirmed","Check")</f>
        <v>#NAME?</v>
      </c>
      <c r="Y114" s="9"/>
    </row>
    <row r="115" customFormat="false" ht="12.8" hidden="false" customHeight="false" outlineLevel="0" collapsed="false">
      <c r="A115" s="11" t="n">
        <v>45223.2083333333</v>
      </c>
      <c r="B115" s="7" t="n">
        <v>14846.5</v>
      </c>
      <c r="C115" s="7" t="n">
        <v>14950</v>
      </c>
      <c r="D115" s="7" t="n">
        <v>14705.75</v>
      </c>
      <c r="E115" s="7" t="n">
        <v>14746</v>
      </c>
      <c r="F115" s="8" t="n">
        <v>1352289</v>
      </c>
      <c r="G115" s="9" t="n">
        <f aca="false">IF(ISNUMBER(B114),LN(B115/B114), "")</f>
        <v>0.00910065993168991</v>
      </c>
      <c r="H115" s="1" t="str">
        <f aca="false">IF(A115&lt;&gt;"",TEXT(A115,"ddd"),"")</f>
        <v>Tue</v>
      </c>
      <c r="I115" s="1" t="str">
        <f aca="false">IF(A115&lt;&gt;"",TEXT(A115,"MMM"),"")</f>
        <v>Oct</v>
      </c>
      <c r="J115" s="3" t="n">
        <f aca="false">IF(G115&gt;0,1,IF(G115&lt;0,-1,0))</f>
        <v>1</v>
      </c>
      <c r="K115" s="3" t="n">
        <f aca="false">IF(J115=J114,K114+1,1)</f>
        <v>2</v>
      </c>
      <c r="L115" s="9" t="str">
        <f aca="false">IF(ABS(G115)&gt;STRONG_MOV_TRSH,"STRONG","")</f>
        <v/>
      </c>
      <c r="M115" s="9"/>
      <c r="N115" s="9" t="str">
        <f aca="false">IF(L108="STRONG",(E111/E108)-1,"")</f>
        <v/>
      </c>
      <c r="O115" s="1" t="n">
        <f aca="false">(C115-D115)</f>
        <v>244.25</v>
      </c>
      <c r="P115" s="9" t="n">
        <f aca="false">STDEV(G94:G115)*SQRT(252)</f>
        <v>0.16367440623735</v>
      </c>
      <c r="Q115" s="10" t="e">
        <f aca="false">IF(O115&gt;Statistics!$B$11,"High",IF(O115&lt;Statistics!$B$10,"Low", "Normal"))</f>
        <v>#NAME?</v>
      </c>
      <c r="R115" s="9" t="n">
        <f aca="false">G116</f>
        <v>-0.0251166239334482</v>
      </c>
      <c r="S115" s="9" t="n">
        <f aca="false">IF(E118&lt;&gt;"",(E115/E118)-1,"")</f>
        <v>0.0352429092951418</v>
      </c>
      <c r="T115" s="13" t="n">
        <f aca="false">F115/AVERAGE(F94:F113)</f>
        <v>0.964629144762959</v>
      </c>
      <c r="U115" s="1" t="n">
        <f aca="false">O115-O114</f>
        <v>-95.75</v>
      </c>
      <c r="V115" s="9" t="e">
        <f aca="false">IF(Q115="High","Wait",IF(G115&gt;0,"Buy","Sell"))</f>
        <v>#NAME?</v>
      </c>
      <c r="W115" s="9" t="e">
        <f aca="false">IF(Q115="High","Close",IF(G115&lt;0,"Close","Hold"))</f>
        <v>#NAME?</v>
      </c>
      <c r="X115" s="9" t="e">
        <f aca="false">IF(Q115="Normal", "Confirmed","Check")</f>
        <v>#NAME?</v>
      </c>
      <c r="Y115" s="9"/>
    </row>
    <row r="116" customFormat="false" ht="12.8" hidden="false" customHeight="false" outlineLevel="0" collapsed="false">
      <c r="A116" s="11" t="n">
        <v>45224.2083333333</v>
      </c>
      <c r="B116" s="7" t="n">
        <v>14478.25</v>
      </c>
      <c r="C116" s="7" t="n">
        <v>14854.5</v>
      </c>
      <c r="D116" s="7" t="n">
        <v>14440</v>
      </c>
      <c r="E116" s="7" t="n">
        <v>14831.5</v>
      </c>
      <c r="F116" s="8" t="n">
        <v>1407896</v>
      </c>
      <c r="G116" s="9" t="n">
        <f aca="false">IF(ISNUMBER(B115),LN(B116/B115), "")</f>
        <v>-0.0251166239334482</v>
      </c>
      <c r="H116" s="1" t="str">
        <f aca="false">IF(A116&lt;&gt;"",TEXT(A116,"ddd"),"")</f>
        <v>Wed</v>
      </c>
      <c r="I116" s="1" t="str">
        <f aca="false">IF(A116&lt;&gt;"",TEXT(A116,"MMM"),"")</f>
        <v>Oct</v>
      </c>
      <c r="J116" s="3" t="n">
        <f aca="false">IF(G116&gt;0,1,IF(G116&lt;0,-1,0))</f>
        <v>-1</v>
      </c>
      <c r="K116" s="3" t="n">
        <f aca="false">IF(J116=J115,K115+1,1)</f>
        <v>1</v>
      </c>
      <c r="L116" s="9" t="str">
        <f aca="false">IF(ABS(G116)&gt;STRONG_MOV_TRSH,"STRONG","")</f>
        <v/>
      </c>
      <c r="M116" s="9"/>
      <c r="N116" s="9" t="str">
        <f aca="false">IF(L109="STRONG",(E112/E109)-1,"")</f>
        <v/>
      </c>
      <c r="O116" s="1" t="n">
        <f aca="false">(C116-D116)</f>
        <v>414.5</v>
      </c>
      <c r="P116" s="9" t="n">
        <f aca="false">STDEV(G95:G116)*SQRT(252)</f>
        <v>0.183304073319555</v>
      </c>
      <c r="Q116" s="10" t="e">
        <f aca="false">IF(O116&gt;Statistics!$B$11,"High",IF(O116&lt;Statistics!$B$10,"Low", "Normal"))</f>
        <v>#NAME?</v>
      </c>
      <c r="R116" s="9" t="n">
        <f aca="false">G117</f>
        <v>-0.0198281831974704</v>
      </c>
      <c r="S116" s="9" t="n">
        <f aca="false">IF(E119&lt;&gt;"",(E116/E119)-1,"")</f>
        <v>0.0350687417126108</v>
      </c>
      <c r="T116" s="13" t="n">
        <f aca="false">F116/AVERAGE(F95:F114)</f>
        <v>0.996894140891869</v>
      </c>
      <c r="U116" s="1" t="n">
        <f aca="false">O116-O115</f>
        <v>170.25</v>
      </c>
      <c r="V116" s="9" t="e">
        <f aca="false">IF(Q116="High","Wait",IF(G116&gt;0,"Buy","Sell"))</f>
        <v>#NAME?</v>
      </c>
      <c r="W116" s="9" t="e">
        <f aca="false">IF(Q116="High","Close",IF(G116&lt;0,"Close","Hold"))</f>
        <v>#NAME?</v>
      </c>
      <c r="X116" s="9" t="e">
        <f aca="false">IF(Q116="Normal", "Confirmed","Check")</f>
        <v>#NAME?</v>
      </c>
      <c r="Y116" s="9"/>
    </row>
    <row r="117" customFormat="false" ht="12.8" hidden="false" customHeight="false" outlineLevel="0" collapsed="false">
      <c r="A117" s="11" t="n">
        <v>45225.2083333333</v>
      </c>
      <c r="B117" s="7" t="n">
        <v>14194</v>
      </c>
      <c r="C117" s="7" t="n">
        <v>14459.25</v>
      </c>
      <c r="D117" s="7" t="n">
        <v>14136.5</v>
      </c>
      <c r="E117" s="7" t="n">
        <v>14430.75</v>
      </c>
      <c r="F117" s="8" t="n">
        <v>1797107</v>
      </c>
      <c r="G117" s="9" t="n">
        <f aca="false">IF(ISNUMBER(B116),LN(B117/B116), "")</f>
        <v>-0.0198281831974704</v>
      </c>
      <c r="H117" s="1" t="str">
        <f aca="false">IF(A117&lt;&gt;"",TEXT(A117,"ddd"),"")</f>
        <v>Thu</v>
      </c>
      <c r="I117" s="1" t="str">
        <f aca="false">IF(A117&lt;&gt;"",TEXT(A117,"MMM"),"")</f>
        <v>Oct</v>
      </c>
      <c r="J117" s="3" t="n">
        <f aca="false">IF(G117&gt;0,1,IF(G117&lt;0,-1,0))</f>
        <v>-1</v>
      </c>
      <c r="K117" s="3" t="n">
        <f aca="false">IF(J117=J116,K116+1,1)</f>
        <v>2</v>
      </c>
      <c r="L117" s="9" t="str">
        <f aca="false">IF(ABS(G117)&gt;STRONG_MOV_TRSH,"STRONG","")</f>
        <v/>
      </c>
      <c r="M117" s="9"/>
      <c r="N117" s="9" t="str">
        <f aca="false">IF(L110="STRONG",(E113/E110)-1,"")</f>
        <v/>
      </c>
      <c r="O117" s="1" t="n">
        <f aca="false">(C117-D117)</f>
        <v>322.75</v>
      </c>
      <c r="P117" s="9" t="n">
        <f aca="false">STDEV(G96:G117)*SQRT(252)</f>
        <v>0.188381392090259</v>
      </c>
      <c r="Q117" s="10" t="e">
        <f aca="false">IF(O117&gt;Statistics!$B$11,"High",IF(O117&lt;Statistics!$B$10,"Low", "Normal"))</f>
        <v>#NAME?</v>
      </c>
      <c r="R117" s="9" t="n">
        <f aca="false">G118</f>
        <v>0.00500716982095114</v>
      </c>
      <c r="S117" s="9" t="n">
        <f aca="false">IF(E120&lt;&gt;"",(E117/E120)-1,"")</f>
        <v>0.00130099916736048</v>
      </c>
      <c r="T117" s="13" t="n">
        <f aca="false">F117/AVERAGE(F96:F115)</f>
        <v>1.26812796364041</v>
      </c>
      <c r="U117" s="1" t="n">
        <f aca="false">O117-O116</f>
        <v>-91.75</v>
      </c>
      <c r="V117" s="9" t="e">
        <f aca="false">IF(Q117="High","Wait",IF(G117&gt;0,"Buy","Sell"))</f>
        <v>#NAME?</v>
      </c>
      <c r="W117" s="9" t="e">
        <f aca="false">IF(Q117="High","Close",IF(G117&lt;0,"Close","Hold"))</f>
        <v>#NAME?</v>
      </c>
      <c r="X117" s="9" t="e">
        <f aca="false">IF(Q117="Normal", "Confirmed","Check")</f>
        <v>#NAME?</v>
      </c>
      <c r="Y117" s="9"/>
    </row>
    <row r="118" customFormat="false" ht="12.8" hidden="false" customHeight="false" outlineLevel="0" collapsed="false">
      <c r="A118" s="11" t="n">
        <v>45226.2083333333</v>
      </c>
      <c r="B118" s="7" t="n">
        <v>14265.25</v>
      </c>
      <c r="C118" s="7" t="n">
        <v>14407.5</v>
      </c>
      <c r="D118" s="7" t="n">
        <v>14209.5</v>
      </c>
      <c r="E118" s="7" t="n">
        <v>14244</v>
      </c>
      <c r="F118" s="8" t="n">
        <v>1468765</v>
      </c>
      <c r="G118" s="9" t="n">
        <f aca="false">IF(ISNUMBER(B117),LN(B118/B117), "")</f>
        <v>0.00500716982095114</v>
      </c>
      <c r="H118" s="1" t="str">
        <f aca="false">IF(A118&lt;&gt;"",TEXT(A118,"ddd"),"")</f>
        <v>Fri</v>
      </c>
      <c r="I118" s="1" t="str">
        <f aca="false">IF(A118&lt;&gt;"",TEXT(A118,"MMM"),"")</f>
        <v>Oct</v>
      </c>
      <c r="J118" s="3" t="n">
        <f aca="false">IF(G118&gt;0,1,IF(G118&lt;0,-1,0))</f>
        <v>1</v>
      </c>
      <c r="K118" s="3" t="n">
        <f aca="false">IF(J118=J117,K117+1,1)</f>
        <v>1</v>
      </c>
      <c r="L118" s="9" t="str">
        <f aca="false">IF(ABS(G118)&gt;STRONG_MOV_TRSH,"STRONG","")</f>
        <v/>
      </c>
      <c r="M118" s="9"/>
      <c r="N118" s="9" t="str">
        <f aca="false">IF(L111="STRONG",(E114/E111)-1,"")</f>
        <v/>
      </c>
      <c r="O118" s="1" t="n">
        <f aca="false">(C118-D118)</f>
        <v>198</v>
      </c>
      <c r="P118" s="9" t="n">
        <f aca="false">STDEV(G97:G118)*SQRT(252)</f>
        <v>0.189428453748814</v>
      </c>
      <c r="Q118" s="10" t="e">
        <f aca="false">IF(O118&gt;Statistics!$B$11,"High",IF(O118&lt;Statistics!$B$10,"Low", "Normal"))</f>
        <v>#NAME?</v>
      </c>
      <c r="R118" s="9" t="n">
        <f aca="false">G119</f>
        <v>0.0105468740255693</v>
      </c>
      <c r="S118" s="9" t="n">
        <f aca="false">IF(E121&lt;&gt;"",(E118/E121)-1,"")</f>
        <v>-0.0148014939825702</v>
      </c>
      <c r="T118" s="13" t="n">
        <f aca="false">F118/AVERAGE(F97:F116)</f>
        <v>1.03518285406531</v>
      </c>
      <c r="U118" s="1" t="n">
        <f aca="false">O118-O117</f>
        <v>-124.75</v>
      </c>
      <c r="V118" s="9" t="e">
        <f aca="false">IF(Q118="High","Wait",IF(G118&gt;0,"Buy","Sell"))</f>
        <v>#NAME?</v>
      </c>
      <c r="W118" s="9" t="e">
        <f aca="false">IF(Q118="High","Close",IF(G118&lt;0,"Close","Hold"))</f>
        <v>#NAME?</v>
      </c>
      <c r="X118" s="9" t="e">
        <f aca="false">IF(Q118="Normal", "Confirmed","Check")</f>
        <v>#NAME?</v>
      </c>
      <c r="Y118" s="9"/>
    </row>
    <row r="119" customFormat="false" ht="12.8" hidden="false" customHeight="false" outlineLevel="0" collapsed="false">
      <c r="A119" s="11" t="n">
        <v>45229.2083333333</v>
      </c>
      <c r="B119" s="7" t="n">
        <v>14416.5</v>
      </c>
      <c r="C119" s="7" t="n">
        <v>14476.25</v>
      </c>
      <c r="D119" s="7" t="n">
        <v>14302.25</v>
      </c>
      <c r="E119" s="7" t="n">
        <v>14329</v>
      </c>
      <c r="F119" s="8" t="n">
        <v>1193512</v>
      </c>
      <c r="G119" s="9" t="n">
        <f aca="false">IF(ISNUMBER(B118),LN(B119/B118), "")</f>
        <v>0.0105468740255693</v>
      </c>
      <c r="H119" s="1" t="str">
        <f aca="false">IF(A119&lt;&gt;"",TEXT(A119,"ddd"),"")</f>
        <v>Mon</v>
      </c>
      <c r="I119" s="1" t="str">
        <f aca="false">IF(A119&lt;&gt;"",TEXT(A119,"MMM"),"")</f>
        <v>Oct</v>
      </c>
      <c r="J119" s="3" t="n">
        <f aca="false">IF(G119&gt;0,1,IF(G119&lt;0,-1,0))</f>
        <v>1</v>
      </c>
      <c r="K119" s="3" t="n">
        <f aca="false">IF(J119=J118,K118+1,1)</f>
        <v>2</v>
      </c>
      <c r="L119" s="9" t="str">
        <f aca="false">IF(ABS(G119)&gt;STRONG_MOV_TRSH,"STRONG","")</f>
        <v/>
      </c>
      <c r="M119" s="9"/>
      <c r="N119" s="9" t="str">
        <f aca="false">IF(L112="STRONG",(E115/E112)-1,"")</f>
        <v/>
      </c>
      <c r="O119" s="1" t="n">
        <f aca="false">(C119-D119)</f>
        <v>174</v>
      </c>
      <c r="P119" s="9" t="n">
        <f aca="false">STDEV(G98:G119)*SQRT(252)</f>
        <v>0.191052614934785</v>
      </c>
      <c r="Q119" s="10" t="e">
        <f aca="false">IF(O119&gt;Statistics!$B$11,"High",IF(O119&lt;Statistics!$B$10,"Low", "Normal"))</f>
        <v>#NAME?</v>
      </c>
      <c r="R119" s="9" t="n">
        <f aca="false">G120</f>
        <v>0.00510262551256598</v>
      </c>
      <c r="S119" s="9" t="n">
        <f aca="false">IF(E122&lt;&gt;"",(E119/E122)-1,"")</f>
        <v>-0.0292005420054201</v>
      </c>
      <c r="T119" s="13" t="n">
        <f aca="false">F119/AVERAGE(F98:F117)</f>
        <v>0.830412943819424</v>
      </c>
      <c r="U119" s="1" t="n">
        <f aca="false">O119-O118</f>
        <v>-24</v>
      </c>
      <c r="V119" s="9" t="e">
        <f aca="false">IF(Q119="High","Wait",IF(G119&gt;0,"Buy","Sell"))</f>
        <v>#NAME?</v>
      </c>
      <c r="W119" s="9" t="e">
        <f aca="false">IF(Q119="High","Close",IF(G119&lt;0,"Close","Hold"))</f>
        <v>#NAME?</v>
      </c>
      <c r="X119" s="9" t="e">
        <f aca="false">IF(Q119="Normal", "Confirmed","Check")</f>
        <v>#NAME?</v>
      </c>
      <c r="Y119" s="9"/>
    </row>
    <row r="120" customFormat="false" ht="12.8" hidden="false" customHeight="false" outlineLevel="0" collapsed="false">
      <c r="A120" s="11" t="n">
        <v>45230.2083333333</v>
      </c>
      <c r="B120" s="7" t="n">
        <v>14490.25</v>
      </c>
      <c r="C120" s="7" t="n">
        <v>14503.5</v>
      </c>
      <c r="D120" s="7" t="n">
        <v>14311.25</v>
      </c>
      <c r="E120" s="7" t="n">
        <v>14412</v>
      </c>
      <c r="F120" s="8" t="n">
        <v>1248926</v>
      </c>
      <c r="G120" s="9" t="n">
        <f aca="false">IF(ISNUMBER(B119),LN(B120/B119), "")</f>
        <v>0.00510262551256598</v>
      </c>
      <c r="H120" s="1" t="str">
        <f aca="false">IF(A120&lt;&gt;"",TEXT(A120,"ddd"),"")</f>
        <v>Tue</v>
      </c>
      <c r="I120" s="1" t="str">
        <f aca="false">IF(A120&lt;&gt;"",TEXT(A120,"MMM"),"")</f>
        <v>Oct</v>
      </c>
      <c r="J120" s="3" t="n">
        <f aca="false">IF(G120&gt;0,1,IF(G120&lt;0,-1,0))</f>
        <v>1</v>
      </c>
      <c r="K120" s="3" t="n">
        <f aca="false">IF(J120=J119,K119+1,1)</f>
        <v>3</v>
      </c>
      <c r="L120" s="9" t="str">
        <f aca="false">IF(ABS(G120)&gt;STRONG_MOV_TRSH,"STRONG","")</f>
        <v/>
      </c>
      <c r="M120" s="9"/>
      <c r="N120" s="9" t="str">
        <f aca="false">IF(L113="STRONG",(E116/E113)-1,"")</f>
        <v/>
      </c>
      <c r="O120" s="1" t="n">
        <f aca="false">(C120-D120)</f>
        <v>192.25</v>
      </c>
      <c r="P120" s="9" t="n">
        <f aca="false">STDEV(G99:G120)*SQRT(252)</f>
        <v>0.192231236135874</v>
      </c>
      <c r="Q120" s="10" t="e">
        <f aca="false">IF(O120&gt;Statistics!$B$11,"High",IF(O120&lt;Statistics!$B$10,"Low", "Normal"))</f>
        <v>#NAME?</v>
      </c>
      <c r="R120" s="9" t="n">
        <f aca="false">G121</f>
        <v>0.0173941224304794</v>
      </c>
      <c r="S120" s="9" t="n">
        <f aca="false">IF(E123&lt;&gt;"",(E120/E123)-1,"")</f>
        <v>-0.0347760569275848</v>
      </c>
      <c r="T120" s="13" t="n">
        <f aca="false">F120/AVERAGE(F99:F118)</f>
        <v>0.86905214159069</v>
      </c>
      <c r="U120" s="1" t="n">
        <f aca="false">O120-O119</f>
        <v>18.25</v>
      </c>
      <c r="V120" s="9" t="e">
        <f aca="false">IF(Q120="High","Wait",IF(G120&gt;0,"Buy","Sell"))</f>
        <v>#NAME?</v>
      </c>
      <c r="W120" s="9" t="e">
        <f aca="false">IF(Q120="High","Close",IF(G120&lt;0,"Close","Hold"))</f>
        <v>#NAME?</v>
      </c>
      <c r="X120" s="9" t="e">
        <f aca="false">IF(Q120="Normal", "Confirmed","Check")</f>
        <v>#NAME?</v>
      </c>
      <c r="Y120" s="9"/>
    </row>
    <row r="121" customFormat="false" ht="12.8" hidden="false" customHeight="false" outlineLevel="0" collapsed="false">
      <c r="A121" s="11" t="n">
        <v>45231.2083333333</v>
      </c>
      <c r="B121" s="7" t="n">
        <v>14744.5</v>
      </c>
      <c r="C121" s="7" t="n">
        <v>14762</v>
      </c>
      <c r="D121" s="7" t="n">
        <v>14411</v>
      </c>
      <c r="E121" s="7" t="n">
        <v>14458</v>
      </c>
      <c r="F121" s="8" t="n">
        <v>1287302</v>
      </c>
      <c r="G121" s="9" t="n">
        <f aca="false">IF(ISNUMBER(B120),LN(B121/B120), "")</f>
        <v>0.0173941224304794</v>
      </c>
      <c r="H121" s="1" t="str">
        <f aca="false">IF(A121&lt;&gt;"",TEXT(A121,"ddd"),"")</f>
        <v>Wed</v>
      </c>
      <c r="I121" s="1" t="str">
        <f aca="false">IF(A121&lt;&gt;"",TEXT(A121,"MMM"),"")</f>
        <v>Nov</v>
      </c>
      <c r="J121" s="3" t="n">
        <f aca="false">IF(G121&gt;0,1,IF(G121&lt;0,-1,0))</f>
        <v>1</v>
      </c>
      <c r="K121" s="3" t="n">
        <f aca="false">IF(J121=J120,K120+1,1)</f>
        <v>4</v>
      </c>
      <c r="L121" s="9" t="str">
        <f aca="false">IF(ABS(G121)&gt;STRONG_MOV_TRSH,"STRONG","")</f>
        <v/>
      </c>
      <c r="M121" s="9"/>
      <c r="N121" s="9" t="str">
        <f aca="false">IF(L114="STRONG",(E117/E114)-1,"")</f>
        <v/>
      </c>
      <c r="O121" s="1" t="n">
        <f aca="false">(C121-D121)</f>
        <v>351</v>
      </c>
      <c r="P121" s="9" t="n">
        <f aca="false">STDEV(G100:G121)*SQRT(252)</f>
        <v>0.200115534457103</v>
      </c>
      <c r="Q121" s="10" t="e">
        <f aca="false">IF(O121&gt;Statistics!$B$11,"High",IF(O121&lt;Statistics!$B$10,"Low", "Normal"))</f>
        <v>#NAME?</v>
      </c>
      <c r="R121" s="9" t="n">
        <f aca="false">G122</f>
        <v>0.0170467269868405</v>
      </c>
      <c r="S121" s="9" t="n">
        <f aca="false">IF(E124&lt;&gt;"",(E121/E124)-1,"")</f>
        <v>-0.0480015802989399</v>
      </c>
      <c r="T121" s="13" t="n">
        <f aca="false">F121/AVERAGE(F100:F119)</f>
        <v>0.907139993864324</v>
      </c>
      <c r="U121" s="1" t="n">
        <f aca="false">O121-O120</f>
        <v>158.75</v>
      </c>
      <c r="V121" s="9" t="e">
        <f aca="false">IF(Q121="High","Wait",IF(G121&gt;0,"Buy","Sell"))</f>
        <v>#NAME?</v>
      </c>
      <c r="W121" s="9" t="e">
        <f aca="false">IF(Q121="High","Close",IF(G121&lt;0,"Close","Hold"))</f>
        <v>#NAME?</v>
      </c>
      <c r="X121" s="9" t="e">
        <f aca="false">IF(Q121="Normal", "Confirmed","Check")</f>
        <v>#NAME?</v>
      </c>
      <c r="Y121" s="9"/>
    </row>
    <row r="122" customFormat="false" ht="12.8" hidden="false" customHeight="false" outlineLevel="0" collapsed="false">
      <c r="A122" s="11" t="n">
        <v>45232.2083333333</v>
      </c>
      <c r="B122" s="7" t="n">
        <v>14998</v>
      </c>
      <c r="C122" s="7" t="n">
        <v>15015.75</v>
      </c>
      <c r="D122" s="7" t="n">
        <v>14759.75</v>
      </c>
      <c r="E122" s="7" t="n">
        <v>14760</v>
      </c>
      <c r="F122" s="8" t="n">
        <v>1049634</v>
      </c>
      <c r="G122" s="9" t="n">
        <f aca="false">IF(ISNUMBER(B121),LN(B122/B121), "")</f>
        <v>0.0170467269868405</v>
      </c>
      <c r="H122" s="1" t="str">
        <f aca="false">IF(A122&lt;&gt;"",TEXT(A122,"ddd"),"")</f>
        <v>Thu</v>
      </c>
      <c r="I122" s="1" t="str">
        <f aca="false">IF(A122&lt;&gt;"",TEXT(A122,"MMM"),"")</f>
        <v>Nov</v>
      </c>
      <c r="J122" s="3" t="n">
        <f aca="false">IF(G122&gt;0,1,IF(G122&lt;0,-1,0))</f>
        <v>1</v>
      </c>
      <c r="K122" s="3" t="n">
        <f aca="false">IF(J122=J121,K121+1,1)</f>
        <v>5</v>
      </c>
      <c r="L122" s="9" t="str">
        <f aca="false">IF(ABS(G122)&gt;STRONG_MOV_TRSH,"STRONG","")</f>
        <v/>
      </c>
      <c r="M122" s="9"/>
      <c r="N122" s="9" t="str">
        <f aca="false">IF(L115="STRONG",(E118/E115)-1,"")</f>
        <v/>
      </c>
      <c r="O122" s="1" t="n">
        <f aca="false">(C122-D122)</f>
        <v>256</v>
      </c>
      <c r="P122" s="9" t="n">
        <f aca="false">STDEV(G101:G122)*SQRT(252)</f>
        <v>0.198752250978985</v>
      </c>
      <c r="Q122" s="10" t="e">
        <f aca="false">IF(O122&gt;Statistics!$B$11,"High",IF(O122&lt;Statistics!$B$10,"Low", "Normal"))</f>
        <v>#NAME?</v>
      </c>
      <c r="R122" s="9" t="n">
        <f aca="false">G123</f>
        <v>0.0119795645066941</v>
      </c>
      <c r="S122" s="9" t="n">
        <f aca="false">IF(E125&lt;&gt;"",(E122/E125)-1,"")</f>
        <v>-0.0300162649711666</v>
      </c>
      <c r="T122" s="13" t="n">
        <f aca="false">F122/AVERAGE(F101:F120)</f>
        <v>0.746223167388658</v>
      </c>
      <c r="U122" s="1" t="n">
        <f aca="false">O122-O121</f>
        <v>-95</v>
      </c>
      <c r="V122" s="9" t="e">
        <f aca="false">IF(Q122="High","Wait",IF(G122&gt;0,"Buy","Sell"))</f>
        <v>#NAME?</v>
      </c>
      <c r="W122" s="9" t="e">
        <f aca="false">IF(Q122="High","Close",IF(G122&lt;0,"Close","Hold"))</f>
        <v>#NAME?</v>
      </c>
      <c r="X122" s="9" t="e">
        <f aca="false">IF(Q122="Normal", "Confirmed","Check")</f>
        <v>#NAME?</v>
      </c>
      <c r="Y122" s="9"/>
    </row>
    <row r="123" customFormat="false" ht="12.8" hidden="false" customHeight="false" outlineLevel="0" collapsed="false">
      <c r="A123" s="11" t="n">
        <v>45233.2083333333</v>
      </c>
      <c r="B123" s="7" t="n">
        <v>15178.75</v>
      </c>
      <c r="C123" s="7" t="n">
        <v>15228.5</v>
      </c>
      <c r="D123" s="7" t="n">
        <v>14924.25</v>
      </c>
      <c r="E123" s="7" t="n">
        <v>14931.25</v>
      </c>
      <c r="F123" s="8" t="n">
        <v>1085949</v>
      </c>
      <c r="G123" s="9" t="n">
        <f aca="false">IF(ISNUMBER(B122),LN(B123/B122), "")</f>
        <v>0.0119795645066941</v>
      </c>
      <c r="H123" s="1" t="str">
        <f aca="false">IF(A123&lt;&gt;"",TEXT(A123,"ddd"),"")</f>
        <v>Fri</v>
      </c>
      <c r="I123" s="1" t="str">
        <f aca="false">IF(A123&lt;&gt;"",TEXT(A123,"MMM"),"")</f>
        <v>Nov</v>
      </c>
      <c r="J123" s="3" t="n">
        <f aca="false">IF(G123&gt;0,1,IF(G123&lt;0,-1,0))</f>
        <v>1</v>
      </c>
      <c r="K123" s="3" t="n">
        <f aca="false">IF(J123=J122,K122+1,1)</f>
        <v>6</v>
      </c>
      <c r="L123" s="9" t="str">
        <f aca="false">IF(ABS(G123)&gt;STRONG_MOV_TRSH,"STRONG","")</f>
        <v/>
      </c>
      <c r="M123" s="9"/>
      <c r="N123" s="9" t="str">
        <f aca="false">IF(L116="STRONG",(E119/E116)-1,"")</f>
        <v/>
      </c>
      <c r="O123" s="1" t="n">
        <f aca="false">(C123-D123)</f>
        <v>304.25</v>
      </c>
      <c r="P123" s="9" t="n">
        <f aca="false">STDEV(G102:G123)*SQRT(252)</f>
        <v>0.197164866694126</v>
      </c>
      <c r="Q123" s="10" t="e">
        <f aca="false">IF(O123&gt;Statistics!$B$11,"High",IF(O123&lt;Statistics!$B$10,"Low", "Normal"))</f>
        <v>#NAME?</v>
      </c>
      <c r="R123" s="9" t="n">
        <f aca="false">G124</f>
        <v>0.00353487975462085</v>
      </c>
      <c r="S123" s="9" t="n">
        <f aca="false">IF(E126&lt;&gt;"",(E123/E126)-1,"")</f>
        <v>-0.0286722612542285</v>
      </c>
      <c r="T123" s="13" t="n">
        <f aca="false">F123/AVERAGE(F102:F121)</f>
        <v>0.778601338325124</v>
      </c>
      <c r="U123" s="1" t="n">
        <f aca="false">O123-O122</f>
        <v>48.25</v>
      </c>
      <c r="V123" s="9" t="e">
        <f aca="false">IF(Q123="High","Wait",IF(G123&gt;0,"Buy","Sell"))</f>
        <v>#NAME?</v>
      </c>
      <c r="W123" s="9" t="e">
        <f aca="false">IF(Q123="High","Close",IF(G123&lt;0,"Close","Hold"))</f>
        <v>#NAME?</v>
      </c>
      <c r="X123" s="9" t="e">
        <f aca="false">IF(Q123="Normal", "Confirmed","Check")</f>
        <v>#NAME?</v>
      </c>
      <c r="Y123" s="9"/>
    </row>
    <row r="124" customFormat="false" ht="12.8" hidden="false" customHeight="false" outlineLevel="0" collapsed="false">
      <c r="A124" s="11" t="n">
        <v>45236.2083333333</v>
      </c>
      <c r="B124" s="7" t="n">
        <v>15232.5</v>
      </c>
      <c r="C124" s="7" t="n">
        <v>15257.5</v>
      </c>
      <c r="D124" s="7" t="n">
        <v>15138</v>
      </c>
      <c r="E124" s="7" t="n">
        <v>15187</v>
      </c>
      <c r="F124" s="8" t="n">
        <v>857920</v>
      </c>
      <c r="G124" s="9" t="n">
        <f aca="false">IF(ISNUMBER(B123),LN(B124/B123), "")</f>
        <v>0.00353487975462085</v>
      </c>
      <c r="H124" s="1" t="str">
        <f aca="false">IF(A124&lt;&gt;"",TEXT(A124,"ddd"),"")</f>
        <v>Mon</v>
      </c>
      <c r="I124" s="1" t="str">
        <f aca="false">IF(A124&lt;&gt;"",TEXT(A124,"MMM"),"")</f>
        <v>Nov</v>
      </c>
      <c r="J124" s="3" t="n">
        <f aca="false">IF(G124&gt;0,1,IF(G124&lt;0,-1,0))</f>
        <v>1</v>
      </c>
      <c r="K124" s="3" t="n">
        <f aca="false">IF(J124=J123,K123+1,1)</f>
        <v>7</v>
      </c>
      <c r="L124" s="9" t="str">
        <f aca="false">IF(ABS(G124)&gt;STRONG_MOV_TRSH,"STRONG","")</f>
        <v/>
      </c>
      <c r="M124" s="9"/>
      <c r="N124" s="9" t="str">
        <f aca="false">IF(L117="STRONG",(E120/E117)-1,"")</f>
        <v/>
      </c>
      <c r="O124" s="1" t="n">
        <f aca="false">(C124-D124)</f>
        <v>119.5</v>
      </c>
      <c r="P124" s="9" t="n">
        <f aca="false">STDEV(G103:G124)*SQRT(252)</f>
        <v>0.196574028756103</v>
      </c>
      <c r="Q124" s="10" t="e">
        <f aca="false">IF(O124&gt;Statistics!$B$11,"High",IF(O124&lt;Statistics!$B$10,"Low", "Normal"))</f>
        <v>#NAME?</v>
      </c>
      <c r="R124" s="9" t="n">
        <f aca="false">G125</f>
        <v>0.00926272887445762</v>
      </c>
      <c r="S124" s="9" t="n">
        <f aca="false">IF(E127&lt;&gt;"",(E124/E127)-1,"")</f>
        <v>-0.0112630208333333</v>
      </c>
      <c r="T124" s="13" t="n">
        <f aca="false">F124/AVERAGE(F103:F122)</f>
        <v>0.622028864540657</v>
      </c>
      <c r="U124" s="1" t="n">
        <f aca="false">O124-O123</f>
        <v>-184.75</v>
      </c>
      <c r="V124" s="9" t="e">
        <f aca="false">IF(Q124="High","Wait",IF(G124&gt;0,"Buy","Sell"))</f>
        <v>#NAME?</v>
      </c>
      <c r="W124" s="9" t="e">
        <f aca="false">IF(Q124="High","Close",IF(G124&lt;0,"Close","Hold"))</f>
        <v>#NAME?</v>
      </c>
      <c r="X124" s="9" t="e">
        <f aca="false">IF(Q124="Normal", "Confirmed","Check")</f>
        <v>#NAME?</v>
      </c>
      <c r="Y124" s="9"/>
    </row>
    <row r="125" customFormat="false" ht="12.8" hidden="false" customHeight="false" outlineLevel="0" collapsed="false">
      <c r="A125" s="11" t="n">
        <v>45237.2083333333</v>
      </c>
      <c r="B125" s="7" t="n">
        <v>15374.25</v>
      </c>
      <c r="C125" s="7" t="n">
        <v>15412.75</v>
      </c>
      <c r="D125" s="7" t="n">
        <v>15175.75</v>
      </c>
      <c r="E125" s="7" t="n">
        <v>15216.75</v>
      </c>
      <c r="F125" s="8" t="n">
        <v>988596</v>
      </c>
      <c r="G125" s="9" t="n">
        <f aca="false">IF(ISNUMBER(B124),LN(B125/B124), "")</f>
        <v>0.00926272887445762</v>
      </c>
      <c r="H125" s="1" t="str">
        <f aca="false">IF(A125&lt;&gt;"",TEXT(A125,"ddd"),"")</f>
        <v>Tue</v>
      </c>
      <c r="I125" s="1" t="str">
        <f aca="false">IF(A125&lt;&gt;"",TEXT(A125,"MMM"),"")</f>
        <v>Nov</v>
      </c>
      <c r="J125" s="3" t="n">
        <f aca="false">IF(G125&gt;0,1,IF(G125&lt;0,-1,0))</f>
        <v>1</v>
      </c>
      <c r="K125" s="3" t="n">
        <f aca="false">IF(J125=J124,K124+1,1)</f>
        <v>8</v>
      </c>
      <c r="L125" s="9" t="str">
        <f aca="false">IF(ABS(G125)&gt;STRONG_MOV_TRSH,"STRONG","")</f>
        <v/>
      </c>
      <c r="M125" s="9"/>
      <c r="N125" s="9" t="str">
        <f aca="false">IF(L118="STRONG",(E121/E118)-1,"")</f>
        <v/>
      </c>
      <c r="O125" s="1" t="n">
        <f aca="false">(C125-D125)</f>
        <v>237</v>
      </c>
      <c r="P125" s="9" t="n">
        <f aca="false">STDEV(G104:G125)*SQRT(252)</f>
        <v>0.191035679749018</v>
      </c>
      <c r="Q125" s="10" t="e">
        <f aca="false">IF(O125&gt;Statistics!$B$11,"High",IF(O125&lt;Statistics!$B$10,"Low", "Normal"))</f>
        <v>#NAME?</v>
      </c>
      <c r="R125" s="9" t="n">
        <f aca="false">G126</f>
        <v>0.000796469569017652</v>
      </c>
      <c r="S125" s="9" t="n">
        <f aca="false">IF(E128&lt;&gt;"",(E125/E128)-1,"")</f>
        <v>-0.00249102738491291</v>
      </c>
      <c r="T125" s="13" t="n">
        <f aca="false">F125/AVERAGE(F104:F123)</f>
        <v>0.729833281587998</v>
      </c>
      <c r="U125" s="1" t="n">
        <f aca="false">O125-O124</f>
        <v>117.5</v>
      </c>
      <c r="V125" s="9" t="e">
        <f aca="false">IF(Q125="High","Wait",IF(G125&gt;0,"Buy","Sell"))</f>
        <v>#NAME?</v>
      </c>
      <c r="W125" s="9" t="e">
        <f aca="false">IF(Q125="High","Close",IF(G125&lt;0,"Close","Hold"))</f>
        <v>#NAME?</v>
      </c>
      <c r="X125" s="9" t="e">
        <f aca="false">IF(Q125="Normal", "Confirmed","Check")</f>
        <v>#NAME?</v>
      </c>
      <c r="Y125" s="9"/>
    </row>
    <row r="126" customFormat="false" ht="12.8" hidden="false" customHeight="false" outlineLevel="0" collapsed="false">
      <c r="A126" s="11" t="n">
        <v>45238.2083333333</v>
      </c>
      <c r="B126" s="7" t="n">
        <v>15386.5</v>
      </c>
      <c r="C126" s="7" t="n">
        <v>15417.75</v>
      </c>
      <c r="D126" s="7" t="n">
        <v>15286.5</v>
      </c>
      <c r="E126" s="7" t="n">
        <v>15372</v>
      </c>
      <c r="F126" s="8" t="n">
        <v>940237</v>
      </c>
      <c r="G126" s="9" t="n">
        <f aca="false">IF(ISNUMBER(B125),LN(B126/B125), "")</f>
        <v>0.000796469569017652</v>
      </c>
      <c r="H126" s="1" t="str">
        <f aca="false">IF(A126&lt;&gt;"",TEXT(A126,"ddd"),"")</f>
        <v>Wed</v>
      </c>
      <c r="I126" s="1" t="str">
        <f aca="false">IF(A126&lt;&gt;"",TEXT(A126,"MMM"),"")</f>
        <v>Nov</v>
      </c>
      <c r="J126" s="3" t="n">
        <f aca="false">IF(G126&gt;0,1,IF(G126&lt;0,-1,0))</f>
        <v>1</v>
      </c>
      <c r="K126" s="3" t="n">
        <f aca="false">IF(J126=J125,K125+1,1)</f>
        <v>9</v>
      </c>
      <c r="L126" s="9" t="str">
        <f aca="false">IF(ABS(G126)&gt;STRONG_MOV_TRSH,"STRONG","")</f>
        <v/>
      </c>
      <c r="M126" s="9"/>
      <c r="N126" s="9" t="str">
        <f aca="false">IF(L119="STRONG",(E122/E119)-1,"")</f>
        <v/>
      </c>
      <c r="O126" s="1" t="n">
        <f aca="false">(C126-D126)</f>
        <v>131.25</v>
      </c>
      <c r="P126" s="9" t="n">
        <f aca="false">STDEV(G105:G126)*SQRT(252)</f>
        <v>0.190464408371707</v>
      </c>
      <c r="Q126" s="10" t="e">
        <f aca="false">IF(O126&gt;Statistics!$B$11,"High",IF(O126&lt;Statistics!$B$10,"Low", "Normal"))</f>
        <v>#NAME?</v>
      </c>
      <c r="R126" s="9" t="n">
        <f aca="false">G127</f>
        <v>-0.00851763328586965</v>
      </c>
      <c r="S126" s="9" t="n">
        <f aca="false">IF(E129&lt;&gt;"",(E126/E129)-1,"")</f>
        <v>-0.0137144507001588</v>
      </c>
      <c r="T126" s="13" t="n">
        <f aca="false">F126/AVERAGE(F105:F124)</f>
        <v>0.701059193738346</v>
      </c>
      <c r="U126" s="1" t="n">
        <f aca="false">O126-O125</f>
        <v>-105.75</v>
      </c>
      <c r="V126" s="9" t="e">
        <f aca="false">IF(Q126="High","Wait",IF(G126&gt;0,"Buy","Sell"))</f>
        <v>#NAME?</v>
      </c>
      <c r="W126" s="9" t="e">
        <f aca="false">IF(Q126="High","Close",IF(G126&lt;0,"Close","Hold"))</f>
        <v>#NAME?</v>
      </c>
      <c r="X126" s="9" t="e">
        <f aca="false">IF(Q126="Normal", "Confirmed","Check")</f>
        <v>#NAME?</v>
      </c>
      <c r="Y126" s="9"/>
    </row>
    <row r="127" customFormat="false" ht="12.8" hidden="false" customHeight="false" outlineLevel="0" collapsed="false">
      <c r="A127" s="11" t="n">
        <v>45239.2083333333</v>
      </c>
      <c r="B127" s="7" t="n">
        <v>15256</v>
      </c>
      <c r="C127" s="7" t="n">
        <v>15453.25</v>
      </c>
      <c r="D127" s="7" t="n">
        <v>15236.75</v>
      </c>
      <c r="E127" s="7" t="n">
        <v>15360</v>
      </c>
      <c r="F127" s="8" t="n">
        <v>1243724</v>
      </c>
      <c r="G127" s="9" t="n">
        <f aca="false">IF(ISNUMBER(B126),LN(B127/B126), "")</f>
        <v>-0.00851763328586965</v>
      </c>
      <c r="H127" s="1" t="str">
        <f aca="false">IF(A127&lt;&gt;"",TEXT(A127,"ddd"),"")</f>
        <v>Thu</v>
      </c>
      <c r="I127" s="1" t="str">
        <f aca="false">IF(A127&lt;&gt;"",TEXT(A127,"MMM"),"")</f>
        <v>Nov</v>
      </c>
      <c r="J127" s="3" t="n">
        <f aca="false">IF(G127&gt;0,1,IF(G127&lt;0,-1,0))</f>
        <v>-1</v>
      </c>
      <c r="K127" s="3" t="n">
        <f aca="false">IF(J127=J126,K126+1,1)</f>
        <v>1</v>
      </c>
      <c r="L127" s="9" t="str">
        <f aca="false">IF(ABS(G127)&gt;STRONG_MOV_TRSH,"STRONG","")</f>
        <v/>
      </c>
      <c r="M127" s="9"/>
      <c r="N127" s="9" t="str">
        <f aca="false">IF(L120="STRONG",(E123/E120)-1,"")</f>
        <v/>
      </c>
      <c r="O127" s="1" t="n">
        <f aca="false">(C127-D127)</f>
        <v>216.5</v>
      </c>
      <c r="P127" s="9" t="n">
        <f aca="false">STDEV(G106:G127)*SQRT(252)</f>
        <v>0.192033224282315</v>
      </c>
      <c r="Q127" s="10" t="e">
        <f aca="false">IF(O127&gt;Statistics!$B$11,"High",IF(O127&lt;Statistics!$B$10,"Low", "Normal"))</f>
        <v>#NAME?</v>
      </c>
      <c r="R127" s="9" t="n">
        <f aca="false">G128</f>
        <v>0.022057632444976</v>
      </c>
      <c r="S127" s="9" t="n">
        <f aca="false">IF(E130&lt;&gt;"",(E127/E130)-1,"")</f>
        <v>-0.0128217487708474</v>
      </c>
      <c r="T127" s="13" t="n">
        <f aca="false">F127/AVERAGE(F106:F125)</f>
        <v>0.933378391592747</v>
      </c>
      <c r="U127" s="1" t="n">
        <f aca="false">O127-O126</f>
        <v>85.25</v>
      </c>
      <c r="V127" s="9" t="e">
        <f aca="false">IF(Q127="High","Wait",IF(G127&gt;0,"Buy","Sell"))</f>
        <v>#NAME?</v>
      </c>
      <c r="W127" s="9" t="e">
        <f aca="false">IF(Q127="High","Close",IF(G127&lt;0,"Close","Hold"))</f>
        <v>#NAME?</v>
      </c>
      <c r="X127" s="9" t="e">
        <f aca="false">IF(Q127="Normal", "Confirmed","Check")</f>
        <v>#NAME?</v>
      </c>
      <c r="Y127" s="9"/>
    </row>
    <row r="128" customFormat="false" ht="12.8" hidden="false" customHeight="false" outlineLevel="0" collapsed="false">
      <c r="A128" s="11" t="n">
        <v>45240.2083333333</v>
      </c>
      <c r="B128" s="7" t="n">
        <v>15596.25</v>
      </c>
      <c r="C128" s="7" t="n">
        <v>15616.25</v>
      </c>
      <c r="D128" s="7" t="n">
        <v>15207</v>
      </c>
      <c r="E128" s="7" t="n">
        <v>15254.75</v>
      </c>
      <c r="F128" s="8" t="n">
        <v>1090380</v>
      </c>
      <c r="G128" s="9" t="n">
        <f aca="false">IF(ISNUMBER(B127),LN(B128/B127), "")</f>
        <v>0.022057632444976</v>
      </c>
      <c r="H128" s="1" t="str">
        <f aca="false">IF(A128&lt;&gt;"",TEXT(A128,"ddd"),"")</f>
        <v>Fri</v>
      </c>
      <c r="I128" s="1" t="str">
        <f aca="false">IF(A128&lt;&gt;"",TEXT(A128,"MMM"),"")</f>
        <v>Nov</v>
      </c>
      <c r="J128" s="3" t="n">
        <f aca="false">IF(G128&gt;0,1,IF(G128&lt;0,-1,0))</f>
        <v>1</v>
      </c>
      <c r="K128" s="3" t="n">
        <f aca="false">IF(J128=J127,K127+1,1)</f>
        <v>1</v>
      </c>
      <c r="L128" s="9" t="str">
        <f aca="false">IF(ABS(G128)&gt;STRONG_MOV_TRSH,"STRONG","")</f>
        <v/>
      </c>
      <c r="M128" s="9"/>
      <c r="N128" s="9" t="str">
        <f aca="false">IF(L121="STRONG",(E124/E121)-1,"")</f>
        <v/>
      </c>
      <c r="O128" s="1" t="n">
        <f aca="false">(C128-D128)</f>
        <v>409.25</v>
      </c>
      <c r="P128" s="9" t="n">
        <f aca="false">STDEV(G107:G128)*SQRT(252)</f>
        <v>0.204937978878417</v>
      </c>
      <c r="Q128" s="10" t="e">
        <f aca="false">IF(O128&gt;Statistics!$B$11,"High",IF(O128&lt;Statistics!$B$10,"Low", "Normal"))</f>
        <v>#NAME?</v>
      </c>
      <c r="R128" s="9" t="n">
        <f aca="false">G129</f>
        <v>-0.00316280677549034</v>
      </c>
      <c r="S128" s="9" t="n">
        <f aca="false">IF(E131&lt;&gt;"",(E128/E131)-1,"")</f>
        <v>-0.040234676062098</v>
      </c>
      <c r="T128" s="13" t="n">
        <f aca="false">F128/AVERAGE(F107:F126)</f>
        <v>0.825307148525503</v>
      </c>
      <c r="U128" s="1" t="n">
        <f aca="false">O128-O127</f>
        <v>192.75</v>
      </c>
      <c r="V128" s="9" t="e">
        <f aca="false">IF(Q128="High","Wait",IF(G128&gt;0,"Buy","Sell"))</f>
        <v>#NAME?</v>
      </c>
      <c r="W128" s="9" t="e">
        <f aca="false">IF(Q128="High","Close",IF(G128&lt;0,"Close","Hold"))</f>
        <v>#NAME?</v>
      </c>
      <c r="X128" s="9" t="e">
        <f aca="false">IF(Q128="Normal", "Confirmed","Check")</f>
        <v>#NAME?</v>
      </c>
      <c r="Y128" s="9"/>
    </row>
    <row r="129" customFormat="false" ht="12.8" hidden="false" customHeight="false" outlineLevel="0" collapsed="false">
      <c r="A129" s="11" t="n">
        <v>45243.2083333333</v>
      </c>
      <c r="B129" s="7" t="n">
        <v>15547</v>
      </c>
      <c r="C129" s="7" t="n">
        <v>15601</v>
      </c>
      <c r="D129" s="7" t="n">
        <v>15465.25</v>
      </c>
      <c r="E129" s="7" t="n">
        <v>15585.75</v>
      </c>
      <c r="F129" s="8" t="n">
        <v>874797</v>
      </c>
      <c r="G129" s="9" t="n">
        <f aca="false">IF(ISNUMBER(B128),LN(B129/B128), "")</f>
        <v>-0.00316280677549034</v>
      </c>
      <c r="H129" s="1" t="str">
        <f aca="false">IF(A129&lt;&gt;"",TEXT(A129,"ddd"),"")</f>
        <v>Mon</v>
      </c>
      <c r="I129" s="1" t="str">
        <f aca="false">IF(A129&lt;&gt;"",TEXT(A129,"MMM"),"")</f>
        <v>Nov</v>
      </c>
      <c r="J129" s="3" t="n">
        <f aca="false">IF(G129&gt;0,1,IF(G129&lt;0,-1,0))</f>
        <v>-1</v>
      </c>
      <c r="K129" s="3" t="n">
        <f aca="false">IF(J129=J128,K128+1,1)</f>
        <v>1</v>
      </c>
      <c r="L129" s="9" t="str">
        <f aca="false">IF(ABS(G129)&gt;STRONG_MOV_TRSH,"STRONG","")</f>
        <v/>
      </c>
      <c r="M129" s="9"/>
      <c r="N129" s="9" t="str">
        <f aca="false">IF(L122="STRONG",(E125/E122)-1,"")</f>
        <v/>
      </c>
      <c r="O129" s="1" t="n">
        <f aca="false">(C129-D129)</f>
        <v>135.75</v>
      </c>
      <c r="P129" s="9" t="n">
        <f aca="false">STDEV(G108:G129)*SQRT(252)</f>
        <v>0.204664133841108</v>
      </c>
      <c r="Q129" s="10" t="e">
        <f aca="false">IF(O129&gt;Statistics!$B$11,"High",IF(O129&lt;Statistics!$B$10,"Low", "Normal"))</f>
        <v>#NAME?</v>
      </c>
      <c r="R129" s="9" t="n">
        <f aca="false">G130</f>
        <v>0.0211770186544146</v>
      </c>
      <c r="S129" s="9" t="n">
        <f aca="false">IF(E132&lt;&gt;"",(E129/E132)-1,"")</f>
        <v>-0.0162995455693007</v>
      </c>
      <c r="T129" s="13" t="n">
        <f aca="false">F129/AVERAGE(F108:F127)</f>
        <v>0.664145466273017</v>
      </c>
      <c r="U129" s="1" t="n">
        <f aca="false">O129-O128</f>
        <v>-273.5</v>
      </c>
      <c r="V129" s="9" t="e">
        <f aca="false">IF(Q129="High","Wait",IF(G129&gt;0,"Buy","Sell"))</f>
        <v>#NAME?</v>
      </c>
      <c r="W129" s="9" t="e">
        <f aca="false">IF(Q129="High","Close",IF(G129&lt;0,"Close","Hold"))</f>
        <v>#NAME?</v>
      </c>
      <c r="X129" s="9" t="e">
        <f aca="false">IF(Q129="Normal", "Confirmed","Check")</f>
        <v>#NAME?</v>
      </c>
      <c r="Y129" s="9"/>
    </row>
    <row r="130" customFormat="false" ht="12.8" hidden="false" customHeight="false" outlineLevel="0" collapsed="false">
      <c r="A130" s="11" t="n">
        <v>45244.2083333333</v>
      </c>
      <c r="B130" s="7" t="n">
        <v>15879.75</v>
      </c>
      <c r="C130" s="7" t="n">
        <v>15918.75</v>
      </c>
      <c r="D130" s="7" t="n">
        <v>15551.75</v>
      </c>
      <c r="E130" s="7" t="n">
        <v>15559.5</v>
      </c>
      <c r="F130" s="8" t="n">
        <v>1016422</v>
      </c>
      <c r="G130" s="9" t="n">
        <f aca="false">IF(ISNUMBER(B129),LN(B130/B129), "")</f>
        <v>0.0211770186544146</v>
      </c>
      <c r="H130" s="1" t="str">
        <f aca="false">IF(A130&lt;&gt;"",TEXT(A130,"ddd"),"")</f>
        <v>Tue</v>
      </c>
      <c r="I130" s="1" t="str">
        <f aca="false">IF(A130&lt;&gt;"",TEXT(A130,"MMM"),"")</f>
        <v>Nov</v>
      </c>
      <c r="J130" s="3" t="n">
        <f aca="false">IF(G130&gt;0,1,IF(G130&lt;0,-1,0))</f>
        <v>1</v>
      </c>
      <c r="K130" s="3" t="n">
        <f aca="false">IF(J130=J129,K129+1,1)</f>
        <v>1</v>
      </c>
      <c r="L130" s="9" t="str">
        <f aca="false">IF(ABS(G130)&gt;STRONG_MOV_TRSH,"STRONG","")</f>
        <v/>
      </c>
      <c r="M130" s="9"/>
      <c r="N130" s="9" t="str">
        <f aca="false">IF(L123="STRONG",(E126/E123)-1,"")</f>
        <v/>
      </c>
      <c r="O130" s="1" t="n">
        <f aca="false">(C130-D130)</f>
        <v>367</v>
      </c>
      <c r="P130" s="9" t="n">
        <f aca="false">STDEV(G109:G130)*SQRT(252)</f>
        <v>0.21003981833682</v>
      </c>
      <c r="Q130" s="10" t="e">
        <f aca="false">IF(O130&gt;Statistics!$B$11,"High",IF(O130&lt;Statistics!$B$10,"Low", "Normal"))</f>
        <v>#NAME?</v>
      </c>
      <c r="R130" s="9" t="n">
        <f aca="false">G131</f>
        <v>0.000598067316136249</v>
      </c>
      <c r="S130" s="9" t="n">
        <f aca="false">IF(E133&lt;&gt;"",(E130/E133)-1,"")</f>
        <v>-0.0213073765980533</v>
      </c>
      <c r="T130" s="13" t="n">
        <f aca="false">F130/AVERAGE(F109:F128)</f>
        <v>0.783849532526854</v>
      </c>
      <c r="U130" s="1" t="n">
        <f aca="false">O130-O129</f>
        <v>231.25</v>
      </c>
      <c r="V130" s="9" t="e">
        <f aca="false">IF(Q130="High","Wait",IF(G130&gt;0,"Buy","Sell"))</f>
        <v>#NAME?</v>
      </c>
      <c r="W130" s="9" t="e">
        <f aca="false">IF(Q130="High","Close",IF(G130&lt;0,"Close","Hold"))</f>
        <v>#NAME?</v>
      </c>
      <c r="X130" s="9" t="e">
        <f aca="false">IF(Q130="Normal", "Confirmed","Check")</f>
        <v>#NAME?</v>
      </c>
      <c r="Y130" s="9"/>
    </row>
    <row r="131" customFormat="false" ht="12.8" hidden="false" customHeight="false" outlineLevel="0" collapsed="false">
      <c r="A131" s="11" t="n">
        <v>45245.2083333333</v>
      </c>
      <c r="B131" s="7" t="n">
        <v>15889.25</v>
      </c>
      <c r="C131" s="7" t="n">
        <v>16049</v>
      </c>
      <c r="D131" s="7" t="n">
        <v>15832</v>
      </c>
      <c r="E131" s="7" t="n">
        <v>15894.25</v>
      </c>
      <c r="F131" s="8" t="n">
        <v>1081674</v>
      </c>
      <c r="G131" s="9" t="n">
        <f aca="false">IF(ISNUMBER(B130),LN(B131/B130), "")</f>
        <v>0.000598067316136249</v>
      </c>
      <c r="H131" s="1" t="str">
        <f aca="false">IF(A131&lt;&gt;"",TEXT(A131,"ddd"),"")</f>
        <v>Wed</v>
      </c>
      <c r="I131" s="1" t="str">
        <f aca="false">IF(A131&lt;&gt;"",TEXT(A131,"MMM"),"")</f>
        <v>Nov</v>
      </c>
      <c r="J131" s="3" t="n">
        <f aca="false">IF(G131&gt;0,1,IF(G131&lt;0,-1,0))</f>
        <v>1</v>
      </c>
      <c r="K131" s="3" t="n">
        <f aca="false">IF(J131=J130,K130+1,1)</f>
        <v>2</v>
      </c>
      <c r="L131" s="9" t="str">
        <f aca="false">IF(ABS(G131)&gt;STRONG_MOV_TRSH,"STRONG","")</f>
        <v/>
      </c>
      <c r="M131" s="9"/>
      <c r="N131" s="9" t="str">
        <f aca="false">IF(L124="STRONG",(E127/E124)-1,"")</f>
        <v/>
      </c>
      <c r="O131" s="1" t="n">
        <f aca="false">(C131-D131)</f>
        <v>217</v>
      </c>
      <c r="P131" s="9" t="n">
        <f aca="false">STDEV(G110:G131)*SQRT(252)</f>
        <v>0.207693924191644</v>
      </c>
      <c r="Q131" s="10" t="e">
        <f aca="false">IF(O131&gt;Statistics!$B$11,"High",IF(O131&lt;Statistics!$B$10,"Low", "Normal"))</f>
        <v>#NAME?</v>
      </c>
      <c r="R131" s="9" t="n">
        <f aca="false">G132</f>
        <v>0.000519084221271212</v>
      </c>
      <c r="S131" s="9" t="n">
        <f aca="false">IF(E134&lt;&gt;"",(E131/E134)-1,"")</f>
        <v>0.000188783135373294</v>
      </c>
      <c r="T131" s="13" t="n">
        <f aca="false">F131/AVERAGE(F110:F129)</f>
        <v>0.845107924758976</v>
      </c>
      <c r="U131" s="1" t="n">
        <f aca="false">O131-O130</f>
        <v>-150</v>
      </c>
      <c r="V131" s="9" t="e">
        <f aca="false">IF(Q131="High","Wait",IF(G131&gt;0,"Buy","Sell"))</f>
        <v>#NAME?</v>
      </c>
      <c r="W131" s="9" t="e">
        <f aca="false">IF(Q131="High","Close",IF(G131&lt;0,"Close","Hold"))</f>
        <v>#NAME?</v>
      </c>
      <c r="X131" s="9" t="e">
        <f aca="false">IF(Q131="Normal", "Confirmed","Check")</f>
        <v>#NAME?</v>
      </c>
      <c r="Y131" s="9"/>
    </row>
    <row r="132" customFormat="false" ht="12.8" hidden="false" customHeight="false" outlineLevel="0" collapsed="false">
      <c r="A132" s="11" t="n">
        <v>45246.2083333333</v>
      </c>
      <c r="B132" s="7" t="n">
        <v>15897.5</v>
      </c>
      <c r="C132" s="7" t="n">
        <v>15907.25</v>
      </c>
      <c r="D132" s="7" t="n">
        <v>15797.75</v>
      </c>
      <c r="E132" s="7" t="n">
        <v>15844</v>
      </c>
      <c r="F132" s="8" t="n">
        <v>1063757</v>
      </c>
      <c r="G132" s="9" t="n">
        <f aca="false">IF(ISNUMBER(B131),LN(B132/B131), "")</f>
        <v>0.000519084221271212</v>
      </c>
      <c r="H132" s="1" t="str">
        <f aca="false">IF(A132&lt;&gt;"",TEXT(A132,"ddd"),"")</f>
        <v>Thu</v>
      </c>
      <c r="I132" s="1" t="str">
        <f aca="false">IF(A132&lt;&gt;"",TEXT(A132,"MMM"),"")</f>
        <v>Nov</v>
      </c>
      <c r="J132" s="3" t="n">
        <f aca="false">IF(G132&gt;0,1,IF(G132&lt;0,-1,0))</f>
        <v>1</v>
      </c>
      <c r="K132" s="3" t="n">
        <f aca="false">IF(J132=J131,K131+1,1)</f>
        <v>3</v>
      </c>
      <c r="L132" s="9" t="str">
        <f aca="false">IF(ABS(G132)&gt;STRONG_MOV_TRSH,"STRONG","")</f>
        <v/>
      </c>
      <c r="M132" s="9"/>
      <c r="N132" s="9" t="str">
        <f aca="false">IF(L125="STRONG",(E128/E125)-1,"")</f>
        <v/>
      </c>
      <c r="O132" s="1" t="n">
        <f aca="false">(C132-D132)</f>
        <v>109.5</v>
      </c>
      <c r="P132" s="9" t="n">
        <f aca="false">STDEV(G111:G132)*SQRT(252)</f>
        <v>0.207012704713673</v>
      </c>
      <c r="Q132" s="10" t="e">
        <f aca="false">IF(O132&gt;Statistics!$B$11,"High",IF(O132&lt;Statistics!$B$10,"Low", "Normal"))</f>
        <v>#NAME?</v>
      </c>
      <c r="R132" s="9" t="n">
        <f aca="false">G133</f>
        <v>-0.000110086260559585</v>
      </c>
      <c r="S132" s="9" t="n">
        <f aca="false">IF(E135&lt;&gt;"",(E132/E135)-1,"")</f>
        <v>-0.0152736990941438</v>
      </c>
      <c r="T132" s="13" t="n">
        <f aca="false">F132/AVERAGE(F111:F130)</f>
        <v>0.8406919906586</v>
      </c>
      <c r="U132" s="1" t="n">
        <f aca="false">O132-O131</f>
        <v>-107.5</v>
      </c>
      <c r="V132" s="9" t="e">
        <f aca="false">IF(Q132="High","Wait",IF(G132&gt;0,"Buy","Sell"))</f>
        <v>#NAME?</v>
      </c>
      <c r="W132" s="9" t="e">
        <f aca="false">IF(Q132="High","Close",IF(G132&lt;0,"Close","Hold"))</f>
        <v>#NAME?</v>
      </c>
      <c r="X132" s="9" t="e">
        <f aca="false">IF(Q132="Normal", "Confirmed","Check")</f>
        <v>#NAME?</v>
      </c>
      <c r="Y132" s="9"/>
    </row>
    <row r="133" customFormat="false" ht="12.8" hidden="false" customHeight="false" outlineLevel="0" collapsed="false">
      <c r="A133" s="11" t="n">
        <v>45247.2083333333</v>
      </c>
      <c r="B133" s="7" t="n">
        <v>15895.75</v>
      </c>
      <c r="C133" s="7" t="n">
        <v>15940</v>
      </c>
      <c r="D133" s="7" t="n">
        <v>15824.5</v>
      </c>
      <c r="E133" s="7" t="n">
        <v>15898.25</v>
      </c>
      <c r="F133" s="8" t="n">
        <v>871649</v>
      </c>
      <c r="G133" s="9" t="n">
        <f aca="false">IF(ISNUMBER(B132),LN(B133/B132), "")</f>
        <v>-0.000110086260559585</v>
      </c>
      <c r="H133" s="1" t="str">
        <f aca="false">IF(A133&lt;&gt;"",TEXT(A133,"ddd"),"")</f>
        <v>Fri</v>
      </c>
      <c r="I133" s="1" t="str">
        <f aca="false">IF(A133&lt;&gt;"",TEXT(A133,"MMM"),"")</f>
        <v>Nov</v>
      </c>
      <c r="J133" s="3" t="n">
        <f aca="false">IF(G133&gt;0,1,IF(G133&lt;0,-1,0))</f>
        <v>-1</v>
      </c>
      <c r="K133" s="3" t="n">
        <f aca="false">IF(J133=J132,K132+1,1)</f>
        <v>1</v>
      </c>
      <c r="L133" s="9" t="str">
        <f aca="false">IF(ABS(G133)&gt;STRONG_MOV_TRSH,"STRONG","")</f>
        <v/>
      </c>
      <c r="M133" s="9"/>
      <c r="N133" s="9" t="str">
        <f aca="false">IF(L126="STRONG",(E129/E126)-1,"")</f>
        <v/>
      </c>
      <c r="O133" s="1" t="n">
        <f aca="false">(C133-D133)</f>
        <v>115.5</v>
      </c>
      <c r="P133" s="9" t="n">
        <f aca="false">STDEV(G112:G133)*SQRT(252)</f>
        <v>0.19915218002057</v>
      </c>
      <c r="Q133" s="10" t="e">
        <f aca="false">IF(O133&gt;Statistics!$B$11,"High",IF(O133&lt;Statistics!$B$10,"Low", "Normal"))</f>
        <v>#NAME?</v>
      </c>
      <c r="R133" s="9" t="n">
        <f aca="false">G134</f>
        <v>0.011928633029202</v>
      </c>
      <c r="S133" s="9" t="n">
        <f aca="false">IF(E136&lt;&gt;"",(E133/E136)-1,"")</f>
        <v>-0.00449279899812149</v>
      </c>
      <c r="T133" s="13" t="n">
        <f aca="false">F133/AVERAGE(F112:F131)</f>
        <v>0.702305909061171</v>
      </c>
      <c r="U133" s="1" t="n">
        <f aca="false">O133-O132</f>
        <v>6</v>
      </c>
      <c r="V133" s="9" t="e">
        <f aca="false">IF(Q133="High","Wait",IF(G133&gt;0,"Buy","Sell"))</f>
        <v>#NAME?</v>
      </c>
      <c r="W133" s="9" t="e">
        <f aca="false">IF(Q133="High","Close",IF(G133&lt;0,"Close","Hold"))</f>
        <v>#NAME?</v>
      </c>
      <c r="X133" s="9" t="e">
        <f aca="false">IF(Q133="Normal", "Confirmed","Check")</f>
        <v>#NAME?</v>
      </c>
      <c r="Y133" s="9"/>
    </row>
    <row r="134" customFormat="false" ht="12.8" hidden="false" customHeight="false" outlineLevel="0" collapsed="false">
      <c r="A134" s="11" t="n">
        <v>45250.2083333333</v>
      </c>
      <c r="B134" s="7" t="n">
        <v>16086.5</v>
      </c>
      <c r="C134" s="7" t="n">
        <v>16116.75</v>
      </c>
      <c r="D134" s="7" t="n">
        <v>15837.5</v>
      </c>
      <c r="E134" s="7" t="n">
        <v>15891.25</v>
      </c>
      <c r="F134" s="8" t="n">
        <v>861071</v>
      </c>
      <c r="G134" s="9" t="n">
        <f aca="false">IF(ISNUMBER(B133),LN(B134/B133), "")</f>
        <v>0.011928633029202</v>
      </c>
      <c r="H134" s="1" t="str">
        <f aca="false">IF(A134&lt;&gt;"",TEXT(A134,"ddd"),"")</f>
        <v>Mon</v>
      </c>
      <c r="I134" s="1" t="str">
        <f aca="false">IF(A134&lt;&gt;"",TEXT(A134,"MMM"),"")</f>
        <v>Nov</v>
      </c>
      <c r="J134" s="3" t="n">
        <f aca="false">IF(G134&gt;0,1,IF(G134&lt;0,-1,0))</f>
        <v>1</v>
      </c>
      <c r="K134" s="3" t="n">
        <f aca="false">IF(J134=J133,K133+1,1)</f>
        <v>1</v>
      </c>
      <c r="L134" s="9" t="str">
        <f aca="false">IF(ABS(G134)&gt;STRONG_MOV_TRSH,"STRONG","")</f>
        <v/>
      </c>
      <c r="M134" s="9"/>
      <c r="N134" s="9" t="str">
        <f aca="false">IF(L127="STRONG",(E130/E127)-1,"")</f>
        <v/>
      </c>
      <c r="O134" s="1" t="n">
        <f aca="false">(C134-D134)</f>
        <v>279.25</v>
      </c>
      <c r="P134" s="9" t="n">
        <f aca="false">STDEV(G113:G134)*SQRT(252)</f>
        <v>0.19712844014107</v>
      </c>
      <c r="Q134" s="10" t="e">
        <f aca="false">IF(O134&gt;Statistics!$B$11,"High",IF(O134&lt;Statistics!$B$10,"Low", "Normal"))</f>
        <v>#NAME?</v>
      </c>
      <c r="R134" s="9" t="n">
        <f aca="false">G135</f>
        <v>-0.00600124943269478</v>
      </c>
      <c r="S134" s="9" t="n">
        <f aca="false">IF(E137&lt;&gt;"",(E134/E137)-1,"")</f>
        <v>-0.00925824903754735</v>
      </c>
      <c r="T134" s="13" t="n">
        <f aca="false">F134/AVERAGE(F113:F132)</f>
        <v>0.720503353515944</v>
      </c>
      <c r="U134" s="1" t="n">
        <f aca="false">O134-O133</f>
        <v>163.75</v>
      </c>
      <c r="V134" s="9" t="e">
        <f aca="false">IF(Q134="High","Wait",IF(G134&gt;0,"Buy","Sell"))</f>
        <v>#NAME?</v>
      </c>
      <c r="W134" s="9" t="e">
        <f aca="false">IF(Q134="High","Close",IF(G134&lt;0,"Close","Hold"))</f>
        <v>#NAME?</v>
      </c>
      <c r="X134" s="9" t="e">
        <f aca="false">IF(Q134="Normal", "Confirmed","Check")</f>
        <v>#NAME?</v>
      </c>
      <c r="Y134" s="9"/>
    </row>
    <row r="135" customFormat="false" ht="12.8" hidden="false" customHeight="false" outlineLevel="0" collapsed="false">
      <c r="A135" s="11" t="n">
        <v>45251.2083333333</v>
      </c>
      <c r="B135" s="7" t="n">
        <v>15990.25</v>
      </c>
      <c r="C135" s="7" t="n">
        <v>16122.5</v>
      </c>
      <c r="D135" s="7" t="n">
        <v>15912</v>
      </c>
      <c r="E135" s="7" t="n">
        <v>16089.75</v>
      </c>
      <c r="F135" s="8" t="n">
        <v>868972</v>
      </c>
      <c r="G135" s="9" t="n">
        <f aca="false">IF(ISNUMBER(B134),LN(B135/B134), "")</f>
        <v>-0.00600124943269478</v>
      </c>
      <c r="H135" s="1" t="str">
        <f aca="false">IF(A135&lt;&gt;"",TEXT(A135,"ddd"),"")</f>
        <v>Tue</v>
      </c>
      <c r="I135" s="1" t="str">
        <f aca="false">IF(A135&lt;&gt;"",TEXT(A135,"MMM"),"")</f>
        <v>Nov</v>
      </c>
      <c r="J135" s="3" t="n">
        <f aca="false">IF(G135&gt;0,1,IF(G135&lt;0,-1,0))</f>
        <v>-1</v>
      </c>
      <c r="K135" s="3" t="n">
        <f aca="false">IF(J135=J134,K134+1,1)</f>
        <v>1</v>
      </c>
      <c r="L135" s="9" t="str">
        <f aca="false">IF(ABS(G135)&gt;STRONG_MOV_TRSH,"STRONG","")</f>
        <v/>
      </c>
      <c r="M135" s="9"/>
      <c r="N135" s="9" t="str">
        <f aca="false">IF(L128="STRONG",(E131/E128)-1,"")</f>
        <v/>
      </c>
      <c r="O135" s="1" t="n">
        <f aca="false">(C135-D135)</f>
        <v>210.5</v>
      </c>
      <c r="P135" s="9" t="n">
        <f aca="false">STDEV(G114:G135)*SQRT(252)</f>
        <v>0.188823012304978</v>
      </c>
      <c r="Q135" s="10" t="e">
        <f aca="false">IF(O135&gt;Statistics!$B$11,"High",IF(O135&lt;Statistics!$B$10,"Low", "Normal"))</f>
        <v>#NAME?</v>
      </c>
      <c r="R135" s="9" t="n">
        <f aca="false">G136</f>
        <v>0.00368295801685639</v>
      </c>
      <c r="S135" s="9" t="n">
        <f aca="false">IF(E138&lt;&gt;"",(E135/E138)-1,"")</f>
        <v>0.00311725556819775</v>
      </c>
      <c r="T135" s="13" t="n">
        <f aca="false">F135/AVERAGE(F114:F133)</f>
        <v>0.745894326715761</v>
      </c>
      <c r="U135" s="1" t="n">
        <f aca="false">O135-O134</f>
        <v>-68.75</v>
      </c>
      <c r="V135" s="9" t="e">
        <f aca="false">IF(Q135="High","Wait",IF(G135&gt;0,"Buy","Sell"))</f>
        <v>#NAME?</v>
      </c>
      <c r="W135" s="9" t="e">
        <f aca="false">IF(Q135="High","Close",IF(G135&lt;0,"Close","Hold"))</f>
        <v>#NAME?</v>
      </c>
      <c r="X135" s="9" t="e">
        <f aca="false">IF(Q135="Normal", "Confirmed","Check")</f>
        <v>#NAME?</v>
      </c>
      <c r="Y135" s="9"/>
    </row>
    <row r="136" customFormat="false" ht="12.8" hidden="false" customHeight="false" outlineLevel="0" collapsed="false">
      <c r="A136" s="11" t="n">
        <v>45252.2083333333</v>
      </c>
      <c r="B136" s="7" t="n">
        <v>16049.25</v>
      </c>
      <c r="C136" s="7" t="n">
        <v>16173.25</v>
      </c>
      <c r="D136" s="7" t="n">
        <v>15942.5</v>
      </c>
      <c r="E136" s="7" t="n">
        <v>15970</v>
      </c>
      <c r="F136" s="8" t="n">
        <v>1065880</v>
      </c>
      <c r="G136" s="9" t="n">
        <f aca="false">IF(ISNUMBER(B135),LN(B136/B135), "")</f>
        <v>0.00368295801685639</v>
      </c>
      <c r="H136" s="1" t="str">
        <f aca="false">IF(A136&lt;&gt;"",TEXT(A136,"ddd"),"")</f>
        <v>Wed</v>
      </c>
      <c r="I136" s="1" t="str">
        <f aca="false">IF(A136&lt;&gt;"",TEXT(A136,"MMM"),"")</f>
        <v>Nov</v>
      </c>
      <c r="J136" s="3" t="n">
        <f aca="false">IF(G136&gt;0,1,IF(G136&lt;0,-1,0))</f>
        <v>1</v>
      </c>
      <c r="K136" s="3" t="n">
        <f aca="false">IF(J136=J135,K135+1,1)</f>
        <v>1</v>
      </c>
      <c r="L136" s="9" t="str">
        <f aca="false">IF(ABS(G136)&gt;STRONG_MOV_TRSH,"STRONG","")</f>
        <v/>
      </c>
      <c r="M136" s="9"/>
      <c r="N136" s="9" t="str">
        <f aca="false">IF(L129="STRONG",(E132/E129)-1,"")</f>
        <v/>
      </c>
      <c r="O136" s="1" t="n">
        <f aca="false">(C136-D136)</f>
        <v>230.75</v>
      </c>
      <c r="P136" s="9" t="n">
        <f aca="false">STDEV(G115:G136)*SQRT(252)</f>
        <v>0.18881062768181</v>
      </c>
      <c r="Q136" s="10" t="e">
        <f aca="false">IF(O136&gt;Statistics!$B$11,"High",IF(O136&lt;Statistics!$B$10,"Low", "Normal"))</f>
        <v>#NAME?</v>
      </c>
      <c r="R136" s="9" t="n">
        <f aca="false">G137</f>
        <v>0.000809678819750583</v>
      </c>
      <c r="S136" s="9" t="n">
        <f aca="false">IF(E139&lt;&gt;"",(E136/E139)-1,"")</f>
        <v>-0.00240497235843462</v>
      </c>
      <c r="T136" s="13" t="n">
        <f aca="false">F136/AVERAGE(F115:F134)</f>
        <v>0.935737325290529</v>
      </c>
      <c r="U136" s="1" t="n">
        <f aca="false">O136-O135</f>
        <v>20.25</v>
      </c>
      <c r="V136" s="9" t="e">
        <f aca="false">IF(Q136="High","Wait",IF(G136&gt;0,"Buy","Sell"))</f>
        <v>#NAME?</v>
      </c>
      <c r="W136" s="9" t="e">
        <f aca="false">IF(Q136="High","Close",IF(G136&lt;0,"Close","Hold"))</f>
        <v>#NAME?</v>
      </c>
      <c r="X136" s="9" t="e">
        <f aca="false">IF(Q136="Normal", "Confirmed","Check")</f>
        <v>#NAME?</v>
      </c>
      <c r="Y136" s="9"/>
    </row>
    <row r="137" customFormat="false" ht="12.8" hidden="false" customHeight="false" outlineLevel="0" collapsed="false">
      <c r="A137" s="11" t="n">
        <v>45253.2083333333</v>
      </c>
      <c r="B137" s="7" t="n">
        <v>16062.25</v>
      </c>
      <c r="C137" s="7" t="n">
        <v>16086.75</v>
      </c>
      <c r="D137" s="7" t="n">
        <v>16034</v>
      </c>
      <c r="E137" s="7" t="n">
        <v>16039.75</v>
      </c>
      <c r="F137" s="8" t="n">
        <v>1065880</v>
      </c>
      <c r="G137" s="9" t="n">
        <f aca="false">IF(ISNUMBER(B136),LN(B137/B136), "")</f>
        <v>0.000809678819750583</v>
      </c>
      <c r="H137" s="1" t="str">
        <f aca="false">IF(A137&lt;&gt;"",TEXT(A137,"ddd"),"")</f>
        <v>Thu</v>
      </c>
      <c r="I137" s="1" t="str">
        <f aca="false">IF(A137&lt;&gt;"",TEXT(A137,"MMM"),"")</f>
        <v>Nov</v>
      </c>
      <c r="J137" s="3" t="n">
        <f aca="false">IF(G137&gt;0,1,IF(G137&lt;0,-1,0))</f>
        <v>1</v>
      </c>
      <c r="K137" s="3" t="n">
        <f aca="false">IF(J137=J136,K136+1,1)</f>
        <v>2</v>
      </c>
      <c r="L137" s="9" t="str">
        <f aca="false">IF(ABS(G137)&gt;STRONG_MOV_TRSH,"STRONG","")</f>
        <v/>
      </c>
      <c r="M137" s="9"/>
      <c r="N137" s="9" t="str">
        <f aca="false">IF(L130="STRONG",(E133/E130)-1,"")</f>
        <v/>
      </c>
      <c r="O137" s="1" t="n">
        <f aca="false">(C137-D137)</f>
        <v>52.75</v>
      </c>
      <c r="P137" s="9" t="n">
        <f aca="false">STDEV(G116:G137)*SQRT(252)</f>
        <v>0.188182991557513</v>
      </c>
      <c r="Q137" s="10" t="e">
        <f aca="false">IF(O137&gt;Statistics!$B$11,"High",IF(O137&lt;Statistics!$B$10,"Low", "Normal"))</f>
        <v>#NAME?</v>
      </c>
      <c r="R137" s="9" t="n">
        <f aca="false">G138</f>
        <v>-0.00257143666740329</v>
      </c>
      <c r="S137" s="9" t="n">
        <f aca="false">IF(E140&lt;&gt;"",(E137/E140)-1,"")</f>
        <v>0.00223381654586352</v>
      </c>
      <c r="T137" s="13" t="n">
        <f aca="false">F137/AVERAGE(F116:F135)</f>
        <v>0.956019497459222</v>
      </c>
      <c r="U137" s="1" t="n">
        <f aca="false">O137-O136</f>
        <v>-178</v>
      </c>
      <c r="V137" s="9" t="e">
        <f aca="false">IF(Q137="High","Wait",IF(G137&gt;0,"Buy","Sell"))</f>
        <v>#NAME?</v>
      </c>
      <c r="W137" s="9" t="e">
        <f aca="false">IF(Q137="High","Close",IF(G137&lt;0,"Close","Hold"))</f>
        <v>#NAME?</v>
      </c>
      <c r="X137" s="9" t="e">
        <f aca="false">IF(Q137="Normal", "Confirmed","Check")</f>
        <v>#NAME?</v>
      </c>
      <c r="Y137" s="9"/>
    </row>
    <row r="138" customFormat="false" ht="12.8" hidden="false" customHeight="false" outlineLevel="0" collapsed="false">
      <c r="A138" s="11" t="n">
        <v>45254.2083333333</v>
      </c>
      <c r="B138" s="7" t="n">
        <v>16021</v>
      </c>
      <c r="C138" s="7" t="n">
        <v>16086.75</v>
      </c>
      <c r="D138" s="7" t="n">
        <v>15981.75</v>
      </c>
      <c r="E138" s="7" t="n">
        <v>16039.75</v>
      </c>
      <c r="F138" s="8" t="n">
        <v>545122</v>
      </c>
      <c r="G138" s="9" t="n">
        <f aca="false">IF(ISNUMBER(B137),LN(B138/B137), "")</f>
        <v>-0.00257143666740329</v>
      </c>
      <c r="H138" s="1" t="str">
        <f aca="false">IF(A138&lt;&gt;"",TEXT(A138,"ddd"),"")</f>
        <v>Fri</v>
      </c>
      <c r="I138" s="1" t="str">
        <f aca="false">IF(A138&lt;&gt;"",TEXT(A138,"MMM"),"")</f>
        <v>Nov</v>
      </c>
      <c r="J138" s="3" t="n">
        <f aca="false">IF(G138&gt;0,1,IF(G138&lt;0,-1,0))</f>
        <v>-1</v>
      </c>
      <c r="K138" s="3" t="n">
        <f aca="false">IF(J138=J137,K137+1,1)</f>
        <v>1</v>
      </c>
      <c r="L138" s="9" t="str">
        <f aca="false">IF(ABS(G138)&gt;STRONG_MOV_TRSH,"STRONG","")</f>
        <v/>
      </c>
      <c r="M138" s="9"/>
      <c r="N138" s="9" t="str">
        <f aca="false">IF(L131="STRONG",(E134/E131)-1,"")</f>
        <v/>
      </c>
      <c r="O138" s="1" t="n">
        <f aca="false">(C138-D138)</f>
        <v>105</v>
      </c>
      <c r="P138" s="9" t="n">
        <f aca="false">STDEV(G117:G138)*SQRT(252)</f>
        <v>0.160340283693891</v>
      </c>
      <c r="Q138" s="10" t="e">
        <f aca="false">IF(O138&gt;Statistics!$B$11,"High",IF(O138&lt;Statistics!$B$10,"Low", "Normal"))</f>
        <v>#NAME?</v>
      </c>
      <c r="R138" s="9" t="n">
        <f aca="false">G139</f>
        <v>-0.000764913906432787</v>
      </c>
      <c r="S138" s="9" t="n">
        <f aca="false">IF(E141&lt;&gt;"",(E138/E141)-1,"")</f>
        <v>-0.000934302932154019</v>
      </c>
      <c r="T138" s="13" t="n">
        <f aca="false">F138/AVERAGE(F117:F136)</f>
        <v>0.496552374961253</v>
      </c>
      <c r="U138" s="1" t="n">
        <f aca="false">O138-O137</f>
        <v>52.25</v>
      </c>
      <c r="V138" s="9" t="e">
        <f aca="false">IF(Q138="High","Wait",IF(G138&gt;0,"Buy","Sell"))</f>
        <v>#NAME?</v>
      </c>
      <c r="W138" s="9" t="e">
        <f aca="false">IF(Q138="High","Close",IF(G138&lt;0,"Close","Hold"))</f>
        <v>#NAME?</v>
      </c>
      <c r="X138" s="9" t="e">
        <f aca="false">IF(Q138="Normal", "Confirmed","Check")</f>
        <v>#NAME?</v>
      </c>
      <c r="Y138" s="9"/>
    </row>
    <row r="139" customFormat="false" ht="12.8" hidden="false" customHeight="false" outlineLevel="0" collapsed="false">
      <c r="A139" s="11" t="n">
        <v>45257.2083333333</v>
      </c>
      <c r="B139" s="7" t="n">
        <v>16008.75</v>
      </c>
      <c r="C139" s="7" t="n">
        <v>16089</v>
      </c>
      <c r="D139" s="7" t="n">
        <v>15938.75</v>
      </c>
      <c r="E139" s="7" t="n">
        <v>16008.5</v>
      </c>
      <c r="F139" s="8" t="n">
        <v>911010</v>
      </c>
      <c r="G139" s="9" t="n">
        <f aca="false">IF(ISNUMBER(B138),LN(B139/B138), "")</f>
        <v>-0.000764913906432787</v>
      </c>
      <c r="H139" s="1" t="str">
        <f aca="false">IF(A139&lt;&gt;"",TEXT(A139,"ddd"),"")</f>
        <v>Mon</v>
      </c>
      <c r="I139" s="1" t="str">
        <f aca="false">IF(A139&lt;&gt;"",TEXT(A139,"MMM"),"")</f>
        <v>Nov</v>
      </c>
      <c r="J139" s="3" t="n">
        <f aca="false">IF(G139&gt;0,1,IF(G139&lt;0,-1,0))</f>
        <v>-1</v>
      </c>
      <c r="K139" s="3" t="n">
        <f aca="false">IF(J139=J138,K138+1,1)</f>
        <v>2</v>
      </c>
      <c r="L139" s="9" t="str">
        <f aca="false">IF(ABS(G139)&gt;STRONG_MOV_TRSH,"STRONG","")</f>
        <v/>
      </c>
      <c r="M139" s="9"/>
      <c r="N139" s="9" t="str">
        <f aca="false">IF(L132="STRONG",(E135/E132)-1,"")</f>
        <v/>
      </c>
      <c r="O139" s="1" t="n">
        <f aca="false">(C139-D139)</f>
        <v>150.25</v>
      </c>
      <c r="P139" s="9" t="n">
        <f aca="false">STDEV(G118:G139)*SQRT(252)</f>
        <v>0.136726877611558</v>
      </c>
      <c r="Q139" s="10" t="e">
        <f aca="false">IF(O139&gt;Statistics!$B$11,"High",IF(O139&lt;Statistics!$B$10,"Low", "Normal"))</f>
        <v>#NAME?</v>
      </c>
      <c r="R139" s="9" t="n">
        <f aca="false">G140</f>
        <v>0.00244878346143526</v>
      </c>
      <c r="S139" s="9" t="n">
        <f aca="false">IF(E142&lt;&gt;"",(E139/E142)-1,"")</f>
        <v>-0.00205716423027769</v>
      </c>
      <c r="T139" s="13" t="n">
        <f aca="false">F139/AVERAGE(F118:F137)</f>
        <v>0.858429194526636</v>
      </c>
      <c r="U139" s="1" t="n">
        <f aca="false">O139-O138</f>
        <v>45.25</v>
      </c>
      <c r="V139" s="9" t="e">
        <f aca="false">IF(Q139="High","Wait",IF(G139&gt;0,"Buy","Sell"))</f>
        <v>#NAME?</v>
      </c>
      <c r="W139" s="9" t="e">
        <f aca="false">IF(Q139="High","Close",IF(G139&lt;0,"Close","Hold"))</f>
        <v>#NAME?</v>
      </c>
      <c r="X139" s="9" t="e">
        <f aca="false">IF(Q139="Normal", "Confirmed","Check")</f>
        <v>#NAME?</v>
      </c>
      <c r="Y139" s="9"/>
    </row>
    <row r="140" customFormat="false" ht="12.8" hidden="false" customHeight="false" outlineLevel="0" collapsed="false">
      <c r="A140" s="11" t="n">
        <v>45258.2083333333</v>
      </c>
      <c r="B140" s="7" t="n">
        <v>16048</v>
      </c>
      <c r="C140" s="7" t="n">
        <v>16071.5</v>
      </c>
      <c r="D140" s="7" t="n">
        <v>15945</v>
      </c>
      <c r="E140" s="7" t="n">
        <v>16004</v>
      </c>
      <c r="F140" s="8" t="n">
        <v>1038032</v>
      </c>
      <c r="G140" s="9" t="n">
        <f aca="false">IF(ISNUMBER(B139),LN(B140/B139), "")</f>
        <v>0.00244878346143526</v>
      </c>
      <c r="H140" s="1" t="str">
        <f aca="false">IF(A140&lt;&gt;"",TEXT(A140,"ddd"),"")</f>
        <v>Tue</v>
      </c>
      <c r="I140" s="1" t="str">
        <f aca="false">IF(A140&lt;&gt;"",TEXT(A140,"MMM"),"")</f>
        <v>Nov</v>
      </c>
      <c r="J140" s="3" t="n">
        <f aca="false">IF(G140&gt;0,1,IF(G140&lt;0,-1,0))</f>
        <v>1</v>
      </c>
      <c r="K140" s="3" t="n">
        <f aca="false">IF(J140=J139,K139+1,1)</f>
        <v>1</v>
      </c>
      <c r="L140" s="9" t="str">
        <f aca="false">IF(ABS(G140)&gt;STRONG_MOV_TRSH,"STRONG","")</f>
        <v/>
      </c>
      <c r="M140" s="9"/>
      <c r="N140" s="9" t="str">
        <f aca="false">IF(L133="STRONG",(E136/E133)-1,"")</f>
        <v/>
      </c>
      <c r="O140" s="1" t="n">
        <f aca="false">(C140-D140)</f>
        <v>126.5</v>
      </c>
      <c r="P140" s="9" t="n">
        <f aca="false">STDEV(G119:G140)*SQRT(252)</f>
        <v>0.137104210890729</v>
      </c>
      <c r="Q140" s="10" t="e">
        <f aca="false">IF(O140&gt;Statistics!$B$11,"High",IF(O140&lt;Statistics!$B$10,"Low", "Normal"))</f>
        <v>#NAME?</v>
      </c>
      <c r="R140" s="9" t="n">
        <f aca="false">G141</f>
        <v>-0.0015122345753724</v>
      </c>
      <c r="S140" s="9" t="n">
        <f aca="false">IF(E143&lt;&gt;"",(E140/E143)-1,"")</f>
        <v>0.00307113757442812</v>
      </c>
      <c r="T140" s="13" t="n">
        <f aca="false">F140/AVERAGE(F119:F138)</f>
        <v>1.0226208985349</v>
      </c>
      <c r="U140" s="1" t="n">
        <f aca="false">O140-O139</f>
        <v>-23.75</v>
      </c>
      <c r="V140" s="9" t="e">
        <f aca="false">IF(Q140="High","Wait",IF(G140&gt;0,"Buy","Sell"))</f>
        <v>#NAME?</v>
      </c>
      <c r="W140" s="9" t="e">
        <f aca="false">IF(Q140="High","Close",IF(G140&lt;0,"Close","Hold"))</f>
        <v>#NAME?</v>
      </c>
      <c r="X140" s="9" t="e">
        <f aca="false">IF(Q140="Normal", "Confirmed","Check")</f>
        <v>#NAME?</v>
      </c>
      <c r="Y140" s="9"/>
    </row>
    <row r="141" customFormat="false" ht="12.8" hidden="false" customHeight="false" outlineLevel="0" collapsed="false">
      <c r="A141" s="11" t="n">
        <v>45259.2083333333</v>
      </c>
      <c r="B141" s="7" t="n">
        <v>16023.75</v>
      </c>
      <c r="C141" s="7" t="n">
        <v>16207.75</v>
      </c>
      <c r="D141" s="7" t="n">
        <v>16013.5</v>
      </c>
      <c r="E141" s="7" t="n">
        <v>16054.75</v>
      </c>
      <c r="F141" s="8" t="n">
        <v>1042430</v>
      </c>
      <c r="G141" s="9" t="n">
        <f aca="false">IF(ISNUMBER(B140),LN(B141/B140), "")</f>
        <v>-0.0015122345753724</v>
      </c>
      <c r="H141" s="1" t="str">
        <f aca="false">IF(A141&lt;&gt;"",TEXT(A141,"ddd"),"")</f>
        <v>Wed</v>
      </c>
      <c r="I141" s="1" t="str">
        <f aca="false">IF(A141&lt;&gt;"",TEXT(A141,"MMM"),"")</f>
        <v>Nov</v>
      </c>
      <c r="J141" s="3" t="n">
        <f aca="false">IF(G141&gt;0,1,IF(G141&lt;0,-1,0))</f>
        <v>-1</v>
      </c>
      <c r="K141" s="3" t="n">
        <f aca="false">IF(J141=J140,K140+1,1)</f>
        <v>1</v>
      </c>
      <c r="L141" s="9" t="str">
        <f aca="false">IF(ABS(G141)&gt;STRONG_MOV_TRSH,"STRONG","")</f>
        <v/>
      </c>
      <c r="M141" s="9"/>
      <c r="N141" s="9" t="str">
        <f aca="false">IF(L134="STRONG",(E137/E134)-1,"")</f>
        <v/>
      </c>
      <c r="O141" s="1" t="n">
        <f aca="false">(C141-D141)</f>
        <v>194.25</v>
      </c>
      <c r="P141" s="9" t="n">
        <f aca="false">STDEV(G120:G141)*SQRT(252)</f>
        <v>0.137695301333647</v>
      </c>
      <c r="Q141" s="10" t="e">
        <f aca="false">IF(O141&gt;Statistics!$B$11,"High",IF(O141&lt;Statistics!$B$10,"Low", "Normal"))</f>
        <v>#NAME?</v>
      </c>
      <c r="R141" s="9" t="n">
        <f aca="false">G142</f>
        <v>-0.00238993529722385</v>
      </c>
      <c r="S141" s="9" t="n">
        <f aca="false">IF(E144&lt;&gt;"",(E141/E144)-1,"")</f>
        <v>0.00205970009518319</v>
      </c>
      <c r="T141" s="13" t="n">
        <f aca="false">F141/AVERAGE(F120:F139)</f>
        <v>1.04144572964092</v>
      </c>
      <c r="U141" s="1" t="n">
        <f aca="false">O141-O140</f>
        <v>67.75</v>
      </c>
      <c r="V141" s="9" t="e">
        <f aca="false">IF(Q141="High","Wait",IF(G141&gt;0,"Buy","Sell"))</f>
        <v>#NAME?</v>
      </c>
      <c r="W141" s="9" t="e">
        <f aca="false">IF(Q141="High","Close",IF(G141&lt;0,"Close","Hold"))</f>
        <v>#NAME?</v>
      </c>
      <c r="X141" s="9" t="e">
        <f aca="false">IF(Q141="Normal", "Confirmed","Check")</f>
        <v>#NAME?</v>
      </c>
      <c r="Y141" s="9"/>
    </row>
    <row r="142" customFormat="false" ht="12.8" hidden="false" customHeight="false" outlineLevel="0" collapsed="false">
      <c r="A142" s="11" t="n">
        <v>45260.2083333333</v>
      </c>
      <c r="B142" s="7" t="n">
        <v>15985.5</v>
      </c>
      <c r="C142" s="7" t="n">
        <v>16098</v>
      </c>
      <c r="D142" s="7" t="n">
        <v>15855.75</v>
      </c>
      <c r="E142" s="7" t="n">
        <v>16041.5</v>
      </c>
      <c r="F142" s="8" t="n">
        <v>1141900</v>
      </c>
      <c r="G142" s="9" t="n">
        <f aca="false">IF(ISNUMBER(B141),LN(B142/B141), "")</f>
        <v>-0.00238993529722385</v>
      </c>
      <c r="H142" s="1" t="str">
        <f aca="false">IF(A142&lt;&gt;"",TEXT(A142,"ddd"),"")</f>
        <v>Thu</v>
      </c>
      <c r="I142" s="1" t="str">
        <f aca="false">IF(A142&lt;&gt;"",TEXT(A142,"MMM"),"")</f>
        <v>Nov</v>
      </c>
      <c r="J142" s="3" t="n">
        <f aca="false">IF(G142&gt;0,1,IF(G142&lt;0,-1,0))</f>
        <v>-1</v>
      </c>
      <c r="K142" s="3" t="n">
        <f aca="false">IF(J142=J141,K141+1,1)</f>
        <v>2</v>
      </c>
      <c r="L142" s="9" t="str">
        <f aca="false">IF(ABS(G142)&gt;STRONG_MOV_TRSH,"STRONG","")</f>
        <v/>
      </c>
      <c r="M142" s="9"/>
      <c r="N142" s="9" t="str">
        <f aca="false">IF(L135="STRONG",(E138/E135)-1,"")</f>
        <v/>
      </c>
      <c r="O142" s="1" t="n">
        <f aca="false">(C142-D142)</f>
        <v>242.25</v>
      </c>
      <c r="P142" s="9" t="n">
        <f aca="false">STDEV(G121:G142)*SQRT(252)</f>
        <v>0.139819255134896</v>
      </c>
      <c r="Q142" s="10" t="e">
        <f aca="false">IF(O142&gt;Statistics!$B$11,"High",IF(O142&lt;Statistics!$B$10,"Low", "Normal"))</f>
        <v>#NAME?</v>
      </c>
      <c r="R142" s="9" t="n">
        <f aca="false">G143</f>
        <v>0.00238993529722377</v>
      </c>
      <c r="S142" s="9" t="n">
        <f aca="false">IF(E145&lt;&gt;"",(E142/E145)-1,"")</f>
        <v>0.0113960563025077</v>
      </c>
      <c r="T142" s="13" t="n">
        <f aca="false">F142/AVERAGE(F121:F140)</f>
        <v>1.15296803191921</v>
      </c>
      <c r="U142" s="1" t="n">
        <f aca="false">O142-O141</f>
        <v>48</v>
      </c>
      <c r="V142" s="9" t="e">
        <f aca="false">IF(Q142="High","Wait",IF(G142&gt;0,"Buy","Sell"))</f>
        <v>#NAME?</v>
      </c>
      <c r="W142" s="9" t="e">
        <f aca="false">IF(Q142="High","Close",IF(G142&lt;0,"Close","Hold"))</f>
        <v>#NAME?</v>
      </c>
      <c r="X142" s="9" t="e">
        <f aca="false">IF(Q142="Normal", "Confirmed","Check")</f>
        <v>#NAME?</v>
      </c>
      <c r="Y142" s="9"/>
    </row>
    <row r="143" customFormat="false" ht="12.8" hidden="false" customHeight="false" outlineLevel="0" collapsed="false">
      <c r="A143" s="11" t="n">
        <v>45261.2083333333</v>
      </c>
      <c r="B143" s="7" t="n">
        <v>16023.75</v>
      </c>
      <c r="C143" s="7" t="n">
        <v>16050</v>
      </c>
      <c r="D143" s="7" t="n">
        <v>15864.5</v>
      </c>
      <c r="E143" s="7" t="n">
        <v>15955</v>
      </c>
      <c r="F143" s="8" t="n">
        <v>1124267</v>
      </c>
      <c r="G143" s="9" t="n">
        <f aca="false">IF(ISNUMBER(B142),LN(B143/B142), "")</f>
        <v>0.00238993529722377</v>
      </c>
      <c r="H143" s="1" t="str">
        <f aca="false">IF(A143&lt;&gt;"",TEXT(A143,"ddd"),"")</f>
        <v>Fri</v>
      </c>
      <c r="I143" s="1" t="str">
        <f aca="false">IF(A143&lt;&gt;"",TEXT(A143,"MMM"),"")</f>
        <v>Dec</v>
      </c>
      <c r="J143" s="3" t="n">
        <f aca="false">IF(G143&gt;0,1,IF(G143&lt;0,-1,0))</f>
        <v>1</v>
      </c>
      <c r="K143" s="3" t="n">
        <f aca="false">IF(J143=J142,K142+1,1)</f>
        <v>1</v>
      </c>
      <c r="L143" s="9" t="str">
        <f aca="false">IF(ABS(G143)&gt;STRONG_MOV_TRSH,"STRONG","")</f>
        <v/>
      </c>
      <c r="M143" s="9"/>
      <c r="N143" s="9" t="str">
        <f aca="false">IF(L136="STRONG",(E139/E136)-1,"")</f>
        <v/>
      </c>
      <c r="O143" s="1" t="n">
        <f aca="false">(C143-D143)</f>
        <v>185.5</v>
      </c>
      <c r="P143" s="9" t="n">
        <f aca="false">STDEV(G122:G143)*SQRT(252)</f>
        <v>0.132181543946982</v>
      </c>
      <c r="Q143" s="10" t="e">
        <f aca="false">IF(O143&gt;Statistics!$B$11,"High",IF(O143&lt;Statistics!$B$10,"Low", "Normal"))</f>
        <v>#NAME?</v>
      </c>
      <c r="R143" s="9" t="n">
        <f aca="false">G144</f>
        <v>-0.00970447606350204</v>
      </c>
      <c r="S143" s="9" t="n">
        <f aca="false">IF(E146&lt;&gt;"",(E143/E146)-1,"")</f>
        <v>0.00353801399481091</v>
      </c>
      <c r="T143" s="13" t="n">
        <f aca="false">F143/AVERAGE(F122:F141)</f>
        <v>1.14937298396331</v>
      </c>
      <c r="U143" s="1" t="n">
        <f aca="false">O143-O142</f>
        <v>-56.75</v>
      </c>
      <c r="V143" s="9" t="e">
        <f aca="false">IF(Q143="High","Wait",IF(G143&gt;0,"Buy","Sell"))</f>
        <v>#NAME?</v>
      </c>
      <c r="W143" s="9" t="e">
        <f aca="false">IF(Q143="High","Close",IF(G143&lt;0,"Close","Hold"))</f>
        <v>#NAME?</v>
      </c>
      <c r="X143" s="9" t="e">
        <f aca="false">IF(Q143="Normal", "Confirmed","Check")</f>
        <v>#NAME?</v>
      </c>
      <c r="Y143" s="9"/>
    </row>
    <row r="144" customFormat="false" ht="12.8" hidden="false" customHeight="false" outlineLevel="0" collapsed="false">
      <c r="A144" s="11" t="n">
        <v>45264.2083333333</v>
      </c>
      <c r="B144" s="7" t="n">
        <v>15869</v>
      </c>
      <c r="C144" s="7" t="n">
        <v>16027</v>
      </c>
      <c r="D144" s="7" t="n">
        <v>15721.25</v>
      </c>
      <c r="E144" s="7" t="n">
        <v>16021.75</v>
      </c>
      <c r="F144" s="8" t="n">
        <v>1087819</v>
      </c>
      <c r="G144" s="9" t="n">
        <f aca="false">IF(ISNUMBER(B143),LN(B144/B143), "")</f>
        <v>-0.00970447606350204</v>
      </c>
      <c r="H144" s="1" t="str">
        <f aca="false">IF(A144&lt;&gt;"",TEXT(A144,"ddd"),"")</f>
        <v>Mon</v>
      </c>
      <c r="I144" s="1" t="str">
        <f aca="false">IF(A144&lt;&gt;"",TEXT(A144,"MMM"),"")</f>
        <v>Dec</v>
      </c>
      <c r="J144" s="3" t="n">
        <f aca="false">IF(G144&gt;0,1,IF(G144&lt;0,-1,0))</f>
        <v>-1</v>
      </c>
      <c r="K144" s="3" t="n">
        <f aca="false">IF(J144=J143,K143+1,1)</f>
        <v>1</v>
      </c>
      <c r="L144" s="9" t="str">
        <f aca="false">IF(ABS(G144)&gt;STRONG_MOV_TRSH,"STRONG","")</f>
        <v/>
      </c>
      <c r="M144" s="9"/>
      <c r="N144" s="9" t="str">
        <f aca="false">IF(L137="STRONG",(E140/E137)-1,"")</f>
        <v/>
      </c>
      <c r="O144" s="1" t="n">
        <f aca="false">(C144-D144)</f>
        <v>305.75</v>
      </c>
      <c r="P144" s="9" t="n">
        <f aca="false">STDEV(G123:G144)*SQRT(252)</f>
        <v>0.130968473212933</v>
      </c>
      <c r="Q144" s="10" t="e">
        <f aca="false">IF(O144&gt;Statistics!$B$11,"High",IF(O144&lt;Statistics!$B$10,"Low", "Normal"))</f>
        <v>#NAME?</v>
      </c>
      <c r="R144" s="9" t="n">
        <f aca="false">G145</f>
        <v>0.00250175174341447</v>
      </c>
      <c r="S144" s="9" t="n">
        <f aca="false">IF(E147&lt;&gt;"",(E144/E147)-1,"")</f>
        <v>0.0129929660949972</v>
      </c>
      <c r="T144" s="13" t="n">
        <f aca="false">F144/AVERAGE(F123:F142)</f>
        <v>1.10689061460051</v>
      </c>
      <c r="U144" s="1" t="n">
        <f aca="false">O144-O143</f>
        <v>120.25</v>
      </c>
      <c r="V144" s="9" t="e">
        <f aca="false">IF(Q144="High","Wait",IF(G144&gt;0,"Buy","Sell"))</f>
        <v>#NAME?</v>
      </c>
      <c r="W144" s="9" t="e">
        <f aca="false">IF(Q144="High","Close",IF(G144&lt;0,"Close","Hold"))</f>
        <v>#NAME?</v>
      </c>
      <c r="X144" s="9" t="e">
        <f aca="false">IF(Q144="Normal", "Confirmed","Check")</f>
        <v>#NAME?</v>
      </c>
      <c r="Y144" s="9"/>
    </row>
    <row r="145" customFormat="false" ht="12.8" hidden="false" customHeight="false" outlineLevel="0" collapsed="false">
      <c r="A145" s="11" t="n">
        <v>45265.2083333333</v>
      </c>
      <c r="B145" s="7" t="n">
        <v>15908.75</v>
      </c>
      <c r="C145" s="7" t="n">
        <v>15961.75</v>
      </c>
      <c r="D145" s="7" t="n">
        <v>15761.25</v>
      </c>
      <c r="E145" s="7" t="n">
        <v>15860.75</v>
      </c>
      <c r="F145" s="8" t="n">
        <v>1152664</v>
      </c>
      <c r="G145" s="9" t="n">
        <f aca="false">IF(ISNUMBER(B144),LN(B145/B144), "")</f>
        <v>0.00250175174341447</v>
      </c>
      <c r="H145" s="1" t="str">
        <f aca="false">IF(A145&lt;&gt;"",TEXT(A145,"ddd"),"")</f>
        <v>Tue</v>
      </c>
      <c r="I145" s="1" t="str">
        <f aca="false">IF(A145&lt;&gt;"",TEXT(A145,"MMM"),"")</f>
        <v>Dec</v>
      </c>
      <c r="J145" s="3" t="n">
        <f aca="false">IF(G145&gt;0,1,IF(G145&lt;0,-1,0))</f>
        <v>1</v>
      </c>
      <c r="K145" s="3" t="n">
        <f aca="false">IF(J145=J144,K144+1,1)</f>
        <v>1</v>
      </c>
      <c r="L145" s="9" t="str">
        <f aca="false">IF(ABS(G145)&gt;STRONG_MOV_TRSH,"STRONG","")</f>
        <v/>
      </c>
      <c r="M145" s="9"/>
      <c r="N145" s="9" t="str">
        <f aca="false">IF(L138="STRONG",(E141/E138)-1,"")</f>
        <v/>
      </c>
      <c r="O145" s="1" t="n">
        <f aca="false">(C145-D145)</f>
        <v>200.5</v>
      </c>
      <c r="P145" s="9" t="n">
        <f aca="false">STDEV(G124:G145)*SQRT(252)</f>
        <v>0.126650687764003</v>
      </c>
      <c r="Q145" s="10" t="e">
        <f aca="false">IF(O145&gt;Statistics!$B$11,"High",IF(O145&lt;Statistics!$B$10,"Low", "Normal"))</f>
        <v>#NAME?</v>
      </c>
      <c r="R145" s="9" t="n">
        <f aca="false">G146</f>
        <v>-0.00589460791402281</v>
      </c>
      <c r="S145" s="9" t="n">
        <f aca="false">IF(E148&lt;&gt;"",(E145/E148)-1,"")</f>
        <v>-0.00984798826357025</v>
      </c>
      <c r="T145" s="13" t="n">
        <f aca="false">F145/AVERAGE(F124:F143)</f>
        <v>1.17059042171819</v>
      </c>
      <c r="U145" s="1" t="n">
        <f aca="false">O145-O144</f>
        <v>-105.25</v>
      </c>
      <c r="V145" s="9" t="e">
        <f aca="false">IF(Q145="High","Wait",IF(G145&gt;0,"Buy","Sell"))</f>
        <v>#NAME?</v>
      </c>
      <c r="W145" s="9" t="e">
        <f aca="false">IF(Q145="High","Close",IF(G145&lt;0,"Close","Hold"))</f>
        <v>#NAME?</v>
      </c>
      <c r="X145" s="9" t="e">
        <f aca="false">IF(Q145="Normal", "Confirmed","Check")</f>
        <v>#NAME?</v>
      </c>
      <c r="Y145" s="9"/>
    </row>
    <row r="146" customFormat="false" ht="12.8" hidden="false" customHeight="false" outlineLevel="0" collapsed="false">
      <c r="A146" s="11" t="n">
        <v>45266.2083333333</v>
      </c>
      <c r="B146" s="7" t="n">
        <v>15815.25</v>
      </c>
      <c r="C146" s="7" t="n">
        <v>16039</v>
      </c>
      <c r="D146" s="7" t="n">
        <v>15802</v>
      </c>
      <c r="E146" s="7" t="n">
        <v>15898.75</v>
      </c>
      <c r="F146" s="8" t="n">
        <v>1152632</v>
      </c>
      <c r="G146" s="9" t="n">
        <f aca="false">IF(ISNUMBER(B145),LN(B146/B145), "")</f>
        <v>-0.00589460791402281</v>
      </c>
      <c r="H146" s="1" t="str">
        <f aca="false">IF(A146&lt;&gt;"",TEXT(A146,"ddd"),"")</f>
        <v>Wed</v>
      </c>
      <c r="I146" s="1" t="str">
        <f aca="false">IF(A146&lt;&gt;"",TEXT(A146,"MMM"),"")</f>
        <v>Dec</v>
      </c>
      <c r="J146" s="3" t="n">
        <f aca="false">IF(G146&gt;0,1,IF(G146&lt;0,-1,0))</f>
        <v>-1</v>
      </c>
      <c r="K146" s="3" t="n">
        <f aca="false">IF(J146=J145,K145+1,1)</f>
        <v>1</v>
      </c>
      <c r="L146" s="9" t="str">
        <f aca="false">IF(ABS(G146)&gt;STRONG_MOV_TRSH,"STRONG","")</f>
        <v/>
      </c>
      <c r="M146" s="9"/>
      <c r="N146" s="9" t="str">
        <f aca="false">IF(L139="STRONG",(E142/E139)-1,"")</f>
        <v/>
      </c>
      <c r="O146" s="1" t="n">
        <f aca="false">(C146-D146)</f>
        <v>237</v>
      </c>
      <c r="P146" s="9" t="n">
        <f aca="false">STDEV(G125:G146)*SQRT(252)</f>
        <v>0.129391290571869</v>
      </c>
      <c r="Q146" s="10" t="e">
        <f aca="false">IF(O146&gt;Statistics!$B$11,"High",IF(O146&lt;Statistics!$B$10,"Low", "Normal"))</f>
        <v>#NAME?</v>
      </c>
      <c r="R146" s="9" t="n">
        <f aca="false">G147</f>
        <v>0.014033004816994</v>
      </c>
      <c r="S146" s="9" t="n">
        <f aca="false">IF(E149&lt;&gt;"",(E146/E149)-1,"")</f>
        <v>-0.0120090728312204</v>
      </c>
      <c r="T146" s="13" t="n">
        <f aca="false">F146/AVERAGE(F125:F144)</f>
        <v>1.15705083499137</v>
      </c>
      <c r="U146" s="1" t="n">
        <f aca="false">O146-O145</f>
        <v>36.5</v>
      </c>
      <c r="V146" s="9" t="e">
        <f aca="false">IF(Q146="High","Wait",IF(G146&gt;0,"Buy","Sell"))</f>
        <v>#NAME?</v>
      </c>
      <c r="W146" s="9" t="e">
        <f aca="false">IF(Q146="High","Close",IF(G146&lt;0,"Close","Hold"))</f>
        <v>#NAME?</v>
      </c>
      <c r="X146" s="9" t="e">
        <f aca="false">IF(Q146="Normal", "Confirmed","Check")</f>
        <v>#NAME?</v>
      </c>
      <c r="Y146" s="9"/>
    </row>
    <row r="147" customFormat="false" ht="12.8" hidden="false" customHeight="false" outlineLevel="0" collapsed="false">
      <c r="A147" s="11" t="n">
        <v>45267.2083333333</v>
      </c>
      <c r="B147" s="7" t="n">
        <v>16038.75</v>
      </c>
      <c r="C147" s="7" t="n">
        <v>16065.75</v>
      </c>
      <c r="D147" s="7" t="n">
        <v>15791.25</v>
      </c>
      <c r="E147" s="7" t="n">
        <v>15816.25</v>
      </c>
      <c r="F147" s="8" t="n">
        <v>1057636</v>
      </c>
      <c r="G147" s="9" t="n">
        <f aca="false">IF(ISNUMBER(B146),LN(B147/B146), "")</f>
        <v>0.014033004816994</v>
      </c>
      <c r="H147" s="1" t="str">
        <f aca="false">IF(A147&lt;&gt;"",TEXT(A147,"ddd"),"")</f>
        <v>Thu</v>
      </c>
      <c r="I147" s="1" t="str">
        <f aca="false">IF(A147&lt;&gt;"",TEXT(A147,"MMM"),"")</f>
        <v>Dec</v>
      </c>
      <c r="J147" s="3" t="n">
        <f aca="false">IF(G147&gt;0,1,IF(G147&lt;0,-1,0))</f>
        <v>1</v>
      </c>
      <c r="K147" s="3" t="n">
        <f aca="false">IF(J147=J146,K146+1,1)</f>
        <v>1</v>
      </c>
      <c r="L147" s="9" t="str">
        <f aca="false">IF(ABS(G147)&gt;STRONG_MOV_TRSH,"STRONG","")</f>
        <v/>
      </c>
      <c r="M147" s="9"/>
      <c r="N147" s="9" t="str">
        <f aca="false">IF(L140="STRONG",(E143/E140)-1,"")</f>
        <v/>
      </c>
      <c r="O147" s="1" t="n">
        <f aca="false">(C147-D147)</f>
        <v>274.5</v>
      </c>
      <c r="P147" s="9" t="n">
        <f aca="false">STDEV(G126:G147)*SQRT(252)</f>
        <v>0.133670660960281</v>
      </c>
      <c r="Q147" s="10" t="e">
        <f aca="false">IF(O147&gt;Statistics!$B$11,"High",IF(O147&lt;Statistics!$B$10,"Low", "Normal"))</f>
        <v>#NAME?</v>
      </c>
      <c r="R147" s="9" t="n">
        <f aca="false">G148</f>
        <v>0.00370290120335196</v>
      </c>
      <c r="S147" s="9" t="n">
        <f aca="false">IF(E150&lt;&gt;"",(E147/E150)-1,"")</f>
        <v>-0.0259880221082937</v>
      </c>
      <c r="T147" s="13" t="n">
        <f aca="false">F147/AVERAGE(F126:F145)</f>
        <v>1.05301919529113</v>
      </c>
      <c r="U147" s="1" t="n">
        <f aca="false">O147-O146</f>
        <v>37.5</v>
      </c>
      <c r="V147" s="9" t="e">
        <f aca="false">IF(Q147="High","Wait",IF(G147&gt;0,"Buy","Sell"))</f>
        <v>#NAME?</v>
      </c>
      <c r="W147" s="9" t="e">
        <f aca="false">IF(Q147="High","Close",IF(G147&lt;0,"Close","Hold"))</f>
        <v>#NAME?</v>
      </c>
      <c r="X147" s="9" t="e">
        <f aca="false">IF(Q147="Normal", "Confirmed","Check")</f>
        <v>#NAME?</v>
      </c>
      <c r="Y147" s="9"/>
    </row>
    <row r="148" customFormat="false" ht="12.8" hidden="false" customHeight="false" outlineLevel="0" collapsed="false">
      <c r="A148" s="11" t="n">
        <v>45268.2083333333</v>
      </c>
      <c r="B148" s="7" t="n">
        <v>16098.25</v>
      </c>
      <c r="C148" s="7" t="n">
        <v>16119</v>
      </c>
      <c r="D148" s="7" t="n">
        <v>15890</v>
      </c>
      <c r="E148" s="7" t="n">
        <v>16018.5</v>
      </c>
      <c r="F148" s="8" t="n">
        <v>1043068</v>
      </c>
      <c r="G148" s="9" t="n">
        <f aca="false">IF(ISNUMBER(B147),LN(B148/B147), "")</f>
        <v>0.00370290120335196</v>
      </c>
      <c r="H148" s="1" t="str">
        <f aca="false">IF(A148&lt;&gt;"",TEXT(A148,"ddd"),"")</f>
        <v>Fri</v>
      </c>
      <c r="I148" s="1" t="str">
        <f aca="false">IF(A148&lt;&gt;"",TEXT(A148,"MMM"),"")</f>
        <v>Dec</v>
      </c>
      <c r="J148" s="3" t="n">
        <f aca="false">IF(G148&gt;0,1,IF(G148&lt;0,-1,0))</f>
        <v>1</v>
      </c>
      <c r="K148" s="3" t="n">
        <f aca="false">IF(J148=J147,K147+1,1)</f>
        <v>2</v>
      </c>
      <c r="L148" s="9" t="str">
        <f aca="false">IF(ABS(G148)&gt;STRONG_MOV_TRSH,"STRONG","")</f>
        <v/>
      </c>
      <c r="M148" s="9"/>
      <c r="N148" s="9" t="str">
        <f aca="false">IF(L141="STRONG",(E144/E141)-1,"")</f>
        <v/>
      </c>
      <c r="O148" s="1" t="n">
        <f aca="false">(C148-D148)</f>
        <v>229</v>
      </c>
      <c r="P148" s="9" t="n">
        <f aca="false">STDEV(G127:G148)*SQRT(252)</f>
        <v>0.13373855642166</v>
      </c>
      <c r="Q148" s="10" t="e">
        <f aca="false">IF(O148&gt;Statistics!$B$11,"High",IF(O148&lt;Statistics!$B$10,"Low", "Normal"))</f>
        <v>#NAME?</v>
      </c>
      <c r="R148" s="9" t="n">
        <f aca="false">G149</f>
        <v>0.00858201817453439</v>
      </c>
      <c r="S148" s="9" t="n">
        <f aca="false">IF(E151&lt;&gt;"",(E148/E151)-1,"")</f>
        <v>-0.0220994475138122</v>
      </c>
      <c r="T148" s="13" t="n">
        <f aca="false">F148/AVERAGE(F127:F146)</f>
        <v>1.02764905087576</v>
      </c>
      <c r="U148" s="1" t="n">
        <f aca="false">O148-O147</f>
        <v>-45.5</v>
      </c>
      <c r="V148" s="9" t="e">
        <f aca="false">IF(Q148="High","Wait",IF(G148&gt;0,"Buy","Sell"))</f>
        <v>#NAME?</v>
      </c>
      <c r="W148" s="9" t="e">
        <f aca="false">IF(Q148="High","Close",IF(G148&lt;0,"Close","Hold"))</f>
        <v>#NAME?</v>
      </c>
      <c r="X148" s="9" t="e">
        <f aca="false">IF(Q148="Normal", "Confirmed","Check")</f>
        <v>#NAME?</v>
      </c>
      <c r="Y148" s="9"/>
    </row>
    <row r="149" customFormat="false" ht="12.8" hidden="false" customHeight="false" outlineLevel="0" collapsed="false">
      <c r="A149" s="11" t="n">
        <v>45271.2083333333</v>
      </c>
      <c r="B149" s="7" t="n">
        <v>16237</v>
      </c>
      <c r="C149" s="7" t="n">
        <v>16249.75</v>
      </c>
      <c r="D149" s="7" t="n">
        <v>16044.5</v>
      </c>
      <c r="E149" s="7" t="n">
        <v>16092</v>
      </c>
      <c r="F149" s="8" t="n">
        <v>498570</v>
      </c>
      <c r="G149" s="9" t="n">
        <f aca="false">IF(ISNUMBER(B148),LN(B149/B148), "")</f>
        <v>0.00858201817453439</v>
      </c>
      <c r="H149" s="1" t="str">
        <f aca="false">IF(A149&lt;&gt;"",TEXT(A149,"ddd"),"")</f>
        <v>Mon</v>
      </c>
      <c r="I149" s="1" t="str">
        <f aca="false">IF(A149&lt;&gt;"",TEXT(A149,"MMM"),"")</f>
        <v>Dec</v>
      </c>
      <c r="J149" s="3" t="n">
        <f aca="false">IF(G149&gt;0,1,IF(G149&lt;0,-1,0))</f>
        <v>1</v>
      </c>
      <c r="K149" s="3" t="n">
        <f aca="false">IF(J149=J148,K148+1,1)</f>
        <v>3</v>
      </c>
      <c r="L149" s="9" t="str">
        <f aca="false">IF(ABS(G149)&gt;STRONG_MOV_TRSH,"STRONG","")</f>
        <v/>
      </c>
      <c r="M149" s="9"/>
      <c r="N149" s="9" t="str">
        <f aca="false">IF(L142="STRONG",(E145/E142)-1,"")</f>
        <v/>
      </c>
      <c r="O149" s="1" t="n">
        <f aca="false">(C149-D149)</f>
        <v>205.25</v>
      </c>
      <c r="P149" s="9" t="n">
        <f aca="false">STDEV(G128:G149)*SQRT(252)</f>
        <v>0.129985308730671</v>
      </c>
      <c r="Q149" s="10" t="e">
        <f aca="false">IF(O149&gt;Statistics!$B$11,"High",IF(O149&lt;Statistics!$B$10,"Low", "Normal"))</f>
        <v>#NAME?</v>
      </c>
      <c r="R149" s="9" t="n">
        <f aca="false">G150</f>
        <v>0.00771482135312896</v>
      </c>
      <c r="S149" s="9" t="n">
        <f aca="false">IF(E152&lt;&gt;"",(E149/E152)-1,"")</f>
        <v>-0.0284515418169743</v>
      </c>
      <c r="T149" s="13" t="n">
        <f aca="false">F149/AVERAGE(F128:F147)</f>
        <v>0.495744405611337</v>
      </c>
      <c r="U149" s="1" t="n">
        <f aca="false">O149-O148</f>
        <v>-23.75</v>
      </c>
      <c r="V149" s="9" t="e">
        <f aca="false">IF(Q149="High","Wait",IF(G149&gt;0,"Buy","Sell"))</f>
        <v>#NAME?</v>
      </c>
      <c r="W149" s="9" t="e">
        <f aca="false">IF(Q149="High","Close",IF(G149&lt;0,"Close","Hold"))</f>
        <v>#NAME?</v>
      </c>
      <c r="X149" s="9" t="e">
        <f aca="false">IF(Q149="Normal", "Confirmed","Check")</f>
        <v>#NAME?</v>
      </c>
      <c r="Y149" s="9"/>
    </row>
    <row r="150" customFormat="false" ht="12.8" hidden="false" customHeight="false" outlineLevel="0" collapsed="false">
      <c r="A150" s="11" t="n">
        <v>45272.2083333333</v>
      </c>
      <c r="B150" s="7" t="n">
        <v>16362.75</v>
      </c>
      <c r="C150" s="7" t="n">
        <v>16388.5</v>
      </c>
      <c r="D150" s="7" t="n">
        <v>16185</v>
      </c>
      <c r="E150" s="7" t="n">
        <v>16238.25</v>
      </c>
      <c r="F150" s="8" t="n">
        <v>319633</v>
      </c>
      <c r="G150" s="9" t="n">
        <f aca="false">IF(ISNUMBER(B149),LN(B150/B149), "")</f>
        <v>0.00771482135312896</v>
      </c>
      <c r="H150" s="1" t="str">
        <f aca="false">IF(A150&lt;&gt;"",TEXT(A150,"ddd"),"")</f>
        <v>Tue</v>
      </c>
      <c r="I150" s="1" t="str">
        <f aca="false">IF(A150&lt;&gt;"",TEXT(A150,"MMM"),"")</f>
        <v>Dec</v>
      </c>
      <c r="J150" s="3" t="n">
        <f aca="false">IF(G150&gt;0,1,IF(G150&lt;0,-1,0))</f>
        <v>1</v>
      </c>
      <c r="K150" s="3" t="n">
        <f aca="false">IF(J150=J149,K149+1,1)</f>
        <v>4</v>
      </c>
      <c r="L150" s="9" t="str">
        <f aca="false">IF(ABS(G150)&gt;STRONG_MOV_TRSH,"STRONG","")</f>
        <v/>
      </c>
      <c r="M150" s="9"/>
      <c r="N150" s="9" t="str">
        <f aca="false">IF(L143="STRONG",(E146/E143)-1,"")</f>
        <v/>
      </c>
      <c r="O150" s="1" t="n">
        <f aca="false">(C150-D150)</f>
        <v>203.5</v>
      </c>
      <c r="P150" s="9" t="n">
        <f aca="false">STDEV(G129:G150)*SQRT(252)</f>
        <v>0.112404722416504</v>
      </c>
      <c r="Q150" s="10" t="e">
        <f aca="false">IF(O150&gt;Statistics!$B$11,"High",IF(O150&lt;Statistics!$B$10,"Low", "Normal"))</f>
        <v>#NAME?</v>
      </c>
      <c r="R150" s="9" t="n">
        <f aca="false">G151</f>
        <v>0.0122091626386027</v>
      </c>
      <c r="S150" s="9" t="n">
        <f aca="false">IF(E153&lt;&gt;"",(E150/E153)-1,"")</f>
        <v>-0.0173524962178517</v>
      </c>
      <c r="T150" s="13" t="n">
        <f aca="false">F150/AVERAGE(F129:F148)</f>
        <v>0.318570852919282</v>
      </c>
      <c r="U150" s="1" t="n">
        <f aca="false">O150-O149</f>
        <v>-1.75</v>
      </c>
      <c r="V150" s="9" t="e">
        <f aca="false">IF(Q150="High","Wait",IF(G150&gt;0,"Buy","Sell"))</f>
        <v>#NAME?</v>
      </c>
      <c r="W150" s="9" t="e">
        <f aca="false">IF(Q150="High","Close",IF(G150&lt;0,"Close","Hold"))</f>
        <v>#NAME?</v>
      </c>
      <c r="X150" s="9" t="e">
        <f aca="false">IF(Q150="Normal", "Confirmed","Check")</f>
        <v>#NAME?</v>
      </c>
      <c r="Y150" s="9"/>
    </row>
    <row r="151" customFormat="false" ht="12.8" hidden="false" customHeight="false" outlineLevel="0" collapsed="false">
      <c r="A151" s="11" t="n">
        <v>45273.2083333333</v>
      </c>
      <c r="B151" s="7" t="n">
        <v>16563.75</v>
      </c>
      <c r="C151" s="7" t="n">
        <v>16594.5</v>
      </c>
      <c r="D151" s="7" t="n">
        <v>16365.25</v>
      </c>
      <c r="E151" s="7" t="n">
        <v>16380.5</v>
      </c>
      <c r="F151" s="8" t="n">
        <v>219616</v>
      </c>
      <c r="G151" s="9" t="n">
        <f aca="false">IF(ISNUMBER(B150),LN(B151/B150), "")</f>
        <v>0.0122091626386027</v>
      </c>
      <c r="H151" s="1" t="str">
        <f aca="false">IF(A151&lt;&gt;"",TEXT(A151,"ddd"),"")</f>
        <v>Wed</v>
      </c>
      <c r="I151" s="1" t="str">
        <f aca="false">IF(A151&lt;&gt;"",TEXT(A151,"MMM"),"")</f>
        <v>Dec</v>
      </c>
      <c r="J151" s="3" t="n">
        <f aca="false">IF(G151&gt;0,1,IF(G151&lt;0,-1,0))</f>
        <v>1</v>
      </c>
      <c r="K151" s="3" t="n">
        <f aca="false">IF(J151=J150,K150+1,1)</f>
        <v>5</v>
      </c>
      <c r="L151" s="9" t="str">
        <f aca="false">IF(ABS(G151)&gt;STRONG_MOV_TRSH,"STRONG","")</f>
        <v/>
      </c>
      <c r="M151" s="9"/>
      <c r="N151" s="9" t="str">
        <f aca="false">IF(L144="STRONG",(E147/E144)-1,"")</f>
        <v/>
      </c>
      <c r="O151" s="1" t="n">
        <f aca="false">(C151-D151)</f>
        <v>229.25</v>
      </c>
      <c r="P151" s="9" t="n">
        <f aca="false">STDEV(G130:G151)*SQRT(252)</f>
        <v>0.115629195175574</v>
      </c>
      <c r="Q151" s="10" t="e">
        <f aca="false">IF(O151&gt;Statistics!$B$11,"High",IF(O151&lt;Statistics!$B$10,"Low", "Normal"))</f>
        <v>#NAME?</v>
      </c>
      <c r="R151" s="9" t="n">
        <f aca="false">G152</f>
        <v>-0.0013441978749735</v>
      </c>
      <c r="S151" s="9" t="n">
        <f aca="false">IF(E154&lt;&gt;"",(E151/E154)-1,"")</f>
        <v>-0.0261440822817735</v>
      </c>
      <c r="T151" s="13" t="n">
        <f aca="false">F151/AVERAGE(F130:F149)</f>
        <v>0.22306848673634</v>
      </c>
      <c r="U151" s="1" t="n">
        <f aca="false">O151-O150</f>
        <v>25.75</v>
      </c>
      <c r="V151" s="9" t="e">
        <f aca="false">IF(Q151="High","Wait",IF(G151&gt;0,"Buy","Sell"))</f>
        <v>#NAME?</v>
      </c>
      <c r="W151" s="9" t="e">
        <f aca="false">IF(Q151="High","Close",IF(G151&lt;0,"Close","Hold"))</f>
        <v>#NAME?</v>
      </c>
      <c r="X151" s="9" t="e">
        <f aca="false">IF(Q151="Normal", "Confirmed","Check")</f>
        <v>#NAME?</v>
      </c>
      <c r="Y151" s="9"/>
    </row>
    <row r="152" customFormat="false" ht="12.8" hidden="false" customHeight="false" outlineLevel="0" collapsed="false">
      <c r="A152" s="11" t="n">
        <v>45274.2083333333</v>
      </c>
      <c r="B152" s="7" t="n">
        <v>16541.5</v>
      </c>
      <c r="C152" s="7" t="n">
        <v>16674.5</v>
      </c>
      <c r="D152" s="7" t="n">
        <v>16418.5</v>
      </c>
      <c r="E152" s="7" t="n">
        <v>16563.25</v>
      </c>
      <c r="F152" s="8" t="n">
        <v>154454</v>
      </c>
      <c r="G152" s="9" t="n">
        <f aca="false">IF(ISNUMBER(B151),LN(B152/B151), "")</f>
        <v>-0.0013441978749735</v>
      </c>
      <c r="H152" s="1" t="str">
        <f aca="false">IF(A152&lt;&gt;"",TEXT(A152,"ddd"),"")</f>
        <v>Thu</v>
      </c>
      <c r="I152" s="1" t="str">
        <f aca="false">IF(A152&lt;&gt;"",TEXT(A152,"MMM"),"")</f>
        <v>Dec</v>
      </c>
      <c r="J152" s="3" t="n">
        <f aca="false">IF(G152&gt;0,1,IF(G152&lt;0,-1,0))</f>
        <v>-1</v>
      </c>
      <c r="K152" s="3" t="n">
        <f aca="false">IF(J152=J151,K151+1,1)</f>
        <v>1</v>
      </c>
      <c r="L152" s="9" t="str">
        <f aca="false">IF(ABS(G152)&gt;STRONG_MOV_TRSH,"STRONG","")</f>
        <v/>
      </c>
      <c r="M152" s="9"/>
      <c r="N152" s="9" t="str">
        <f aca="false">IF(L145="STRONG",(E148/E145)-1,"")</f>
        <v/>
      </c>
      <c r="O152" s="1" t="n">
        <f aca="false">(C152-D152)</f>
        <v>256</v>
      </c>
      <c r="P152" s="9" t="n">
        <f aca="false">STDEV(G131:G152)*SQRT(252)</f>
        <v>0.0963843121803402</v>
      </c>
      <c r="Q152" s="10" t="e">
        <f aca="false">IF(O152&gt;Statistics!$B$11,"High",IF(O152&lt;Statistics!$B$10,"Low", "Normal"))</f>
        <v>#NAME?</v>
      </c>
      <c r="R152" s="9" t="n">
        <f aca="false">G153</f>
        <v>-0.00068154889001886</v>
      </c>
      <c r="S152" s="9" t="n">
        <f aca="false">IF(E155&lt;&gt;"",(E152/E155)-1,"")</f>
        <v>-0.0210845153664303</v>
      </c>
      <c r="T152" s="13" t="n">
        <f aca="false">F152/AVERAGE(F131:F150)</f>
        <v>0.162637376059998</v>
      </c>
      <c r="U152" s="1" t="n">
        <f aca="false">O152-O151</f>
        <v>26.75</v>
      </c>
      <c r="V152" s="9" t="e">
        <f aca="false">IF(Q152="High","Wait",IF(G152&gt;0,"Buy","Sell"))</f>
        <v>#NAME?</v>
      </c>
      <c r="W152" s="9" t="e">
        <f aca="false">IF(Q152="High","Close",IF(G152&lt;0,"Close","Hold"))</f>
        <v>#NAME?</v>
      </c>
      <c r="X152" s="9" t="e">
        <f aca="false">IF(Q152="Normal", "Confirmed","Check")</f>
        <v>#NAME?</v>
      </c>
      <c r="Y152" s="9"/>
    </row>
    <row r="153" customFormat="false" ht="12.8" hidden="false" customHeight="false" outlineLevel="0" collapsed="false">
      <c r="A153" s="11" t="n">
        <v>45275.2083333333</v>
      </c>
      <c r="B153" s="7" t="n">
        <v>16530.23</v>
      </c>
      <c r="C153" s="7" t="n">
        <v>16609.25</v>
      </c>
      <c r="D153" s="7" t="n">
        <v>16519.25</v>
      </c>
      <c r="E153" s="7" t="n">
        <v>16525</v>
      </c>
      <c r="F153" s="8" t="n">
        <v>927037</v>
      </c>
      <c r="G153" s="9" t="n">
        <f aca="false">IF(ISNUMBER(B152),LN(B153/B152), "")</f>
        <v>-0.00068154889001886</v>
      </c>
      <c r="H153" s="1" t="str">
        <f aca="false">IF(A153&lt;&gt;"",TEXT(A153,"ddd"),"")</f>
        <v>Fri</v>
      </c>
      <c r="I153" s="1" t="str">
        <f aca="false">IF(A153&lt;&gt;"",TEXT(A153,"MMM"),"")</f>
        <v>Dec</v>
      </c>
      <c r="J153" s="3" t="n">
        <f aca="false">IF(G153&gt;0,1,IF(G153&lt;0,-1,0))</f>
        <v>-1</v>
      </c>
      <c r="K153" s="3" t="n">
        <f aca="false">IF(J153=J152,K152+1,1)</f>
        <v>2</v>
      </c>
      <c r="L153" s="9" t="str">
        <f aca="false">IF(ABS(G153)&gt;STRONG_MOV_TRSH,"STRONG","")</f>
        <v/>
      </c>
      <c r="M153" s="9"/>
      <c r="N153" s="9" t="str">
        <f aca="false">IF(L146="STRONG",(E149/E146)-1,"")</f>
        <v/>
      </c>
      <c r="O153" s="1" t="n">
        <f aca="false">(C153-D153)</f>
        <v>90</v>
      </c>
      <c r="P153" s="9" t="n">
        <f aca="false">STDEV(G132:G153)*SQRT(252)</f>
        <v>0.0966815264613704</v>
      </c>
      <c r="Q153" s="10" t="e">
        <f aca="false">IF(O153&gt;Statistics!$B$11,"High",IF(O153&lt;Statistics!$B$10,"Low", "Normal"))</f>
        <v>#NAME?</v>
      </c>
      <c r="R153" s="9" t="n">
        <f aca="false">G154</f>
        <v>0.0244721053139887</v>
      </c>
      <c r="S153" s="9" t="n">
        <f aca="false">IF(E156&lt;&gt;"",(E153/E156)-1,"")</f>
        <v>-0.0292545379780297</v>
      </c>
      <c r="T153" s="13" t="n">
        <f aca="false">F153/AVERAGE(F132:F151)</f>
        <v>1.02256457342338</v>
      </c>
      <c r="U153" s="1" t="n">
        <f aca="false">O153-O152</f>
        <v>-166</v>
      </c>
      <c r="V153" s="9" t="e">
        <f aca="false">IF(Q153="High","Wait",IF(G153&gt;0,"Buy","Sell"))</f>
        <v>#NAME?</v>
      </c>
      <c r="W153" s="9" t="e">
        <f aca="false">IF(Q153="High","Close",IF(G153&lt;0,"Close","Hold"))</f>
        <v>#NAME?</v>
      </c>
      <c r="X153" s="9" t="e">
        <f aca="false">IF(Q153="Normal", "Confirmed","Check")</f>
        <v>#NAME?</v>
      </c>
      <c r="Y153" s="9"/>
    </row>
    <row r="154" customFormat="false" ht="12.8" hidden="false" customHeight="false" outlineLevel="0" collapsed="false">
      <c r="A154" s="11" t="n">
        <v>45278.2083333333</v>
      </c>
      <c r="B154" s="7" t="n">
        <v>16939.75</v>
      </c>
      <c r="C154" s="7" t="n">
        <v>16974.25</v>
      </c>
      <c r="D154" s="7" t="n">
        <v>16802.25</v>
      </c>
      <c r="E154" s="7" t="n">
        <v>16820.25</v>
      </c>
      <c r="F154" s="8" t="n">
        <v>733161</v>
      </c>
      <c r="G154" s="9" t="n">
        <f aca="false">IF(ISNUMBER(B153),LN(B154/B153), "")</f>
        <v>0.0244721053139887</v>
      </c>
      <c r="H154" s="1" t="str">
        <f aca="false">IF(A154&lt;&gt;"",TEXT(A154,"ddd"),"")</f>
        <v>Mon</v>
      </c>
      <c r="I154" s="1" t="str">
        <f aca="false">IF(A154&lt;&gt;"",TEXT(A154,"MMM"),"")</f>
        <v>Dec</v>
      </c>
      <c r="J154" s="3" t="n">
        <f aca="false">IF(G154&gt;0,1,IF(G154&lt;0,-1,0))</f>
        <v>1</v>
      </c>
      <c r="K154" s="3" t="n">
        <f aca="false">IF(J154=J153,K153+1,1)</f>
        <v>1</v>
      </c>
      <c r="L154" s="9" t="str">
        <f aca="false">IF(ABS(G154)&gt;STRONG_MOV_TRSH,"STRONG","")</f>
        <v/>
      </c>
      <c r="M154" s="9"/>
      <c r="N154" s="9" t="str">
        <f aca="false">IF(L147="STRONG",(E150/E147)-1,"")</f>
        <v/>
      </c>
      <c r="O154" s="1" t="n">
        <f aca="false">(C154-D154)</f>
        <v>172</v>
      </c>
      <c r="P154" s="9" t="n">
        <f aca="false">STDEV(G133:G154)*SQRT(252)</f>
        <v>0.123224695130773</v>
      </c>
      <c r="Q154" s="10" t="e">
        <f aca="false">IF(O154&gt;Statistics!$B$11,"High",IF(O154&lt;Statistics!$B$10,"Low", "Normal"))</f>
        <v>#NAME?</v>
      </c>
      <c r="R154" s="9" t="n">
        <f aca="false">G155</f>
        <v>0.00490243968672831</v>
      </c>
      <c r="S154" s="9" t="n">
        <f aca="false">IF(E157&lt;&gt;"",(E154/E157)-1,"")</f>
        <v>0.0015779679940453</v>
      </c>
      <c r="T154" s="13" t="n">
        <f aca="false">F154/AVERAGE(F133:F152)</f>
        <v>0.851408681938916</v>
      </c>
      <c r="U154" s="1" t="n">
        <f aca="false">O154-O153</f>
        <v>82</v>
      </c>
      <c r="V154" s="9" t="e">
        <f aca="false">IF(Q154="High","Wait",IF(G154&gt;0,"Buy","Sell"))</f>
        <v>#NAME?</v>
      </c>
      <c r="W154" s="9" t="e">
        <f aca="false">IF(Q154="High","Close",IF(G154&lt;0,"Close","Hold"))</f>
        <v>#NAME?</v>
      </c>
      <c r="X154" s="9" t="e">
        <f aca="false">IF(Q154="Normal", "Confirmed","Check")</f>
        <v>#NAME?</v>
      </c>
      <c r="Y154" s="9"/>
    </row>
    <row r="155" customFormat="false" ht="12.8" hidden="false" customHeight="false" outlineLevel="0" collapsed="false">
      <c r="A155" s="11" t="n">
        <v>45279.2083333333</v>
      </c>
      <c r="B155" s="7" t="n">
        <v>17023</v>
      </c>
      <c r="C155" s="7" t="n">
        <v>17029.5</v>
      </c>
      <c r="D155" s="7" t="n">
        <v>16911</v>
      </c>
      <c r="E155" s="7" t="n">
        <v>16920</v>
      </c>
      <c r="F155" s="8" t="n">
        <v>769731</v>
      </c>
      <c r="G155" s="9" t="n">
        <f aca="false">IF(ISNUMBER(B154),LN(B155/B154), "")</f>
        <v>0.00490243968672831</v>
      </c>
      <c r="H155" s="1" t="str">
        <f aca="false">IF(A155&lt;&gt;"",TEXT(A155,"ddd"),"")</f>
        <v>Tue</v>
      </c>
      <c r="I155" s="1" t="str">
        <f aca="false">IF(A155&lt;&gt;"",TEXT(A155,"MMM"),"")</f>
        <v>Dec</v>
      </c>
      <c r="J155" s="3" t="n">
        <f aca="false">IF(G155&gt;0,1,IF(G155&lt;0,-1,0))</f>
        <v>1</v>
      </c>
      <c r="K155" s="3" t="n">
        <f aca="false">IF(J155=J154,K154+1,1)</f>
        <v>2</v>
      </c>
      <c r="L155" s="9" t="str">
        <f aca="false">IF(ABS(G155)&gt;STRONG_MOV_TRSH,"STRONG","")</f>
        <v/>
      </c>
      <c r="M155" s="9"/>
      <c r="N155" s="9" t="str">
        <f aca="false">IF(L148="STRONG",(E151/E148)-1,"")</f>
        <v/>
      </c>
      <c r="O155" s="1" t="n">
        <f aca="false">(C155-D155)</f>
        <v>118.5</v>
      </c>
      <c r="P155" s="9" t="n">
        <f aca="false">STDEV(G134:G155)*SQRT(252)</f>
        <v>0.122929431345277</v>
      </c>
      <c r="Q155" s="10" t="e">
        <f aca="false">IF(O155&gt;Statistics!$B$11,"High",IF(O155&lt;Statistics!$B$10,"Low", "Normal"))</f>
        <v>#NAME?</v>
      </c>
      <c r="R155" s="9" t="n">
        <f aca="false">G156</f>
        <v>-0.0151974335982704</v>
      </c>
      <c r="S155" s="9" t="n">
        <f aca="false">IF(E158&lt;&gt;"",(E155/E158)-1,"")</f>
        <v>-0.0020348580023003</v>
      </c>
      <c r="T155" s="13" t="n">
        <f aca="false">F155/AVERAGE(F134:F153)</f>
        <v>0.891011317309551</v>
      </c>
      <c r="U155" s="1" t="n">
        <f aca="false">O155-O154</f>
        <v>-53.5</v>
      </c>
      <c r="V155" s="9" t="e">
        <f aca="false">IF(Q155="High","Wait",IF(G155&gt;0,"Buy","Sell"))</f>
        <v>#NAME?</v>
      </c>
      <c r="W155" s="9" t="e">
        <f aca="false">IF(Q155="High","Close",IF(G155&lt;0,"Close","Hold"))</f>
        <v>#NAME?</v>
      </c>
      <c r="X155" s="9" t="e">
        <f aca="false">IF(Q155="Normal", "Confirmed","Check")</f>
        <v>#NAME?</v>
      </c>
      <c r="Y155" s="9"/>
    </row>
    <row r="156" customFormat="false" ht="12.8" hidden="false" customHeight="false" outlineLevel="0" collapsed="false">
      <c r="A156" s="11" t="n">
        <v>45280.2083333333</v>
      </c>
      <c r="B156" s="7" t="n">
        <v>16766.25</v>
      </c>
      <c r="C156" s="7" t="n">
        <v>17073.5</v>
      </c>
      <c r="D156" s="7" t="n">
        <v>16757.25</v>
      </c>
      <c r="E156" s="7" t="n">
        <v>17023</v>
      </c>
      <c r="F156" s="8" t="n">
        <v>1063402</v>
      </c>
      <c r="G156" s="9" t="n">
        <f aca="false">IF(ISNUMBER(B155),LN(B156/B155), "")</f>
        <v>-0.0151974335982704</v>
      </c>
      <c r="H156" s="1" t="str">
        <f aca="false">IF(A156&lt;&gt;"",TEXT(A156,"ddd"),"")</f>
        <v>Wed</v>
      </c>
      <c r="I156" s="1" t="str">
        <f aca="false">IF(A156&lt;&gt;"",TEXT(A156,"MMM"),"")</f>
        <v>Dec</v>
      </c>
      <c r="J156" s="3" t="n">
        <f aca="false">IF(G156&gt;0,1,IF(G156&lt;0,-1,0))</f>
        <v>-1</v>
      </c>
      <c r="K156" s="3" t="n">
        <f aca="false">IF(J156=J155,K155+1,1)</f>
        <v>1</v>
      </c>
      <c r="L156" s="9" t="str">
        <f aca="false">IF(ABS(G156)&gt;STRONG_MOV_TRSH,"STRONG","")</f>
        <v/>
      </c>
      <c r="M156" s="9"/>
      <c r="N156" s="9" t="str">
        <f aca="false">IF(L149="STRONG",(E152/E149)-1,"")</f>
        <v/>
      </c>
      <c r="O156" s="1" t="n">
        <f aca="false">(C156-D156)</f>
        <v>316.25</v>
      </c>
      <c r="P156" s="9" t="n">
        <f aca="false">STDEV(G135:G156)*SQRT(252)</f>
        <v>0.13342332056106</v>
      </c>
      <c r="Q156" s="10" t="e">
        <f aca="false">IF(O156&gt;Statistics!$B$11,"High",IF(O156&lt;Statistics!$B$10,"Low", "Normal"))</f>
        <v>#NAME?</v>
      </c>
      <c r="R156" s="9" t="n">
        <f aca="false">G157</f>
        <v>0.0112833039082756</v>
      </c>
      <c r="S156" s="9" t="n">
        <f aca="false">IF(E159&lt;&gt;"",(E156/E159)-1,"")</f>
        <v>0.00350753087511424</v>
      </c>
      <c r="T156" s="13" t="n">
        <f aca="false">F156/AVERAGE(F135:F154)</f>
        <v>1.24013464193687</v>
      </c>
      <c r="U156" s="1" t="n">
        <f aca="false">O156-O155</f>
        <v>197.75</v>
      </c>
      <c r="V156" s="9" t="e">
        <f aca="false">IF(Q156="High","Wait",IF(G156&gt;0,"Buy","Sell"))</f>
        <v>#NAME?</v>
      </c>
      <c r="W156" s="9" t="e">
        <f aca="false">IF(Q156="High","Close",IF(G156&lt;0,"Close","Hold"))</f>
        <v>#NAME?</v>
      </c>
      <c r="X156" s="9" t="e">
        <f aca="false">IF(Q156="Normal", "Confirmed","Check")</f>
        <v>#NAME?</v>
      </c>
      <c r="Y156" s="9"/>
    </row>
    <row r="157" customFormat="false" ht="12.8" hidden="false" customHeight="false" outlineLevel="0" collapsed="false">
      <c r="A157" s="11" t="n">
        <v>45281.2083333333</v>
      </c>
      <c r="B157" s="7" t="n">
        <v>16956.5</v>
      </c>
      <c r="C157" s="7" t="n">
        <v>16971.25</v>
      </c>
      <c r="D157" s="7" t="n">
        <v>16790</v>
      </c>
      <c r="E157" s="7" t="n">
        <v>16793.75</v>
      </c>
      <c r="F157" s="8" t="n">
        <v>1122605</v>
      </c>
      <c r="G157" s="9" t="n">
        <f aca="false">IF(ISNUMBER(B156),LN(B157/B156), "")</f>
        <v>0.0112833039082756</v>
      </c>
      <c r="H157" s="1" t="str">
        <f aca="false">IF(A157&lt;&gt;"",TEXT(A157,"ddd"),"")</f>
        <v>Thu</v>
      </c>
      <c r="I157" s="1" t="str">
        <f aca="false">IF(A157&lt;&gt;"",TEXT(A157,"MMM"),"")</f>
        <v>Dec</v>
      </c>
      <c r="J157" s="3" t="n">
        <f aca="false">IF(G157&gt;0,1,IF(G157&lt;0,-1,0))</f>
        <v>1</v>
      </c>
      <c r="K157" s="3" t="n">
        <f aca="false">IF(J157=J156,K156+1,1)</f>
        <v>1</v>
      </c>
      <c r="L157" s="9" t="str">
        <f aca="false">IF(ABS(G157)&gt;STRONG_MOV_TRSH,"STRONG","")</f>
        <v/>
      </c>
      <c r="M157" s="9"/>
      <c r="N157" s="9" t="str">
        <f aca="false">IF(L150="STRONG",(E153/E150)-1,"")</f>
        <v/>
      </c>
      <c r="O157" s="1" t="n">
        <f aca="false">(C157-D157)</f>
        <v>181.25</v>
      </c>
      <c r="P157" s="9" t="n">
        <f aca="false">STDEV(G136:G157)*SQRT(252)</f>
        <v>0.133992545007908</v>
      </c>
      <c r="Q157" s="10" t="e">
        <f aca="false">IF(O157&gt;Statistics!$B$11,"High",IF(O157&lt;Statistics!$B$10,"Low", "Normal"))</f>
        <v>#NAME?</v>
      </c>
      <c r="R157" s="9" t="n">
        <f aca="false">G158</f>
        <v>0.00138493974076281</v>
      </c>
      <c r="S157" s="9" t="n">
        <f aca="false">IF(E160&lt;&gt;"",(E157/E160)-1,"")</f>
        <v>-0.0170471173544045</v>
      </c>
      <c r="T157" s="13" t="n">
        <f aca="false">F157/AVERAGE(F136:F155)</f>
        <v>1.31679685021157</v>
      </c>
      <c r="U157" s="1" t="n">
        <f aca="false">O157-O156</f>
        <v>-135</v>
      </c>
      <c r="V157" s="9" t="e">
        <f aca="false">IF(Q157="High","Wait",IF(G157&gt;0,"Buy","Sell"))</f>
        <v>#NAME?</v>
      </c>
      <c r="W157" s="9" t="e">
        <f aca="false">IF(Q157="High","Close",IF(G157&lt;0,"Close","Hold"))</f>
        <v>#NAME?</v>
      </c>
      <c r="X157" s="9" t="e">
        <f aca="false">IF(Q157="Normal", "Confirmed","Check")</f>
        <v>#NAME?</v>
      </c>
      <c r="Y157" s="9"/>
    </row>
    <row r="158" customFormat="false" ht="12.8" hidden="false" customHeight="false" outlineLevel="0" collapsed="false">
      <c r="A158" s="11" t="n">
        <v>45282.2083333333</v>
      </c>
      <c r="B158" s="7" t="n">
        <v>16980</v>
      </c>
      <c r="C158" s="7" t="n">
        <v>17041.25</v>
      </c>
      <c r="D158" s="7" t="n">
        <v>16891.5</v>
      </c>
      <c r="E158" s="7" t="n">
        <v>16954.5</v>
      </c>
      <c r="F158" s="8" t="n">
        <v>848841</v>
      </c>
      <c r="G158" s="9" t="n">
        <f aca="false">IF(ISNUMBER(B157),LN(B158/B157), "")</f>
        <v>0.00138493974076281</v>
      </c>
      <c r="H158" s="1" t="str">
        <f aca="false">IF(A158&lt;&gt;"",TEXT(A158,"ddd"),"")</f>
        <v>Fri</v>
      </c>
      <c r="I158" s="1" t="str">
        <f aca="false">IF(A158&lt;&gt;"",TEXT(A158,"MMM"),"")</f>
        <v>Dec</v>
      </c>
      <c r="J158" s="3" t="n">
        <f aca="false">IF(G158&gt;0,1,IF(G158&lt;0,-1,0))</f>
        <v>1</v>
      </c>
      <c r="K158" s="3" t="n">
        <f aca="false">IF(J158=J157,K157+1,1)</f>
        <v>2</v>
      </c>
      <c r="L158" s="9" t="str">
        <f aca="false">IF(ABS(G158)&gt;STRONG_MOV_TRSH,"STRONG","")</f>
        <v/>
      </c>
      <c r="M158" s="9"/>
      <c r="N158" s="9" t="str">
        <f aca="false">IF(L151="STRONG",(E154/E151)-1,"")</f>
        <v/>
      </c>
      <c r="O158" s="1" t="n">
        <f aca="false">(C158-D158)</f>
        <v>149.75</v>
      </c>
      <c r="P158" s="9" t="n">
        <f aca="false">STDEV(G137:G158)*SQRT(252)</f>
        <v>0.134009159809847</v>
      </c>
      <c r="Q158" s="10" t="e">
        <f aca="false">IF(O158&gt;Statistics!$B$11,"High",IF(O158&lt;Statistics!$B$10,"Low", "Normal"))</f>
        <v>#NAME?</v>
      </c>
      <c r="R158" s="9" t="n">
        <f aca="false">G159</f>
        <v>0.00607690451717709</v>
      </c>
      <c r="S158" s="9" t="n">
        <f aca="false">IF(E161&lt;&gt;"",(E158/E161)-1,"")</f>
        <v>-0.0101874014828653</v>
      </c>
      <c r="T158" s="13" t="n">
        <f aca="false">F158/AVERAGE(F137:F156)</f>
        <v>0.995820991756014</v>
      </c>
      <c r="U158" s="1" t="n">
        <f aca="false">O158-O157</f>
        <v>-31.5</v>
      </c>
      <c r="V158" s="9" t="e">
        <f aca="false">IF(Q158="High","Wait",IF(G158&gt;0,"Buy","Sell"))</f>
        <v>#NAME?</v>
      </c>
      <c r="W158" s="9" t="e">
        <f aca="false">IF(Q158="High","Close",IF(G158&lt;0,"Close","Hold"))</f>
        <v>#NAME?</v>
      </c>
      <c r="X158" s="9" t="e">
        <f aca="false">IF(Q158="Normal", "Confirmed","Check")</f>
        <v>#NAME?</v>
      </c>
      <c r="Y158" s="9"/>
    </row>
    <row r="159" customFormat="false" ht="12.8" hidden="false" customHeight="false" outlineLevel="0" collapsed="false">
      <c r="A159" s="11" t="n">
        <v>45286.2083333333</v>
      </c>
      <c r="B159" s="7" t="n">
        <v>17083.5</v>
      </c>
      <c r="C159" s="7" t="n">
        <v>17111.5</v>
      </c>
      <c r="D159" s="7" t="n">
        <v>16963.5</v>
      </c>
      <c r="E159" s="7" t="n">
        <v>16963.5</v>
      </c>
      <c r="F159" s="8" t="n">
        <v>515923</v>
      </c>
      <c r="G159" s="9" t="n">
        <f aca="false">IF(ISNUMBER(B158),LN(B159/B158), "")</f>
        <v>0.00607690451717709</v>
      </c>
      <c r="H159" s="1" t="str">
        <f aca="false">IF(A159&lt;&gt;"",TEXT(A159,"ddd"),"")</f>
        <v>Tue</v>
      </c>
      <c r="I159" s="1" t="str">
        <f aca="false">IF(A159&lt;&gt;"",TEXT(A159,"MMM"),"")</f>
        <v>Dec</v>
      </c>
      <c r="J159" s="3" t="n">
        <f aca="false">IF(G159&gt;0,1,IF(G159&lt;0,-1,0))</f>
        <v>1</v>
      </c>
      <c r="K159" s="3" t="n">
        <f aca="false">IF(J159=J158,K158+1,1)</f>
        <v>3</v>
      </c>
      <c r="L159" s="9" t="str">
        <f aca="false">IF(ABS(G159)&gt;STRONG_MOV_TRSH,"STRONG","")</f>
        <v/>
      </c>
      <c r="M159" s="9"/>
      <c r="N159" s="9" t="str">
        <f aca="false">IF(L152="STRONG",(E155/E152)-1,"")</f>
        <v/>
      </c>
      <c r="O159" s="1" t="n">
        <f aca="false">(C159-D159)</f>
        <v>148</v>
      </c>
      <c r="P159" s="9" t="n">
        <f aca="false">STDEV(G138:G159)*SQRT(252)</f>
        <v>0.13436767201073</v>
      </c>
      <c r="Q159" s="10" t="e">
        <f aca="false">IF(O159&gt;Statistics!$B$11,"High",IF(O159&lt;Statistics!$B$10,"Low", "Normal"))</f>
        <v>#NAME?</v>
      </c>
      <c r="R159" s="9" t="n">
        <f aca="false">G160</f>
        <v>0.00173993186518242</v>
      </c>
      <c r="S159" s="9" t="n">
        <f aca="false">IF(E162&lt;&gt;"",(E159/E162)-1,"")</f>
        <v>-0.0073874690969733</v>
      </c>
      <c r="T159" s="13" t="n">
        <f aca="false">F159/AVERAGE(F138:F157)</f>
        <v>0.603249768237422</v>
      </c>
      <c r="U159" s="1" t="n">
        <f aca="false">O159-O158</f>
        <v>-1.75</v>
      </c>
      <c r="V159" s="9" t="e">
        <f aca="false">IF(Q159="High","Wait",IF(G159&gt;0,"Buy","Sell"))</f>
        <v>#NAME?</v>
      </c>
      <c r="W159" s="9" t="e">
        <f aca="false">IF(Q159="High","Close",IF(G159&lt;0,"Close","Hold"))</f>
        <v>#NAME?</v>
      </c>
      <c r="X159" s="9" t="e">
        <f aca="false">IF(Q159="Normal", "Confirmed","Check")</f>
        <v>#NAME?</v>
      </c>
      <c r="Y159" s="9"/>
    </row>
    <row r="160" customFormat="false" ht="12.8" hidden="false" customHeight="false" outlineLevel="0" collapsed="false">
      <c r="A160" s="11" t="n">
        <v>45287.2083333333</v>
      </c>
      <c r="B160" s="7" t="n">
        <v>17113.25</v>
      </c>
      <c r="C160" s="7" t="n">
        <v>17132.25</v>
      </c>
      <c r="D160" s="7" t="n">
        <v>17055.5</v>
      </c>
      <c r="E160" s="7" t="n">
        <v>17085</v>
      </c>
      <c r="F160" s="8" t="n">
        <v>683261</v>
      </c>
      <c r="G160" s="9" t="n">
        <f aca="false">IF(ISNUMBER(B159),LN(B160/B159), "")</f>
        <v>0.00173993186518242</v>
      </c>
      <c r="H160" s="1" t="str">
        <f aca="false">IF(A160&lt;&gt;"",TEXT(A160,"ddd"),"")</f>
        <v>Wed</v>
      </c>
      <c r="I160" s="1" t="str">
        <f aca="false">IF(A160&lt;&gt;"",TEXT(A160,"MMM"),"")</f>
        <v>Dec</v>
      </c>
      <c r="J160" s="3" t="n">
        <f aca="false">IF(G160&gt;0,1,IF(G160&lt;0,-1,0))</f>
        <v>1</v>
      </c>
      <c r="K160" s="3" t="n">
        <f aca="false">IF(J160=J159,K159+1,1)</f>
        <v>4</v>
      </c>
      <c r="L160" s="9" t="str">
        <f aca="false">IF(ABS(G160)&gt;STRONG_MOV_TRSH,"STRONG","")</f>
        <v/>
      </c>
      <c r="M160" s="9"/>
      <c r="N160" s="9" t="str">
        <f aca="false">IF(L153="STRONG",(E156/E153)-1,"")</f>
        <v/>
      </c>
      <c r="O160" s="1" t="n">
        <f aca="false">(C160-D160)</f>
        <v>76.75</v>
      </c>
      <c r="P160" s="9" t="n">
        <f aca="false">STDEV(G139:G160)*SQRT(252)</f>
        <v>0.133084917225066</v>
      </c>
      <c r="Q160" s="10" t="e">
        <f aca="false">IF(O160&gt;Statistics!$B$11,"High",IF(O160&lt;Statistics!$B$10,"Low", "Normal"))</f>
        <v>#NAME?</v>
      </c>
      <c r="R160" s="9" t="n">
        <f aca="false">G161</f>
        <v>-0.00133026369066953</v>
      </c>
      <c r="S160" s="9" t="n">
        <f aca="false">IF(E163&lt;&gt;"",(E160/E163)-1,"")</f>
        <v>0.00389276533235394</v>
      </c>
      <c r="T160" s="13" t="n">
        <f aca="false">F160/AVERAGE(F139:F158)</f>
        <v>0.784973646219423</v>
      </c>
      <c r="U160" s="1" t="n">
        <f aca="false">O160-O159</f>
        <v>-71.25</v>
      </c>
      <c r="V160" s="9" t="e">
        <f aca="false">IF(Q160="High","Wait",IF(G160&gt;0,"Buy","Sell"))</f>
        <v>#NAME?</v>
      </c>
      <c r="W160" s="9" t="e">
        <f aca="false">IF(Q160="High","Close",IF(G160&lt;0,"Close","Hold"))</f>
        <v>#NAME?</v>
      </c>
      <c r="X160" s="9" t="e">
        <f aca="false">IF(Q160="Normal", "Confirmed","Check")</f>
        <v>#NAME?</v>
      </c>
      <c r="Y160" s="9"/>
    </row>
    <row r="161" customFormat="false" ht="12.8" hidden="false" customHeight="false" outlineLevel="0" collapsed="false">
      <c r="A161" s="11" t="n">
        <v>45288.2083333333</v>
      </c>
      <c r="B161" s="7" t="n">
        <v>17090.5</v>
      </c>
      <c r="C161" s="7" t="n">
        <v>17165.5</v>
      </c>
      <c r="D161" s="7" t="n">
        <v>17078</v>
      </c>
      <c r="E161" s="7" t="n">
        <v>17129</v>
      </c>
      <c r="F161" s="8" t="n">
        <v>616483</v>
      </c>
      <c r="G161" s="9" t="n">
        <f aca="false">IF(ISNUMBER(B160),LN(B161/B160), "")</f>
        <v>-0.00133026369066953</v>
      </c>
      <c r="H161" s="1" t="str">
        <f aca="false">IF(A161&lt;&gt;"",TEXT(A161,"ddd"),"")</f>
        <v>Thu</v>
      </c>
      <c r="I161" s="1" t="str">
        <f aca="false">IF(A161&lt;&gt;"",TEXT(A161,"MMM"),"")</f>
        <v>Dec</v>
      </c>
      <c r="J161" s="3" t="n">
        <f aca="false">IF(G161&gt;0,1,IF(G161&lt;0,-1,0))</f>
        <v>-1</v>
      </c>
      <c r="K161" s="3" t="n">
        <f aca="false">IF(J161=J160,K160+1,1)</f>
        <v>1</v>
      </c>
      <c r="L161" s="9" t="str">
        <f aca="false">IF(ABS(G161)&gt;STRONG_MOV_TRSH,"STRONG","")</f>
        <v/>
      </c>
      <c r="M161" s="9"/>
      <c r="N161" s="9" t="str">
        <f aca="false">IF(L154="STRONG",(E157/E154)-1,"")</f>
        <v/>
      </c>
      <c r="O161" s="1" t="n">
        <f aca="false">(C161-D161)</f>
        <v>87.5</v>
      </c>
      <c r="P161" s="9" t="n">
        <f aca="false">STDEV(G140:G161)*SQRT(252)</f>
        <v>0.133290325747509</v>
      </c>
      <c r="Q161" s="10" t="e">
        <f aca="false">IF(O161&gt;Statistics!$B$11,"High",IF(O161&lt;Statistics!$B$10,"Low", "Normal"))</f>
        <v>#NAME?</v>
      </c>
      <c r="R161" s="9" t="n">
        <f aca="false">G162</f>
        <v>-0.00392801114772497</v>
      </c>
      <c r="S161" s="9" t="n">
        <f aca="false">IF(E164&lt;&gt;"",(E161/E164)-1,"")</f>
        <v>0.0232377538829152</v>
      </c>
      <c r="T161" s="13" t="n">
        <f aca="false">F161/AVERAGE(F140:F159)</f>
        <v>0.724701986743289</v>
      </c>
      <c r="U161" s="1" t="n">
        <f aca="false">O161-O160</f>
        <v>10.75</v>
      </c>
      <c r="V161" s="9" t="e">
        <f aca="false">IF(Q161="High","Wait",IF(G161&gt;0,"Buy","Sell"))</f>
        <v>#NAME?</v>
      </c>
      <c r="W161" s="9" t="e">
        <f aca="false">IF(Q161="High","Close",IF(G161&lt;0,"Close","Hold"))</f>
        <v>#NAME?</v>
      </c>
      <c r="X161" s="9" t="e">
        <f aca="false">IF(Q161="Normal", "Confirmed","Check")</f>
        <v>#NAME?</v>
      </c>
      <c r="Y161" s="9"/>
    </row>
    <row r="162" customFormat="false" ht="12.8" hidden="false" customHeight="false" outlineLevel="0" collapsed="false">
      <c r="A162" s="11" t="n">
        <v>45289.2083333333</v>
      </c>
      <c r="B162" s="7" t="n">
        <v>17023.5</v>
      </c>
      <c r="C162" s="7" t="n">
        <v>17130.5</v>
      </c>
      <c r="D162" s="7" t="n">
        <v>16937.75</v>
      </c>
      <c r="E162" s="7" t="n">
        <v>17089.75</v>
      </c>
      <c r="F162" s="8" t="n">
        <v>826279</v>
      </c>
      <c r="G162" s="9" t="n">
        <f aca="false">IF(ISNUMBER(B161),LN(B162/B161), "")</f>
        <v>-0.00392801114772497</v>
      </c>
      <c r="H162" s="1" t="str">
        <f aca="false">IF(A162&lt;&gt;"",TEXT(A162,"ddd"),"")</f>
        <v>Fri</v>
      </c>
      <c r="I162" s="1" t="str">
        <f aca="false">IF(A162&lt;&gt;"",TEXT(A162,"MMM"),"")</f>
        <v>Dec</v>
      </c>
      <c r="J162" s="3" t="n">
        <f aca="false">IF(G162&gt;0,1,IF(G162&lt;0,-1,0))</f>
        <v>-1</v>
      </c>
      <c r="K162" s="3" t="n">
        <f aca="false">IF(J162=J161,K161+1,1)</f>
        <v>2</v>
      </c>
      <c r="L162" s="9" t="str">
        <f aca="false">IF(ABS(G162)&gt;STRONG_MOV_TRSH,"STRONG","")</f>
        <v/>
      </c>
      <c r="M162" s="9"/>
      <c r="N162" s="9" t="str">
        <f aca="false">IF(L155="STRONG",(E158/E155)-1,"")</f>
        <v/>
      </c>
      <c r="O162" s="1" t="n">
        <f aca="false">(C162-D162)</f>
        <v>192.75</v>
      </c>
      <c r="P162" s="9" t="n">
        <f aca="false">STDEV(G141:G162)*SQRT(252)</f>
        <v>0.135322542904824</v>
      </c>
      <c r="Q162" s="10" t="e">
        <f aca="false">IF(O162&gt;Statistics!$B$11,"High",IF(O162&lt;Statistics!$B$10,"Low", "Normal"))</f>
        <v>#NAME?</v>
      </c>
      <c r="R162" s="9" t="n">
        <f aca="false">G163</f>
        <v>-0.0179891347706107</v>
      </c>
      <c r="S162" s="9" t="n">
        <f aca="false">IF(E165&lt;&gt;"",(E162/E165)-1,"")</f>
        <v>0.0330346213712542</v>
      </c>
      <c r="T162" s="13" t="n">
        <f aca="false">F162/AVERAGE(F141:F160)</f>
        <v>0.992011957751679</v>
      </c>
      <c r="U162" s="1" t="n">
        <f aca="false">O162-O161</f>
        <v>105.25</v>
      </c>
      <c r="V162" s="9" t="e">
        <f aca="false">IF(Q162="High","Wait",IF(G162&gt;0,"Buy","Sell"))</f>
        <v>#NAME?</v>
      </c>
      <c r="W162" s="9" t="e">
        <f aca="false">IF(Q162="High","Close",IF(G162&lt;0,"Close","Hold"))</f>
        <v>#NAME?</v>
      </c>
      <c r="X162" s="9" t="e">
        <f aca="false">IF(Q162="Normal", "Confirmed","Check")</f>
        <v>#NAME?</v>
      </c>
      <c r="Y162" s="9"/>
    </row>
    <row r="163" customFormat="false" ht="12.8" hidden="false" customHeight="false" outlineLevel="0" collapsed="false">
      <c r="A163" s="11" t="n">
        <v>45293.2083333333</v>
      </c>
      <c r="B163" s="7" t="n">
        <v>16720</v>
      </c>
      <c r="C163" s="7" t="n">
        <v>17038.5</v>
      </c>
      <c r="D163" s="7" t="n">
        <v>16622</v>
      </c>
      <c r="E163" s="7" t="n">
        <v>17018.75</v>
      </c>
      <c r="F163" s="8" t="n">
        <v>1068977</v>
      </c>
      <c r="G163" s="9" t="n">
        <f aca="false">IF(ISNUMBER(B162),LN(B163/B162), "")</f>
        <v>-0.0179891347706107</v>
      </c>
      <c r="H163" s="1" t="str">
        <f aca="false">IF(A163&lt;&gt;"",TEXT(A163,"ddd"),"")</f>
        <v>Tue</v>
      </c>
      <c r="I163" s="1" t="str">
        <f aca="false">IF(A163&lt;&gt;"",TEXT(A163,"MMM"),"")</f>
        <v>Jan</v>
      </c>
      <c r="J163" s="3" t="n">
        <f aca="false">IF(G163&gt;0,1,IF(G163&lt;0,-1,0))</f>
        <v>-1</v>
      </c>
      <c r="K163" s="3" t="n">
        <f aca="false">IF(J163=J162,K162+1,1)</f>
        <v>3</v>
      </c>
      <c r="L163" s="9" t="str">
        <f aca="false">IF(ABS(G163)&gt;STRONG_MOV_TRSH,"STRONG","")</f>
        <v/>
      </c>
      <c r="M163" s="9"/>
      <c r="N163" s="9" t="str">
        <f aca="false">IF(L156="STRONG",(E159/E156)-1,"")</f>
        <v/>
      </c>
      <c r="O163" s="1" t="n">
        <f aca="false">(C163-D163)</f>
        <v>416.5</v>
      </c>
      <c r="P163" s="9" t="n">
        <f aca="false">STDEV(G142:G163)*SQRT(252)</f>
        <v>0.151923249273085</v>
      </c>
      <c r="Q163" s="10" t="e">
        <f aca="false">IF(O163&gt;Statistics!$B$11,"High",IF(O163&lt;Statistics!$B$10,"Low", "Normal"))</f>
        <v>#NAME?</v>
      </c>
      <c r="R163" s="9" t="n">
        <f aca="false">G164</f>
        <v>-0.0109448443565806</v>
      </c>
      <c r="S163" s="9" t="n">
        <f aca="false">IF(E166&lt;&gt;"",(E163/E166)-1,"")</f>
        <v>0.0343229609821321</v>
      </c>
      <c r="T163" s="13" t="n">
        <f aca="false">F163/AVERAGE(F142:F161)</f>
        <v>1.3170659254962</v>
      </c>
      <c r="U163" s="1" t="n">
        <f aca="false">O163-O162</f>
        <v>223.75</v>
      </c>
      <c r="V163" s="9" t="e">
        <f aca="false">IF(Q163="High","Wait",IF(G163&gt;0,"Buy","Sell"))</f>
        <v>#NAME?</v>
      </c>
      <c r="W163" s="9" t="e">
        <f aca="false">IF(Q163="High","Close",IF(G163&lt;0,"Close","Hold"))</f>
        <v>#NAME?</v>
      </c>
      <c r="X163" s="9" t="e">
        <f aca="false">IF(Q163="Normal", "Confirmed","Check")</f>
        <v>#NAME?</v>
      </c>
      <c r="Y163" s="9"/>
    </row>
    <row r="164" customFormat="false" ht="12.8" hidden="false" customHeight="false" outlineLevel="0" collapsed="false">
      <c r="A164" s="11" t="n">
        <v>45294.2083333333</v>
      </c>
      <c r="B164" s="7" t="n">
        <v>16538</v>
      </c>
      <c r="C164" s="7" t="n">
        <v>16740</v>
      </c>
      <c r="D164" s="7" t="n">
        <v>16522.25</v>
      </c>
      <c r="E164" s="7" t="n">
        <v>16740</v>
      </c>
      <c r="F164" s="8" t="n">
        <v>1154851</v>
      </c>
      <c r="G164" s="9" t="n">
        <f aca="false">IF(ISNUMBER(B163),LN(B164/B163), "")</f>
        <v>-0.0109448443565806</v>
      </c>
      <c r="H164" s="1" t="str">
        <f aca="false">IF(A164&lt;&gt;"",TEXT(A164,"ddd"),"")</f>
        <v>Wed</v>
      </c>
      <c r="I164" s="1" t="str">
        <f aca="false">IF(A164&lt;&gt;"",TEXT(A164,"MMM"),"")</f>
        <v>Jan</v>
      </c>
      <c r="J164" s="3" t="n">
        <f aca="false">IF(G164&gt;0,1,IF(G164&lt;0,-1,0))</f>
        <v>-1</v>
      </c>
      <c r="K164" s="3" t="n">
        <f aca="false">IF(J164=J163,K163+1,1)</f>
        <v>4</v>
      </c>
      <c r="L164" s="9" t="str">
        <f aca="false">IF(ABS(G164)&gt;STRONG_MOV_TRSH,"STRONG","")</f>
        <v/>
      </c>
      <c r="M164" s="9"/>
      <c r="N164" s="9" t="str">
        <f aca="false">IF(L157="STRONG",(E160/E157)-1,"")</f>
        <v/>
      </c>
      <c r="O164" s="1" t="n">
        <f aca="false">(C164-D164)</f>
        <v>217.75</v>
      </c>
      <c r="P164" s="9" t="n">
        <f aca="false">STDEV(G143:G164)*SQRT(252)</f>
        <v>0.157501231984103</v>
      </c>
      <c r="Q164" s="10" t="e">
        <f aca="false">IF(O164&gt;Statistics!$B$11,"High",IF(O164&lt;Statistics!$B$10,"Low", "Normal"))</f>
        <v>#NAME?</v>
      </c>
      <c r="R164" s="9" t="n">
        <f aca="false">G165</f>
        <v>-0.00563928365895465</v>
      </c>
      <c r="S164" s="9" t="n">
        <f aca="false">IF(E167&lt;&gt;"",(E164/E167)-1,"")</f>
        <v>0.0162546100259526</v>
      </c>
      <c r="T164" s="13" t="n">
        <f aca="false">F164/AVERAGE(F143:F162)</f>
        <v>1.45108381046224</v>
      </c>
      <c r="U164" s="1" t="n">
        <f aca="false">O164-O163</f>
        <v>-198.75</v>
      </c>
      <c r="V164" s="9" t="e">
        <f aca="false">IF(Q164="High","Wait",IF(G164&gt;0,"Buy","Sell"))</f>
        <v>#NAME?</v>
      </c>
      <c r="W164" s="9" t="e">
        <f aca="false">IF(Q164="High","Close",IF(G164&lt;0,"Close","Hold"))</f>
        <v>#NAME?</v>
      </c>
      <c r="X164" s="9" t="e">
        <f aca="false">IF(Q164="Normal", "Confirmed","Check")</f>
        <v>#NAME?</v>
      </c>
      <c r="Y164" s="9"/>
    </row>
    <row r="165" customFormat="false" ht="12.8" hidden="false" customHeight="false" outlineLevel="0" collapsed="false">
      <c r="A165" s="11" t="n">
        <v>45295.2083333333</v>
      </c>
      <c r="B165" s="7" t="n">
        <v>16445</v>
      </c>
      <c r="C165" s="7" t="n">
        <v>16587.25</v>
      </c>
      <c r="D165" s="7" t="n">
        <v>16435.75</v>
      </c>
      <c r="E165" s="7" t="n">
        <v>16543.25</v>
      </c>
      <c r="F165" s="8" t="n">
        <v>966889</v>
      </c>
      <c r="G165" s="9" t="n">
        <f aca="false">IF(ISNUMBER(B164),LN(B165/B164), "")</f>
        <v>-0.00563928365895465</v>
      </c>
      <c r="H165" s="1" t="str">
        <f aca="false">IF(A165&lt;&gt;"",TEXT(A165,"ddd"),"")</f>
        <v>Thu</v>
      </c>
      <c r="I165" s="1" t="str">
        <f aca="false">IF(A165&lt;&gt;"",TEXT(A165,"MMM"),"")</f>
        <v>Jan</v>
      </c>
      <c r="J165" s="3" t="n">
        <f aca="false">IF(G165&gt;0,1,IF(G165&lt;0,-1,0))</f>
        <v>-1</v>
      </c>
      <c r="K165" s="3" t="n">
        <f aca="false">IF(J165=J164,K164+1,1)</f>
        <v>5</v>
      </c>
      <c r="L165" s="9" t="str">
        <f aca="false">IF(ABS(G165)&gt;STRONG_MOV_TRSH,"STRONG","")</f>
        <v/>
      </c>
      <c r="M165" s="9"/>
      <c r="N165" s="9" t="str">
        <f aca="false">IF(L158="STRONG",(E161/E158)-1,"")</f>
        <v/>
      </c>
      <c r="O165" s="1" t="n">
        <f aca="false">(C165-D165)</f>
        <v>151.5</v>
      </c>
      <c r="P165" s="9" t="n">
        <f aca="false">STDEV(G144:G165)*SQRT(252)</f>
        <v>0.15931784190506</v>
      </c>
      <c r="Q165" s="10" t="e">
        <f aca="false">IF(O165&gt;Statistics!$B$11,"High",IF(O165&lt;Statistics!$B$10,"Low", "Normal"))</f>
        <v>#NAME?</v>
      </c>
      <c r="R165" s="9" t="n">
        <f aca="false">G166</f>
        <v>0.000926903827920259</v>
      </c>
      <c r="S165" s="9" t="n">
        <f aca="false">IF(E168&lt;&gt;"",(E165/E168)-1,"")</f>
        <v>-0.0146962477665277</v>
      </c>
      <c r="T165" s="13" t="n">
        <f aca="false">F165/AVERAGE(F144:F163)</f>
        <v>1.21914220032642</v>
      </c>
      <c r="U165" s="1" t="n">
        <f aca="false">O165-O164</f>
        <v>-66.25</v>
      </c>
      <c r="V165" s="9" t="e">
        <f aca="false">IF(Q165="High","Wait",IF(G165&gt;0,"Buy","Sell"))</f>
        <v>#NAME?</v>
      </c>
      <c r="W165" s="9" t="e">
        <f aca="false">IF(Q165="High","Close",IF(G165&lt;0,"Close","Hold"))</f>
        <v>#NAME?</v>
      </c>
      <c r="X165" s="9" t="e">
        <f aca="false">IF(Q165="Normal", "Confirmed","Check")</f>
        <v>#NAME?</v>
      </c>
      <c r="Y165" s="9"/>
    </row>
    <row r="166" customFormat="false" ht="12.8" hidden="false" customHeight="false" outlineLevel="0" collapsed="false">
      <c r="A166" s="11" t="n">
        <v>45296.2083333333</v>
      </c>
      <c r="B166" s="7" t="n">
        <v>16460.25</v>
      </c>
      <c r="C166" s="7" t="n">
        <v>16577</v>
      </c>
      <c r="D166" s="7" t="n">
        <v>16334.25</v>
      </c>
      <c r="E166" s="7" t="n">
        <v>16454</v>
      </c>
      <c r="F166" s="8" t="n">
        <v>1098485</v>
      </c>
      <c r="G166" s="9" t="n">
        <f aca="false">IF(ISNUMBER(B165),LN(B166/B165), "")</f>
        <v>0.000926903827920259</v>
      </c>
      <c r="H166" s="1" t="str">
        <f aca="false">IF(A166&lt;&gt;"",TEXT(A166,"ddd"),"")</f>
        <v>Fri</v>
      </c>
      <c r="I166" s="1" t="str">
        <f aca="false">IF(A166&lt;&gt;"",TEXT(A166,"MMM"),"")</f>
        <v>Jan</v>
      </c>
      <c r="J166" s="3" t="n">
        <f aca="false">IF(G166&gt;0,1,IF(G166&lt;0,-1,0))</f>
        <v>1</v>
      </c>
      <c r="K166" s="3" t="n">
        <f aca="false">IF(J166=J165,K165+1,1)</f>
        <v>1</v>
      </c>
      <c r="L166" s="9" t="str">
        <f aca="false">IF(ABS(G166)&gt;STRONG_MOV_TRSH,"STRONG","")</f>
        <v/>
      </c>
      <c r="M166" s="9"/>
      <c r="N166" s="9" t="str">
        <f aca="false">IF(L159="STRONG",(E162/E159)-1,"")</f>
        <v/>
      </c>
      <c r="O166" s="1" t="n">
        <f aca="false">(C166-D166)</f>
        <v>242.75</v>
      </c>
      <c r="P166" s="9" t="n">
        <f aca="false">STDEV(G145:G166)*SQRT(252)</f>
        <v>0.154595449190999</v>
      </c>
      <c r="Q166" s="10" t="e">
        <f aca="false">IF(O166&gt;Statistics!$B$11,"High",IF(O166&lt;Statistics!$B$10,"Low", "Normal"))</f>
        <v>#NAME?</v>
      </c>
      <c r="R166" s="9" t="n">
        <f aca="false">G167</f>
        <v>0.0206536923173848</v>
      </c>
      <c r="S166" s="9" t="n">
        <f aca="false">IF(E169&lt;&gt;"",(E166/E169)-1,"")</f>
        <v>-0.0223120116462164</v>
      </c>
      <c r="T166" s="13" t="n">
        <f aca="false">F166/AVERAGE(F145:F164)</f>
        <v>1.37924180717924</v>
      </c>
      <c r="U166" s="1" t="n">
        <f aca="false">O166-O165</f>
        <v>91.25</v>
      </c>
      <c r="V166" s="9" t="e">
        <f aca="false">IF(Q166="High","Wait",IF(G166&gt;0,"Buy","Sell"))</f>
        <v>#NAME?</v>
      </c>
      <c r="W166" s="9" t="e">
        <f aca="false">IF(Q166="High","Close",IF(G166&lt;0,"Close","Hold"))</f>
        <v>#NAME?</v>
      </c>
      <c r="X166" s="9" t="e">
        <f aca="false">IF(Q166="Normal", "Confirmed","Check")</f>
        <v>#NAME?</v>
      </c>
      <c r="Y166" s="9"/>
    </row>
    <row r="167" customFormat="false" ht="12.8" hidden="false" customHeight="false" outlineLevel="0" collapsed="false">
      <c r="A167" s="11" t="n">
        <v>45299.2083333333</v>
      </c>
      <c r="B167" s="7" t="n">
        <v>16803.75</v>
      </c>
      <c r="C167" s="7" t="n">
        <v>16811.5</v>
      </c>
      <c r="D167" s="7" t="n">
        <v>16378.25</v>
      </c>
      <c r="E167" s="7" t="n">
        <v>16472.25</v>
      </c>
      <c r="F167" s="8" t="n">
        <v>880010</v>
      </c>
      <c r="G167" s="9" t="n">
        <f aca="false">IF(ISNUMBER(B166),LN(B167/B166), "")</f>
        <v>0.0206536923173848</v>
      </c>
      <c r="H167" s="1" t="str">
        <f aca="false">IF(A167&lt;&gt;"",TEXT(A167,"ddd"),"")</f>
        <v>Mon</v>
      </c>
      <c r="I167" s="1" t="str">
        <f aca="false">IF(A167&lt;&gt;"",TEXT(A167,"MMM"),"")</f>
        <v>Jan</v>
      </c>
      <c r="J167" s="3" t="n">
        <f aca="false">IF(G167&gt;0,1,IF(G167&lt;0,-1,0))</f>
        <v>1</v>
      </c>
      <c r="K167" s="3" t="n">
        <f aca="false">IF(J167=J166,K166+1,1)</f>
        <v>2</v>
      </c>
      <c r="L167" s="9" t="str">
        <f aca="false">IF(ABS(G167)&gt;STRONG_MOV_TRSH,"STRONG","")</f>
        <v/>
      </c>
      <c r="M167" s="9"/>
      <c r="N167" s="9" t="str">
        <f aca="false">IF(L160="STRONG",(E163/E160)-1,"")</f>
        <v/>
      </c>
      <c r="O167" s="1" t="n">
        <f aca="false">(C167-D167)</f>
        <v>433.25</v>
      </c>
      <c r="P167" s="9" t="n">
        <f aca="false">STDEV(G146:G167)*SQRT(252)</f>
        <v>0.167449830974277</v>
      </c>
      <c r="Q167" s="10" t="e">
        <f aca="false">IF(O167&gt;Statistics!$B$11,"High",IF(O167&lt;Statistics!$B$10,"Low", "Normal"))</f>
        <v>#NAME?</v>
      </c>
      <c r="R167" s="9" t="n">
        <f aca="false">G168</f>
        <v>0.0015757867326824</v>
      </c>
      <c r="S167" s="9" t="n">
        <f aca="false">IF(E170&lt;&gt;"",(E167/E170)-1,"")</f>
        <v>-0.0285010763469081</v>
      </c>
      <c r="T167" s="13" t="n">
        <f aca="false">F167/AVERAGE(F146:F165)</f>
        <v>1.11796641171605</v>
      </c>
      <c r="U167" s="1" t="n">
        <f aca="false">O167-O166</f>
        <v>190.5</v>
      </c>
      <c r="V167" s="9" t="e">
        <f aca="false">IF(Q167="High","Wait",IF(G167&gt;0,"Buy","Sell"))</f>
        <v>#NAME?</v>
      </c>
      <c r="W167" s="9" t="e">
        <f aca="false">IF(Q167="High","Close",IF(G167&lt;0,"Close","Hold"))</f>
        <v>#NAME?</v>
      </c>
      <c r="X167" s="9" t="e">
        <f aca="false">IF(Q167="Normal", "Confirmed","Check")</f>
        <v>#NAME?</v>
      </c>
      <c r="Y167" s="9"/>
    </row>
    <row r="168" customFormat="false" ht="12.8" hidden="false" customHeight="false" outlineLevel="0" collapsed="false">
      <c r="A168" s="11" t="n">
        <v>45300.2083333333</v>
      </c>
      <c r="B168" s="7" t="n">
        <v>16830.25</v>
      </c>
      <c r="C168" s="7" t="n">
        <v>16868.5</v>
      </c>
      <c r="D168" s="7" t="n">
        <v>16658.5</v>
      </c>
      <c r="E168" s="7" t="n">
        <v>16790</v>
      </c>
      <c r="F168" s="8" t="n">
        <v>1023133</v>
      </c>
      <c r="G168" s="9" t="n">
        <f aca="false">IF(ISNUMBER(B167),LN(B168/B167), "")</f>
        <v>0.0015757867326824</v>
      </c>
      <c r="H168" s="1" t="str">
        <f aca="false">IF(A168&lt;&gt;"",TEXT(A168,"ddd"),"")</f>
        <v>Tue</v>
      </c>
      <c r="I168" s="1" t="str">
        <f aca="false">IF(A168&lt;&gt;"",TEXT(A168,"MMM"),"")</f>
        <v>Jan</v>
      </c>
      <c r="J168" s="3" t="n">
        <f aca="false">IF(G168&gt;0,1,IF(G168&lt;0,-1,0))</f>
        <v>1</v>
      </c>
      <c r="K168" s="3" t="n">
        <f aca="false">IF(J168=J167,K167+1,1)</f>
        <v>3</v>
      </c>
      <c r="L168" s="9" t="str">
        <f aca="false">IF(ABS(G168)&gt;STRONG_MOV_TRSH,"STRONG","")</f>
        <v/>
      </c>
      <c r="M168" s="9"/>
      <c r="N168" s="9" t="str">
        <f aca="false">IF(L161="STRONG",(E164/E161)-1,"")</f>
        <v/>
      </c>
      <c r="O168" s="1" t="n">
        <f aca="false">(C168-D168)</f>
        <v>210</v>
      </c>
      <c r="P168" s="9" t="n">
        <f aca="false">STDEV(G147:G168)*SQRT(252)</f>
        <v>0.164850841927432</v>
      </c>
      <c r="Q168" s="10" t="e">
        <f aca="false">IF(O168&gt;Statistics!$B$11,"High",IF(O168&lt;Statistics!$B$10,"Low", "Normal"))</f>
        <v>#NAME?</v>
      </c>
      <c r="R168" s="9" t="n">
        <f aca="false">G169</f>
        <v>0.00680969604580889</v>
      </c>
      <c r="S168" s="9" t="n">
        <f aca="false">IF(E171&lt;&gt;"",(E168/E171)-1,"")</f>
        <v>-0.00990682863545234</v>
      </c>
      <c r="T168" s="13" t="n">
        <f aca="false">F168/AVERAGE(F147:F166)</f>
        <v>1.30427610549164</v>
      </c>
      <c r="U168" s="1" t="n">
        <f aca="false">O168-O167</f>
        <v>-223.25</v>
      </c>
      <c r="V168" s="9" t="e">
        <f aca="false">IF(Q168="High","Wait",IF(G168&gt;0,"Buy","Sell"))</f>
        <v>#NAME?</v>
      </c>
      <c r="W168" s="9" t="e">
        <f aca="false">IF(Q168="High","Close",IF(G168&lt;0,"Close","Hold"))</f>
        <v>#NAME?</v>
      </c>
      <c r="X168" s="9" t="e">
        <f aca="false">IF(Q168="Normal", "Confirmed","Check")</f>
        <v>#NAME?</v>
      </c>
      <c r="Y168" s="9"/>
    </row>
    <row r="169" customFormat="false" ht="12.8" hidden="false" customHeight="false" outlineLevel="0" collapsed="false">
      <c r="A169" s="11" t="n">
        <v>45301.2083333333</v>
      </c>
      <c r="B169" s="7" t="n">
        <v>16945.25</v>
      </c>
      <c r="C169" s="7" t="n">
        <v>16983.25</v>
      </c>
      <c r="D169" s="7" t="n">
        <v>16801.75</v>
      </c>
      <c r="E169" s="7" t="n">
        <v>16829.5</v>
      </c>
      <c r="F169" s="8" t="n">
        <v>986991</v>
      </c>
      <c r="G169" s="9" t="n">
        <f aca="false">IF(ISNUMBER(B168),LN(B169/B168), "")</f>
        <v>0.00680969604580889</v>
      </c>
      <c r="H169" s="1" t="str">
        <f aca="false">IF(A169&lt;&gt;"",TEXT(A169,"ddd"),"")</f>
        <v>Wed</v>
      </c>
      <c r="I169" s="1" t="str">
        <f aca="false">IF(A169&lt;&gt;"",TEXT(A169,"MMM"),"")</f>
        <v>Jan</v>
      </c>
      <c r="J169" s="3" t="n">
        <f aca="false">IF(G169&gt;0,1,IF(G169&lt;0,-1,0))</f>
        <v>1</v>
      </c>
      <c r="K169" s="3" t="n">
        <f aca="false">IF(J169=J168,K168+1,1)</f>
        <v>4</v>
      </c>
      <c r="L169" s="9" t="str">
        <f aca="false">IF(ABS(G169)&gt;STRONG_MOV_TRSH,"STRONG","")</f>
        <v/>
      </c>
      <c r="M169" s="9"/>
      <c r="N169" s="9" t="str">
        <f aca="false">IF(L162="STRONG",(E165/E162)-1,"")</f>
        <v/>
      </c>
      <c r="O169" s="1" t="n">
        <f aca="false">(C169-D169)</f>
        <v>181.5</v>
      </c>
      <c r="P169" s="9" t="n">
        <f aca="false">STDEV(G148:G169)*SQRT(252)</f>
        <v>0.160719820530228</v>
      </c>
      <c r="Q169" s="10" t="e">
        <f aca="false">IF(O169&gt;Statistics!$B$11,"High",IF(O169&lt;Statistics!$B$10,"Low", "Normal"))</f>
        <v>#NAME?</v>
      </c>
      <c r="R169" s="9" t="n">
        <f aca="false">G170</f>
        <v>0.00123851806522109</v>
      </c>
      <c r="S169" s="9" t="n">
        <f aca="false">IF(E172&lt;&gt;"",(E169/E172)-1,"")</f>
        <v>-0.00781157882325201</v>
      </c>
      <c r="T169" s="13" t="n">
        <f aca="false">F169/AVERAGE(F148:F167)</f>
        <v>1.27261097023868</v>
      </c>
      <c r="U169" s="1" t="n">
        <f aca="false">O169-O168</f>
        <v>-28.5</v>
      </c>
      <c r="V169" s="9" t="e">
        <f aca="false">IF(Q169="High","Wait",IF(G169&gt;0,"Buy","Sell"))</f>
        <v>#NAME?</v>
      </c>
      <c r="W169" s="9" t="e">
        <f aca="false">IF(Q169="High","Close",IF(G169&lt;0,"Close","Hold"))</f>
        <v>#NAME?</v>
      </c>
      <c r="X169" s="9" t="e">
        <f aca="false">IF(Q169="Normal", "Confirmed","Check")</f>
        <v>#NAME?</v>
      </c>
      <c r="Y169" s="9"/>
    </row>
    <row r="170" customFormat="false" ht="12.8" hidden="false" customHeight="false" outlineLevel="0" collapsed="false">
      <c r="A170" s="11" t="n">
        <v>45302.2083333333</v>
      </c>
      <c r="B170" s="7" t="n">
        <v>16966.25</v>
      </c>
      <c r="C170" s="7" t="n">
        <v>17056</v>
      </c>
      <c r="D170" s="7" t="n">
        <v>16753</v>
      </c>
      <c r="E170" s="7" t="n">
        <v>16955.5</v>
      </c>
      <c r="F170" s="8" t="n">
        <v>1370416</v>
      </c>
      <c r="G170" s="9" t="n">
        <f aca="false">IF(ISNUMBER(B169),LN(B170/B169), "")</f>
        <v>0.00123851806522109</v>
      </c>
      <c r="H170" s="1" t="str">
        <f aca="false">IF(A170&lt;&gt;"",TEXT(A170,"ddd"),"")</f>
        <v>Thu</v>
      </c>
      <c r="I170" s="1" t="str">
        <f aca="false">IF(A170&lt;&gt;"",TEXT(A170,"MMM"),"")</f>
        <v>Jan</v>
      </c>
      <c r="J170" s="3" t="n">
        <f aca="false">IF(G170&gt;0,1,IF(G170&lt;0,-1,0))</f>
        <v>1</v>
      </c>
      <c r="K170" s="3" t="n">
        <f aca="false">IF(J170=J169,K169+1,1)</f>
        <v>5</v>
      </c>
      <c r="L170" s="9" t="str">
        <f aca="false">IF(ABS(G170)&gt;STRONG_MOV_TRSH,"STRONG","")</f>
        <v/>
      </c>
      <c r="M170" s="9"/>
      <c r="N170" s="9" t="str">
        <f aca="false">IF(L163="STRONG",(E166/E163)-1,"")</f>
        <v/>
      </c>
      <c r="O170" s="1" t="n">
        <f aca="false">(C170-D170)</f>
        <v>303</v>
      </c>
      <c r="P170" s="9" t="n">
        <f aca="false">STDEV(G149:G170)*SQRT(252)</f>
        <v>0.160714736050707</v>
      </c>
      <c r="Q170" s="10" t="e">
        <f aca="false">IF(O170&gt;Statistics!$B$11,"High",IF(O170&lt;Statistics!$B$10,"Low", "Normal"))</f>
        <v>#NAME?</v>
      </c>
      <c r="R170" s="9" t="n">
        <f aca="false">G171</f>
        <v>0.000176806000077449</v>
      </c>
      <c r="S170" s="9" t="n">
        <f aca="false">IF(E173&lt;&gt;"",(E170/E173)-1,"")</f>
        <v>-0.00141346918342711</v>
      </c>
      <c r="T170" s="13" t="n">
        <f aca="false">F170/AVERAGE(F149:F168)</f>
        <v>1.76926710218308</v>
      </c>
      <c r="U170" s="1" t="n">
        <f aca="false">O170-O169</f>
        <v>121.5</v>
      </c>
      <c r="V170" s="9" t="e">
        <f aca="false">IF(Q170="High","Wait",IF(G170&gt;0,"Buy","Sell"))</f>
        <v>#NAME?</v>
      </c>
      <c r="W170" s="9" t="e">
        <f aca="false">IF(Q170="High","Close",IF(G170&lt;0,"Close","Hold"))</f>
        <v>#NAME?</v>
      </c>
      <c r="X170" s="9" t="e">
        <f aca="false">IF(Q170="Normal", "Confirmed","Check")</f>
        <v>#NAME?</v>
      </c>
      <c r="Y170" s="9"/>
    </row>
    <row r="171" customFormat="false" ht="12.8" hidden="false" customHeight="false" outlineLevel="0" collapsed="false">
      <c r="A171" s="11" t="n">
        <v>45303.2083333333</v>
      </c>
      <c r="B171" s="7" t="n">
        <v>16969.25</v>
      </c>
      <c r="C171" s="7" t="n">
        <v>17042.5</v>
      </c>
      <c r="D171" s="7" t="n">
        <v>16866.25</v>
      </c>
      <c r="E171" s="7" t="n">
        <v>16958</v>
      </c>
      <c r="F171" s="8" t="n">
        <v>1136604</v>
      </c>
      <c r="G171" s="9" t="n">
        <f aca="false">IF(ISNUMBER(B170),LN(B171/B170), "")</f>
        <v>0.000176806000077449</v>
      </c>
      <c r="H171" s="1" t="str">
        <f aca="false">IF(A171&lt;&gt;"",TEXT(A171,"ddd"),"")</f>
        <v>Fri</v>
      </c>
      <c r="I171" s="1" t="str">
        <f aca="false">IF(A171&lt;&gt;"",TEXT(A171,"MMM"),"")</f>
        <v>Jan</v>
      </c>
      <c r="J171" s="3" t="n">
        <f aca="false">IF(G171&gt;0,1,IF(G171&lt;0,-1,0))</f>
        <v>1</v>
      </c>
      <c r="K171" s="3" t="n">
        <f aca="false">IF(J171=J170,K170+1,1)</f>
        <v>6</v>
      </c>
      <c r="L171" s="9" t="str">
        <f aca="false">IF(ABS(G171)&gt;STRONG_MOV_TRSH,"STRONG","")</f>
        <v/>
      </c>
      <c r="M171" s="9"/>
      <c r="N171" s="9" t="str">
        <f aca="false">IF(L164="STRONG",(E167/E164)-1,"")</f>
        <v/>
      </c>
      <c r="O171" s="1" t="n">
        <f aca="false">(C171-D171)</f>
        <v>176.25</v>
      </c>
      <c r="P171" s="9" t="n">
        <f aca="false">STDEV(G150:G171)*SQRT(252)</f>
        <v>0.159338588021467</v>
      </c>
      <c r="Q171" s="10" t="e">
        <f aca="false">IF(O171&gt;Statistics!$B$11,"High",IF(O171&lt;Statistics!$B$10,"Low", "Normal"))</f>
        <v>#NAME?</v>
      </c>
      <c r="R171" s="9" t="n">
        <f aca="false">G172</f>
        <v>-0.000162070972706903</v>
      </c>
      <c r="S171" s="9" t="n">
        <f aca="false">IF(E174&lt;&gt;"",(E171/E174)-1,"")</f>
        <v>0.005842403392746</v>
      </c>
      <c r="T171" s="13" t="n">
        <f aca="false">F171/AVERAGE(F150:F169)</f>
        <v>1.4225543534378</v>
      </c>
      <c r="U171" s="1" t="n">
        <f aca="false">O171-O170</f>
        <v>-126.75</v>
      </c>
      <c r="V171" s="9" t="e">
        <f aca="false">IF(Q171="High","Wait",IF(G171&gt;0,"Buy","Sell"))</f>
        <v>#NAME?</v>
      </c>
      <c r="W171" s="9" t="e">
        <f aca="false">IF(Q171="High","Close",IF(G171&lt;0,"Close","Hold"))</f>
        <v>#NAME?</v>
      </c>
      <c r="X171" s="9" t="e">
        <f aca="false">IF(Q171="Normal", "Confirmed","Check")</f>
        <v>#NAME?</v>
      </c>
      <c r="Y171" s="9"/>
    </row>
    <row r="172" customFormat="false" ht="12.8" hidden="false" customHeight="false" outlineLevel="0" collapsed="false">
      <c r="A172" s="11" t="n">
        <v>45307.2083333333</v>
      </c>
      <c r="B172" s="7" t="n">
        <v>16966.5</v>
      </c>
      <c r="C172" s="7" t="n">
        <v>17034</v>
      </c>
      <c r="D172" s="7" t="n">
        <v>16812</v>
      </c>
      <c r="E172" s="7" t="n">
        <v>16962</v>
      </c>
      <c r="F172" s="8" t="n">
        <v>1590564</v>
      </c>
      <c r="G172" s="9" t="n">
        <f aca="false">IF(ISNUMBER(B171),LN(B172/B171), "")</f>
        <v>-0.000162070972706903</v>
      </c>
      <c r="H172" s="1" t="str">
        <f aca="false">IF(A172&lt;&gt;"",TEXT(A172,"ddd"),"")</f>
        <v>Tue</v>
      </c>
      <c r="I172" s="1" t="str">
        <f aca="false">IF(A172&lt;&gt;"",TEXT(A172,"MMM"),"")</f>
        <v>Jan</v>
      </c>
      <c r="J172" s="3" t="n">
        <f aca="false">IF(G172&gt;0,1,IF(G172&lt;0,-1,0))</f>
        <v>-1</v>
      </c>
      <c r="K172" s="3" t="n">
        <f aca="false">IF(J172=J171,K171+1,1)</f>
        <v>1</v>
      </c>
      <c r="L172" s="9" t="str">
        <f aca="false">IF(ABS(G172)&gt;STRONG_MOV_TRSH,"STRONG","")</f>
        <v/>
      </c>
      <c r="M172" s="9"/>
      <c r="N172" s="9" t="str">
        <f aca="false">IF(L165="STRONG",(E168/E165)-1,"")</f>
        <v/>
      </c>
      <c r="O172" s="1" t="n">
        <f aca="false">(C172-D172)</f>
        <v>222</v>
      </c>
      <c r="P172" s="9" t="n">
        <f aca="false">STDEV(G151:G172)*SQRT(252)</f>
        <v>0.158177352476644</v>
      </c>
      <c r="Q172" s="10" t="e">
        <f aca="false">IF(O172&gt;Statistics!$B$11,"High",IF(O172&lt;Statistics!$B$10,"Low", "Normal"))</f>
        <v>#NAME?</v>
      </c>
      <c r="R172" s="9" t="n">
        <f aca="false">G173</f>
        <v>-0.00571873441502751</v>
      </c>
      <c r="S172" s="9" t="n">
        <f aca="false">IF(E175&lt;&gt;"",(E172/E175)-1,"")</f>
        <v>-0.00909874253333531</v>
      </c>
      <c r="T172" s="13" t="n">
        <f aca="false">F172/AVERAGE(F151:F170)</f>
        <v>1.86789559582503</v>
      </c>
      <c r="U172" s="1" t="n">
        <f aca="false">O172-O171</f>
        <v>45.75</v>
      </c>
      <c r="V172" s="9" t="e">
        <f aca="false">IF(Q172="High","Wait",IF(G172&gt;0,"Buy","Sell"))</f>
        <v>#NAME?</v>
      </c>
      <c r="W172" s="9" t="e">
        <f aca="false">IF(Q172="High","Close",IF(G172&lt;0,"Close","Hold"))</f>
        <v>#NAME?</v>
      </c>
      <c r="X172" s="9" t="e">
        <f aca="false">IF(Q172="Normal", "Confirmed","Check")</f>
        <v>#NAME?</v>
      </c>
      <c r="Y172" s="9"/>
    </row>
    <row r="173" customFormat="false" ht="12.8" hidden="false" customHeight="false" outlineLevel="0" collapsed="false">
      <c r="A173" s="11" t="n">
        <v>45308.2083333333</v>
      </c>
      <c r="B173" s="7" t="n">
        <v>16869.75</v>
      </c>
      <c r="C173" s="7" t="n">
        <v>16981.25</v>
      </c>
      <c r="D173" s="7" t="n">
        <v>16689</v>
      </c>
      <c r="E173" s="7" t="n">
        <v>16979.5</v>
      </c>
      <c r="F173" s="8" t="n">
        <v>1232753</v>
      </c>
      <c r="G173" s="9" t="n">
        <f aca="false">IF(ISNUMBER(B172),LN(B173/B172), "")</f>
        <v>-0.00571873441502751</v>
      </c>
      <c r="H173" s="1" t="str">
        <f aca="false">IF(A173&lt;&gt;"",TEXT(A173,"ddd"),"")</f>
        <v>Wed</v>
      </c>
      <c r="I173" s="1" t="str">
        <f aca="false">IF(A173&lt;&gt;"",TEXT(A173,"MMM"),"")</f>
        <v>Jan</v>
      </c>
      <c r="J173" s="3" t="n">
        <f aca="false">IF(G173&gt;0,1,IF(G173&lt;0,-1,0))</f>
        <v>-1</v>
      </c>
      <c r="K173" s="3" t="n">
        <f aca="false">IF(J173=J172,K172+1,1)</f>
        <v>2</v>
      </c>
      <c r="L173" s="9" t="str">
        <f aca="false">IF(ABS(G173)&gt;STRONG_MOV_TRSH,"STRONG","")</f>
        <v/>
      </c>
      <c r="M173" s="9"/>
      <c r="N173" s="9" t="str">
        <f aca="false">IF(L166="STRONG",(E169/E166)-1,"")</f>
        <v/>
      </c>
      <c r="O173" s="1" t="n">
        <f aca="false">(C173-D173)</f>
        <v>292.25</v>
      </c>
      <c r="P173" s="9" t="n">
        <f aca="false">STDEV(G152:G173)*SQRT(252)</f>
        <v>0.155425499943771</v>
      </c>
      <c r="Q173" s="10" t="e">
        <f aca="false">IF(O173&gt;Statistics!$B$11,"High",IF(O173&lt;Statistics!$B$10,"Low", "Normal"))</f>
        <v>#NAME?</v>
      </c>
      <c r="R173" s="9" t="n">
        <f aca="false">G174</f>
        <v>0.0141410106617213</v>
      </c>
      <c r="S173" s="9" t="n">
        <f aca="false">IF(E176&lt;&gt;"",(E173/E176)-1,"")</f>
        <v>-0.0278402015372944</v>
      </c>
      <c r="T173" s="13" t="n">
        <f aca="false">F173/AVERAGE(F152:F171)</f>
        <v>1.3737297488184</v>
      </c>
      <c r="U173" s="1" t="n">
        <f aca="false">O173-O172</f>
        <v>70.25</v>
      </c>
      <c r="V173" s="9" t="e">
        <f aca="false">IF(Q173="High","Wait",IF(G173&gt;0,"Buy","Sell"))</f>
        <v>#NAME?</v>
      </c>
      <c r="W173" s="9" t="e">
        <f aca="false">IF(Q173="High","Close",IF(G173&lt;0,"Close","Hold"))</f>
        <v>#NAME?</v>
      </c>
      <c r="X173" s="9" t="e">
        <f aca="false">IF(Q173="Normal", "Confirmed","Check")</f>
        <v>#NAME?</v>
      </c>
      <c r="Y173" s="9"/>
    </row>
    <row r="174" customFormat="false" ht="12.8" hidden="false" customHeight="false" outlineLevel="0" collapsed="false">
      <c r="A174" s="11" t="n">
        <v>45309.2083333333</v>
      </c>
      <c r="B174" s="7" t="n">
        <v>17110</v>
      </c>
      <c r="C174" s="7" t="n">
        <v>17126</v>
      </c>
      <c r="D174" s="7" t="n">
        <v>16833.75</v>
      </c>
      <c r="E174" s="7" t="n">
        <v>16859.5</v>
      </c>
      <c r="F174" s="8" t="n">
        <v>1383841</v>
      </c>
      <c r="G174" s="9" t="n">
        <f aca="false">IF(ISNUMBER(B173),LN(B174/B173), "")</f>
        <v>0.0141410106617213</v>
      </c>
      <c r="H174" s="1" t="str">
        <f aca="false">IF(A174&lt;&gt;"",TEXT(A174,"ddd"),"")</f>
        <v>Thu</v>
      </c>
      <c r="I174" s="1" t="str">
        <f aca="false">IF(A174&lt;&gt;"",TEXT(A174,"MMM"),"")</f>
        <v>Jan</v>
      </c>
      <c r="J174" s="3" t="n">
        <f aca="false">IF(G174&gt;0,1,IF(G174&lt;0,-1,0))</f>
        <v>1</v>
      </c>
      <c r="K174" s="3" t="n">
        <f aca="false">IF(J174=J173,K173+1,1)</f>
        <v>1</v>
      </c>
      <c r="L174" s="9" t="str">
        <f aca="false">IF(ABS(G174)&gt;STRONG_MOV_TRSH,"STRONG","")</f>
        <v/>
      </c>
      <c r="M174" s="9"/>
      <c r="N174" s="9" t="str">
        <f aca="false">IF(L167="STRONG",(E170/E167)-1,"")</f>
        <v/>
      </c>
      <c r="O174" s="1" t="n">
        <f aca="false">(C174-D174)</f>
        <v>292.25</v>
      </c>
      <c r="P174" s="9" t="n">
        <f aca="false">STDEV(G153:G174)*SQRT(252)</f>
        <v>0.161539444973687</v>
      </c>
      <c r="Q174" s="10" t="e">
        <f aca="false">IF(O174&gt;Statistics!$B$11,"High",IF(O174&lt;Statistics!$B$10,"Low", "Normal"))</f>
        <v>#NAME?</v>
      </c>
      <c r="R174" s="9" t="n">
        <f aca="false">G175</f>
        <v>0.0190173177034183</v>
      </c>
      <c r="S174" s="9" t="n">
        <f aca="false">IF(E177&lt;&gt;"",(E174/E177)-1,"")</f>
        <v>-0.0342269576674114</v>
      </c>
      <c r="T174" s="13" t="n">
        <f aca="false">F174/AVERAGE(F153:F172)</f>
        <v>1.42784408482967</v>
      </c>
      <c r="U174" s="1" t="n">
        <f aca="false">O174-O173</f>
        <v>0</v>
      </c>
      <c r="V174" s="9" t="e">
        <f aca="false">IF(Q174="High","Wait",IF(G174&gt;0,"Buy","Sell"))</f>
        <v>#NAME?</v>
      </c>
      <c r="W174" s="9" t="e">
        <f aca="false">IF(Q174="High","Close",IF(G174&lt;0,"Close","Hold"))</f>
        <v>#NAME?</v>
      </c>
      <c r="X174" s="9" t="e">
        <f aca="false">IF(Q174="Normal", "Confirmed","Check")</f>
        <v>#NAME?</v>
      </c>
      <c r="Y174" s="9"/>
    </row>
    <row r="175" customFormat="false" ht="12.8" hidden="false" customHeight="false" outlineLevel="0" collapsed="false">
      <c r="A175" s="11" t="n">
        <v>45310.2083333333</v>
      </c>
      <c r="B175" s="7" t="n">
        <v>17438.5</v>
      </c>
      <c r="C175" s="7" t="n">
        <v>17472</v>
      </c>
      <c r="D175" s="7" t="n">
        <v>17107.25</v>
      </c>
      <c r="E175" s="7" t="n">
        <v>17117.75</v>
      </c>
      <c r="F175" s="8" t="n">
        <v>1279429</v>
      </c>
      <c r="G175" s="9" t="n">
        <f aca="false">IF(ISNUMBER(B174),LN(B175/B174), "")</f>
        <v>0.0190173177034183</v>
      </c>
      <c r="H175" s="1" t="str">
        <f aca="false">IF(A175&lt;&gt;"",TEXT(A175,"ddd"),"")</f>
        <v>Fri</v>
      </c>
      <c r="I175" s="1" t="str">
        <f aca="false">IF(A175&lt;&gt;"",TEXT(A175,"MMM"),"")</f>
        <v>Jan</v>
      </c>
      <c r="J175" s="3" t="n">
        <f aca="false">IF(G175&gt;0,1,IF(G175&lt;0,-1,0))</f>
        <v>1</v>
      </c>
      <c r="K175" s="3" t="n">
        <f aca="false">IF(J175=J174,K174+1,1)</f>
        <v>2</v>
      </c>
      <c r="L175" s="9" t="str">
        <f aca="false">IF(ABS(G175)&gt;STRONG_MOV_TRSH,"STRONG","")</f>
        <v/>
      </c>
      <c r="M175" s="9"/>
      <c r="N175" s="9" t="str">
        <f aca="false">IF(L168="STRONG",(E171/E168)-1,"")</f>
        <v/>
      </c>
      <c r="O175" s="1" t="n">
        <f aca="false">(C175-D175)</f>
        <v>364.75</v>
      </c>
      <c r="P175" s="9" t="n">
        <f aca="false">STDEV(G154:G175)*SQRT(252)</f>
        <v>0.171730912142242</v>
      </c>
      <c r="Q175" s="10" t="e">
        <f aca="false">IF(O175&gt;Statistics!$B$11,"High",IF(O175&lt;Statistics!$B$10,"Low", "Normal"))</f>
        <v>#NAME?</v>
      </c>
      <c r="R175" s="9" t="n">
        <f aca="false">G176</f>
        <v>0.00114623046048305</v>
      </c>
      <c r="S175" s="9" t="n">
        <f aca="false">IF(E178&lt;&gt;"",(E175/E178)-1,"")</f>
        <v>-0.0247129874939463</v>
      </c>
      <c r="T175" s="13" t="n">
        <f aca="false">F175/AVERAGE(F154:F173)</f>
        <v>1.2996146801935</v>
      </c>
      <c r="U175" s="1" t="n">
        <f aca="false">O175-O174</f>
        <v>72.5</v>
      </c>
      <c r="V175" s="9" t="e">
        <f aca="false">IF(Q175="High","Wait",IF(G175&gt;0,"Buy","Sell"))</f>
        <v>#NAME?</v>
      </c>
      <c r="W175" s="9" t="e">
        <f aca="false">IF(Q175="High","Close",IF(G175&lt;0,"Close","Hold"))</f>
        <v>#NAME?</v>
      </c>
      <c r="X175" s="9" t="e">
        <f aca="false">IF(Q175="Normal", "Confirmed","Check")</f>
        <v>#NAME?</v>
      </c>
      <c r="Y175" s="9"/>
    </row>
    <row r="176" customFormat="false" ht="12.8" hidden="false" customHeight="false" outlineLevel="0" collapsed="false">
      <c r="A176" s="11" t="n">
        <v>45313.2083333333</v>
      </c>
      <c r="B176" s="7" t="n">
        <v>17458.5</v>
      </c>
      <c r="C176" s="7" t="n">
        <v>17584.75</v>
      </c>
      <c r="D176" s="7" t="n">
        <v>17434.25</v>
      </c>
      <c r="E176" s="7" t="n">
        <v>17465.75</v>
      </c>
      <c r="F176" s="8" t="n">
        <v>1164374</v>
      </c>
      <c r="G176" s="9" t="n">
        <f aca="false">IF(ISNUMBER(B175),LN(B176/B175), "")</f>
        <v>0.00114623046048305</v>
      </c>
      <c r="H176" s="1" t="str">
        <f aca="false">IF(A176&lt;&gt;"",TEXT(A176,"ddd"),"")</f>
        <v>Mon</v>
      </c>
      <c r="I176" s="1" t="str">
        <f aca="false">IF(A176&lt;&gt;"",TEXT(A176,"MMM"),"")</f>
        <v>Jan</v>
      </c>
      <c r="J176" s="3" t="n">
        <f aca="false">IF(G176&gt;0,1,IF(G176&lt;0,-1,0))</f>
        <v>1</v>
      </c>
      <c r="K176" s="3" t="n">
        <f aca="false">IF(J176=J175,K175+1,1)</f>
        <v>3</v>
      </c>
      <c r="L176" s="9" t="str">
        <f aca="false">IF(ABS(G176)&gt;STRONG_MOV_TRSH,"STRONG","")</f>
        <v/>
      </c>
      <c r="M176" s="9"/>
      <c r="N176" s="9" t="str">
        <f aca="false">IF(L169="STRONG",(E172/E169)-1,"")</f>
        <v/>
      </c>
      <c r="O176" s="1" t="n">
        <f aca="false">(C176-D176)</f>
        <v>150.5</v>
      </c>
      <c r="P176" s="9" t="n">
        <f aca="false">STDEV(G155:G176)*SQRT(252)</f>
        <v>0.152921557995824</v>
      </c>
      <c r="Q176" s="10" t="e">
        <f aca="false">IF(O176&gt;Statistics!$B$11,"High",IF(O176&lt;Statistics!$B$10,"Low", "Normal"))</f>
        <v>#NAME?</v>
      </c>
      <c r="R176" s="9" t="n">
        <f aca="false">G177</f>
        <v>0.00415836665496602</v>
      </c>
      <c r="S176" s="9" t="n">
        <f aca="false">IF(E179&lt;&gt;"",(E176/E179)-1,"")</f>
        <v>-0.0086839304717985</v>
      </c>
      <c r="T176" s="13" t="n">
        <f aca="false">F176/AVERAGE(F155:F174)</f>
        <v>1.14490832588866</v>
      </c>
      <c r="U176" s="1" t="n">
        <f aca="false">O176-O175</f>
        <v>-214.25</v>
      </c>
      <c r="V176" s="9" t="e">
        <f aca="false">IF(Q176="High","Wait",IF(G176&gt;0,"Buy","Sell"))</f>
        <v>#NAME?</v>
      </c>
      <c r="W176" s="9" t="e">
        <f aca="false">IF(Q176="High","Close",IF(G176&lt;0,"Close","Hold"))</f>
        <v>#NAME?</v>
      </c>
      <c r="X176" s="9" t="e">
        <f aca="false">IF(Q176="Normal", "Confirmed","Check")</f>
        <v>#NAME?</v>
      </c>
      <c r="Y176" s="9"/>
    </row>
    <row r="177" customFormat="false" ht="12.8" hidden="false" customHeight="false" outlineLevel="0" collapsed="false">
      <c r="A177" s="11" t="n">
        <v>45314.2083333333</v>
      </c>
      <c r="B177" s="7" t="n">
        <v>17531.25</v>
      </c>
      <c r="C177" s="7" t="n">
        <v>17558.25</v>
      </c>
      <c r="D177" s="7" t="n">
        <v>17409.25</v>
      </c>
      <c r="E177" s="7" t="n">
        <v>17457</v>
      </c>
      <c r="F177" s="8" t="n">
        <v>964525</v>
      </c>
      <c r="G177" s="9" t="n">
        <f aca="false">IF(ISNUMBER(B176),LN(B177/B176), "")</f>
        <v>0.00415836665496602</v>
      </c>
      <c r="H177" s="1" t="str">
        <f aca="false">IF(A177&lt;&gt;"",TEXT(A177,"ddd"),"")</f>
        <v>Tue</v>
      </c>
      <c r="I177" s="1" t="str">
        <f aca="false">IF(A177&lt;&gt;"",TEXT(A177,"MMM"),"")</f>
        <v>Jan</v>
      </c>
      <c r="J177" s="3" t="n">
        <f aca="false">IF(G177&gt;0,1,IF(G177&lt;0,-1,0))</f>
        <v>1</v>
      </c>
      <c r="K177" s="3" t="n">
        <f aca="false">IF(J177=J176,K176+1,1)</f>
        <v>4</v>
      </c>
      <c r="L177" s="9" t="str">
        <f aca="false">IF(ABS(G177)&gt;STRONG_MOV_TRSH,"STRONG","")</f>
        <v/>
      </c>
      <c r="M177" s="9"/>
      <c r="N177" s="9" t="str">
        <f aca="false">IF(L170="STRONG",(E173/E170)-1,"")</f>
        <v/>
      </c>
      <c r="O177" s="1" t="n">
        <f aca="false">(C177-D177)</f>
        <v>149</v>
      </c>
      <c r="P177" s="9" t="n">
        <f aca="false">STDEV(G156:G177)*SQRT(252)</f>
        <v>0.152735989390439</v>
      </c>
      <c r="Q177" s="10" t="e">
        <f aca="false">IF(O177&gt;Statistics!$B$11,"High",IF(O177&lt;Statistics!$B$10,"Low", "Normal"))</f>
        <v>#NAME?</v>
      </c>
      <c r="R177" s="9" t="n">
        <f aca="false">G178</f>
        <v>0.00510636986362384</v>
      </c>
      <c r="S177" s="9" t="n">
        <f aca="false">IF(E180&lt;&gt;"",(E177/E180)-1,"")</f>
        <v>-0.00667169295987025</v>
      </c>
      <c r="T177" s="13" t="n">
        <f aca="false">F177/AVERAGE(F156:F175)</f>
        <v>0.925215507514555</v>
      </c>
      <c r="U177" s="1" t="n">
        <f aca="false">O177-O176</f>
        <v>-1.5</v>
      </c>
      <c r="V177" s="9" t="e">
        <f aca="false">IF(Q177="High","Wait",IF(G177&gt;0,"Buy","Sell"))</f>
        <v>#NAME?</v>
      </c>
      <c r="W177" s="9" t="e">
        <f aca="false">IF(Q177="High","Close",IF(G177&lt;0,"Close","Hold"))</f>
        <v>#NAME?</v>
      </c>
      <c r="X177" s="9" t="e">
        <f aca="false">IF(Q177="Normal", "Confirmed","Check")</f>
        <v>#NAME?</v>
      </c>
      <c r="Y177" s="9"/>
    </row>
    <row r="178" customFormat="false" ht="12.8" hidden="false" customHeight="false" outlineLevel="0" collapsed="false">
      <c r="A178" s="11" t="n">
        <v>45315.2083333333</v>
      </c>
      <c r="B178" s="7" t="n">
        <v>17621</v>
      </c>
      <c r="C178" s="7" t="n">
        <v>17794</v>
      </c>
      <c r="D178" s="7" t="n">
        <v>17551.5</v>
      </c>
      <c r="E178" s="7" t="n">
        <v>17551.5</v>
      </c>
      <c r="F178" s="8" t="n">
        <v>1276789</v>
      </c>
      <c r="G178" s="9" t="n">
        <f aca="false">IF(ISNUMBER(B177),LN(B178/B177), "")</f>
        <v>0.00510636986362384</v>
      </c>
      <c r="H178" s="1" t="str">
        <f aca="false">IF(A178&lt;&gt;"",TEXT(A178,"ddd"),"")</f>
        <v>Wed</v>
      </c>
      <c r="I178" s="1" t="str">
        <f aca="false">IF(A178&lt;&gt;"",TEXT(A178,"MMM"),"")</f>
        <v>Jan</v>
      </c>
      <c r="J178" s="3" t="n">
        <f aca="false">IF(G178&gt;0,1,IF(G178&lt;0,-1,0))</f>
        <v>1</v>
      </c>
      <c r="K178" s="3" t="n">
        <f aca="false">IF(J178=J177,K177+1,1)</f>
        <v>5</v>
      </c>
      <c r="L178" s="9" t="str">
        <f aca="false">IF(ABS(G178)&gt;STRONG_MOV_TRSH,"STRONG","")</f>
        <v/>
      </c>
      <c r="M178" s="9"/>
      <c r="N178" s="9" t="str">
        <f aca="false">IF(L171="STRONG",(E174/E171)-1,"")</f>
        <v/>
      </c>
      <c r="O178" s="1" t="n">
        <f aca="false">(C178-D178)</f>
        <v>242.5</v>
      </c>
      <c r="P178" s="9" t="n">
        <f aca="false">STDEV(G157:G178)*SQRT(252)</f>
        <v>0.141397117958786</v>
      </c>
      <c r="Q178" s="10" t="e">
        <f aca="false">IF(O178&gt;Statistics!$B$11,"High",IF(O178&lt;Statistics!$B$10,"Low", "Normal"))</f>
        <v>#NAME?</v>
      </c>
      <c r="R178" s="9" t="n">
        <f aca="false">G179</f>
        <v>0.000765837991792506</v>
      </c>
      <c r="S178" s="9" t="n">
        <f aca="false">IF(E181&lt;&gt;"",(E178/E181)-1,"")</f>
        <v>0.00279960005713464</v>
      </c>
      <c r="T178" s="13" t="n">
        <f aca="false">F178/AVERAGE(F157:F176)</f>
        <v>1.21885039785527</v>
      </c>
      <c r="U178" s="1" t="n">
        <f aca="false">O178-O177</f>
        <v>93.5</v>
      </c>
      <c r="V178" s="9" t="e">
        <f aca="false">IF(Q178="High","Wait",IF(G178&gt;0,"Buy","Sell"))</f>
        <v>#NAME?</v>
      </c>
      <c r="W178" s="9" t="e">
        <f aca="false">IF(Q178="High","Close",IF(G178&lt;0,"Close","Hold"))</f>
        <v>#NAME?</v>
      </c>
      <c r="X178" s="9" t="e">
        <f aca="false">IF(Q178="Normal", "Confirmed","Check")</f>
        <v>#NAME?</v>
      </c>
      <c r="Y178" s="9"/>
    </row>
    <row r="179" customFormat="false" ht="12.8" hidden="false" customHeight="false" outlineLevel="0" collapsed="false">
      <c r="A179" s="11" t="n">
        <v>45316.2083333333</v>
      </c>
      <c r="B179" s="7" t="n">
        <v>17634.5</v>
      </c>
      <c r="C179" s="7" t="n">
        <v>17752</v>
      </c>
      <c r="D179" s="7" t="n">
        <v>17541.75</v>
      </c>
      <c r="E179" s="7" t="n">
        <v>17618.75</v>
      </c>
      <c r="F179" s="8" t="n">
        <v>1302123</v>
      </c>
      <c r="G179" s="9" t="n">
        <f aca="false">IF(ISNUMBER(B178),LN(B179/B178), "")</f>
        <v>0.000765837991792506</v>
      </c>
      <c r="H179" s="1" t="str">
        <f aca="false">IF(A179&lt;&gt;"",TEXT(A179,"ddd"),"")</f>
        <v>Thu</v>
      </c>
      <c r="I179" s="1" t="str">
        <f aca="false">IF(A179&lt;&gt;"",TEXT(A179,"MMM"),"")</f>
        <v>Jan</v>
      </c>
      <c r="J179" s="3" t="n">
        <f aca="false">IF(G179&gt;0,1,IF(G179&lt;0,-1,0))</f>
        <v>1</v>
      </c>
      <c r="K179" s="3" t="n">
        <f aca="false">IF(J179=J178,K178+1,1)</f>
        <v>6</v>
      </c>
      <c r="L179" s="9" t="str">
        <f aca="false">IF(ABS(G179)&gt;STRONG_MOV_TRSH,"STRONG","")</f>
        <v/>
      </c>
      <c r="M179" s="9"/>
      <c r="N179" s="9" t="str">
        <f aca="false">IF(L172="STRONG",(E175/E172)-1,"")</f>
        <v/>
      </c>
      <c r="O179" s="1" t="n">
        <f aca="false">(C179-D179)</f>
        <v>210.25</v>
      </c>
      <c r="P179" s="9" t="n">
        <f aca="false">STDEV(G158:G179)*SQRT(252)</f>
        <v>0.13777734889658</v>
      </c>
      <c r="Q179" s="10" t="e">
        <f aca="false">IF(O179&gt;Statistics!$B$11,"High",IF(O179&lt;Statistics!$B$10,"Low", "Normal"))</f>
        <v>#NAME?</v>
      </c>
      <c r="R179" s="9" t="n">
        <f aca="false">G180</f>
        <v>-0.00611466148734713</v>
      </c>
      <c r="S179" s="9" t="n">
        <f aca="false">IF(E182&lt;&gt;"",(E179/E182)-1,"")</f>
        <v>-0.00504009487237411</v>
      </c>
      <c r="T179" s="13" t="n">
        <f aca="false">F179/AVERAGE(F158:F177)</f>
        <v>1.25248519559504</v>
      </c>
      <c r="U179" s="1" t="n">
        <f aca="false">O179-O178</f>
        <v>-32.25</v>
      </c>
      <c r="V179" s="9" t="e">
        <f aca="false">IF(Q179="High","Wait",IF(G179&gt;0,"Buy","Sell"))</f>
        <v>#NAME?</v>
      </c>
      <c r="W179" s="9" t="e">
        <f aca="false">IF(Q179="High","Close",IF(G179&lt;0,"Close","Hold"))</f>
        <v>#NAME?</v>
      </c>
      <c r="X179" s="9" t="e">
        <f aca="false">IF(Q179="Normal", "Confirmed","Check")</f>
        <v>#NAME?</v>
      </c>
      <c r="Y179" s="9"/>
    </row>
    <row r="180" customFormat="false" ht="12.8" hidden="false" customHeight="false" outlineLevel="0" collapsed="false">
      <c r="A180" s="11" t="n">
        <v>45317.2083333333</v>
      </c>
      <c r="B180" s="7" t="n">
        <v>17527</v>
      </c>
      <c r="C180" s="7" t="n">
        <v>17631.25</v>
      </c>
      <c r="D180" s="7" t="n">
        <v>17465.75</v>
      </c>
      <c r="E180" s="7" t="n">
        <v>17574.25</v>
      </c>
      <c r="F180" s="8" t="n">
        <v>1185606</v>
      </c>
      <c r="G180" s="9" t="n">
        <f aca="false">IF(ISNUMBER(B179),LN(B180/B179), "")</f>
        <v>-0.00611466148734713</v>
      </c>
      <c r="H180" s="1" t="str">
        <f aca="false">IF(A180&lt;&gt;"",TEXT(A180,"ddd"),"")</f>
        <v>Fri</v>
      </c>
      <c r="I180" s="1" t="str">
        <f aca="false">IF(A180&lt;&gt;"",TEXT(A180,"MMM"),"")</f>
        <v>Jan</v>
      </c>
      <c r="J180" s="3" t="n">
        <f aca="false">IF(G180&gt;0,1,IF(G180&lt;0,-1,0))</f>
        <v>-1</v>
      </c>
      <c r="K180" s="3" t="n">
        <f aca="false">IF(J180=J179,K179+1,1)</f>
        <v>1</v>
      </c>
      <c r="L180" s="9" t="str">
        <f aca="false">IF(ABS(G180)&gt;STRONG_MOV_TRSH,"STRONG","")</f>
        <v/>
      </c>
      <c r="M180" s="9"/>
      <c r="N180" s="9" t="str">
        <f aca="false">IF(L173="STRONG",(E176/E173)-1,"")</f>
        <v/>
      </c>
      <c r="O180" s="1" t="n">
        <f aca="false">(C180-D180)</f>
        <v>165.5</v>
      </c>
      <c r="P180" s="9" t="n">
        <f aca="false">STDEV(G159:G180)*SQRT(252)</f>
        <v>0.140350741699664</v>
      </c>
      <c r="Q180" s="10" t="e">
        <f aca="false">IF(O180&gt;Statistics!$B$11,"High",IF(O180&lt;Statistics!$B$10,"Low", "Normal"))</f>
        <v>#NAME?</v>
      </c>
      <c r="R180" s="9" t="n">
        <f aca="false">G181</f>
        <v>0.0101610160978184</v>
      </c>
      <c r="S180" s="9" t="n">
        <f aca="false">IF(E183&lt;&gt;"",(E180/E183)-1,"")</f>
        <v>0.00842059962702635</v>
      </c>
      <c r="T180" s="13" t="n">
        <f aca="false">F180/AVERAGE(F159:F178)</f>
        <v>1.11741165190749</v>
      </c>
      <c r="U180" s="1" t="n">
        <f aca="false">O180-O179</f>
        <v>-44.75</v>
      </c>
      <c r="V180" s="9" t="e">
        <f aca="false">IF(Q180="High","Wait",IF(G180&gt;0,"Buy","Sell"))</f>
        <v>#NAME?</v>
      </c>
      <c r="W180" s="9" t="e">
        <f aca="false">IF(Q180="High","Close",IF(G180&lt;0,"Close","Hold"))</f>
        <v>#NAME?</v>
      </c>
      <c r="X180" s="9" t="e">
        <f aca="false">IF(Q180="Normal", "Confirmed","Check")</f>
        <v>#NAME?</v>
      </c>
      <c r="Y180" s="9"/>
    </row>
    <row r="181" customFormat="false" ht="12.8" hidden="false" customHeight="false" outlineLevel="0" collapsed="false">
      <c r="A181" s="11" t="n">
        <v>45320.2083333333</v>
      </c>
      <c r="B181" s="7" t="n">
        <v>17706</v>
      </c>
      <c r="C181" s="7" t="n">
        <v>17716.25</v>
      </c>
      <c r="D181" s="7" t="n">
        <v>17456.25</v>
      </c>
      <c r="E181" s="7" t="n">
        <v>17502.5</v>
      </c>
      <c r="F181" s="8" t="n">
        <v>1000807</v>
      </c>
      <c r="G181" s="9" t="n">
        <f aca="false">IF(ISNUMBER(B180),LN(B181/B180), "")</f>
        <v>0.0101610160978184</v>
      </c>
      <c r="H181" s="1" t="str">
        <f aca="false">IF(A181&lt;&gt;"",TEXT(A181,"ddd"),"")</f>
        <v>Mon</v>
      </c>
      <c r="I181" s="1" t="str">
        <f aca="false">IF(A181&lt;&gt;"",TEXT(A181,"MMM"),"")</f>
        <v>Jan</v>
      </c>
      <c r="J181" s="3" t="n">
        <f aca="false">IF(G181&gt;0,1,IF(G181&lt;0,-1,0))</f>
        <v>1</v>
      </c>
      <c r="K181" s="3" t="n">
        <f aca="false">IF(J181=J180,K180+1,1)</f>
        <v>1</v>
      </c>
      <c r="L181" s="9" t="str">
        <f aca="false">IF(ABS(G181)&gt;STRONG_MOV_TRSH,"STRONG","")</f>
        <v/>
      </c>
      <c r="M181" s="9"/>
      <c r="N181" s="9" t="str">
        <f aca="false">IF(L174="STRONG",(E177/E174)-1,"")</f>
        <v/>
      </c>
      <c r="O181" s="1" t="n">
        <f aca="false">(C181-D181)</f>
        <v>260</v>
      </c>
      <c r="P181" s="9" t="n">
        <f aca="false">STDEV(G160:G181)*SQRT(252)</f>
        <v>0.142631616096028</v>
      </c>
      <c r="Q181" s="10" t="e">
        <f aca="false">IF(O181&gt;Statistics!$B$11,"High",IF(O181&lt;Statistics!$B$10,"Low", "Normal"))</f>
        <v>#NAME?</v>
      </c>
      <c r="R181" s="9" t="n">
        <f aca="false">G182</f>
        <v>-0.00665828580041559</v>
      </c>
      <c r="S181" s="9" t="n">
        <f aca="false">IF(E184&lt;&gt;"",(E181/E184)-1,"")</f>
        <v>0.0131693198263387</v>
      </c>
      <c r="T181" s="13" t="n">
        <f aca="false">F181/AVERAGE(F160:F179)</f>
        <v>0.90954436444737</v>
      </c>
      <c r="U181" s="1" t="n">
        <f aca="false">O181-O180</f>
        <v>94.5</v>
      </c>
      <c r="V181" s="9" t="e">
        <f aca="false">IF(Q181="High","Wait",IF(G181&gt;0,"Buy","Sell"))</f>
        <v>#NAME?</v>
      </c>
      <c r="W181" s="9" t="e">
        <f aca="false">IF(Q181="High","Close",IF(G181&lt;0,"Close","Hold"))</f>
        <v>#NAME?</v>
      </c>
      <c r="X181" s="9" t="e">
        <f aca="false">IF(Q181="Normal", "Confirmed","Check")</f>
        <v>#NAME?</v>
      </c>
      <c r="Y181" s="9"/>
    </row>
    <row r="182" customFormat="false" ht="12.8" hidden="false" customHeight="false" outlineLevel="0" collapsed="false">
      <c r="A182" s="11" t="n">
        <v>45321.2083333333</v>
      </c>
      <c r="B182" s="7" t="n">
        <v>17588.5</v>
      </c>
      <c r="C182" s="7" t="n">
        <v>17735.75</v>
      </c>
      <c r="D182" s="7" t="n">
        <v>17466.5</v>
      </c>
      <c r="E182" s="7" t="n">
        <v>17708</v>
      </c>
      <c r="F182" s="8" t="n">
        <v>997556</v>
      </c>
      <c r="G182" s="9" t="n">
        <f aca="false">IF(ISNUMBER(B181),LN(B182/B181), "")</f>
        <v>-0.00665828580041559</v>
      </c>
      <c r="H182" s="1" t="str">
        <f aca="false">IF(A182&lt;&gt;"",TEXT(A182,"ddd"),"")</f>
        <v>Tue</v>
      </c>
      <c r="I182" s="1" t="str">
        <f aca="false">IF(A182&lt;&gt;"",TEXT(A182,"MMM"),"")</f>
        <v>Jan</v>
      </c>
      <c r="J182" s="3" t="n">
        <f aca="false">IF(G182&gt;0,1,IF(G182&lt;0,-1,0))</f>
        <v>-1</v>
      </c>
      <c r="K182" s="3" t="n">
        <f aca="false">IF(J182=J181,K181+1,1)</f>
        <v>1</v>
      </c>
      <c r="L182" s="9" t="str">
        <f aca="false">IF(ABS(G182)&gt;STRONG_MOV_TRSH,"STRONG","")</f>
        <v/>
      </c>
      <c r="M182" s="9"/>
      <c r="N182" s="9" t="str">
        <f aca="false">IF(L175="STRONG",(E178/E175)-1,"")</f>
        <v/>
      </c>
      <c r="O182" s="1" t="n">
        <f aca="false">(C182-D182)</f>
        <v>269.25</v>
      </c>
      <c r="P182" s="9" t="n">
        <f aca="false">STDEV(G161:G182)*SQRT(252)</f>
        <v>0.14535774215203</v>
      </c>
      <c r="Q182" s="10" t="e">
        <f aca="false">IF(O182&gt;Statistics!$B$11,"High",IF(O182&lt;Statistics!$B$10,"Low", "Normal"))</f>
        <v>#NAME?</v>
      </c>
      <c r="R182" s="9" t="n">
        <f aca="false">G183</f>
        <v>-0.0198825122278061</v>
      </c>
      <c r="S182" s="9" t="n">
        <f aca="false">IF(E185&lt;&gt;"",(E182/E185)-1,"")</f>
        <v>0.00659390632105494</v>
      </c>
      <c r="T182" s="13" t="n">
        <f aca="false">F182/AVERAGE(F161:F180)</f>
        <v>0.886357095581072</v>
      </c>
      <c r="U182" s="1" t="n">
        <f aca="false">O182-O181</f>
        <v>9.25</v>
      </c>
      <c r="V182" s="9" t="e">
        <f aca="false">IF(Q182="High","Wait",IF(G182&gt;0,"Buy","Sell"))</f>
        <v>#NAME?</v>
      </c>
      <c r="W182" s="9" t="e">
        <f aca="false">IF(Q182="High","Close",IF(G182&lt;0,"Close","Hold"))</f>
        <v>#NAME?</v>
      </c>
      <c r="X182" s="9" t="e">
        <f aca="false">IF(Q182="Normal", "Confirmed","Check")</f>
        <v>#NAME?</v>
      </c>
      <c r="Y182" s="9"/>
    </row>
    <row r="183" customFormat="false" ht="12.8" hidden="false" customHeight="false" outlineLevel="0" collapsed="false">
      <c r="A183" s="11" t="n">
        <v>45322.2083333333</v>
      </c>
      <c r="B183" s="7" t="n">
        <v>17242.25</v>
      </c>
      <c r="C183" s="7" t="n">
        <v>17483.75</v>
      </c>
      <c r="D183" s="7" t="n">
        <v>17221.75</v>
      </c>
      <c r="E183" s="7" t="n">
        <v>17427.5</v>
      </c>
      <c r="F183" s="8" t="n">
        <v>1392644</v>
      </c>
      <c r="G183" s="9" t="n">
        <f aca="false">IF(ISNUMBER(B182),LN(B183/B182), "")</f>
        <v>-0.0198825122278061</v>
      </c>
      <c r="H183" s="1" t="str">
        <f aca="false">IF(A183&lt;&gt;"",TEXT(A183,"ddd"),"")</f>
        <v>Wed</v>
      </c>
      <c r="I183" s="1" t="str">
        <f aca="false">IF(A183&lt;&gt;"",TEXT(A183,"MMM"),"")</f>
        <v>Jan</v>
      </c>
      <c r="J183" s="3" t="n">
        <f aca="false">IF(G183&gt;0,1,IF(G183&lt;0,-1,0))</f>
        <v>-1</v>
      </c>
      <c r="K183" s="3" t="n">
        <f aca="false">IF(J183=J182,K182+1,1)</f>
        <v>2</v>
      </c>
      <c r="L183" s="9" t="str">
        <f aca="false">IF(ABS(G183)&gt;STRONG_MOV_TRSH,"STRONG","")</f>
        <v/>
      </c>
      <c r="M183" s="9"/>
      <c r="N183" s="9" t="str">
        <f aca="false">IF(L176="STRONG",(E179/E176)-1,"")</f>
        <v/>
      </c>
      <c r="O183" s="1" t="n">
        <f aca="false">(C183-D183)</f>
        <v>262</v>
      </c>
      <c r="P183" s="9" t="n">
        <f aca="false">STDEV(G162:G183)*SQRT(252)</f>
        <v>0.161919914423277</v>
      </c>
      <c r="Q183" s="10" t="e">
        <f aca="false">IF(O183&gt;Statistics!$B$11,"High",IF(O183&lt;Statistics!$B$10,"Low", "Normal"))</f>
        <v>#NAME?</v>
      </c>
      <c r="R183" s="9" t="n">
        <f aca="false">G184</f>
        <v>0.0112172807432716</v>
      </c>
      <c r="S183" s="9" t="n">
        <f aca="false">IF(E186&lt;&gt;"",(E183/E186)-1,"")</f>
        <v>-0.0151311792712734</v>
      </c>
      <c r="T183" s="13" t="n">
        <f aca="false">F183/AVERAGE(F162:F181)</f>
        <v>1.21663117033582</v>
      </c>
      <c r="U183" s="1" t="n">
        <f aca="false">O183-O182</f>
        <v>-7.25</v>
      </c>
      <c r="V183" s="9" t="e">
        <f aca="false">IF(Q183="High","Wait",IF(G183&gt;0,"Buy","Sell"))</f>
        <v>#NAME?</v>
      </c>
      <c r="W183" s="9" t="e">
        <f aca="false">IF(Q183="High","Close",IF(G183&lt;0,"Close","Hold"))</f>
        <v>#NAME?</v>
      </c>
      <c r="X183" s="9" t="e">
        <f aca="false">IF(Q183="Normal", "Confirmed","Check")</f>
        <v>#NAME?</v>
      </c>
      <c r="Y183" s="9"/>
    </row>
    <row r="184" customFormat="false" ht="12.8" hidden="false" customHeight="false" outlineLevel="0" collapsed="false">
      <c r="A184" s="11" t="n">
        <v>45323.2083333333</v>
      </c>
      <c r="B184" s="7" t="n">
        <v>17436.75</v>
      </c>
      <c r="C184" s="7" t="n">
        <v>17645.5</v>
      </c>
      <c r="D184" s="7" t="n">
        <v>17262.75</v>
      </c>
      <c r="E184" s="7" t="n">
        <v>17275</v>
      </c>
      <c r="F184" s="8" t="n">
        <v>1254476</v>
      </c>
      <c r="G184" s="9" t="n">
        <f aca="false">IF(ISNUMBER(B183),LN(B184/B183), "")</f>
        <v>0.0112172807432716</v>
      </c>
      <c r="H184" s="1" t="str">
        <f aca="false">IF(A184&lt;&gt;"",TEXT(A184,"ddd"),"")</f>
        <v>Thu</v>
      </c>
      <c r="I184" s="1" t="str">
        <f aca="false">IF(A184&lt;&gt;"",TEXT(A184,"MMM"),"")</f>
        <v>Feb</v>
      </c>
      <c r="J184" s="3" t="n">
        <f aca="false">IF(G184&gt;0,1,IF(G184&lt;0,-1,0))</f>
        <v>1</v>
      </c>
      <c r="K184" s="3" t="n">
        <f aca="false">IF(J184=J183,K183+1,1)</f>
        <v>1</v>
      </c>
      <c r="L184" s="9" t="str">
        <f aca="false">IF(ABS(G184)&gt;STRONG_MOV_TRSH,"STRONG","")</f>
        <v/>
      </c>
      <c r="M184" s="9"/>
      <c r="N184" s="9" t="str">
        <f aca="false">IF(L177="STRONG",(E180/E177)-1,"")</f>
        <v/>
      </c>
      <c r="O184" s="1" t="n">
        <f aca="false">(C184-D184)</f>
        <v>382.75</v>
      </c>
      <c r="P184" s="9" t="n">
        <f aca="false">STDEV(G163:G184)*SQRT(252)</f>
        <v>0.165141345132951</v>
      </c>
      <c r="Q184" s="10" t="e">
        <f aca="false">IF(O184&gt;Statistics!$B$11,"High",IF(O184&lt;Statistics!$B$10,"Low", "Normal"))</f>
        <v>#NAME?</v>
      </c>
      <c r="R184" s="9" t="n">
        <f aca="false">G185</f>
        <v>0.0168331644976959</v>
      </c>
      <c r="S184" s="9" t="n">
        <f aca="false">IF(E187&lt;&gt;"",(E184/E187)-1,"")</f>
        <v>-0.0241215681843859</v>
      </c>
      <c r="T184" s="13" t="n">
        <f aca="false">F184/AVERAGE(F163:F182)</f>
        <v>1.08778761401123</v>
      </c>
      <c r="U184" s="1" t="n">
        <f aca="false">O184-O183</f>
        <v>120.75</v>
      </c>
      <c r="V184" s="9" t="e">
        <f aca="false">IF(Q184="High","Wait",IF(G184&gt;0,"Buy","Sell"))</f>
        <v>#NAME?</v>
      </c>
      <c r="W184" s="9" t="e">
        <f aca="false">IF(Q184="High","Close",IF(G184&lt;0,"Close","Hold"))</f>
        <v>#NAME?</v>
      </c>
      <c r="X184" s="9" t="e">
        <f aca="false">IF(Q184="Normal", "Confirmed","Check")</f>
        <v>#NAME?</v>
      </c>
      <c r="Y184" s="9"/>
    </row>
    <row r="185" customFormat="false" ht="12.8" hidden="false" customHeight="false" outlineLevel="0" collapsed="false">
      <c r="A185" s="11" t="n">
        <v>45324.2083333333</v>
      </c>
      <c r="B185" s="7" t="n">
        <v>17732.75</v>
      </c>
      <c r="C185" s="7" t="n">
        <v>17775.5</v>
      </c>
      <c r="D185" s="7" t="n">
        <v>17465.75</v>
      </c>
      <c r="E185" s="7" t="n">
        <v>17592</v>
      </c>
      <c r="F185" s="8" t="n">
        <v>1343148</v>
      </c>
      <c r="G185" s="9" t="n">
        <f aca="false">IF(ISNUMBER(B184),LN(B185/B184), "")</f>
        <v>0.0168331644976959</v>
      </c>
      <c r="H185" s="1" t="str">
        <f aca="false">IF(A185&lt;&gt;"",TEXT(A185,"ddd"),"")</f>
        <v>Fri</v>
      </c>
      <c r="I185" s="1" t="str">
        <f aca="false">IF(A185&lt;&gt;"",TEXT(A185,"MMM"),"")</f>
        <v>Feb</v>
      </c>
      <c r="J185" s="3" t="n">
        <f aca="false">IF(G185&gt;0,1,IF(G185&lt;0,-1,0))</f>
        <v>1</v>
      </c>
      <c r="K185" s="3" t="n">
        <f aca="false">IF(J185=J184,K184+1,1)</f>
        <v>2</v>
      </c>
      <c r="L185" s="9" t="str">
        <f aca="false">IF(ABS(G185)&gt;STRONG_MOV_TRSH,"STRONG","")</f>
        <v/>
      </c>
      <c r="M185" s="9"/>
      <c r="N185" s="9" t="str">
        <f aca="false">IF(L178="STRONG",(E181/E178)-1,"")</f>
        <v/>
      </c>
      <c r="O185" s="1" t="n">
        <f aca="false">(C185-D185)</f>
        <v>309.75</v>
      </c>
      <c r="P185" s="9" t="n">
        <f aca="false">STDEV(G164:G185)*SQRT(252)</f>
        <v>0.158795637095205</v>
      </c>
      <c r="Q185" s="10" t="e">
        <f aca="false">IF(O185&gt;Statistics!$B$11,"High",IF(O185&lt;Statistics!$B$10,"Low", "Normal"))</f>
        <v>#NAME?</v>
      </c>
      <c r="R185" s="9" t="n">
        <f aca="false">G186</f>
        <v>-0.00184857282181974</v>
      </c>
      <c r="S185" s="9" t="n">
        <f aca="false">IF(E188&lt;&gt;"",(E185/E188)-1,"")</f>
        <v>-0.00317316409791479</v>
      </c>
      <c r="T185" s="13" t="n">
        <f aca="false">F185/AVERAGE(F164:F183)</f>
        <v>1.14855960585573</v>
      </c>
      <c r="U185" s="1" t="n">
        <f aca="false">O185-O184</f>
        <v>-73</v>
      </c>
      <c r="V185" s="9" t="e">
        <f aca="false">IF(Q185="High","Wait",IF(G185&gt;0,"Buy","Sell"))</f>
        <v>#NAME?</v>
      </c>
      <c r="W185" s="9" t="e">
        <f aca="false">IF(Q185="High","Close",IF(G185&lt;0,"Close","Hold"))</f>
        <v>#NAME?</v>
      </c>
      <c r="X185" s="9" t="e">
        <f aca="false">IF(Q185="Normal", "Confirmed","Check")</f>
        <v>#NAME?</v>
      </c>
      <c r="Y185" s="9"/>
    </row>
    <row r="186" customFormat="false" ht="12.8" hidden="false" customHeight="false" outlineLevel="0" collapsed="false">
      <c r="A186" s="11" t="n">
        <v>45327.2083333333</v>
      </c>
      <c r="B186" s="7" t="n">
        <v>17700</v>
      </c>
      <c r="C186" s="7" t="n">
        <v>17745</v>
      </c>
      <c r="D186" s="7" t="n">
        <v>17553.75</v>
      </c>
      <c r="E186" s="7" t="n">
        <v>17695.25</v>
      </c>
      <c r="F186" s="8" t="n">
        <v>1057797</v>
      </c>
      <c r="G186" s="9" t="n">
        <f aca="false">IF(ISNUMBER(B185),LN(B186/B185), "")</f>
        <v>-0.00184857282181974</v>
      </c>
      <c r="H186" s="1" t="str">
        <f aca="false">IF(A186&lt;&gt;"",TEXT(A186,"ddd"),"")</f>
        <v>Mon</v>
      </c>
      <c r="I186" s="1" t="str">
        <f aca="false">IF(A186&lt;&gt;"",TEXT(A186,"MMM"),"")</f>
        <v>Feb</v>
      </c>
      <c r="J186" s="3" t="n">
        <f aca="false">IF(G186&gt;0,1,IF(G186&lt;0,-1,0))</f>
        <v>-1</v>
      </c>
      <c r="K186" s="3" t="n">
        <f aca="false">IF(J186=J185,K185+1,1)</f>
        <v>1</v>
      </c>
      <c r="L186" s="9" t="str">
        <f aca="false">IF(ABS(G186)&gt;STRONG_MOV_TRSH,"STRONG","")</f>
        <v/>
      </c>
      <c r="M186" s="9"/>
      <c r="N186" s="9" t="str">
        <f aca="false">IF(L179="STRONG",(E182/E179)-1,"")</f>
        <v/>
      </c>
      <c r="O186" s="1" t="n">
        <f aca="false">(C186-D186)</f>
        <v>191.25</v>
      </c>
      <c r="P186" s="9" t="n">
        <f aca="false">STDEV(G165:G186)*SQRT(252)</f>
        <v>0.152285565900425</v>
      </c>
      <c r="Q186" s="10" t="e">
        <f aca="false">IF(O186&gt;Statistics!$B$11,"High",IF(O186&lt;Statistics!$B$10,"Low", "Normal"))</f>
        <v>#NAME?</v>
      </c>
      <c r="R186" s="9" t="n">
        <f aca="false">G187</f>
        <v>-0.0022624444039695</v>
      </c>
      <c r="S186" s="9" t="n">
        <f aca="false">IF(E189&lt;&gt;"",(E186/E189)-1,"")</f>
        <v>-0.00872500140048171</v>
      </c>
      <c r="T186" s="13" t="n">
        <f aca="false">F186/AVERAGE(F165:F184)</f>
        <v>0.90071212914331</v>
      </c>
      <c r="U186" s="1" t="n">
        <f aca="false">O186-O185</f>
        <v>-118.5</v>
      </c>
      <c r="V186" s="9" t="e">
        <f aca="false">IF(Q186="High","Wait",IF(G186&gt;0,"Buy","Sell"))</f>
        <v>#NAME?</v>
      </c>
      <c r="W186" s="9" t="e">
        <f aca="false">IF(Q186="High","Close",IF(G186&lt;0,"Close","Hold"))</f>
        <v>#NAME?</v>
      </c>
      <c r="X186" s="9" t="e">
        <f aca="false">IF(Q186="Normal", "Confirmed","Check")</f>
        <v>#NAME?</v>
      </c>
      <c r="Y186" s="9"/>
    </row>
    <row r="187" customFormat="false" ht="12.8" hidden="false" customHeight="false" outlineLevel="0" collapsed="false">
      <c r="A187" s="11" t="n">
        <v>45328.2083333333</v>
      </c>
      <c r="B187" s="7" t="n">
        <v>17660</v>
      </c>
      <c r="C187" s="7" t="n">
        <v>17768.25</v>
      </c>
      <c r="D187" s="7" t="n">
        <v>17560.75</v>
      </c>
      <c r="E187" s="7" t="n">
        <v>17702</v>
      </c>
      <c r="F187" s="8" t="n">
        <v>1223843</v>
      </c>
      <c r="G187" s="9" t="n">
        <f aca="false">IF(ISNUMBER(B186),LN(B187/B186), "")</f>
        <v>-0.0022624444039695</v>
      </c>
      <c r="H187" s="1" t="str">
        <f aca="false">IF(A187&lt;&gt;"",TEXT(A187,"ddd"),"")</f>
        <v>Tue</v>
      </c>
      <c r="I187" s="1" t="str">
        <f aca="false">IF(A187&lt;&gt;"",TEXT(A187,"MMM"),"")</f>
        <v>Feb</v>
      </c>
      <c r="J187" s="3" t="n">
        <f aca="false">IF(G187&gt;0,1,IF(G187&lt;0,-1,0))</f>
        <v>-1</v>
      </c>
      <c r="K187" s="3" t="n">
        <f aca="false">IF(J187=J186,K186+1,1)</f>
        <v>2</v>
      </c>
      <c r="L187" s="9" t="str">
        <f aca="false">IF(ABS(G187)&gt;STRONG_MOV_TRSH,"STRONG","")</f>
        <v/>
      </c>
      <c r="M187" s="9"/>
      <c r="N187" s="9" t="str">
        <f aca="false">IF(L180="STRONG",(E183/E180)-1,"")</f>
        <v/>
      </c>
      <c r="O187" s="1" t="n">
        <f aca="false">(C187-D187)</f>
        <v>207.5</v>
      </c>
      <c r="P187" s="9" t="n">
        <f aca="false">STDEV(G166:G187)*SQRT(252)</f>
        <v>0.150380628343575</v>
      </c>
      <c r="Q187" s="10" t="e">
        <f aca="false">IF(O187&gt;Statistics!$B$11,"High",IF(O187&lt;Statistics!$B$10,"Low", "Normal"))</f>
        <v>#NAME?</v>
      </c>
      <c r="R187" s="9" t="n">
        <f aca="false">G188</f>
        <v>0.0102390213355345</v>
      </c>
      <c r="S187" s="9" t="n">
        <f aca="false">IF(E190&lt;&gt;"",(E187/E190)-1,"")</f>
        <v>-0.00869394783631294</v>
      </c>
      <c r="T187" s="13" t="n">
        <f aca="false">F187/AVERAGE(F166:F185)</f>
        <v>1.02566958458489</v>
      </c>
      <c r="U187" s="1" t="n">
        <f aca="false">O187-O186</f>
        <v>16.25</v>
      </c>
      <c r="V187" s="9" t="e">
        <f aca="false">IF(Q187="High","Wait",IF(G187&gt;0,"Buy","Sell"))</f>
        <v>#NAME?</v>
      </c>
      <c r="W187" s="9" t="e">
        <f aca="false">IF(Q187="High","Close",IF(G187&lt;0,"Close","Hold"))</f>
        <v>#NAME?</v>
      </c>
      <c r="X187" s="9" t="e">
        <f aca="false">IF(Q187="Normal", "Confirmed","Check")</f>
        <v>#NAME?</v>
      </c>
      <c r="Y187" s="9"/>
    </row>
    <row r="188" customFormat="false" ht="12.8" hidden="false" customHeight="false" outlineLevel="0" collapsed="false">
      <c r="A188" s="11" t="n">
        <v>45329.2083333333</v>
      </c>
      <c r="B188" s="7" t="n">
        <v>17841.75</v>
      </c>
      <c r="C188" s="7" t="n">
        <v>17876</v>
      </c>
      <c r="D188" s="7" t="n">
        <v>17629.5</v>
      </c>
      <c r="E188" s="7" t="n">
        <v>17648</v>
      </c>
      <c r="F188" s="8" t="n">
        <v>1140713</v>
      </c>
      <c r="G188" s="9" t="n">
        <f aca="false">IF(ISNUMBER(B187),LN(B188/B187), "")</f>
        <v>0.0102390213355345</v>
      </c>
      <c r="H188" s="1" t="str">
        <f aca="false">IF(A188&lt;&gt;"",TEXT(A188,"ddd"),"")</f>
        <v>Wed</v>
      </c>
      <c r="I188" s="1" t="str">
        <f aca="false">IF(A188&lt;&gt;"",TEXT(A188,"MMM"),"")</f>
        <v>Feb</v>
      </c>
      <c r="J188" s="3" t="n">
        <f aca="false">IF(G188&gt;0,1,IF(G188&lt;0,-1,0))</f>
        <v>1</v>
      </c>
      <c r="K188" s="3" t="n">
        <f aca="false">IF(J188=J187,K187+1,1)</f>
        <v>1</v>
      </c>
      <c r="L188" s="9" t="str">
        <f aca="false">IF(ABS(G188)&gt;STRONG_MOV_TRSH,"STRONG","")</f>
        <v/>
      </c>
      <c r="M188" s="9"/>
      <c r="N188" s="9" t="str">
        <f aca="false">IF(L181="STRONG",(E184/E181)-1,"")</f>
        <v/>
      </c>
      <c r="O188" s="1" t="n">
        <f aca="false">(C188-D188)</f>
        <v>246.5</v>
      </c>
      <c r="P188" s="9" t="n">
        <f aca="false">STDEV(G167:G188)*SQRT(252)</f>
        <v>0.151956103397729</v>
      </c>
      <c r="Q188" s="10" t="e">
        <f aca="false">IF(O188&gt;Statistics!$B$11,"High",IF(O188&lt;Statistics!$B$10,"Low", "Normal"))</f>
        <v>#NAME?</v>
      </c>
      <c r="R188" s="9" t="n">
        <f aca="false">G189</f>
        <v>0.00148417837381589</v>
      </c>
      <c r="S188" s="9" t="n">
        <f aca="false">IF(E191&lt;&gt;"",(E188/E191)-1,"")</f>
        <v>-0.0216888174397495</v>
      </c>
      <c r="T188" s="13" t="n">
        <f aca="false">F188/AVERAGE(F167:F186)</f>
        <v>0.957633330263546</v>
      </c>
      <c r="U188" s="1" t="n">
        <f aca="false">O188-O187</f>
        <v>39</v>
      </c>
      <c r="V188" s="9" t="e">
        <f aca="false">IF(Q188="High","Wait",IF(G188&gt;0,"Buy","Sell"))</f>
        <v>#NAME?</v>
      </c>
      <c r="W188" s="9" t="e">
        <f aca="false">IF(Q188="High","Close",IF(G188&lt;0,"Close","Hold"))</f>
        <v>#NAME?</v>
      </c>
      <c r="X188" s="9" t="e">
        <f aca="false">IF(Q188="Normal", "Confirmed","Check")</f>
        <v>#NAME?</v>
      </c>
      <c r="Y188" s="9"/>
    </row>
    <row r="189" customFormat="false" ht="12.8" hidden="false" customHeight="false" outlineLevel="0" collapsed="false">
      <c r="A189" s="11" t="n">
        <v>45330.2083333333</v>
      </c>
      <c r="B189" s="7" t="n">
        <v>17868.25</v>
      </c>
      <c r="C189" s="7" t="n">
        <v>17896.5</v>
      </c>
      <c r="D189" s="7" t="n">
        <v>17791.5</v>
      </c>
      <c r="E189" s="7" t="n">
        <v>17851</v>
      </c>
      <c r="F189" s="8" t="n">
        <v>894327</v>
      </c>
      <c r="G189" s="9" t="n">
        <f aca="false">IF(ISNUMBER(B188),LN(B189/B188), "")</f>
        <v>0.00148417837381589</v>
      </c>
      <c r="H189" s="1" t="str">
        <f aca="false">IF(A189&lt;&gt;"",TEXT(A189,"ddd"),"")</f>
        <v>Thu</v>
      </c>
      <c r="I189" s="1" t="str">
        <f aca="false">IF(A189&lt;&gt;"",TEXT(A189,"MMM"),"")</f>
        <v>Feb</v>
      </c>
      <c r="J189" s="3" t="n">
        <f aca="false">IF(G189&gt;0,1,IF(G189&lt;0,-1,0))</f>
        <v>1</v>
      </c>
      <c r="K189" s="3" t="n">
        <f aca="false">IF(J189=J188,K188+1,1)</f>
        <v>2</v>
      </c>
      <c r="L189" s="9" t="str">
        <f aca="false">IF(ABS(G189)&gt;STRONG_MOV_TRSH,"STRONG","")</f>
        <v/>
      </c>
      <c r="M189" s="9"/>
      <c r="N189" s="9" t="str">
        <f aca="false">IF(L182="STRONG",(E185/E182)-1,"")</f>
        <v/>
      </c>
      <c r="O189" s="1" t="n">
        <f aca="false">(C189-D189)</f>
        <v>105</v>
      </c>
      <c r="P189" s="9" t="n">
        <f aca="false">STDEV(G168:G189)*SQRT(252)</f>
        <v>0.139581967268464</v>
      </c>
      <c r="Q189" s="10" t="e">
        <f aca="false">IF(O189&gt;Statistics!$B$11,"High",IF(O189&lt;Statistics!$B$10,"Low", "Normal"))</f>
        <v>#NAME?</v>
      </c>
      <c r="R189" s="9" t="n">
        <f aca="false">G190</f>
        <v>0.00952454460569981</v>
      </c>
      <c r="S189" s="9" t="n">
        <f aca="false">IF(E192&lt;&gt;"",(E189/E192)-1,"")</f>
        <v>-0.00439214155244772</v>
      </c>
      <c r="T189" s="13" t="n">
        <f aca="false">F189/AVERAGE(F168:F187)</f>
        <v>0.74010964927616</v>
      </c>
      <c r="U189" s="1" t="n">
        <f aca="false">O189-O188</f>
        <v>-141.5</v>
      </c>
      <c r="V189" s="9" t="e">
        <f aca="false">IF(Q189="High","Wait",IF(G189&gt;0,"Buy","Sell"))</f>
        <v>#NAME?</v>
      </c>
      <c r="W189" s="9" t="e">
        <f aca="false">IF(Q189="High","Close",IF(G189&lt;0,"Close","Hold"))</f>
        <v>#NAME?</v>
      </c>
      <c r="X189" s="9" t="e">
        <f aca="false">IF(Q189="Normal", "Confirmed","Check")</f>
        <v>#NAME?</v>
      </c>
      <c r="Y189" s="9"/>
    </row>
    <row r="190" customFormat="false" ht="12.8" hidden="false" customHeight="false" outlineLevel="0" collapsed="false">
      <c r="A190" s="11" t="n">
        <v>45331.2083333333</v>
      </c>
      <c r="B190" s="7" t="n">
        <v>18039.25</v>
      </c>
      <c r="C190" s="7" t="n">
        <v>18071</v>
      </c>
      <c r="D190" s="7" t="n">
        <v>17851.75</v>
      </c>
      <c r="E190" s="7" t="n">
        <v>17857.25</v>
      </c>
      <c r="F190" s="8" t="n">
        <v>887504</v>
      </c>
      <c r="G190" s="9" t="n">
        <f aca="false">IF(ISNUMBER(B189),LN(B190/B189), "")</f>
        <v>0.00952454460569981</v>
      </c>
      <c r="H190" s="1" t="str">
        <f aca="false">IF(A190&lt;&gt;"",TEXT(A190,"ddd"),"")</f>
        <v>Fri</v>
      </c>
      <c r="I190" s="1" t="str">
        <f aca="false">IF(A190&lt;&gt;"",TEXT(A190,"MMM"),"")</f>
        <v>Feb</v>
      </c>
      <c r="J190" s="3" t="n">
        <f aca="false">IF(G190&gt;0,1,IF(G190&lt;0,-1,0))</f>
        <v>1</v>
      </c>
      <c r="K190" s="3" t="n">
        <f aca="false">IF(J190=J189,K189+1,1)</f>
        <v>3</v>
      </c>
      <c r="L190" s="9" t="str">
        <f aca="false">IF(ABS(G190)&gt;STRONG_MOV_TRSH,"STRONG","")</f>
        <v/>
      </c>
      <c r="M190" s="9"/>
      <c r="N190" s="9" t="str">
        <f aca="false">IF(L183="STRONG",(E186/E183)-1,"")</f>
        <v/>
      </c>
      <c r="O190" s="1" t="n">
        <f aca="false">(C190-D190)</f>
        <v>219.25</v>
      </c>
      <c r="P190" s="9" t="n">
        <f aca="false">STDEV(G169:G190)*SQRT(252)</f>
        <v>0.141332388211738</v>
      </c>
      <c r="Q190" s="10" t="e">
        <f aca="false">IF(O190&gt;Statistics!$B$11,"High",IF(O190&lt;Statistics!$B$10,"Low", "Normal"))</f>
        <v>#NAME?</v>
      </c>
      <c r="R190" s="9" t="n">
        <f aca="false">G191</f>
        <v>-0.00412451892538212</v>
      </c>
      <c r="S190" s="9" t="n">
        <f aca="false">IF(E193&lt;&gt;"",(E190/E193)-1,"")</f>
        <v>0.00871321244986723</v>
      </c>
      <c r="T190" s="13" t="n">
        <f aca="false">F190/AVERAGE(F169:F188)</f>
        <v>0.730907174424837</v>
      </c>
      <c r="U190" s="1" t="n">
        <f aca="false">O190-O189</f>
        <v>114.25</v>
      </c>
      <c r="V190" s="9" t="e">
        <f aca="false">IF(Q190="High","Wait",IF(G190&gt;0,"Buy","Sell"))</f>
        <v>#NAME?</v>
      </c>
      <c r="W190" s="9" t="e">
        <f aca="false">IF(Q190="High","Close",IF(G190&lt;0,"Close","Hold"))</f>
        <v>#NAME?</v>
      </c>
      <c r="X190" s="9" t="e">
        <f aca="false">IF(Q190="Normal", "Confirmed","Check")</f>
        <v>#NAME?</v>
      </c>
      <c r="Y190" s="9"/>
    </row>
    <row r="191" customFormat="false" ht="12.8" hidden="false" customHeight="false" outlineLevel="0" collapsed="false">
      <c r="A191" s="11" t="n">
        <v>45334.2083333333</v>
      </c>
      <c r="B191" s="7" t="n">
        <v>17965</v>
      </c>
      <c r="C191" s="7" t="n">
        <v>18121.5</v>
      </c>
      <c r="D191" s="7" t="n">
        <v>17911</v>
      </c>
      <c r="E191" s="7" t="n">
        <v>18039.25</v>
      </c>
      <c r="F191" s="8" t="n">
        <v>958530</v>
      </c>
      <c r="G191" s="9" t="n">
        <f aca="false">IF(ISNUMBER(B190),LN(B191/B190), "")</f>
        <v>-0.00412451892538212</v>
      </c>
      <c r="H191" s="1" t="str">
        <f aca="false">IF(A191&lt;&gt;"",TEXT(A191,"ddd"),"")</f>
        <v>Mon</v>
      </c>
      <c r="I191" s="1" t="str">
        <f aca="false">IF(A191&lt;&gt;"",TEXT(A191,"MMM"),"")</f>
        <v>Feb</v>
      </c>
      <c r="J191" s="3" t="n">
        <f aca="false">IF(G191&gt;0,1,IF(G191&lt;0,-1,0))</f>
        <v>-1</v>
      </c>
      <c r="K191" s="3" t="n">
        <f aca="false">IF(J191=J190,K190+1,1)</f>
        <v>1</v>
      </c>
      <c r="L191" s="9" t="str">
        <f aca="false">IF(ABS(G191)&gt;STRONG_MOV_TRSH,"STRONG","")</f>
        <v/>
      </c>
      <c r="M191" s="9"/>
      <c r="N191" s="9" t="str">
        <f aca="false">IF(L184="STRONG",(E187/E184)-1,"")</f>
        <v/>
      </c>
      <c r="O191" s="1" t="n">
        <f aca="false">(C191-D191)</f>
        <v>210.5</v>
      </c>
      <c r="P191" s="9" t="n">
        <f aca="false">STDEV(G170:G191)*SQRT(252)</f>
        <v>0.142775326208108</v>
      </c>
      <c r="Q191" s="10" t="e">
        <f aca="false">IF(O191&gt;Statistics!$B$11,"High",IF(O191&lt;Statistics!$B$10,"Low", "Normal"))</f>
        <v>#NAME?</v>
      </c>
      <c r="R191" s="9" t="n">
        <f aca="false">G192</f>
        <v>-0.0161752037830122</v>
      </c>
      <c r="S191" s="9" t="n">
        <f aca="false">IF(E194&lt;&gt;"",(E191/E194)-1,"")</f>
        <v>0.00928762256444693</v>
      </c>
      <c r="T191" s="13" t="n">
        <f aca="false">F191/AVERAGE(F170:F189)</f>
        <v>0.792424542732233</v>
      </c>
      <c r="U191" s="1" t="n">
        <f aca="false">O191-O190</f>
        <v>-8.75</v>
      </c>
      <c r="V191" s="9" t="e">
        <f aca="false">IF(Q191="High","Wait",IF(G191&gt;0,"Buy","Sell"))</f>
        <v>#NAME?</v>
      </c>
      <c r="W191" s="9" t="e">
        <f aca="false">IF(Q191="High","Close",IF(G191&lt;0,"Close","Hold"))</f>
        <v>#NAME?</v>
      </c>
      <c r="X191" s="9" t="e">
        <f aca="false">IF(Q191="Normal", "Confirmed","Check")</f>
        <v>#NAME?</v>
      </c>
      <c r="Y191" s="9"/>
    </row>
    <row r="192" customFormat="false" ht="12.8" hidden="false" customHeight="false" outlineLevel="0" collapsed="false">
      <c r="A192" s="11" t="n">
        <v>45335.2083333333</v>
      </c>
      <c r="B192" s="7" t="n">
        <v>17676.75</v>
      </c>
      <c r="C192" s="7" t="n">
        <v>17963.5</v>
      </c>
      <c r="D192" s="7" t="n">
        <v>17546.25</v>
      </c>
      <c r="E192" s="7" t="n">
        <v>17929.75</v>
      </c>
      <c r="F192" s="8" t="n">
        <v>1479457</v>
      </c>
      <c r="G192" s="9" t="n">
        <f aca="false">IF(ISNUMBER(B191),LN(B192/B191), "")</f>
        <v>-0.0161752037830122</v>
      </c>
      <c r="H192" s="1" t="str">
        <f aca="false">IF(A192&lt;&gt;"",TEXT(A192,"ddd"),"")</f>
        <v>Tue</v>
      </c>
      <c r="I192" s="1" t="str">
        <f aca="false">IF(A192&lt;&gt;"",TEXT(A192,"MMM"),"")</f>
        <v>Feb</v>
      </c>
      <c r="J192" s="3" t="n">
        <f aca="false">IF(G192&gt;0,1,IF(G192&lt;0,-1,0))</f>
        <v>-1</v>
      </c>
      <c r="K192" s="3" t="n">
        <f aca="false">IF(J192=J191,K191+1,1)</f>
        <v>2</v>
      </c>
      <c r="L192" s="9" t="str">
        <f aca="false">IF(ABS(G192)&gt;STRONG_MOV_TRSH,"STRONG","")</f>
        <v/>
      </c>
      <c r="M192" s="9"/>
      <c r="N192" s="9" t="str">
        <f aca="false">IF(L185="STRONG",(E188/E185)-1,"")</f>
        <v/>
      </c>
      <c r="O192" s="1" t="n">
        <f aca="false">(C192-D192)</f>
        <v>417.25</v>
      </c>
      <c r="P192" s="9" t="n">
        <f aca="false">STDEV(G171:G192)*SQRT(252)</f>
        <v>0.156367395952871</v>
      </c>
      <c r="Q192" s="10" t="e">
        <f aca="false">IF(O192&gt;Statistics!$B$11,"High",IF(O192&lt;Statistics!$B$10,"Low", "Normal"))</f>
        <v>#NAME?</v>
      </c>
      <c r="R192" s="9" t="n">
        <f aca="false">G193</f>
        <v>0.011488479810596</v>
      </c>
      <c r="S192" s="9" t="n">
        <f aca="false">IF(E195&lt;&gt;"",(E192/E195)-1,"")</f>
        <v>-0.00108639636753627</v>
      </c>
      <c r="T192" s="13" t="n">
        <f aca="false">F192/AVERAGE(F171:F190)</f>
        <v>1.24799072503789</v>
      </c>
      <c r="U192" s="1" t="n">
        <f aca="false">O192-O191</f>
        <v>206.75</v>
      </c>
      <c r="V192" s="9" t="e">
        <f aca="false">IF(Q192="High","Wait",IF(G192&gt;0,"Buy","Sell"))</f>
        <v>#NAME?</v>
      </c>
      <c r="W192" s="9" t="e">
        <f aca="false">IF(Q192="High","Close",IF(G192&lt;0,"Close","Hold"))</f>
        <v>#NAME?</v>
      </c>
      <c r="X192" s="9" t="e">
        <f aca="false">IF(Q192="Normal", "Confirmed","Check")</f>
        <v>#NAME?</v>
      </c>
      <c r="Y192" s="9"/>
    </row>
    <row r="193" customFormat="false" ht="12.8" hidden="false" customHeight="false" outlineLevel="0" collapsed="false">
      <c r="A193" s="11" t="n">
        <v>45336.2083333333</v>
      </c>
      <c r="B193" s="7" t="n">
        <v>17881</v>
      </c>
      <c r="C193" s="7" t="n">
        <v>17887</v>
      </c>
      <c r="D193" s="7" t="n">
        <v>17669.25</v>
      </c>
      <c r="E193" s="7" t="n">
        <v>17703</v>
      </c>
      <c r="F193" s="8" t="n">
        <v>1285619</v>
      </c>
      <c r="G193" s="9" t="n">
        <f aca="false">IF(ISNUMBER(B192),LN(B193/B192), "")</f>
        <v>0.011488479810596</v>
      </c>
      <c r="H193" s="1" t="str">
        <f aca="false">IF(A193&lt;&gt;"",TEXT(A193,"ddd"),"")</f>
        <v>Wed</v>
      </c>
      <c r="I193" s="1" t="str">
        <f aca="false">IF(A193&lt;&gt;"",TEXT(A193,"MMM"),"")</f>
        <v>Feb</v>
      </c>
      <c r="J193" s="3" t="n">
        <f aca="false">IF(G193&gt;0,1,IF(G193&lt;0,-1,0))</f>
        <v>1</v>
      </c>
      <c r="K193" s="3" t="n">
        <f aca="false">IF(J193=J192,K192+1,1)</f>
        <v>1</v>
      </c>
      <c r="L193" s="9" t="str">
        <f aca="false">IF(ABS(G193)&gt;STRONG_MOV_TRSH,"STRONG","")</f>
        <v/>
      </c>
      <c r="M193" s="9"/>
      <c r="N193" s="9" t="str">
        <f aca="false">IF(L186="STRONG",(E189/E186)-1,"")</f>
        <v/>
      </c>
      <c r="O193" s="1" t="n">
        <f aca="false">(C193-D193)</f>
        <v>217.75</v>
      </c>
      <c r="P193" s="9" t="n">
        <f aca="false">STDEV(G172:G193)*SQRT(252)</f>
        <v>0.159556191143939</v>
      </c>
      <c r="Q193" s="10" t="e">
        <f aca="false">IF(O193&gt;Statistics!$B$11,"High",IF(O193&lt;Statistics!$B$10,"Low", "Normal"))</f>
        <v>#NAME?</v>
      </c>
      <c r="R193" s="9" t="n">
        <f aca="false">G194</f>
        <v>0.00177405319795416</v>
      </c>
      <c r="S193" s="9" t="n">
        <f aca="false">IF(E196&lt;&gt;"",(E193/E196)-1,"")</f>
        <v>-0.0014383619595566</v>
      </c>
      <c r="T193" s="13" t="n">
        <f aca="false">F193/AVERAGE(F172:F191)</f>
        <v>1.09268618641456</v>
      </c>
      <c r="U193" s="1" t="n">
        <f aca="false">O193-O192</f>
        <v>-199.5</v>
      </c>
      <c r="V193" s="9" t="e">
        <f aca="false">IF(Q193="High","Wait",IF(G193&gt;0,"Buy","Sell"))</f>
        <v>#NAME?</v>
      </c>
      <c r="W193" s="9" t="e">
        <f aca="false">IF(Q193="High","Close",IF(G193&lt;0,"Close","Hold"))</f>
        <v>#NAME?</v>
      </c>
      <c r="X193" s="9" t="e">
        <f aca="false">IF(Q193="Normal", "Confirmed","Check")</f>
        <v>#NAME?</v>
      </c>
      <c r="Y193" s="9"/>
    </row>
    <row r="194" customFormat="false" ht="12.8" hidden="false" customHeight="false" outlineLevel="0" collapsed="false">
      <c r="A194" s="11" t="n">
        <v>45337.2083333333</v>
      </c>
      <c r="B194" s="7" t="n">
        <v>17912.75</v>
      </c>
      <c r="C194" s="7" t="n">
        <v>17968.5</v>
      </c>
      <c r="D194" s="7" t="n">
        <v>17780.25</v>
      </c>
      <c r="E194" s="7" t="n">
        <v>17873.25</v>
      </c>
      <c r="F194" s="8" t="n">
        <v>1221673</v>
      </c>
      <c r="G194" s="9" t="n">
        <f aca="false">IF(ISNUMBER(B193),LN(B194/B193), "")</f>
        <v>0.00177405319795416</v>
      </c>
      <c r="H194" s="1" t="str">
        <f aca="false">IF(A194&lt;&gt;"",TEXT(A194,"ddd"),"")</f>
        <v>Thu</v>
      </c>
      <c r="I194" s="1" t="str">
        <f aca="false">IF(A194&lt;&gt;"",TEXT(A194,"MMM"),"")</f>
        <v>Feb</v>
      </c>
      <c r="J194" s="3" t="n">
        <f aca="false">IF(G194&gt;0,1,IF(G194&lt;0,-1,0))</f>
        <v>1</v>
      </c>
      <c r="K194" s="3" t="n">
        <f aca="false">IF(J194=J193,K193+1,1)</f>
        <v>2</v>
      </c>
      <c r="L194" s="9" t="str">
        <f aca="false">IF(ABS(G194)&gt;STRONG_MOV_TRSH,"STRONG","")</f>
        <v/>
      </c>
      <c r="M194" s="9"/>
      <c r="N194" s="9" t="str">
        <f aca="false">IF(L187="STRONG",(E190/E187)-1,"")</f>
        <v/>
      </c>
      <c r="O194" s="1" t="n">
        <f aca="false">(C194-D194)</f>
        <v>188.25</v>
      </c>
      <c r="P194" s="9" t="n">
        <f aca="false">STDEV(G173:G194)*SQRT(252)</f>
        <v>0.159320573369073</v>
      </c>
      <c r="Q194" s="10" t="e">
        <f aca="false">IF(O194&gt;Statistics!$B$11,"High",IF(O194&lt;Statistics!$B$10,"Low", "Normal"))</f>
        <v>#NAME?</v>
      </c>
      <c r="R194" s="9" t="n">
        <f aca="false">G195</f>
        <v>-0.00946531918300889</v>
      </c>
      <c r="S194" s="9" t="n">
        <f aca="false">IF(E197&lt;&gt;"",(E194/E197)-1,"")</f>
        <v>0.0169845943754534</v>
      </c>
      <c r="T194" s="13" t="n">
        <f aca="false">F194/AVERAGE(F173:F192)</f>
        <v>1.0432624906267</v>
      </c>
      <c r="U194" s="1" t="n">
        <f aca="false">O194-O193</f>
        <v>-29.5</v>
      </c>
      <c r="V194" s="9" t="e">
        <f aca="false">IF(Q194="High","Wait",IF(G194&gt;0,"Buy","Sell"))</f>
        <v>#NAME?</v>
      </c>
      <c r="W194" s="9" t="e">
        <f aca="false">IF(Q194="High","Close",IF(G194&lt;0,"Close","Hold"))</f>
        <v>#NAME?</v>
      </c>
      <c r="X194" s="9" t="e">
        <f aca="false">IF(Q194="Normal", "Confirmed","Check")</f>
        <v>#NAME?</v>
      </c>
      <c r="Y194" s="9"/>
    </row>
    <row r="195" customFormat="false" ht="12.8" hidden="false" customHeight="false" outlineLevel="0" collapsed="false">
      <c r="A195" s="11" t="n">
        <v>45338.2083333333</v>
      </c>
      <c r="B195" s="7" t="n">
        <v>17744</v>
      </c>
      <c r="C195" s="7" t="n">
        <v>18026.25</v>
      </c>
      <c r="D195" s="7" t="n">
        <v>17713.75</v>
      </c>
      <c r="E195" s="7" t="n">
        <v>17949.25</v>
      </c>
      <c r="F195" s="8" t="n">
        <v>1370208</v>
      </c>
      <c r="G195" s="9" t="n">
        <f aca="false">IF(ISNUMBER(B194),LN(B195/B194), "")</f>
        <v>-0.00946531918300889</v>
      </c>
      <c r="H195" s="1" t="str">
        <f aca="false">IF(A195&lt;&gt;"",TEXT(A195,"ddd"),"")</f>
        <v>Fri</v>
      </c>
      <c r="I195" s="1" t="str">
        <f aca="false">IF(A195&lt;&gt;"",TEXT(A195,"MMM"),"")</f>
        <v>Feb</v>
      </c>
      <c r="J195" s="3" t="n">
        <f aca="false">IF(G195&gt;0,1,IF(G195&lt;0,-1,0))</f>
        <v>-1</v>
      </c>
      <c r="K195" s="3" t="n">
        <f aca="false">IF(J195=J194,K194+1,1)</f>
        <v>1</v>
      </c>
      <c r="L195" s="9" t="str">
        <f aca="false">IF(ABS(G195)&gt;STRONG_MOV_TRSH,"STRONG","")</f>
        <v/>
      </c>
      <c r="M195" s="9"/>
      <c r="N195" s="9" t="str">
        <f aca="false">IF(L188="STRONG",(E191/E188)-1,"")</f>
        <v/>
      </c>
      <c r="O195" s="1" t="n">
        <f aca="false">(C195-D195)</f>
        <v>312.5</v>
      </c>
      <c r="P195" s="9" t="n">
        <f aca="false">STDEV(G174:G195)*SQRT(252)</f>
        <v>0.162110666212876</v>
      </c>
      <c r="Q195" s="10" t="e">
        <f aca="false">IF(O195&gt;Statistics!$B$11,"High",IF(O195&lt;Statistics!$B$10,"Low", "Normal"))</f>
        <v>#NAME?</v>
      </c>
      <c r="R195" s="9" t="n">
        <f aca="false">G196</f>
        <v>-0.00773668156634194</v>
      </c>
      <c r="S195" s="9" t="n">
        <f aca="false">IF(E198&lt;&gt;"",(E195/E198)-1,"")</f>
        <v>0.013852801626751</v>
      </c>
      <c r="T195" s="13" t="n">
        <f aca="false">F195/AVERAGE(F174:F193)</f>
        <v>1.16747045171862</v>
      </c>
      <c r="U195" s="1" t="n">
        <f aca="false">O195-O194</f>
        <v>124.25</v>
      </c>
      <c r="V195" s="9" t="e">
        <f aca="false">IF(Q195="High","Wait",IF(G195&gt;0,"Buy","Sell"))</f>
        <v>#NAME?</v>
      </c>
      <c r="W195" s="9" t="e">
        <f aca="false">IF(Q195="High","Close",IF(G195&lt;0,"Close","Hold"))</f>
        <v>#NAME?</v>
      </c>
      <c r="X195" s="9" t="e">
        <f aca="false">IF(Q195="Normal", "Confirmed","Check")</f>
        <v>#NAME?</v>
      </c>
      <c r="Y195" s="9"/>
    </row>
    <row r="196" customFormat="false" ht="12.8" hidden="false" customHeight="false" outlineLevel="0" collapsed="false">
      <c r="A196" s="11" t="n">
        <v>45342.2083333333</v>
      </c>
      <c r="B196" s="7" t="n">
        <v>17607.25</v>
      </c>
      <c r="C196" s="7" t="n">
        <v>17807.25</v>
      </c>
      <c r="D196" s="7" t="n">
        <v>17452.5</v>
      </c>
      <c r="E196" s="7" t="n">
        <v>17728.5</v>
      </c>
      <c r="F196" s="8" t="n">
        <v>1726529</v>
      </c>
      <c r="G196" s="9" t="n">
        <f aca="false">IF(ISNUMBER(B195),LN(B196/B195), "")</f>
        <v>-0.00773668156634194</v>
      </c>
      <c r="H196" s="1" t="str">
        <f aca="false">IF(A196&lt;&gt;"",TEXT(A196,"ddd"),"")</f>
        <v>Tue</v>
      </c>
      <c r="I196" s="1" t="str">
        <f aca="false">IF(A196&lt;&gt;"",TEXT(A196,"MMM"),"")</f>
        <v>Feb</v>
      </c>
      <c r="J196" s="3" t="n">
        <f aca="false">IF(G196&gt;0,1,IF(G196&lt;0,-1,0))</f>
        <v>-1</v>
      </c>
      <c r="K196" s="3" t="n">
        <f aca="false">IF(J196=J195,K195+1,1)</f>
        <v>2</v>
      </c>
      <c r="L196" s="9" t="str">
        <f aca="false">IF(ABS(G196)&gt;STRONG_MOV_TRSH,"STRONG","")</f>
        <v/>
      </c>
      <c r="M196" s="9"/>
      <c r="N196" s="9" t="str">
        <f aca="false">IF(L189="STRONG",(E192/E189)-1,"")</f>
        <v/>
      </c>
      <c r="O196" s="1" t="n">
        <f aca="false">(C196-D196)</f>
        <v>354.75</v>
      </c>
      <c r="P196" s="9" t="n">
        <f aca="false">STDEV(G175:G196)*SQRT(252)</f>
        <v>0.159822773996869</v>
      </c>
      <c r="Q196" s="10" t="e">
        <f aca="false">IF(O196&gt;Statistics!$B$11,"High",IF(O196&lt;Statistics!$B$10,"Low", "Normal"))</f>
        <v>#NAME?</v>
      </c>
      <c r="R196" s="9" t="n">
        <f aca="false">G197</f>
        <v>-0.00401207003005475</v>
      </c>
      <c r="S196" s="9" t="n">
        <f aca="false">IF(E199&lt;&gt;"",(E196/E199)-1,"")</f>
        <v>-0.0164630171564888</v>
      </c>
      <c r="T196" s="13" t="n">
        <f aca="false">F196/AVERAGE(F175:F194)</f>
        <v>1.48130362825352</v>
      </c>
      <c r="U196" s="1" t="n">
        <f aca="false">O196-O195</f>
        <v>42.25</v>
      </c>
      <c r="V196" s="9" t="e">
        <f aca="false">IF(Q196="High","Wait",IF(G196&gt;0,"Buy","Sell"))</f>
        <v>#NAME?</v>
      </c>
      <c r="W196" s="9" t="e">
        <f aca="false">IF(Q196="High","Close",IF(G196&lt;0,"Close","Hold"))</f>
        <v>#NAME?</v>
      </c>
      <c r="X196" s="9" t="e">
        <f aca="false">IF(Q196="Normal", "Confirmed","Check")</f>
        <v>#NAME?</v>
      </c>
      <c r="Y196" s="9"/>
    </row>
    <row r="197" customFormat="false" ht="12.8" hidden="false" customHeight="false" outlineLevel="0" collapsed="false">
      <c r="A197" s="11" t="n">
        <v>45343.2083333333</v>
      </c>
      <c r="B197" s="7" t="n">
        <v>17536.75</v>
      </c>
      <c r="C197" s="7" t="n">
        <v>17715.5</v>
      </c>
      <c r="D197" s="7" t="n">
        <v>17373</v>
      </c>
      <c r="E197" s="7" t="n">
        <v>17574.75</v>
      </c>
      <c r="F197" s="8" t="n">
        <v>1384949</v>
      </c>
      <c r="G197" s="9" t="n">
        <f aca="false">IF(ISNUMBER(B196),LN(B197/B196), "")</f>
        <v>-0.00401207003005475</v>
      </c>
      <c r="H197" s="1" t="str">
        <f aca="false">IF(A197&lt;&gt;"",TEXT(A197,"ddd"),"")</f>
        <v>Wed</v>
      </c>
      <c r="I197" s="1" t="str">
        <f aca="false">IF(A197&lt;&gt;"",TEXT(A197,"MMM"),"")</f>
        <v>Feb</v>
      </c>
      <c r="J197" s="3" t="n">
        <f aca="false">IF(G197&gt;0,1,IF(G197&lt;0,-1,0))</f>
        <v>-1</v>
      </c>
      <c r="K197" s="3" t="n">
        <f aca="false">IF(J197=J196,K196+1,1)</f>
        <v>3</v>
      </c>
      <c r="L197" s="9" t="str">
        <f aca="false">IF(ABS(G197)&gt;STRONG_MOV_TRSH,"STRONG","")</f>
        <v/>
      </c>
      <c r="M197" s="9"/>
      <c r="N197" s="9" t="str">
        <f aca="false">IF(L190="STRONG",(E193/E190)-1,"")</f>
        <v/>
      </c>
      <c r="O197" s="1" t="n">
        <f aca="false">(C197-D197)</f>
        <v>342.5</v>
      </c>
      <c r="P197" s="9" t="n">
        <f aca="false">STDEV(G176:G197)*SQRT(252)</f>
        <v>0.147739669972364</v>
      </c>
      <c r="Q197" s="10" t="e">
        <f aca="false">IF(O197&gt;Statistics!$B$11,"High",IF(O197&lt;Statistics!$B$10,"Low", "Normal"))</f>
        <v>#NAME?</v>
      </c>
      <c r="R197" s="9" t="n">
        <f aca="false">G198</f>
        <v>0.0287084920195644</v>
      </c>
      <c r="S197" s="9" t="n">
        <f aca="false">IF(E200&lt;&gt;"",(E197/E200)-1,"")</f>
        <v>-0.0216002560855103</v>
      </c>
      <c r="T197" s="13" t="n">
        <f aca="false">F197/AVERAGE(F176:F195)</f>
        <v>1.18363014272584</v>
      </c>
      <c r="U197" s="1" t="n">
        <f aca="false">O197-O196</f>
        <v>-12.25</v>
      </c>
      <c r="V197" s="9" t="e">
        <f aca="false">IF(Q197="High","Wait",IF(G197&gt;0,"Buy","Sell"))</f>
        <v>#NAME?</v>
      </c>
      <c r="W197" s="9" t="e">
        <f aca="false">IF(Q197="High","Close",IF(G197&lt;0,"Close","Hold"))</f>
        <v>#NAME?</v>
      </c>
      <c r="X197" s="9" t="e">
        <f aca="false">IF(Q197="Normal", "Confirmed","Check")</f>
        <v>#NAME?</v>
      </c>
      <c r="Y197" s="9"/>
    </row>
    <row r="198" customFormat="false" ht="12.8" hidden="false" customHeight="false" outlineLevel="0" collapsed="false">
      <c r="A198" s="11" t="n">
        <v>45344.2083333333</v>
      </c>
      <c r="B198" s="7" t="n">
        <v>18047.5</v>
      </c>
      <c r="C198" s="7" t="n">
        <v>18087</v>
      </c>
      <c r="D198" s="7" t="n">
        <v>17675.5</v>
      </c>
      <c r="E198" s="7" t="n">
        <v>17704</v>
      </c>
      <c r="F198" s="8" t="n">
        <v>1315842</v>
      </c>
      <c r="G198" s="9" t="n">
        <f aca="false">IF(ISNUMBER(B197),LN(B198/B197), "")</f>
        <v>0.0287084920195644</v>
      </c>
      <c r="H198" s="1" t="str">
        <f aca="false">IF(A198&lt;&gt;"",TEXT(A198,"ddd"),"")</f>
        <v>Thu</v>
      </c>
      <c r="I198" s="1" t="str">
        <f aca="false">IF(A198&lt;&gt;"",TEXT(A198,"MMM"),"")</f>
        <v>Feb</v>
      </c>
      <c r="J198" s="3" t="n">
        <f aca="false">IF(G198&gt;0,1,IF(G198&lt;0,-1,0))</f>
        <v>1</v>
      </c>
      <c r="K198" s="3" t="n">
        <f aca="false">IF(J198=J197,K197+1,1)</f>
        <v>1</v>
      </c>
      <c r="L198" s="9" t="str">
        <f aca="false">IF(ABS(G198)&gt;STRONG_MOV_TRSH,"STRONG","")</f>
        <v>STRONG</v>
      </c>
      <c r="M198" s="9"/>
      <c r="N198" s="9" t="str">
        <f aca="false">IF(L191="STRONG",(E194/E191)-1,"")</f>
        <v/>
      </c>
      <c r="O198" s="1" t="n">
        <f aca="false">(C198-D198)</f>
        <v>411.5</v>
      </c>
      <c r="P198" s="9" t="n">
        <f aca="false">STDEV(G177:G198)*SQRT(252)</f>
        <v>0.176403158573573</v>
      </c>
      <c r="Q198" s="10" t="e">
        <f aca="false">IF(O198&gt;Statistics!$B$11,"High",IF(O198&lt;Statistics!$B$10,"Low", "Normal"))</f>
        <v>#NAME?</v>
      </c>
      <c r="R198" s="9" t="n">
        <f aca="false">G199</f>
        <v>-0.00313553817669664</v>
      </c>
      <c r="S198" s="9" t="n">
        <f aca="false">IF(E201&lt;&gt;"",(E198/E201)-1,"")</f>
        <v>-0.0139107428810137</v>
      </c>
      <c r="T198" s="13" t="n">
        <f aca="false">F198/AVERAGE(F177:F196)</f>
        <v>1.09818804755859</v>
      </c>
      <c r="U198" s="1" t="n">
        <f aca="false">O198-O197</f>
        <v>69</v>
      </c>
      <c r="V198" s="9" t="e">
        <f aca="false">IF(Q198="High","Wait",IF(G198&gt;0,"Buy","Sell"))</f>
        <v>#NAME?</v>
      </c>
      <c r="W198" s="9" t="e">
        <f aca="false">IF(Q198="High","Close",IF(G198&lt;0,"Close","Hold"))</f>
        <v>#NAME?</v>
      </c>
      <c r="X198" s="9" t="e">
        <f aca="false">IF(Q198="Normal", "Confirmed","Check")</f>
        <v>#NAME?</v>
      </c>
      <c r="Y198" s="9"/>
    </row>
    <row r="199" customFormat="false" ht="12.8" hidden="false" customHeight="false" outlineLevel="0" collapsed="false">
      <c r="A199" s="11" t="n">
        <v>45345.2083333333</v>
      </c>
      <c r="B199" s="7" t="n">
        <v>17991</v>
      </c>
      <c r="C199" s="7" t="n">
        <v>18145</v>
      </c>
      <c r="D199" s="7" t="n">
        <v>17946</v>
      </c>
      <c r="E199" s="7" t="n">
        <v>18025.25</v>
      </c>
      <c r="F199" s="8" t="n">
        <v>1273874</v>
      </c>
      <c r="G199" s="9" t="n">
        <f aca="false">IF(ISNUMBER(B198),LN(B199/B198), "")</f>
        <v>-0.00313553817669664</v>
      </c>
      <c r="H199" s="1" t="str">
        <f aca="false">IF(A199&lt;&gt;"",TEXT(A199,"ddd"),"")</f>
        <v>Fri</v>
      </c>
      <c r="I199" s="1" t="str">
        <f aca="false">IF(A199&lt;&gt;"",TEXT(A199,"MMM"),"")</f>
        <v>Feb</v>
      </c>
      <c r="J199" s="3" t="n">
        <f aca="false">IF(G199&gt;0,1,IF(G199&lt;0,-1,0))</f>
        <v>-1</v>
      </c>
      <c r="K199" s="3" t="n">
        <f aca="false">IF(J199=J198,K198+1,1)</f>
        <v>1</v>
      </c>
      <c r="L199" s="9" t="str">
        <f aca="false">IF(ABS(G199)&gt;STRONG_MOV_TRSH,"STRONG","")</f>
        <v/>
      </c>
      <c r="M199" s="9"/>
      <c r="N199" s="9" t="str">
        <f aca="false">IF(L192="STRONG",(E195/E192)-1,"")</f>
        <v/>
      </c>
      <c r="O199" s="1" t="n">
        <f aca="false">(C199-D199)</f>
        <v>199</v>
      </c>
      <c r="P199" s="9" t="n">
        <f aca="false">STDEV(G178:G199)*SQRT(252)</f>
        <v>0.176815009902444</v>
      </c>
      <c r="Q199" s="10" t="e">
        <f aca="false">IF(O199&gt;Statistics!$B$11,"High",IF(O199&lt;Statistics!$B$10,"Low", "Normal"))</f>
        <v>#NAME?</v>
      </c>
      <c r="R199" s="9" t="n">
        <f aca="false">G200</f>
        <v>-0.000778469790203358</v>
      </c>
      <c r="S199" s="9" t="n">
        <f aca="false">IF(E202&lt;&gt;"",(E199/E202)-1,"")</f>
        <v>0.00062451426668142</v>
      </c>
      <c r="T199" s="13" t="n">
        <f aca="false">F199/AVERAGE(F178:F197)</f>
        <v>1.04483139108618</v>
      </c>
      <c r="U199" s="1" t="n">
        <f aca="false">O199-O198</f>
        <v>-212.5</v>
      </c>
      <c r="V199" s="9" t="e">
        <f aca="false">IF(Q199="High","Wait",IF(G199&gt;0,"Buy","Sell"))</f>
        <v>#NAME?</v>
      </c>
      <c r="W199" s="9" t="e">
        <f aca="false">IF(Q199="High","Close",IF(G199&lt;0,"Close","Hold"))</f>
        <v>#NAME?</v>
      </c>
      <c r="X199" s="9" t="e">
        <f aca="false">IF(Q199="Normal", "Confirmed","Check")</f>
        <v>#NAME?</v>
      </c>
      <c r="Y199" s="9"/>
    </row>
    <row r="200" customFormat="false" ht="12.8" hidden="false" customHeight="false" outlineLevel="0" collapsed="false">
      <c r="A200" s="11" t="n">
        <v>45348.2083333333</v>
      </c>
      <c r="B200" s="7" t="n">
        <v>17977</v>
      </c>
      <c r="C200" s="7" t="n">
        <v>18059.75</v>
      </c>
      <c r="D200" s="7" t="n">
        <v>17922</v>
      </c>
      <c r="E200" s="7" t="n">
        <v>17962.75</v>
      </c>
      <c r="F200" s="8" t="n">
        <v>1070895</v>
      </c>
      <c r="G200" s="9" t="n">
        <f aca="false">IF(ISNUMBER(B199),LN(B200/B199), "")</f>
        <v>-0.000778469790203358</v>
      </c>
      <c r="H200" s="1" t="str">
        <f aca="false">IF(A200&lt;&gt;"",TEXT(A200,"ddd"),"")</f>
        <v>Mon</v>
      </c>
      <c r="I200" s="1" t="str">
        <f aca="false">IF(A200&lt;&gt;"",TEXT(A200,"MMM"),"")</f>
        <v>Feb</v>
      </c>
      <c r="J200" s="3" t="n">
        <f aca="false">IF(G200&gt;0,1,IF(G200&lt;0,-1,0))</f>
        <v>-1</v>
      </c>
      <c r="K200" s="3" t="n">
        <f aca="false">IF(J200=J199,K199+1,1)</f>
        <v>2</v>
      </c>
      <c r="L200" s="9" t="str">
        <f aca="false">IF(ABS(G200)&gt;STRONG_MOV_TRSH,"STRONG","")</f>
        <v/>
      </c>
      <c r="M200" s="9"/>
      <c r="N200" s="9" t="str">
        <f aca="false">IF(L193="STRONG",(E196/E193)-1,"")</f>
        <v/>
      </c>
      <c r="O200" s="1" t="n">
        <f aca="false">(C200-D200)</f>
        <v>137.75</v>
      </c>
      <c r="P200" s="9" t="n">
        <f aca="false">STDEV(G179:G200)*SQRT(252)</f>
        <v>0.176366713321552</v>
      </c>
      <c r="Q200" s="10" t="e">
        <f aca="false">IF(O200&gt;Statistics!$B$11,"High",IF(O200&lt;Statistics!$B$10,"Low", "Normal"))</f>
        <v>#NAME?</v>
      </c>
      <c r="R200" s="9" t="n">
        <f aca="false">G201</f>
        <v>0.00244458147185497</v>
      </c>
      <c r="S200" s="9" t="n">
        <f aca="false">IF(E203&lt;&gt;"",(E200/E203)-1,"")</f>
        <v>0.00528871042211754</v>
      </c>
      <c r="T200" s="13" t="n">
        <f aca="false">F200/AVERAGE(F179:F198)</f>
        <v>0.876943544724882</v>
      </c>
      <c r="U200" s="1" t="n">
        <f aca="false">O200-O199</f>
        <v>-61.25</v>
      </c>
      <c r="V200" s="9" t="e">
        <f aca="false">IF(Q200="High","Wait",IF(G200&gt;0,"Buy","Sell"))</f>
        <v>#NAME?</v>
      </c>
      <c r="W200" s="9" t="e">
        <f aca="false">IF(Q200="High","Close",IF(G200&lt;0,"Close","Hold"))</f>
        <v>#NAME?</v>
      </c>
      <c r="X200" s="9" t="e">
        <f aca="false">IF(Q200="Normal", "Confirmed","Check")</f>
        <v>#NAME?</v>
      </c>
      <c r="Y200" s="9"/>
    </row>
    <row r="201" customFormat="false" ht="12.8" hidden="false" customHeight="false" outlineLevel="0" collapsed="false">
      <c r="A201" s="11" t="n">
        <v>45349.2083333333</v>
      </c>
      <c r="B201" s="7" t="n">
        <v>18021</v>
      </c>
      <c r="C201" s="7" t="n">
        <v>18040.5</v>
      </c>
      <c r="D201" s="7" t="n">
        <v>17908.5</v>
      </c>
      <c r="E201" s="7" t="n">
        <v>17953.75</v>
      </c>
      <c r="F201" s="8" t="n">
        <v>1112234</v>
      </c>
      <c r="G201" s="9" t="n">
        <f aca="false">IF(ISNUMBER(B200),LN(B201/B200), "")</f>
        <v>0.00244458147185497</v>
      </c>
      <c r="H201" s="1" t="str">
        <f aca="false">IF(A201&lt;&gt;"",TEXT(A201,"ddd"),"")</f>
        <v>Tue</v>
      </c>
      <c r="I201" s="1" t="str">
        <f aca="false">IF(A201&lt;&gt;"",TEXT(A201,"MMM"),"")</f>
        <v>Feb</v>
      </c>
      <c r="J201" s="3" t="n">
        <f aca="false">IF(G201&gt;0,1,IF(G201&lt;0,-1,0))</f>
        <v>1</v>
      </c>
      <c r="K201" s="3" t="n">
        <f aca="false">IF(J201=J200,K200+1,1)</f>
        <v>1</v>
      </c>
      <c r="L201" s="9" t="str">
        <f aca="false">IF(ABS(G201)&gt;STRONG_MOV_TRSH,"STRONG","")</f>
        <v/>
      </c>
      <c r="M201" s="9"/>
      <c r="N201" s="9" t="str">
        <f aca="false">IF(L194="STRONG",(E197/E194)-1,"")</f>
        <v/>
      </c>
      <c r="O201" s="1" t="n">
        <f aca="false">(C201-D201)</f>
        <v>132</v>
      </c>
      <c r="P201" s="9" t="n">
        <f aca="false">STDEV(G180:G201)*SQRT(252)</f>
        <v>0.176441842028391</v>
      </c>
      <c r="Q201" s="10" t="e">
        <f aca="false">IF(O201&gt;Statistics!$B$11,"High",IF(O201&lt;Statistics!$B$10,"Low", "Normal"))</f>
        <v>#NAME?</v>
      </c>
      <c r="R201" s="9" t="n">
        <f aca="false">G202</f>
        <v>-0.00588543909009233</v>
      </c>
      <c r="S201" s="9" t="n">
        <f aca="false">IF(E204&lt;&gt;"",(E201/E204)-1,"")</f>
        <v>-0.00651578452259083</v>
      </c>
      <c r="T201" s="13" t="n">
        <f aca="false">F201/AVERAGE(F180:F199)</f>
        <v>0.911850255842341</v>
      </c>
      <c r="U201" s="1" t="n">
        <f aca="false">O201-O200</f>
        <v>-5.75</v>
      </c>
      <c r="V201" s="9" t="e">
        <f aca="false">IF(Q201="High","Wait",IF(G201&gt;0,"Buy","Sell"))</f>
        <v>#NAME?</v>
      </c>
      <c r="W201" s="9" t="e">
        <f aca="false">IF(Q201="High","Close",IF(G201&lt;0,"Close","Hold"))</f>
        <v>#NAME?</v>
      </c>
      <c r="X201" s="9" t="e">
        <f aca="false">IF(Q201="Normal", "Confirmed","Check")</f>
        <v>#NAME?</v>
      </c>
      <c r="Y201" s="9"/>
    </row>
    <row r="202" customFormat="false" ht="12.8" hidden="false" customHeight="false" outlineLevel="0" collapsed="false">
      <c r="A202" s="11" t="n">
        <v>45350.2083333333</v>
      </c>
      <c r="B202" s="7" t="n">
        <v>17915.25</v>
      </c>
      <c r="C202" s="7" t="n">
        <v>18019.75</v>
      </c>
      <c r="D202" s="7" t="n">
        <v>17846.25</v>
      </c>
      <c r="E202" s="7" t="n">
        <v>18014</v>
      </c>
      <c r="F202" s="8" t="n">
        <v>1150849</v>
      </c>
      <c r="G202" s="9" t="n">
        <f aca="false">IF(ISNUMBER(B201),LN(B202/B201), "")</f>
        <v>-0.00588543909009233</v>
      </c>
      <c r="H202" s="1" t="str">
        <f aca="false">IF(A202&lt;&gt;"",TEXT(A202,"ddd"),"")</f>
        <v>Wed</v>
      </c>
      <c r="I202" s="1" t="str">
        <f aca="false">IF(A202&lt;&gt;"",TEXT(A202,"MMM"),"")</f>
        <v>Feb</v>
      </c>
      <c r="J202" s="3" t="n">
        <f aca="false">IF(G202&gt;0,1,IF(G202&lt;0,-1,0))</f>
        <v>-1</v>
      </c>
      <c r="K202" s="3" t="n">
        <f aca="false">IF(J202=J201,K201+1,1)</f>
        <v>1</v>
      </c>
      <c r="L202" s="9" t="str">
        <f aca="false">IF(ABS(G202)&gt;STRONG_MOV_TRSH,"STRONG","")</f>
        <v/>
      </c>
      <c r="M202" s="9"/>
      <c r="N202" s="9" t="str">
        <f aca="false">IF(L195="STRONG",(E198/E195)-1,"")</f>
        <v/>
      </c>
      <c r="O202" s="1" t="n">
        <f aca="false">(C202-D202)</f>
        <v>173.5</v>
      </c>
      <c r="P202" s="9" t="n">
        <f aca="false">STDEV(G181:G202)*SQRT(252)</f>
        <v>0.176332825092616</v>
      </c>
      <c r="Q202" s="10" t="e">
        <f aca="false">IF(O202&gt;Statistics!$B$11,"High",IF(O202&lt;Statistics!$B$10,"Low", "Normal"))</f>
        <v>#NAME?</v>
      </c>
      <c r="R202" s="9" t="n">
        <f aca="false">G203</f>
        <v>0.00930613972159882</v>
      </c>
      <c r="S202" s="9" t="n">
        <f aca="false">IF(E205&lt;&gt;"",(E202/E205)-1,"")</f>
        <v>-0.0175074993182438</v>
      </c>
      <c r="T202" s="13" t="n">
        <f aca="false">F202/AVERAGE(F181:F200)</f>
        <v>0.947965788524575</v>
      </c>
      <c r="U202" s="1" t="n">
        <f aca="false">O202-O201</f>
        <v>41.5</v>
      </c>
      <c r="V202" s="9" t="e">
        <f aca="false">IF(Q202="High","Wait",IF(G202&gt;0,"Buy","Sell"))</f>
        <v>#NAME?</v>
      </c>
      <c r="W202" s="9" t="e">
        <f aca="false">IF(Q202="High","Close",IF(G202&lt;0,"Close","Hold"))</f>
        <v>#NAME?</v>
      </c>
      <c r="X202" s="9" t="e">
        <f aca="false">IF(Q202="Normal", "Confirmed","Check")</f>
        <v>#NAME?</v>
      </c>
      <c r="Y202" s="9"/>
    </row>
    <row r="203" customFormat="false" ht="12.8" hidden="false" customHeight="false" outlineLevel="0" collapsed="false">
      <c r="A203" s="11" t="n">
        <v>45351.2083333333</v>
      </c>
      <c r="B203" s="7" t="n">
        <v>18082.75</v>
      </c>
      <c r="C203" s="7" t="n">
        <v>18109</v>
      </c>
      <c r="D203" s="7" t="n">
        <v>17826.25</v>
      </c>
      <c r="E203" s="7" t="n">
        <v>17868.25</v>
      </c>
      <c r="F203" s="8" t="n">
        <v>1268633</v>
      </c>
      <c r="G203" s="9" t="n">
        <f aca="false">IF(ISNUMBER(B202),LN(B203/B202), "")</f>
        <v>0.00930613972159882</v>
      </c>
      <c r="H203" s="1" t="str">
        <f aca="false">IF(A203&lt;&gt;"",TEXT(A203,"ddd"),"")</f>
        <v>Thu</v>
      </c>
      <c r="I203" s="1" t="str">
        <f aca="false">IF(A203&lt;&gt;"",TEXT(A203,"MMM"),"")</f>
        <v>Feb</v>
      </c>
      <c r="J203" s="3" t="n">
        <f aca="false">IF(G203&gt;0,1,IF(G203&lt;0,-1,0))</f>
        <v>1</v>
      </c>
      <c r="K203" s="3" t="n">
        <f aca="false">IF(J203=J202,K202+1,1)</f>
        <v>1</v>
      </c>
      <c r="L203" s="9" t="str">
        <f aca="false">IF(ABS(G203)&gt;STRONG_MOV_TRSH,"STRONG","")</f>
        <v/>
      </c>
      <c r="M203" s="9"/>
      <c r="N203" s="9" t="str">
        <f aca="false">IF(L196="STRONG",(E199/E196)-1,"")</f>
        <v/>
      </c>
      <c r="O203" s="1" t="n">
        <f aca="false">(C203-D203)</f>
        <v>282.75</v>
      </c>
      <c r="P203" s="9" t="n">
        <f aca="false">STDEV(G182:G203)*SQRT(252)</f>
        <v>0.17582262457533</v>
      </c>
      <c r="Q203" s="10" t="e">
        <f aca="false">IF(O203&gt;Statistics!$B$11,"High",IF(O203&lt;Statistics!$B$10,"Low", "Normal"))</f>
        <v>#NAME?</v>
      </c>
      <c r="R203" s="9" t="n">
        <f aca="false">G204</f>
        <v>0.0140305972605868</v>
      </c>
      <c r="S203" s="9" t="n">
        <f aca="false">IF(E206&lt;&gt;"",(E203/E206)-1,"")</f>
        <v>-0.0208373290955421</v>
      </c>
      <c r="T203" s="13" t="n">
        <f aca="false">F203/AVERAGE(F182:F201)</f>
        <v>1.04021192680267</v>
      </c>
      <c r="U203" s="1" t="n">
        <f aca="false">O203-O202</f>
        <v>109.25</v>
      </c>
      <c r="V203" s="9" t="e">
        <f aca="false">IF(Q203="High","Wait",IF(G203&gt;0,"Buy","Sell"))</f>
        <v>#NAME?</v>
      </c>
      <c r="W203" s="9" t="e">
        <f aca="false">IF(Q203="High","Close",IF(G203&lt;0,"Close","Hold"))</f>
        <v>#NAME?</v>
      </c>
      <c r="X203" s="9" t="e">
        <f aca="false">IF(Q203="Normal", "Confirmed","Check")</f>
        <v>#NAME?</v>
      </c>
      <c r="Y203" s="9"/>
    </row>
    <row r="204" customFormat="false" ht="12.8" hidden="false" customHeight="false" outlineLevel="0" collapsed="false">
      <c r="A204" s="11" t="n">
        <v>45352.2083333333</v>
      </c>
      <c r="B204" s="7" t="n">
        <v>18338.25</v>
      </c>
      <c r="C204" s="7" t="n">
        <v>18372.5</v>
      </c>
      <c r="D204" s="7" t="n">
        <v>18030.25</v>
      </c>
      <c r="E204" s="7" t="n">
        <v>18071.5</v>
      </c>
      <c r="F204" s="8" t="n">
        <v>1249451</v>
      </c>
      <c r="G204" s="9" t="n">
        <f aca="false">IF(ISNUMBER(B203),LN(B204/B203), "")</f>
        <v>0.0140305972605868</v>
      </c>
      <c r="H204" s="1" t="str">
        <f aca="false">IF(A204&lt;&gt;"",TEXT(A204,"ddd"),"")</f>
        <v>Fri</v>
      </c>
      <c r="I204" s="1" t="str">
        <f aca="false">IF(A204&lt;&gt;"",TEXT(A204,"MMM"),"")</f>
        <v>Mar</v>
      </c>
      <c r="J204" s="3" t="n">
        <f aca="false">IF(G204&gt;0,1,IF(G204&lt;0,-1,0))</f>
        <v>1</v>
      </c>
      <c r="K204" s="3" t="n">
        <f aca="false">IF(J204=J203,K203+1,1)</f>
        <v>2</v>
      </c>
      <c r="L204" s="9" t="str">
        <f aca="false">IF(ABS(G204)&gt;STRONG_MOV_TRSH,"STRONG","")</f>
        <v/>
      </c>
      <c r="M204" s="9"/>
      <c r="N204" s="9" t="str">
        <f aca="false">IF(L197="STRONG",(E200/E197)-1,"")</f>
        <v/>
      </c>
      <c r="O204" s="1" t="n">
        <f aca="false">(C204-D204)</f>
        <v>342.25</v>
      </c>
      <c r="P204" s="9" t="n">
        <f aca="false">STDEV(G183:G204)*SQRT(252)</f>
        <v>0.178983856861258</v>
      </c>
      <c r="Q204" s="10" t="e">
        <f aca="false">IF(O204&gt;Statistics!$B$11,"High",IF(O204&lt;Statistics!$B$10,"Low", "Normal"))</f>
        <v>#NAME?</v>
      </c>
      <c r="R204" s="9" t="n">
        <f aca="false">G205</f>
        <v>-0.00416664423407896</v>
      </c>
      <c r="S204" s="9" t="n">
        <f aca="false">IF(E207&lt;&gt;"",(E204/E207)-1,"")</f>
        <v>0.00497719942164387</v>
      </c>
      <c r="T204" s="13" t="n">
        <f aca="false">F204/AVERAGE(F183:F202)</f>
        <v>1.01808543461058</v>
      </c>
      <c r="U204" s="1" t="n">
        <f aca="false">O204-O203</f>
        <v>59.5</v>
      </c>
      <c r="V204" s="9" t="e">
        <f aca="false">IF(Q204="High","Wait",IF(G204&gt;0,"Buy","Sell"))</f>
        <v>#NAME?</v>
      </c>
      <c r="W204" s="9" t="e">
        <f aca="false">IF(Q204="High","Close",IF(G204&lt;0,"Close","Hold"))</f>
        <v>#NAME?</v>
      </c>
      <c r="X204" s="9" t="e">
        <f aca="false">IF(Q204="Normal", "Confirmed","Check")</f>
        <v>#NAME?</v>
      </c>
      <c r="Y204" s="9"/>
    </row>
    <row r="205" customFormat="false" ht="12.8" hidden="false" customHeight="false" outlineLevel="0" collapsed="false">
      <c r="A205" s="11" t="n">
        <v>45355.2083333333</v>
      </c>
      <c r="B205" s="7" t="n">
        <v>18262</v>
      </c>
      <c r="C205" s="7" t="n">
        <v>18378.25</v>
      </c>
      <c r="D205" s="7" t="n">
        <v>18233.5</v>
      </c>
      <c r="E205" s="7" t="n">
        <v>18335</v>
      </c>
      <c r="F205" s="8" t="n">
        <v>911020</v>
      </c>
      <c r="G205" s="9" t="n">
        <f aca="false">IF(ISNUMBER(B204),LN(B205/B204), "")</f>
        <v>-0.00416664423407896</v>
      </c>
      <c r="H205" s="1" t="str">
        <f aca="false">IF(A205&lt;&gt;"",TEXT(A205,"ddd"),"")</f>
        <v>Mon</v>
      </c>
      <c r="I205" s="1" t="str">
        <f aca="false">IF(A205&lt;&gt;"",TEXT(A205,"MMM"),"")</f>
        <v>Mar</v>
      </c>
      <c r="J205" s="3" t="n">
        <f aca="false">IF(G205&gt;0,1,IF(G205&lt;0,-1,0))</f>
        <v>-1</v>
      </c>
      <c r="K205" s="3" t="n">
        <f aca="false">IF(J205=J204,K204+1,1)</f>
        <v>1</v>
      </c>
      <c r="L205" s="9" t="str">
        <f aca="false">IF(ABS(G205)&gt;STRONG_MOV_TRSH,"STRONG","")</f>
        <v/>
      </c>
      <c r="M205" s="9"/>
      <c r="N205" s="9" t="n">
        <f aca="false">IF(L198="STRONG",(E201/E198)-1,"")</f>
        <v>0.0141069814731134</v>
      </c>
      <c r="O205" s="1" t="n">
        <f aca="false">(C205-D205)</f>
        <v>144.75</v>
      </c>
      <c r="P205" s="9" t="n">
        <f aca="false">STDEV(G184:G205)*SQRT(252)</f>
        <v>0.163246378741372</v>
      </c>
      <c r="Q205" s="10" t="e">
        <f aca="false">IF(O205&gt;Statistics!$B$11,"High",IF(O205&lt;Statistics!$B$10,"Low", "Normal"))</f>
        <v>#NAME?</v>
      </c>
      <c r="R205" s="9" t="n">
        <f aca="false">G206</f>
        <v>-0.0183331675622085</v>
      </c>
      <c r="S205" s="9" t="n">
        <f aca="false">IF(E208&lt;&gt;"",(E205/E208)-1,"")</f>
        <v>0.0163525498891353</v>
      </c>
      <c r="T205" s="13" t="n">
        <f aca="false">F205/AVERAGE(F184:F203)</f>
        <v>0.746092518355029</v>
      </c>
      <c r="U205" s="1" t="n">
        <f aca="false">O205-O204</f>
        <v>-197.5</v>
      </c>
      <c r="V205" s="9" t="e">
        <f aca="false">IF(Q205="High","Wait",IF(G205&gt;0,"Buy","Sell"))</f>
        <v>#NAME?</v>
      </c>
      <c r="W205" s="9" t="e">
        <f aca="false">IF(Q205="High","Close",IF(G205&lt;0,"Close","Hold"))</f>
        <v>#NAME?</v>
      </c>
      <c r="X205" s="9" t="e">
        <f aca="false">IF(Q205="Normal", "Confirmed","Check")</f>
        <v>#NAME?</v>
      </c>
      <c r="Y205" s="9"/>
    </row>
    <row r="206" customFormat="false" ht="12.8" hidden="false" customHeight="false" outlineLevel="0" collapsed="false">
      <c r="A206" s="11" t="n">
        <v>45356.2083333333</v>
      </c>
      <c r="B206" s="7" t="n">
        <v>17930.25</v>
      </c>
      <c r="C206" s="7" t="n">
        <v>18254</v>
      </c>
      <c r="D206" s="7" t="n">
        <v>17832.5</v>
      </c>
      <c r="E206" s="7" t="n">
        <v>18248.5</v>
      </c>
      <c r="F206" s="8" t="n">
        <v>1401867</v>
      </c>
      <c r="G206" s="9" t="n">
        <f aca="false">IF(ISNUMBER(B205),LN(B206/B205), "")</f>
        <v>-0.0183331675622085</v>
      </c>
      <c r="H206" s="1" t="str">
        <f aca="false">IF(A206&lt;&gt;"",TEXT(A206,"ddd"),"")</f>
        <v>Tue</v>
      </c>
      <c r="I206" s="1" t="str">
        <f aca="false">IF(A206&lt;&gt;"",TEXT(A206,"MMM"),"")</f>
        <v>Mar</v>
      </c>
      <c r="J206" s="3" t="n">
        <f aca="false">IF(G206&gt;0,1,IF(G206&lt;0,-1,0))</f>
        <v>-1</v>
      </c>
      <c r="K206" s="3" t="n">
        <f aca="false">IF(J206=J205,K205+1,1)</f>
        <v>2</v>
      </c>
      <c r="L206" s="9" t="str">
        <f aca="false">IF(ABS(G206)&gt;STRONG_MOV_TRSH,"STRONG","")</f>
        <v/>
      </c>
      <c r="M206" s="9"/>
      <c r="N206" s="9" t="str">
        <f aca="false">IF(L199="STRONG",(E202/E199)-1,"")</f>
        <v/>
      </c>
      <c r="O206" s="1" t="n">
        <f aca="false">(C206-D206)</f>
        <v>421.5</v>
      </c>
      <c r="P206" s="9" t="n">
        <f aca="false">STDEV(G185:G206)*SQRT(252)</f>
        <v>0.174781929433019</v>
      </c>
      <c r="Q206" s="10" t="e">
        <f aca="false">IF(O206&gt;Statistics!$B$11,"High",IF(O206&lt;Statistics!$B$10,"Low", "Normal"))</f>
        <v>#NAME?</v>
      </c>
      <c r="R206" s="9" t="n">
        <f aca="false">G207</f>
        <v>0.00633784383928934</v>
      </c>
      <c r="S206" s="9" t="n">
        <f aca="false">IF(E209&lt;&gt;"",(E206/E209)-1,"")</f>
        <v>-0.00145006839945283</v>
      </c>
      <c r="T206" s="13" t="n">
        <f aca="false">F206/AVERAGE(F185:F204)</f>
        <v>1.14831478851535</v>
      </c>
      <c r="U206" s="1" t="n">
        <f aca="false">O206-O205</f>
        <v>276.75</v>
      </c>
      <c r="V206" s="9" t="e">
        <f aca="false">IF(Q206="High","Wait",IF(G206&gt;0,"Buy","Sell"))</f>
        <v>#NAME?</v>
      </c>
      <c r="W206" s="9" t="e">
        <f aca="false">IF(Q206="High","Close",IF(G206&lt;0,"Close","Hold"))</f>
        <v>#NAME?</v>
      </c>
      <c r="X206" s="9" t="e">
        <f aca="false">IF(Q206="Normal", "Confirmed","Check")</f>
        <v>#NAME?</v>
      </c>
      <c r="Y206" s="9"/>
    </row>
    <row r="207" customFormat="false" ht="12.8" hidden="false" customHeight="false" outlineLevel="0" collapsed="false">
      <c r="A207" s="11" t="n">
        <v>45357.2083333333</v>
      </c>
      <c r="B207" s="7" t="n">
        <v>18044.25</v>
      </c>
      <c r="C207" s="7" t="n">
        <v>18174.25</v>
      </c>
      <c r="D207" s="7" t="n">
        <v>17942.5</v>
      </c>
      <c r="E207" s="7" t="n">
        <v>17982</v>
      </c>
      <c r="F207" s="8" t="n">
        <v>1550397</v>
      </c>
      <c r="G207" s="9" t="n">
        <f aca="false">IF(ISNUMBER(B206),LN(B207/B206), "")</f>
        <v>0.00633784383928934</v>
      </c>
      <c r="H207" s="1" t="str">
        <f aca="false">IF(A207&lt;&gt;"",TEXT(A207,"ddd"),"")</f>
        <v>Wed</v>
      </c>
      <c r="I207" s="1" t="str">
        <f aca="false">IF(A207&lt;&gt;"",TEXT(A207,"MMM"),"")</f>
        <v>Mar</v>
      </c>
      <c r="J207" s="3" t="n">
        <f aca="false">IF(G207&gt;0,1,IF(G207&lt;0,-1,0))</f>
        <v>1</v>
      </c>
      <c r="K207" s="3" t="n">
        <f aca="false">IF(J207=J206,K206+1,1)</f>
        <v>1</v>
      </c>
      <c r="L207" s="9" t="str">
        <f aca="false">IF(ABS(G207)&gt;STRONG_MOV_TRSH,"STRONG","")</f>
        <v/>
      </c>
      <c r="M207" s="9"/>
      <c r="N207" s="9" t="str">
        <f aca="false">IF(L200="STRONG",(E203/E200)-1,"")</f>
        <v/>
      </c>
      <c r="O207" s="1" t="n">
        <f aca="false">(C207-D207)</f>
        <v>231.75</v>
      </c>
      <c r="P207" s="9" t="n">
        <f aca="false">STDEV(G186:G207)*SQRT(252)</f>
        <v>0.16700281034736</v>
      </c>
      <c r="Q207" s="10" t="e">
        <f aca="false">IF(O207&gt;Statistics!$B$11,"High",IF(O207&lt;Statistics!$B$10,"Low", "Normal"))</f>
        <v>#NAME?</v>
      </c>
      <c r="R207" s="9" t="n">
        <f aca="false">G208</f>
        <v>0.0149615694988685</v>
      </c>
      <c r="S207" s="9" t="n">
        <f aca="false">IF(E210&lt;&gt;"",(E207/E210)-1,"")</f>
        <v>-0.00420866098128259</v>
      </c>
      <c r="T207" s="13" t="n">
        <f aca="false">F207/AVERAGE(F186:F205)</f>
        <v>1.29286226324633</v>
      </c>
      <c r="U207" s="1" t="n">
        <f aca="false">O207-O206</f>
        <v>-189.75</v>
      </c>
      <c r="V207" s="9" t="e">
        <f aca="false">IF(Q207="High","Wait",IF(G207&gt;0,"Buy","Sell"))</f>
        <v>#NAME?</v>
      </c>
      <c r="W207" s="9" t="e">
        <f aca="false">IF(Q207="High","Close",IF(G207&lt;0,"Close","Hold"))</f>
        <v>#NAME?</v>
      </c>
      <c r="X207" s="9" t="e">
        <f aca="false">IF(Q207="Normal", "Confirmed","Check")</f>
        <v>#NAME?</v>
      </c>
      <c r="Y207" s="9"/>
    </row>
    <row r="208" customFormat="false" ht="12.8" hidden="false" customHeight="false" outlineLevel="0" collapsed="false">
      <c r="A208" s="11" t="n">
        <v>45358.2083333333</v>
      </c>
      <c r="B208" s="7" t="n">
        <v>18316.25</v>
      </c>
      <c r="C208" s="7" t="n">
        <v>18360</v>
      </c>
      <c r="D208" s="7" t="n">
        <v>17915.5</v>
      </c>
      <c r="E208" s="7" t="n">
        <v>18040</v>
      </c>
      <c r="F208" s="8" t="n">
        <v>1385293</v>
      </c>
      <c r="G208" s="9" t="n">
        <f aca="false">IF(ISNUMBER(B207),LN(B208/B207), "")</f>
        <v>0.0149615694988685</v>
      </c>
      <c r="H208" s="1" t="str">
        <f aca="false">IF(A208&lt;&gt;"",TEXT(A208,"ddd"),"")</f>
        <v>Thu</v>
      </c>
      <c r="I208" s="1" t="str">
        <f aca="false">IF(A208&lt;&gt;"",TEXT(A208,"MMM"),"")</f>
        <v>Mar</v>
      </c>
      <c r="J208" s="3" t="n">
        <f aca="false">IF(G208&gt;0,1,IF(G208&lt;0,-1,0))</f>
        <v>1</v>
      </c>
      <c r="K208" s="3" t="n">
        <f aca="false">IF(J208=J207,K207+1,1)</f>
        <v>2</v>
      </c>
      <c r="L208" s="9" t="str">
        <f aca="false">IF(ABS(G208)&gt;STRONG_MOV_TRSH,"STRONG","")</f>
        <v/>
      </c>
      <c r="M208" s="9"/>
      <c r="N208" s="9" t="str">
        <f aca="false">IF(L201="STRONG",(E204/E201)-1,"")</f>
        <v/>
      </c>
      <c r="O208" s="1" t="n">
        <f aca="false">(C208-D208)</f>
        <v>444.5</v>
      </c>
      <c r="P208" s="9" t="n">
        <f aca="false">STDEV(G187:G208)*SQRT(252)</f>
        <v>0.173382924326695</v>
      </c>
      <c r="Q208" s="10" t="e">
        <f aca="false">IF(O208&gt;Statistics!$B$11,"High",IF(O208&lt;Statistics!$B$10,"Low", "Normal"))</f>
        <v>#NAME?</v>
      </c>
      <c r="R208" s="9" t="n">
        <f aca="false">G209</f>
        <v>-0.0148230308047898</v>
      </c>
      <c r="S208" s="9" t="n">
        <f aca="false">IF(E211&lt;&gt;"",(E208/E211)-1,"")</f>
        <v>0.00177698800533088</v>
      </c>
      <c r="T208" s="13" t="n">
        <f aca="false">F208/AVERAGE(F187:F206)</f>
        <v>1.13884580070788</v>
      </c>
      <c r="U208" s="1" t="n">
        <f aca="false">O208-O207</f>
        <v>212.75</v>
      </c>
      <c r="V208" s="9" t="e">
        <f aca="false">IF(Q208="High","Wait",IF(G208&gt;0,"Buy","Sell"))</f>
        <v>#NAME?</v>
      </c>
      <c r="W208" s="9" t="e">
        <f aca="false">IF(Q208="High","Close",IF(G208&lt;0,"Close","Hold"))</f>
        <v>#NAME?</v>
      </c>
      <c r="X208" s="9" t="e">
        <f aca="false">IF(Q208="Normal", "Confirmed","Check")</f>
        <v>#NAME?</v>
      </c>
      <c r="Y208" s="9"/>
    </row>
    <row r="209" customFormat="false" ht="12.8" hidden="false" customHeight="false" outlineLevel="0" collapsed="false">
      <c r="A209" s="11" t="n">
        <v>45359.2083333333</v>
      </c>
      <c r="B209" s="7" t="n">
        <v>18046.75</v>
      </c>
      <c r="C209" s="7" t="n">
        <v>18436.25</v>
      </c>
      <c r="D209" s="7" t="n">
        <v>18012.25</v>
      </c>
      <c r="E209" s="7" t="n">
        <v>18275</v>
      </c>
      <c r="F209" s="8" t="n">
        <v>1807424</v>
      </c>
      <c r="G209" s="9" t="n">
        <f aca="false">IF(ISNUMBER(B208),LN(B209/B208), "")</f>
        <v>-0.0148230308047898</v>
      </c>
      <c r="H209" s="1" t="str">
        <f aca="false">IF(A209&lt;&gt;"",TEXT(A209,"ddd"),"")</f>
        <v>Fri</v>
      </c>
      <c r="I209" s="1" t="str">
        <f aca="false">IF(A209&lt;&gt;"",TEXT(A209,"MMM"),"")</f>
        <v>Mar</v>
      </c>
      <c r="J209" s="3" t="n">
        <f aca="false">IF(G209&gt;0,1,IF(G209&lt;0,-1,0))</f>
        <v>-1</v>
      </c>
      <c r="K209" s="3" t="n">
        <f aca="false">IF(J209=J208,K208+1,1)</f>
        <v>1</v>
      </c>
      <c r="L209" s="9" t="str">
        <f aca="false">IF(ABS(G209)&gt;STRONG_MOV_TRSH,"STRONG","")</f>
        <v/>
      </c>
      <c r="M209" s="9"/>
      <c r="N209" s="9" t="str">
        <f aca="false">IF(L202="STRONG",(E205/E202)-1,"")</f>
        <v/>
      </c>
      <c r="O209" s="1" t="n">
        <f aca="false">(C209-D209)</f>
        <v>424</v>
      </c>
      <c r="P209" s="9" t="n">
        <f aca="false">STDEV(G188:G209)*SQRT(252)</f>
        <v>0.181713453064712</v>
      </c>
      <c r="Q209" s="10" t="e">
        <f aca="false">IF(O209&gt;Statistics!$B$11,"High",IF(O209&lt;Statistics!$B$10,"Low", "Normal"))</f>
        <v>#NAME?</v>
      </c>
      <c r="R209" s="9" t="n">
        <f aca="false">G210</f>
        <v>-0.00420626561542296</v>
      </c>
      <c r="S209" s="9" t="n">
        <f aca="false">IF(E212&lt;&gt;"",(E209/E212)-1,"")</f>
        <v>0.00260595254423257</v>
      </c>
      <c r="T209" s="13" t="n">
        <f aca="false">F209/AVERAGE(F188:F207)</f>
        <v>1.46619789084953</v>
      </c>
      <c r="U209" s="1" t="n">
        <f aca="false">O209-O208</f>
        <v>-20.5</v>
      </c>
      <c r="V209" s="9" t="e">
        <f aca="false">IF(Q209="High","Wait",IF(G209&gt;0,"Buy","Sell"))</f>
        <v>#NAME?</v>
      </c>
      <c r="W209" s="9" t="e">
        <f aca="false">IF(Q209="High","Close",IF(G209&lt;0,"Close","Hold"))</f>
        <v>#NAME?</v>
      </c>
      <c r="X209" s="9" t="e">
        <f aca="false">IF(Q209="Normal", "Confirmed","Check")</f>
        <v>#NAME?</v>
      </c>
      <c r="Y209" s="9"/>
    </row>
    <row r="210" customFormat="false" ht="12.8" hidden="false" customHeight="false" outlineLevel="0" collapsed="false">
      <c r="A210" s="11" t="n">
        <v>45362.2083333333</v>
      </c>
      <c r="B210" s="7" t="n">
        <v>17971</v>
      </c>
      <c r="C210" s="7" t="n">
        <v>18060.25</v>
      </c>
      <c r="D210" s="7" t="n">
        <v>17890</v>
      </c>
      <c r="E210" s="7" t="n">
        <v>18058</v>
      </c>
      <c r="F210" s="8" t="n">
        <v>722540</v>
      </c>
      <c r="G210" s="9" t="n">
        <f aca="false">IF(ISNUMBER(B209),LN(B210/B209), "")</f>
        <v>-0.00420626561542296</v>
      </c>
      <c r="H210" s="1" t="str">
        <f aca="false">IF(A210&lt;&gt;"",TEXT(A210,"ddd"),"")</f>
        <v>Mon</v>
      </c>
      <c r="I210" s="1" t="str">
        <f aca="false">IF(A210&lt;&gt;"",TEXT(A210,"MMM"),"")</f>
        <v>Mar</v>
      </c>
      <c r="J210" s="3" t="n">
        <f aca="false">IF(G210&gt;0,1,IF(G210&lt;0,-1,0))</f>
        <v>-1</v>
      </c>
      <c r="K210" s="3" t="n">
        <f aca="false">IF(J210=J209,K209+1,1)</f>
        <v>2</v>
      </c>
      <c r="L210" s="9" t="str">
        <f aca="false">IF(ABS(G210)&gt;STRONG_MOV_TRSH,"STRONG","")</f>
        <v/>
      </c>
      <c r="M210" s="9"/>
      <c r="N210" s="9" t="str">
        <f aca="false">IF(L203="STRONG",(E206/E203)-1,"")</f>
        <v/>
      </c>
      <c r="O210" s="1" t="n">
        <f aca="false">(C210-D210)</f>
        <v>170.25</v>
      </c>
      <c r="P210" s="9" t="n">
        <f aca="false">STDEV(G189:G210)*SQRT(252)</f>
        <v>0.179448057236089</v>
      </c>
      <c r="Q210" s="10" t="e">
        <f aca="false">IF(O210&gt;Statistics!$B$11,"High",IF(O210&lt;Statistics!$B$10,"Low", "Normal"))</f>
        <v>#NAME?</v>
      </c>
      <c r="R210" s="9" t="n">
        <f aca="false">G211</f>
        <v>0.0141858105942125</v>
      </c>
      <c r="S210" s="9" t="n">
        <f aca="false">IF(E213&lt;&gt;"",(E210/E213)-1,"")</f>
        <v>-0.00193444978721047</v>
      </c>
      <c r="T210" s="13" t="n">
        <f aca="false">F210/AVERAGE(F189:F208)</f>
        <v>0.580373202283082</v>
      </c>
      <c r="U210" s="1" t="n">
        <f aca="false">O210-O209</f>
        <v>-253.75</v>
      </c>
      <c r="V210" s="9" t="e">
        <f aca="false">IF(Q210="High","Wait",IF(G210&gt;0,"Buy","Sell"))</f>
        <v>#NAME?</v>
      </c>
      <c r="W210" s="9" t="e">
        <f aca="false">IF(Q210="High","Close",IF(G210&lt;0,"Close","Hold"))</f>
        <v>#NAME?</v>
      </c>
      <c r="X210" s="9" t="e">
        <f aca="false">IF(Q210="Normal", "Confirmed","Check")</f>
        <v>#NAME?</v>
      </c>
      <c r="Y210" s="9"/>
    </row>
    <row r="211" customFormat="false" ht="12.8" hidden="false" customHeight="false" outlineLevel="0" collapsed="false">
      <c r="A211" s="11" t="n">
        <v>45363.2083333333</v>
      </c>
      <c r="B211" s="7" t="n">
        <v>18227.75</v>
      </c>
      <c r="C211" s="7" t="n">
        <v>18242</v>
      </c>
      <c r="D211" s="7" t="n">
        <v>17929.75</v>
      </c>
      <c r="E211" s="7" t="n">
        <v>18008</v>
      </c>
      <c r="F211" s="8" t="n">
        <v>498573</v>
      </c>
      <c r="G211" s="9" t="n">
        <f aca="false">IF(ISNUMBER(B210),LN(B211/B210), "")</f>
        <v>0.0141858105942125</v>
      </c>
      <c r="H211" s="1" t="str">
        <f aca="false">IF(A211&lt;&gt;"",TEXT(A211,"ddd"),"")</f>
        <v>Tue</v>
      </c>
      <c r="I211" s="1" t="str">
        <f aca="false">IF(A211&lt;&gt;"",TEXT(A211,"MMM"),"")</f>
        <v>Mar</v>
      </c>
      <c r="J211" s="3" t="n">
        <f aca="false">IF(G211&gt;0,1,IF(G211&lt;0,-1,0))</f>
        <v>1</v>
      </c>
      <c r="K211" s="3" t="n">
        <f aca="false">IF(J211=J210,K210+1,1)</f>
        <v>1</v>
      </c>
      <c r="L211" s="9" t="str">
        <f aca="false">IF(ABS(G211)&gt;STRONG_MOV_TRSH,"STRONG","")</f>
        <v/>
      </c>
      <c r="M211" s="9"/>
      <c r="N211" s="9" t="str">
        <f aca="false">IF(L204="STRONG",(E207/E204)-1,"")</f>
        <v/>
      </c>
      <c r="O211" s="1" t="n">
        <f aca="false">(C211-D211)</f>
        <v>312.25</v>
      </c>
      <c r="P211" s="9" t="n">
        <f aca="false">STDEV(G190:G211)*SQRT(252)</f>
        <v>0.185477768832484</v>
      </c>
      <c r="Q211" s="10" t="e">
        <f aca="false">IF(O211&gt;Statistics!$B$11,"High",IF(O211&lt;Statistics!$B$10,"Low", "Normal"))</f>
        <v>#NAME?</v>
      </c>
      <c r="R211" s="9" t="n">
        <f aca="false">G212</f>
        <v>-0.00822177122359006</v>
      </c>
      <c r="S211" s="9" t="n">
        <f aca="false">IF(E214&lt;&gt;"",(E211/E214)-1,"")</f>
        <v>-0.000263702099901453</v>
      </c>
      <c r="T211" s="13" t="n">
        <f aca="false">F211/AVERAGE(F190:F209)</f>
        <v>0.386307306515884</v>
      </c>
      <c r="U211" s="1" t="n">
        <f aca="false">O211-O210</f>
        <v>142</v>
      </c>
      <c r="V211" s="9" t="e">
        <f aca="false">IF(Q211="High","Wait",IF(G211&gt;0,"Buy","Sell"))</f>
        <v>#NAME?</v>
      </c>
      <c r="W211" s="9" t="e">
        <f aca="false">IF(Q211="High","Close",IF(G211&lt;0,"Close","Hold"))</f>
        <v>#NAME?</v>
      </c>
      <c r="X211" s="9" t="e">
        <f aca="false">IF(Q211="Normal", "Confirmed","Check")</f>
        <v>#NAME?</v>
      </c>
      <c r="Y211" s="9"/>
    </row>
    <row r="212" customFormat="false" ht="12.8" hidden="false" customHeight="false" outlineLevel="0" collapsed="false">
      <c r="A212" s="11" t="n">
        <v>45364.2083333333</v>
      </c>
      <c r="B212" s="7" t="n">
        <v>18078.5</v>
      </c>
      <c r="C212" s="7" t="n">
        <v>18257</v>
      </c>
      <c r="D212" s="7" t="n">
        <v>18033.75</v>
      </c>
      <c r="E212" s="7" t="n">
        <v>18227.5</v>
      </c>
      <c r="F212" s="8" t="n">
        <v>282337</v>
      </c>
      <c r="G212" s="9" t="n">
        <f aca="false">IF(ISNUMBER(B211),LN(B212/B211), "")</f>
        <v>-0.00822177122359006</v>
      </c>
      <c r="H212" s="1" t="str">
        <f aca="false">IF(A212&lt;&gt;"",TEXT(A212,"ddd"),"")</f>
        <v>Wed</v>
      </c>
      <c r="I212" s="1" t="str">
        <f aca="false">IF(A212&lt;&gt;"",TEXT(A212,"MMM"),"")</f>
        <v>Mar</v>
      </c>
      <c r="J212" s="3" t="n">
        <f aca="false">IF(G212&gt;0,1,IF(G212&lt;0,-1,0))</f>
        <v>-1</v>
      </c>
      <c r="K212" s="3" t="n">
        <f aca="false">IF(J212=J211,K211+1,1)</f>
        <v>1</v>
      </c>
      <c r="L212" s="9" t="str">
        <f aca="false">IF(ABS(G212)&gt;STRONG_MOV_TRSH,"STRONG","")</f>
        <v/>
      </c>
      <c r="M212" s="9"/>
      <c r="N212" s="9" t="str">
        <f aca="false">IF(L205="STRONG",(E208/E205)-1,"")</f>
        <v/>
      </c>
      <c r="O212" s="1" t="n">
        <f aca="false">(C212-D212)</f>
        <v>223.25</v>
      </c>
      <c r="P212" s="9" t="n">
        <f aca="false">STDEV(G191:G212)*SQRT(252)</f>
        <v>0.185306307631287</v>
      </c>
      <c r="Q212" s="10" t="e">
        <f aca="false">IF(O212&gt;Statistics!$B$11,"High",IF(O212&lt;Statistics!$B$10,"Low", "Normal"))</f>
        <v>#NAME?</v>
      </c>
      <c r="R212" s="9" t="n">
        <f aca="false">G213</f>
        <v>-0.00299144338527515</v>
      </c>
      <c r="S212" s="9" t="n">
        <f aca="false">IF(E215&lt;&gt;"",(E212/E215)-1,"")</f>
        <v>0.00856261498665112</v>
      </c>
      <c r="T212" s="13" t="n">
        <f aca="false">F212/AVERAGE(F191:F210)</f>
        <v>0.220169122001378</v>
      </c>
      <c r="U212" s="1" t="n">
        <f aca="false">O212-O211</f>
        <v>-89</v>
      </c>
      <c r="V212" s="9" t="e">
        <f aca="false">IF(Q212="High","Wait",IF(G212&gt;0,"Buy","Sell"))</f>
        <v>#NAME?</v>
      </c>
      <c r="W212" s="9" t="e">
        <f aca="false">IF(Q212="High","Close",IF(G212&lt;0,"Close","Hold"))</f>
        <v>#NAME?</v>
      </c>
      <c r="X212" s="9" t="e">
        <f aca="false">IF(Q212="Normal", "Confirmed","Check")</f>
        <v>#NAME?</v>
      </c>
      <c r="Y212" s="9"/>
    </row>
    <row r="213" customFormat="false" ht="12.8" hidden="false" customHeight="false" outlineLevel="0" collapsed="false">
      <c r="A213" s="11" t="n">
        <v>45365.2083333333</v>
      </c>
      <c r="B213" s="7" t="n">
        <v>18024.5</v>
      </c>
      <c r="C213" s="7" t="n">
        <v>18178.25</v>
      </c>
      <c r="D213" s="7" t="n">
        <v>17915.25</v>
      </c>
      <c r="E213" s="7" t="n">
        <v>18093</v>
      </c>
      <c r="F213" s="8" t="n">
        <v>204315</v>
      </c>
      <c r="G213" s="9" t="n">
        <f aca="false">IF(ISNUMBER(B212),LN(B213/B212), "")</f>
        <v>-0.00299144338527515</v>
      </c>
      <c r="H213" s="1" t="str">
        <f aca="false">IF(A213&lt;&gt;"",TEXT(A213,"ddd"),"")</f>
        <v>Thu</v>
      </c>
      <c r="I213" s="1" t="str">
        <f aca="false">IF(A213&lt;&gt;"",TEXT(A213,"MMM"),"")</f>
        <v>Mar</v>
      </c>
      <c r="J213" s="3" t="n">
        <f aca="false">IF(G213&gt;0,1,IF(G213&lt;0,-1,0))</f>
        <v>-1</v>
      </c>
      <c r="K213" s="3" t="n">
        <f aca="false">IF(J213=J212,K212+1,1)</f>
        <v>2</v>
      </c>
      <c r="L213" s="9" t="str">
        <f aca="false">IF(ABS(G213)&gt;STRONG_MOV_TRSH,"STRONG","")</f>
        <v/>
      </c>
      <c r="M213" s="9"/>
      <c r="N213" s="9" t="str">
        <f aca="false">IF(L206="STRONG",(E209/E206)-1,"")</f>
        <v/>
      </c>
      <c r="O213" s="1" t="n">
        <f aca="false">(C213-D213)</f>
        <v>263</v>
      </c>
      <c r="P213" s="9" t="n">
        <f aca="false">STDEV(G192:G213)*SQRT(252)</f>
        <v>0.185035903884562</v>
      </c>
      <c r="Q213" s="10" t="e">
        <f aca="false">IF(O213&gt;Statistics!$B$11,"High",IF(O213&lt;Statistics!$B$10,"Low", "Normal"))</f>
        <v>#NAME?</v>
      </c>
      <c r="R213" s="9" t="n">
        <f aca="false">G214</f>
        <v>-0.00946236426704675</v>
      </c>
      <c r="S213" s="9" t="n">
        <f aca="false">IF(E216&lt;&gt;"",(E213/E216)-1,"")</f>
        <v>-0.00718832309043016</v>
      </c>
      <c r="T213" s="13" t="n">
        <f aca="false">F213/AVERAGE(F192:F211)</f>
        <v>0.162236350050166</v>
      </c>
      <c r="U213" s="1" t="n">
        <f aca="false">O213-O212</f>
        <v>39.75</v>
      </c>
      <c r="V213" s="9" t="e">
        <f aca="false">IF(Q213="High","Wait",IF(G213&gt;0,"Buy","Sell"))</f>
        <v>#NAME?</v>
      </c>
      <c r="W213" s="9" t="e">
        <f aca="false">IF(Q213="High","Close",IF(G213&lt;0,"Close","Hold"))</f>
        <v>#NAME?</v>
      </c>
      <c r="X213" s="9" t="e">
        <f aca="false">IF(Q213="Normal", "Confirmed","Check")</f>
        <v>#NAME?</v>
      </c>
      <c r="Y213" s="9"/>
    </row>
    <row r="214" customFormat="false" ht="12.8" hidden="false" customHeight="false" outlineLevel="0" collapsed="false">
      <c r="A214" s="11" t="n">
        <v>45366.2083333333</v>
      </c>
      <c r="B214" s="7" t="n">
        <v>17854.75</v>
      </c>
      <c r="C214" s="7" t="n">
        <v>18075</v>
      </c>
      <c r="D214" s="7" t="n">
        <v>17854.75</v>
      </c>
      <c r="E214" s="7" t="n">
        <v>18012.75</v>
      </c>
      <c r="F214" s="8" t="n">
        <v>1440856</v>
      </c>
      <c r="G214" s="9" t="n">
        <f aca="false">IF(ISNUMBER(B213),LN(B214/B213), "")</f>
        <v>-0.00946236426704675</v>
      </c>
      <c r="H214" s="1" t="str">
        <f aca="false">IF(A214&lt;&gt;"",TEXT(A214,"ddd"),"")</f>
        <v>Fri</v>
      </c>
      <c r="I214" s="1" t="str">
        <f aca="false">IF(A214&lt;&gt;"",TEXT(A214,"MMM"),"")</f>
        <v>Mar</v>
      </c>
      <c r="J214" s="3" t="n">
        <f aca="false">IF(G214&gt;0,1,IF(G214&lt;0,-1,0))</f>
        <v>-1</v>
      </c>
      <c r="K214" s="3" t="n">
        <f aca="false">IF(J214=J213,K213+1,1)</f>
        <v>3</v>
      </c>
      <c r="L214" s="9" t="str">
        <f aca="false">IF(ABS(G214)&gt;STRONG_MOV_TRSH,"STRONG","")</f>
        <v/>
      </c>
      <c r="M214" s="9"/>
      <c r="N214" s="9" t="str">
        <f aca="false">IF(L207="STRONG",(E210/E207)-1,"")</f>
        <v/>
      </c>
      <c r="O214" s="1" t="n">
        <f aca="false">(C214-D214)</f>
        <v>220.25</v>
      </c>
      <c r="P214" s="9" t="n">
        <f aca="false">STDEV(G193:G214)*SQRT(252)</f>
        <v>0.179232479722075</v>
      </c>
      <c r="Q214" s="10" t="e">
        <f aca="false">IF(O214&gt;Statistics!$B$11,"High",IF(O214&lt;Statistics!$B$10,"Low", "Normal"))</f>
        <v>#NAME?</v>
      </c>
      <c r="R214" s="9" t="n">
        <f aca="false">G215</f>
        <v>0.0208812879902367</v>
      </c>
      <c r="S214" s="9" t="n">
        <f aca="false">IF(E217&lt;&gt;"",(E214/E217)-1,"")</f>
        <v>-0.0143502051983584</v>
      </c>
      <c r="T214" s="13" t="n">
        <f aca="false">F214/AVERAGE(F193:F212)</f>
        <v>1.20120347440103</v>
      </c>
      <c r="U214" s="1" t="n">
        <f aca="false">O214-O213</f>
        <v>-42.75</v>
      </c>
      <c r="V214" s="9" t="e">
        <f aca="false">IF(Q214="High","Wait",IF(G214&gt;0,"Buy","Sell"))</f>
        <v>#NAME?</v>
      </c>
      <c r="W214" s="9" t="e">
        <f aca="false">IF(Q214="High","Close",IF(G214&lt;0,"Close","Hold"))</f>
        <v>#NAME?</v>
      </c>
      <c r="X214" s="9" t="e">
        <f aca="false">IF(Q214="Normal", "Confirmed","Check")</f>
        <v>#NAME?</v>
      </c>
      <c r="Y214" s="9"/>
    </row>
    <row r="215" customFormat="false" ht="12.8" hidden="false" customHeight="false" outlineLevel="0" collapsed="false">
      <c r="A215" s="11" t="n">
        <v>45369.2083333333</v>
      </c>
      <c r="B215" s="7" t="n">
        <v>18231.5</v>
      </c>
      <c r="C215" s="7" t="n">
        <v>18380.75</v>
      </c>
      <c r="D215" s="7" t="n">
        <v>18062.25</v>
      </c>
      <c r="E215" s="7" t="n">
        <v>18072.75</v>
      </c>
      <c r="F215" s="8" t="n">
        <v>1439715</v>
      </c>
      <c r="G215" s="9" t="n">
        <f aca="false">IF(ISNUMBER(B214),LN(B215/B214), "")</f>
        <v>0.0208812879902367</v>
      </c>
      <c r="H215" s="1" t="str">
        <f aca="false">IF(A215&lt;&gt;"",TEXT(A215,"ddd"),"")</f>
        <v>Mon</v>
      </c>
      <c r="I215" s="1" t="str">
        <f aca="false">IF(A215&lt;&gt;"",TEXT(A215,"MMM"),"")</f>
        <v>Mar</v>
      </c>
      <c r="J215" s="3" t="n">
        <f aca="false">IF(G215&gt;0,1,IF(G215&lt;0,-1,0))</f>
        <v>1</v>
      </c>
      <c r="K215" s="3" t="n">
        <f aca="false">IF(J215=J214,K214+1,1)</f>
        <v>1</v>
      </c>
      <c r="L215" s="9" t="str">
        <f aca="false">IF(ABS(G215)&gt;STRONG_MOV_TRSH,"STRONG","")</f>
        <v/>
      </c>
      <c r="M215" s="9"/>
      <c r="N215" s="9" t="str">
        <f aca="false">IF(L208="STRONG",(E211/E208)-1,"")</f>
        <v/>
      </c>
      <c r="O215" s="1" t="n">
        <f aca="false">(C215-D215)</f>
        <v>318.5</v>
      </c>
      <c r="P215" s="9" t="n">
        <f aca="false">STDEV(G194:G215)*SQRT(252)</f>
        <v>0.188737939963576</v>
      </c>
      <c r="Q215" s="10" t="e">
        <f aca="false">IF(O215&gt;Statistics!$B$11,"High",IF(O215&lt;Statistics!$B$10,"Low", "Normal"))</f>
        <v>#NAME?</v>
      </c>
      <c r="R215" s="9" t="n">
        <f aca="false">G216</f>
        <v>0.00210950313149291</v>
      </c>
      <c r="S215" s="9" t="n">
        <f aca="false">IF(E218&lt;&gt;"",(E215/E218)-1,"")</f>
        <v>-0.0250445055834277</v>
      </c>
      <c r="T215" s="13" t="n">
        <f aca="false">F215/AVERAGE(F194:F213)</f>
        <v>1.25690435722741</v>
      </c>
      <c r="U215" s="1" t="n">
        <f aca="false">O215-O214</f>
        <v>98.25</v>
      </c>
      <c r="V215" s="9" t="e">
        <f aca="false">IF(Q215="High","Wait",IF(G215&gt;0,"Buy","Sell"))</f>
        <v>#NAME?</v>
      </c>
      <c r="W215" s="9" t="e">
        <f aca="false">IF(Q215="High","Close",IF(G215&lt;0,"Close","Hold"))</f>
        <v>#NAME?</v>
      </c>
      <c r="X215" s="9" t="e">
        <f aca="false">IF(Q215="Normal", "Confirmed","Check")</f>
        <v>#NAME?</v>
      </c>
      <c r="Y215" s="9"/>
    </row>
    <row r="216" customFormat="false" ht="12.8" hidden="false" customHeight="false" outlineLevel="0" collapsed="false">
      <c r="A216" s="11" t="n">
        <v>45370.2083333333</v>
      </c>
      <c r="B216" s="7" t="n">
        <v>18270</v>
      </c>
      <c r="C216" s="7" t="n">
        <v>18289.5</v>
      </c>
      <c r="D216" s="7" t="n">
        <v>18053.25</v>
      </c>
      <c r="E216" s="7" t="n">
        <v>18224</v>
      </c>
      <c r="F216" s="8" t="n">
        <v>1407309</v>
      </c>
      <c r="G216" s="9" t="n">
        <f aca="false">IF(ISNUMBER(B215),LN(B216/B215), "")</f>
        <v>0.00210950313149291</v>
      </c>
      <c r="H216" s="1" t="str">
        <f aca="false">IF(A216&lt;&gt;"",TEXT(A216,"ddd"),"")</f>
        <v>Tue</v>
      </c>
      <c r="I216" s="1" t="str">
        <f aca="false">IF(A216&lt;&gt;"",TEXT(A216,"MMM"),"")</f>
        <v>Mar</v>
      </c>
      <c r="J216" s="3" t="n">
        <f aca="false">IF(G216&gt;0,1,IF(G216&lt;0,-1,0))</f>
        <v>1</v>
      </c>
      <c r="K216" s="3" t="n">
        <f aca="false">IF(J216=J215,K215+1,1)</f>
        <v>2</v>
      </c>
      <c r="L216" s="9" t="str">
        <f aca="false">IF(ABS(G216)&gt;STRONG_MOV_TRSH,"STRONG","")</f>
        <v/>
      </c>
      <c r="M216" s="9"/>
      <c r="N216" s="9" t="str">
        <f aca="false">IF(L209="STRONG",(E212/E209)-1,"")</f>
        <v/>
      </c>
      <c r="O216" s="1" t="n">
        <f aca="false">(C216-D216)</f>
        <v>236.25</v>
      </c>
      <c r="P216" s="9" t="n">
        <f aca="false">STDEV(G195:G216)*SQRT(252)</f>
        <v>0.188760371036556</v>
      </c>
      <c r="Q216" s="10" t="e">
        <f aca="false">IF(O216&gt;Statistics!$B$11,"High",IF(O216&lt;Statistics!$B$10,"Low", "Normal"))</f>
        <v>#NAME?</v>
      </c>
      <c r="R216" s="9" t="n">
        <f aca="false">G217</f>
        <v>0.0114151675935885</v>
      </c>
      <c r="S216" s="9" t="n">
        <f aca="false">IF(E219&lt;&gt;"",(E216/E219)-1,"")</f>
        <v>-0.0191339917651174</v>
      </c>
      <c r="T216" s="13" t="n">
        <f aca="false">F216/AVERAGE(F195:F214)</f>
        <v>1.21696970514551</v>
      </c>
      <c r="U216" s="1" t="n">
        <f aca="false">O216-O215</f>
        <v>-82.25</v>
      </c>
      <c r="V216" s="9" t="e">
        <f aca="false">IF(Q216="High","Wait",IF(G216&gt;0,"Buy","Sell"))</f>
        <v>#NAME?</v>
      </c>
      <c r="W216" s="9" t="e">
        <f aca="false">IF(Q216="High","Close",IF(G216&lt;0,"Close","Hold"))</f>
        <v>#NAME?</v>
      </c>
      <c r="X216" s="9" t="e">
        <f aca="false">IF(Q216="Normal", "Confirmed","Check")</f>
        <v>#NAME?</v>
      </c>
      <c r="Y216" s="9"/>
    </row>
    <row r="217" customFormat="false" ht="12.8" hidden="false" customHeight="false" outlineLevel="0" collapsed="false">
      <c r="A217" s="11" t="n">
        <v>45371.2083333333</v>
      </c>
      <c r="B217" s="7" t="n">
        <v>18479.75</v>
      </c>
      <c r="C217" s="7" t="n">
        <v>18545.5</v>
      </c>
      <c r="D217" s="7" t="n">
        <v>18227.5</v>
      </c>
      <c r="E217" s="7" t="n">
        <v>18275</v>
      </c>
      <c r="F217" s="8" t="n">
        <v>1326200</v>
      </c>
      <c r="G217" s="9" t="n">
        <f aca="false">IF(ISNUMBER(B216),LN(B217/B216), "")</f>
        <v>0.0114151675935885</v>
      </c>
      <c r="H217" s="1" t="str">
        <f aca="false">IF(A217&lt;&gt;"",TEXT(A217,"ddd"),"")</f>
        <v>Wed</v>
      </c>
      <c r="I217" s="1" t="str">
        <f aca="false">IF(A217&lt;&gt;"",TEXT(A217,"MMM"),"")</f>
        <v>Mar</v>
      </c>
      <c r="J217" s="3" t="n">
        <f aca="false">IF(G217&gt;0,1,IF(G217&lt;0,-1,0))</f>
        <v>1</v>
      </c>
      <c r="K217" s="3" t="n">
        <f aca="false">IF(J217=J216,K216+1,1)</f>
        <v>3</v>
      </c>
      <c r="L217" s="9" t="str">
        <f aca="false">IF(ABS(G217)&gt;STRONG_MOV_TRSH,"STRONG","")</f>
        <v/>
      </c>
      <c r="M217" s="9"/>
      <c r="N217" s="9" t="str">
        <f aca="false">IF(L210="STRONG",(E213/E210)-1,"")</f>
        <v/>
      </c>
      <c r="O217" s="1" t="n">
        <f aca="false">(C217-D217)</f>
        <v>318</v>
      </c>
      <c r="P217" s="9" t="n">
        <f aca="false">STDEV(G196:G217)*SQRT(252)</f>
        <v>0.188232309649713</v>
      </c>
      <c r="Q217" s="10" t="e">
        <f aca="false">IF(O217&gt;Statistics!$B$11,"High",IF(O217&lt;Statistics!$B$10,"Low", "Normal"))</f>
        <v>#NAME?</v>
      </c>
      <c r="R217" s="9" t="n">
        <f aca="false">G218</f>
        <v>0.00442747372274527</v>
      </c>
      <c r="S217" s="9" t="n">
        <f aca="false">IF(E220&lt;&gt;"",(E217/E220)-1,"")</f>
        <v>-0.0157135739965261</v>
      </c>
      <c r="T217" s="13" t="n">
        <f aca="false">F217/AVERAGE(F196:F215)</f>
        <v>1.14339448924723</v>
      </c>
      <c r="U217" s="1" t="n">
        <f aca="false">O217-O216</f>
        <v>81.75</v>
      </c>
      <c r="V217" s="9" t="e">
        <f aca="false">IF(Q217="High","Wait",IF(G217&gt;0,"Buy","Sell"))</f>
        <v>#NAME?</v>
      </c>
      <c r="W217" s="9" t="e">
        <f aca="false">IF(Q217="High","Close",IF(G217&lt;0,"Close","Hold"))</f>
        <v>#NAME?</v>
      </c>
      <c r="X217" s="9" t="e">
        <f aca="false">IF(Q217="Normal", "Confirmed","Check")</f>
        <v>#NAME?</v>
      </c>
      <c r="Y217" s="9"/>
    </row>
    <row r="218" customFormat="false" ht="12.8" hidden="false" customHeight="false" outlineLevel="0" collapsed="false">
      <c r="A218" s="11" t="n">
        <v>45372.2083333333</v>
      </c>
      <c r="B218" s="7" t="n">
        <v>18561.75</v>
      </c>
      <c r="C218" s="7" t="n">
        <v>18708.5</v>
      </c>
      <c r="D218" s="7" t="n">
        <v>18526.5</v>
      </c>
      <c r="E218" s="7" t="n">
        <v>18537</v>
      </c>
      <c r="F218" s="8" t="n">
        <v>1423417</v>
      </c>
      <c r="G218" s="9" t="n">
        <f aca="false">IF(ISNUMBER(B217),LN(B218/B217), "")</f>
        <v>0.00442747372274527</v>
      </c>
      <c r="H218" s="1" t="str">
        <f aca="false">IF(A218&lt;&gt;"",TEXT(A218,"ddd"),"")</f>
        <v>Thu</v>
      </c>
      <c r="I218" s="1" t="str">
        <f aca="false">IF(A218&lt;&gt;"",TEXT(A218,"MMM"),"")</f>
        <v>Mar</v>
      </c>
      <c r="J218" s="3" t="n">
        <f aca="false">IF(G218&gt;0,1,IF(G218&lt;0,-1,0))</f>
        <v>1</v>
      </c>
      <c r="K218" s="3" t="n">
        <f aca="false">IF(J218=J217,K217+1,1)</f>
        <v>4</v>
      </c>
      <c r="L218" s="9" t="str">
        <f aca="false">IF(ABS(G218)&gt;STRONG_MOV_TRSH,"STRONG","")</f>
        <v/>
      </c>
      <c r="M218" s="9"/>
      <c r="N218" s="9" t="str">
        <f aca="false">IF(L211="STRONG",(E214/E211)-1,"")</f>
        <v/>
      </c>
      <c r="O218" s="1" t="n">
        <f aca="false">(C218-D218)</f>
        <v>182</v>
      </c>
      <c r="P218" s="9" t="n">
        <f aca="false">STDEV(G197:G218)*SQRT(252)</f>
        <v>0.185279556895766</v>
      </c>
      <c r="Q218" s="10" t="e">
        <f aca="false">IF(O218&gt;Statistics!$B$11,"High",IF(O218&lt;Statistics!$B$10,"Low", "Normal"))</f>
        <v>#NAME?</v>
      </c>
      <c r="R218" s="9" t="n">
        <f aca="false">G219</f>
        <v>0.000700119856799492</v>
      </c>
      <c r="S218" s="9" t="n">
        <f aca="false">IF(E221&lt;&gt;"",(E218/E221)-1,"")</f>
        <v>0.000161864681126556</v>
      </c>
      <c r="T218" s="13" t="n">
        <f aca="false">F218/AVERAGE(F197:F216)</f>
        <v>1.24433411414352</v>
      </c>
      <c r="U218" s="1" t="n">
        <f aca="false">O218-O217</f>
        <v>-136</v>
      </c>
      <c r="V218" s="9" t="e">
        <f aca="false">IF(Q218="High","Wait",IF(G218&gt;0,"Buy","Sell"))</f>
        <v>#NAME?</v>
      </c>
      <c r="W218" s="9" t="e">
        <f aca="false">IF(Q218="High","Close",IF(G218&lt;0,"Close","Hold"))</f>
        <v>#NAME?</v>
      </c>
      <c r="X218" s="9" t="e">
        <f aca="false">IF(Q218="Normal", "Confirmed","Check")</f>
        <v>#NAME?</v>
      </c>
      <c r="Y218" s="9"/>
    </row>
    <row r="219" customFormat="false" ht="12.8" hidden="false" customHeight="false" outlineLevel="0" collapsed="false">
      <c r="A219" s="11" t="n">
        <v>45373.2083333333</v>
      </c>
      <c r="B219" s="7" t="n">
        <v>18574.75</v>
      </c>
      <c r="C219" s="7" t="n">
        <v>18626</v>
      </c>
      <c r="D219" s="7" t="n">
        <v>18492.75</v>
      </c>
      <c r="E219" s="7" t="n">
        <v>18579.5</v>
      </c>
      <c r="F219" s="8" t="n">
        <v>1204558</v>
      </c>
      <c r="G219" s="9" t="n">
        <f aca="false">IF(ISNUMBER(B218),LN(B219/B218), "")</f>
        <v>0.000700119856799492</v>
      </c>
      <c r="H219" s="1" t="str">
        <f aca="false">IF(A219&lt;&gt;"",TEXT(A219,"ddd"),"")</f>
        <v>Fri</v>
      </c>
      <c r="I219" s="1" t="str">
        <f aca="false">IF(A219&lt;&gt;"",TEXT(A219,"MMM"),"")</f>
        <v>Mar</v>
      </c>
      <c r="J219" s="3" t="n">
        <f aca="false">IF(G219&gt;0,1,IF(G219&lt;0,-1,0))</f>
        <v>1</v>
      </c>
      <c r="K219" s="3" t="n">
        <f aca="false">IF(J219=J218,K218+1,1)</f>
        <v>5</v>
      </c>
      <c r="L219" s="9" t="str">
        <f aca="false">IF(ABS(G219)&gt;STRONG_MOV_TRSH,"STRONG","")</f>
        <v/>
      </c>
      <c r="M219" s="9"/>
      <c r="N219" s="9" t="str">
        <f aca="false">IF(L212="STRONG",(E215/E212)-1,"")</f>
        <v/>
      </c>
      <c r="O219" s="1" t="n">
        <f aca="false">(C219-D219)</f>
        <v>133.25</v>
      </c>
      <c r="P219" s="9" t="n">
        <f aca="false">STDEV(G198:G219)*SQRT(252)</f>
        <v>0.184004732847143</v>
      </c>
      <c r="Q219" s="10" t="e">
        <f aca="false">IF(O219&gt;Statistics!$B$11,"High",IF(O219&lt;Statistics!$B$10,"Low", "Normal"))</f>
        <v>#NAME?</v>
      </c>
      <c r="R219" s="9" t="n">
        <f aca="false">G220</f>
        <v>-0.00330293587232137</v>
      </c>
      <c r="S219" s="9" t="n">
        <f aca="false">IF(E222&lt;&gt;"",(E219/E222)-1,"")</f>
        <v>0.00549301872497021</v>
      </c>
      <c r="T219" s="13" t="n">
        <f aca="false">F219/AVERAGE(F198:F217)</f>
        <v>1.05572116350383</v>
      </c>
      <c r="U219" s="1" t="n">
        <f aca="false">O219-O218</f>
        <v>-48.75</v>
      </c>
      <c r="V219" s="9" t="e">
        <f aca="false">IF(Q219="High","Wait",IF(G219&gt;0,"Buy","Sell"))</f>
        <v>#NAME?</v>
      </c>
      <c r="W219" s="9" t="e">
        <f aca="false">IF(Q219="High","Close",IF(G219&lt;0,"Close","Hold"))</f>
        <v>#NAME?</v>
      </c>
      <c r="X219" s="9" t="e">
        <f aca="false">IF(Q219="Normal", "Confirmed","Check")</f>
        <v>#NAME?</v>
      </c>
      <c r="Y219" s="9"/>
    </row>
    <row r="220" customFormat="false" ht="12.8" hidden="false" customHeight="false" outlineLevel="0" collapsed="false">
      <c r="A220" s="11" t="n">
        <v>45376.2083333333</v>
      </c>
      <c r="B220" s="7" t="n">
        <v>18513.5</v>
      </c>
      <c r="C220" s="7" t="n">
        <v>18601.25</v>
      </c>
      <c r="D220" s="7" t="n">
        <v>18415</v>
      </c>
      <c r="E220" s="7" t="n">
        <v>18566.75</v>
      </c>
      <c r="F220" s="8" t="n">
        <v>1074800</v>
      </c>
      <c r="G220" s="9" t="n">
        <f aca="false">IF(ISNUMBER(B219),LN(B220/B219), "")</f>
        <v>-0.00330293587232137</v>
      </c>
      <c r="H220" s="1" t="str">
        <f aca="false">IF(A220&lt;&gt;"",TEXT(A220,"ddd"),"")</f>
        <v>Mon</v>
      </c>
      <c r="I220" s="1" t="str">
        <f aca="false">IF(A220&lt;&gt;"",TEXT(A220,"MMM"),"")</f>
        <v>Mar</v>
      </c>
      <c r="J220" s="3" t="n">
        <f aca="false">IF(G220&gt;0,1,IF(G220&lt;0,-1,0))</f>
        <v>-1</v>
      </c>
      <c r="K220" s="3" t="n">
        <f aca="false">IF(J220=J219,K219+1,1)</f>
        <v>1</v>
      </c>
      <c r="L220" s="9" t="str">
        <f aca="false">IF(ABS(G220)&gt;STRONG_MOV_TRSH,"STRONG","")</f>
        <v/>
      </c>
      <c r="M220" s="9"/>
      <c r="N220" s="9" t="str">
        <f aca="false">IF(L213="STRONG",(E216/E213)-1,"")</f>
        <v/>
      </c>
      <c r="O220" s="1" t="n">
        <f aca="false">(C220-D220)</f>
        <v>186.25</v>
      </c>
      <c r="P220" s="9" t="n">
        <f aca="false">STDEV(G199:G220)*SQRT(252)</f>
        <v>0.15983655639721</v>
      </c>
      <c r="Q220" s="10" t="e">
        <f aca="false">IF(O220&gt;Statistics!$B$11,"High",IF(O220&lt;Statistics!$B$10,"Low", "Normal"))</f>
        <v>#NAME?</v>
      </c>
      <c r="R220" s="9" t="n">
        <f aca="false">G221</f>
        <v>-0.00349002721509881</v>
      </c>
      <c r="S220" s="9" t="n">
        <f aca="false">IF(E223&lt;&gt;"",(E220/E223)-1,"")</f>
        <v>0.00328271911812394</v>
      </c>
      <c r="T220" s="13" t="n">
        <f aca="false">F220/AVERAGE(F199:F218)</f>
        <v>0.937576369446612</v>
      </c>
      <c r="U220" s="1" t="n">
        <f aca="false">O220-O219</f>
        <v>53</v>
      </c>
      <c r="V220" s="9" t="e">
        <f aca="false">IF(Q220="High","Wait",IF(G220&gt;0,"Buy","Sell"))</f>
        <v>#NAME?</v>
      </c>
      <c r="W220" s="9" t="e">
        <f aca="false">IF(Q220="High","Close",IF(G220&lt;0,"Close","Hold"))</f>
        <v>#NAME?</v>
      </c>
      <c r="X220" s="9" t="e">
        <f aca="false">IF(Q220="Normal", "Confirmed","Check")</f>
        <v>#NAME?</v>
      </c>
      <c r="Y220" s="9"/>
    </row>
    <row r="221" customFormat="false" ht="12.8" hidden="false" customHeight="false" outlineLevel="0" collapsed="false">
      <c r="A221" s="11" t="n">
        <v>45377.2083333333</v>
      </c>
      <c r="B221" s="7" t="n">
        <v>18449</v>
      </c>
      <c r="C221" s="7" t="n">
        <v>18618.75</v>
      </c>
      <c r="D221" s="7" t="n">
        <v>18439.25</v>
      </c>
      <c r="E221" s="7" t="n">
        <v>18534</v>
      </c>
      <c r="F221" s="8" t="n">
        <v>1073280</v>
      </c>
      <c r="G221" s="9" t="n">
        <f aca="false">IF(ISNUMBER(B220),LN(B221/B220), "")</f>
        <v>-0.00349002721509881</v>
      </c>
      <c r="H221" s="1" t="str">
        <f aca="false">IF(A221&lt;&gt;"",TEXT(A221,"ddd"),"")</f>
        <v>Tue</v>
      </c>
      <c r="I221" s="1" t="str">
        <f aca="false">IF(A221&lt;&gt;"",TEXT(A221,"MMM"),"")</f>
        <v>Mar</v>
      </c>
      <c r="J221" s="3" t="n">
        <f aca="false">IF(G221&gt;0,1,IF(G221&lt;0,-1,0))</f>
        <v>-1</v>
      </c>
      <c r="K221" s="3" t="n">
        <f aca="false">IF(J221=J220,K220+1,1)</f>
        <v>2</v>
      </c>
      <c r="L221" s="9" t="str">
        <f aca="false">IF(ABS(G221)&gt;STRONG_MOV_TRSH,"STRONG","")</f>
        <v/>
      </c>
      <c r="M221" s="9"/>
      <c r="N221" s="9" t="str">
        <f aca="false">IF(L214="STRONG",(E217/E214)-1,"")</f>
        <v/>
      </c>
      <c r="O221" s="1" t="n">
        <f aca="false">(C221-D221)</f>
        <v>179.5</v>
      </c>
      <c r="P221" s="9" t="n">
        <f aca="false">STDEV(G200:G221)*SQRT(252)</f>
        <v>0.159955303270807</v>
      </c>
      <c r="Q221" s="10" t="e">
        <f aca="false">IF(O221&gt;Statistics!$B$11,"High",IF(O221&lt;Statistics!$B$10,"Low", "Normal"))</f>
        <v>#NAME?</v>
      </c>
      <c r="R221" s="9" t="n">
        <f aca="false">G222</f>
        <v>0.00296324576993658</v>
      </c>
      <c r="S221" s="9" t="n">
        <f aca="false">IF(E224&lt;&gt;"",(E221/E224)-1,"")</f>
        <v>0.00183783783783786</v>
      </c>
      <c r="T221" s="13" t="n">
        <f aca="false">F221/AVERAGE(F200:F219)</f>
        <v>0.939089591105178</v>
      </c>
      <c r="U221" s="1" t="n">
        <f aca="false">O221-O220</f>
        <v>-6.75</v>
      </c>
      <c r="V221" s="9" t="e">
        <f aca="false">IF(Q221="High","Wait",IF(G221&gt;0,"Buy","Sell"))</f>
        <v>#NAME?</v>
      </c>
      <c r="W221" s="9" t="e">
        <f aca="false">IF(Q221="High","Close",IF(G221&lt;0,"Close","Hold"))</f>
        <v>#NAME?</v>
      </c>
      <c r="X221" s="9" t="e">
        <f aca="false">IF(Q221="Normal", "Confirmed","Check")</f>
        <v>#NAME?</v>
      </c>
      <c r="Y221" s="9"/>
    </row>
    <row r="222" customFormat="false" ht="12.8" hidden="false" customHeight="false" outlineLevel="0" collapsed="false">
      <c r="A222" s="11" t="n">
        <v>45378.2083333333</v>
      </c>
      <c r="B222" s="7" t="n">
        <v>18503.75</v>
      </c>
      <c r="C222" s="7" t="n">
        <v>18572.25</v>
      </c>
      <c r="D222" s="7" t="n">
        <v>18378.5</v>
      </c>
      <c r="E222" s="7" t="n">
        <v>18478</v>
      </c>
      <c r="F222" s="8" t="n">
        <v>1227152</v>
      </c>
      <c r="G222" s="9" t="n">
        <f aca="false">IF(ISNUMBER(B221),LN(B222/B221), "")</f>
        <v>0.00296324576993658</v>
      </c>
      <c r="H222" s="1" t="str">
        <f aca="false">IF(A222&lt;&gt;"",TEXT(A222,"ddd"),"")</f>
        <v>Wed</v>
      </c>
      <c r="I222" s="1" t="str">
        <f aca="false">IF(A222&lt;&gt;"",TEXT(A222,"MMM"),"")</f>
        <v>Mar</v>
      </c>
      <c r="J222" s="3" t="n">
        <f aca="false">IF(G222&gt;0,1,IF(G222&lt;0,-1,0))</f>
        <v>1</v>
      </c>
      <c r="K222" s="3" t="n">
        <f aca="false">IF(J222=J221,K221+1,1)</f>
        <v>1</v>
      </c>
      <c r="L222" s="9" t="str">
        <f aca="false">IF(ABS(G222)&gt;STRONG_MOV_TRSH,"STRONG","")</f>
        <v/>
      </c>
      <c r="M222" s="9"/>
      <c r="N222" s="9" t="str">
        <f aca="false">IF(L215="STRONG",(E218/E215)-1,"")</f>
        <v/>
      </c>
      <c r="O222" s="1" t="n">
        <f aca="false">(C222-D222)</f>
        <v>193.75</v>
      </c>
      <c r="P222" s="9" t="n">
        <f aca="false">STDEV(G201:G222)*SQRT(252)</f>
        <v>0.15991731580445</v>
      </c>
      <c r="Q222" s="10" t="e">
        <f aca="false">IF(O222&gt;Statistics!$B$11,"High",IF(O222&lt;Statistics!$B$10,"Low", "Normal"))</f>
        <v>#NAME?</v>
      </c>
      <c r="R222" s="9" t="n">
        <f aca="false">G223</f>
        <v>-0.00155494741129935</v>
      </c>
      <c r="S222" s="9" t="n">
        <f aca="false">IF(E225&lt;&gt;"",(E222/E225)-1,"")</f>
        <v>-0.00106769742265955</v>
      </c>
      <c r="T222" s="13" t="n">
        <f aca="false">F222/AVERAGE(F201:F220)</f>
        <v>1.07353982986808</v>
      </c>
      <c r="U222" s="1" t="n">
        <f aca="false">O222-O221</f>
        <v>14.25</v>
      </c>
      <c r="V222" s="9" t="e">
        <f aca="false">IF(Q222="High","Wait",IF(G222&gt;0,"Buy","Sell"))</f>
        <v>#NAME?</v>
      </c>
      <c r="W222" s="9" t="e">
        <f aca="false">IF(Q222="High","Close",IF(G222&lt;0,"Close","Hold"))</f>
        <v>#NAME?</v>
      </c>
      <c r="X222" s="9" t="e">
        <f aca="false">IF(Q222="Normal", "Confirmed","Check")</f>
        <v>#NAME?</v>
      </c>
      <c r="Y222" s="9"/>
    </row>
    <row r="223" customFormat="false" ht="12.8" hidden="false" customHeight="false" outlineLevel="0" collapsed="false">
      <c r="A223" s="11" t="n">
        <v>45379.2083333333</v>
      </c>
      <c r="B223" s="7" t="n">
        <v>18475</v>
      </c>
      <c r="C223" s="7" t="n">
        <v>18539.25</v>
      </c>
      <c r="D223" s="7" t="n">
        <v>18447.25</v>
      </c>
      <c r="E223" s="7" t="n">
        <v>18506</v>
      </c>
      <c r="F223" s="8" t="n">
        <v>1032864</v>
      </c>
      <c r="G223" s="9" t="n">
        <f aca="false">IF(ISNUMBER(B222),LN(B223/B222), "")</f>
        <v>-0.00155494741129935</v>
      </c>
      <c r="H223" s="1" t="str">
        <f aca="false">IF(A223&lt;&gt;"",TEXT(A223,"ddd"),"")</f>
        <v>Thu</v>
      </c>
      <c r="I223" s="1" t="str">
        <f aca="false">IF(A223&lt;&gt;"",TEXT(A223,"MMM"),"")</f>
        <v>Mar</v>
      </c>
      <c r="J223" s="3" t="n">
        <f aca="false">IF(G223&gt;0,1,IF(G223&lt;0,-1,0))</f>
        <v>-1</v>
      </c>
      <c r="K223" s="3" t="n">
        <f aca="false">IF(J223=J222,K222+1,1)</f>
        <v>1</v>
      </c>
      <c r="L223" s="9" t="str">
        <f aca="false">IF(ABS(G223)&gt;STRONG_MOV_TRSH,"STRONG","")</f>
        <v/>
      </c>
      <c r="M223" s="9"/>
      <c r="N223" s="9" t="str">
        <f aca="false">IF(L216="STRONG",(E219/E216)-1,"")</f>
        <v/>
      </c>
      <c r="O223" s="1" t="n">
        <f aca="false">(C223-D223)</f>
        <v>92</v>
      </c>
      <c r="P223" s="9" t="n">
        <f aca="false">STDEV(G202:G223)*SQRT(252)</f>
        <v>0.160150346059423</v>
      </c>
      <c r="Q223" s="10" t="e">
        <f aca="false">IF(O223&gt;Statistics!$B$11,"High",IF(O223&lt;Statistics!$B$10,"Low", "Normal"))</f>
        <v>#NAME?</v>
      </c>
      <c r="R223" s="9" t="n">
        <f aca="false">G224</f>
        <v>0.00120360555205974</v>
      </c>
      <c r="S223" s="9" t="n">
        <f aca="false">IF(E226&lt;&gt;"",(E223/E226)-1,"")</f>
        <v>0.00862503576732832</v>
      </c>
      <c r="T223" s="13" t="n">
        <f aca="false">F223/AVERAGE(F202:F221)</f>
        <v>0.905114588310987</v>
      </c>
      <c r="U223" s="1" t="n">
        <f aca="false">O223-O222</f>
        <v>-101.75</v>
      </c>
      <c r="V223" s="9" t="e">
        <f aca="false">IF(Q223="High","Wait",IF(G223&gt;0,"Buy","Sell"))</f>
        <v>#NAME?</v>
      </c>
      <c r="W223" s="9" t="e">
        <f aca="false">IF(Q223="High","Close",IF(G223&lt;0,"Close","Hold"))</f>
        <v>#NAME?</v>
      </c>
      <c r="X223" s="9" t="e">
        <f aca="false">IF(Q223="Normal", "Confirmed","Check")</f>
        <v>#NAME?</v>
      </c>
      <c r="Y223" s="9"/>
    </row>
    <row r="224" customFormat="false" ht="12.8" hidden="false" customHeight="false" outlineLevel="0" collapsed="false">
      <c r="A224" s="11" t="n">
        <v>45383.2083333333</v>
      </c>
      <c r="B224" s="7" t="n">
        <v>18497.25</v>
      </c>
      <c r="C224" s="7" t="n">
        <v>18611.75</v>
      </c>
      <c r="D224" s="7" t="n">
        <v>18414.5</v>
      </c>
      <c r="E224" s="7" t="n">
        <v>18500</v>
      </c>
      <c r="F224" s="8" t="n">
        <v>1215598</v>
      </c>
      <c r="G224" s="9" t="n">
        <f aca="false">IF(ISNUMBER(B223),LN(B224/B223), "")</f>
        <v>0.00120360555205974</v>
      </c>
      <c r="H224" s="1" t="str">
        <f aca="false">IF(A224&lt;&gt;"",TEXT(A224,"ddd"),"")</f>
        <v>Mon</v>
      </c>
      <c r="I224" s="1" t="str">
        <f aca="false">IF(A224&lt;&gt;"",TEXT(A224,"MMM"),"")</f>
        <v>Apr</v>
      </c>
      <c r="J224" s="3" t="n">
        <f aca="false">IF(G224&gt;0,1,IF(G224&lt;0,-1,0))</f>
        <v>1</v>
      </c>
      <c r="K224" s="3" t="n">
        <f aca="false">IF(J224=J223,K223+1,1)</f>
        <v>1</v>
      </c>
      <c r="L224" s="9" t="str">
        <f aca="false">IF(ABS(G224)&gt;STRONG_MOV_TRSH,"STRONG","")</f>
        <v/>
      </c>
      <c r="M224" s="9"/>
      <c r="N224" s="9" t="str">
        <f aca="false">IF(L217="STRONG",(E220/E217)-1,"")</f>
        <v/>
      </c>
      <c r="O224" s="1" t="n">
        <f aca="false">(C224-D224)</f>
        <v>197.25</v>
      </c>
      <c r="P224" s="9" t="n">
        <f aca="false">STDEV(G203:G224)*SQRT(252)</f>
        <v>0.15820881738362</v>
      </c>
      <c r="Q224" s="10" t="e">
        <f aca="false">IF(O224&gt;Statistics!$B$11,"High",IF(O224&lt;Statistics!$B$10,"Low", "Normal"))</f>
        <v>#NAME?</v>
      </c>
      <c r="R224" s="9" t="n">
        <f aca="false">G225</f>
        <v>-0.00908301053471144</v>
      </c>
      <c r="S224" s="9" t="n">
        <f aca="false">IF(E227&lt;&gt;"",(E224/E227)-1,"")</f>
        <v>0.00603621730382287</v>
      </c>
      <c r="T224" s="13" t="n">
        <f aca="false">F224/AVERAGE(F203:F222)</f>
        <v>1.06169765262333</v>
      </c>
      <c r="U224" s="1" t="n">
        <f aca="false">O224-O223</f>
        <v>105.25</v>
      </c>
      <c r="V224" s="9" t="e">
        <f aca="false">IF(Q224="High","Wait",IF(G224&gt;0,"Buy","Sell"))</f>
        <v>#NAME?</v>
      </c>
      <c r="W224" s="9" t="e">
        <f aca="false">IF(Q224="High","Close",IF(G224&lt;0,"Close","Hold"))</f>
        <v>#NAME?</v>
      </c>
      <c r="X224" s="9" t="e">
        <f aca="false">IF(Q224="Normal", "Confirmed","Check")</f>
        <v>#NAME?</v>
      </c>
      <c r="Y224" s="9"/>
    </row>
    <row r="225" customFormat="false" ht="12.8" hidden="false" customHeight="false" outlineLevel="0" collapsed="false">
      <c r="A225" s="11" t="n">
        <v>45384.2083333333</v>
      </c>
      <c r="B225" s="7" t="n">
        <v>18330</v>
      </c>
      <c r="C225" s="7" t="n">
        <v>18514</v>
      </c>
      <c r="D225" s="7" t="n">
        <v>18201</v>
      </c>
      <c r="E225" s="7" t="n">
        <v>18497.75</v>
      </c>
      <c r="F225" s="8" t="n">
        <v>1194869</v>
      </c>
      <c r="G225" s="9" t="n">
        <f aca="false">IF(ISNUMBER(B224),LN(B225/B224), "")</f>
        <v>-0.00908301053471144</v>
      </c>
      <c r="H225" s="1" t="str">
        <f aca="false">IF(A225&lt;&gt;"",TEXT(A225,"ddd"),"")</f>
        <v>Tue</v>
      </c>
      <c r="I225" s="1" t="str">
        <f aca="false">IF(A225&lt;&gt;"",TEXT(A225,"MMM"),"")</f>
        <v>Apr</v>
      </c>
      <c r="J225" s="3" t="n">
        <f aca="false">IF(G225&gt;0,1,IF(G225&lt;0,-1,0))</f>
        <v>-1</v>
      </c>
      <c r="K225" s="3" t="n">
        <f aca="false">IF(J225=J224,K224+1,1)</f>
        <v>1</v>
      </c>
      <c r="L225" s="9" t="str">
        <f aca="false">IF(ABS(G225)&gt;STRONG_MOV_TRSH,"STRONG","")</f>
        <v/>
      </c>
      <c r="M225" s="9"/>
      <c r="N225" s="9" t="str">
        <f aca="false">IF(L218="STRONG",(E221/E218)-1,"")</f>
        <v/>
      </c>
      <c r="O225" s="1" t="n">
        <f aca="false">(C225-D225)</f>
        <v>313</v>
      </c>
      <c r="P225" s="9" t="n">
        <f aca="false">STDEV(G204:G225)*SQRT(252)</f>
        <v>0.159491951737188</v>
      </c>
      <c r="Q225" s="10" t="e">
        <f aca="false">IF(O225&gt;Statistics!$B$11,"High",IF(O225&lt;Statistics!$B$10,"Low", "Normal"))</f>
        <v>#NAME?</v>
      </c>
      <c r="R225" s="9" t="n">
        <f aca="false">G226</f>
        <v>0.0023567406166132</v>
      </c>
      <c r="S225" s="9" t="n">
        <f aca="false">IF(E228&lt;&gt;"",(E225/E228)-1,"")</f>
        <v>0.0226531402034498</v>
      </c>
      <c r="T225" s="13" t="n">
        <f aca="false">F225/AVERAGE(F204:F223)</f>
        <v>1.05444962990496</v>
      </c>
      <c r="U225" s="1" t="n">
        <f aca="false">O225-O224</f>
        <v>115.75</v>
      </c>
      <c r="V225" s="9" t="e">
        <f aca="false">IF(Q225="High","Wait",IF(G225&gt;0,"Buy","Sell"))</f>
        <v>#NAME?</v>
      </c>
      <c r="W225" s="9" t="e">
        <f aca="false">IF(Q225="High","Close",IF(G225&lt;0,"Close","Hold"))</f>
        <v>#NAME?</v>
      </c>
      <c r="X225" s="9" t="e">
        <f aca="false">IF(Q225="Normal", "Confirmed","Check")</f>
        <v>#NAME?</v>
      </c>
      <c r="Y225" s="9"/>
    </row>
    <row r="226" customFormat="false" ht="12.8" hidden="false" customHeight="false" outlineLevel="0" collapsed="false">
      <c r="A226" s="11" t="n">
        <v>45385.2083333333</v>
      </c>
      <c r="B226" s="7" t="n">
        <v>18373.25</v>
      </c>
      <c r="C226" s="7" t="n">
        <v>18452</v>
      </c>
      <c r="D226" s="7" t="n">
        <v>18232.75</v>
      </c>
      <c r="E226" s="7" t="n">
        <v>18347.75</v>
      </c>
      <c r="F226" s="8" t="n">
        <v>1273758</v>
      </c>
      <c r="G226" s="9" t="n">
        <f aca="false">IF(ISNUMBER(B225),LN(B226/B225), "")</f>
        <v>0.0023567406166132</v>
      </c>
      <c r="H226" s="1" t="str">
        <f aca="false">IF(A226&lt;&gt;"",TEXT(A226,"ddd"),"")</f>
        <v>Wed</v>
      </c>
      <c r="I226" s="1" t="str">
        <f aca="false">IF(A226&lt;&gt;"",TEXT(A226,"MMM"),"")</f>
        <v>Apr</v>
      </c>
      <c r="J226" s="3" t="n">
        <f aca="false">IF(G226&gt;0,1,IF(G226&lt;0,-1,0))</f>
        <v>1</v>
      </c>
      <c r="K226" s="3" t="n">
        <f aca="false">IF(J226=J225,K225+1,1)</f>
        <v>1</v>
      </c>
      <c r="L226" s="9" t="str">
        <f aca="false">IF(ABS(G226)&gt;STRONG_MOV_TRSH,"STRONG","")</f>
        <v/>
      </c>
      <c r="M226" s="9"/>
      <c r="N226" s="9" t="str">
        <f aca="false">IF(L219="STRONG",(E222/E219)-1,"")</f>
        <v/>
      </c>
      <c r="O226" s="1" t="n">
        <f aca="false">(C226-D226)</f>
        <v>219.25</v>
      </c>
      <c r="P226" s="9" t="n">
        <f aca="false">STDEV(G205:G226)*SQRT(252)</f>
        <v>0.152448870915012</v>
      </c>
      <c r="Q226" s="10" t="e">
        <f aca="false">IF(O226&gt;Statistics!$B$11,"High",IF(O226&lt;Statistics!$B$10,"Low", "Normal"))</f>
        <v>#NAME?</v>
      </c>
      <c r="R226" s="9" t="n">
        <f aca="false">G227</f>
        <v>-0.0162692202995253</v>
      </c>
      <c r="S226" s="9" t="n">
        <f aca="false">IF(E229&lt;&gt;"",(E226/E229)-1,"")</f>
        <v>6.81328863816333E-005</v>
      </c>
      <c r="T226" s="13" t="n">
        <f aca="false">F226/AVERAGE(F205:F224)</f>
        <v>1.1257492703666</v>
      </c>
      <c r="U226" s="1" t="n">
        <f aca="false">O226-O225</f>
        <v>-93.75</v>
      </c>
      <c r="V226" s="9" t="e">
        <f aca="false">IF(Q226="High","Wait",IF(G226&gt;0,"Buy","Sell"))</f>
        <v>#NAME?</v>
      </c>
      <c r="W226" s="9" t="e">
        <f aca="false">IF(Q226="High","Close",IF(G226&lt;0,"Close","Hold"))</f>
        <v>#NAME?</v>
      </c>
      <c r="X226" s="9" t="e">
        <f aca="false">IF(Q226="Normal", "Confirmed","Check")</f>
        <v>#NAME?</v>
      </c>
      <c r="Y226" s="9"/>
    </row>
    <row r="227" customFormat="false" ht="12.8" hidden="false" customHeight="false" outlineLevel="0" collapsed="false">
      <c r="A227" s="11" t="n">
        <v>45386.2083333333</v>
      </c>
      <c r="B227" s="7" t="n">
        <v>18076.75</v>
      </c>
      <c r="C227" s="7" t="n">
        <v>18568.25</v>
      </c>
      <c r="D227" s="7" t="n">
        <v>18055</v>
      </c>
      <c r="E227" s="7" t="n">
        <v>18389</v>
      </c>
      <c r="F227" s="8" t="n">
        <v>1460444</v>
      </c>
      <c r="G227" s="9" t="n">
        <f aca="false">IF(ISNUMBER(B226),LN(B227/B226), "")</f>
        <v>-0.0162692202995253</v>
      </c>
      <c r="H227" s="1" t="str">
        <f aca="false">IF(A227&lt;&gt;"",TEXT(A227,"ddd"),"")</f>
        <v>Thu</v>
      </c>
      <c r="I227" s="1" t="str">
        <f aca="false">IF(A227&lt;&gt;"",TEXT(A227,"MMM"),"")</f>
        <v>Apr</v>
      </c>
      <c r="J227" s="3" t="n">
        <f aca="false">IF(G227&gt;0,1,IF(G227&lt;0,-1,0))</f>
        <v>-1</v>
      </c>
      <c r="K227" s="3" t="n">
        <f aca="false">IF(J227=J226,K226+1,1)</f>
        <v>1</v>
      </c>
      <c r="L227" s="9" t="str">
        <f aca="false">IF(ABS(G227)&gt;STRONG_MOV_TRSH,"STRONG","")</f>
        <v/>
      </c>
      <c r="M227" s="9"/>
      <c r="N227" s="9" t="str">
        <f aca="false">IF(L220="STRONG",(E223/E220)-1,"")</f>
        <v/>
      </c>
      <c r="O227" s="1" t="n">
        <f aca="false">(C227-D227)</f>
        <v>513.25</v>
      </c>
      <c r="P227" s="9" t="n">
        <f aca="false">STDEV(G206:G227)*SQRT(252)</f>
        <v>0.161721544904686</v>
      </c>
      <c r="Q227" s="10" t="e">
        <f aca="false">IF(O227&gt;Statistics!$B$11,"High",IF(O227&lt;Statistics!$B$10,"Low", "Normal"))</f>
        <v>#NAME?</v>
      </c>
      <c r="R227" s="9" t="n">
        <f aca="false">G228</f>
        <v>0.0123154604454259</v>
      </c>
      <c r="S227" s="9" t="n">
        <f aca="false">IF(E230&lt;&gt;"",(E227/E230)-1,"")</f>
        <v>0.00393077469017844</v>
      </c>
      <c r="T227" s="13" t="n">
        <f aca="false">F227/AVERAGE(F206:F225)</f>
        <v>1.27475302186095</v>
      </c>
      <c r="U227" s="1" t="n">
        <f aca="false">O227-O226</f>
        <v>294</v>
      </c>
      <c r="V227" s="9" t="e">
        <f aca="false">IF(Q227="High","Wait",IF(G227&gt;0,"Buy","Sell"))</f>
        <v>#NAME?</v>
      </c>
      <c r="W227" s="9" t="e">
        <f aca="false">IF(Q227="High","Close",IF(G227&lt;0,"Close","Hold"))</f>
        <v>#NAME?</v>
      </c>
      <c r="X227" s="9" t="e">
        <f aca="false">IF(Q227="Normal", "Confirmed","Check")</f>
        <v>#NAME?</v>
      </c>
      <c r="Y227" s="9"/>
    </row>
    <row r="228" customFormat="false" ht="12.8" hidden="false" customHeight="false" outlineLevel="0" collapsed="false">
      <c r="A228" s="11" t="n">
        <v>45387.2083333333</v>
      </c>
      <c r="B228" s="7" t="n">
        <v>18300.75</v>
      </c>
      <c r="C228" s="7" t="n">
        <v>18407.75</v>
      </c>
      <c r="D228" s="7" t="n">
        <v>18043.5</v>
      </c>
      <c r="E228" s="7" t="n">
        <v>18088</v>
      </c>
      <c r="F228" s="8" t="n">
        <v>1769145</v>
      </c>
      <c r="G228" s="9" t="n">
        <f aca="false">IF(ISNUMBER(B227),LN(B228/B227), "")</f>
        <v>0.0123154604454259</v>
      </c>
      <c r="H228" s="1" t="str">
        <f aca="false">IF(A228&lt;&gt;"",TEXT(A228,"ddd"),"")</f>
        <v>Fri</v>
      </c>
      <c r="I228" s="1" t="str">
        <f aca="false">IF(A228&lt;&gt;"",TEXT(A228,"MMM"),"")</f>
        <v>Apr</v>
      </c>
      <c r="J228" s="3" t="n">
        <f aca="false">IF(G228&gt;0,1,IF(G228&lt;0,-1,0))</f>
        <v>1</v>
      </c>
      <c r="K228" s="3" t="n">
        <f aca="false">IF(J228=J227,K227+1,1)</f>
        <v>1</v>
      </c>
      <c r="L228" s="9" t="str">
        <f aca="false">IF(ABS(G228)&gt;STRONG_MOV_TRSH,"STRONG","")</f>
        <v/>
      </c>
      <c r="M228" s="9"/>
      <c r="N228" s="9" t="str">
        <f aca="false">IF(L221="STRONG",(E224/E221)-1,"")</f>
        <v/>
      </c>
      <c r="O228" s="1" t="n">
        <f aca="false">(C228-D228)</f>
        <v>364.25</v>
      </c>
      <c r="P228" s="9" t="n">
        <f aca="false">STDEV(G207:G228)*SQRT(252)</f>
        <v>0.154172545663588</v>
      </c>
      <c r="Q228" s="10" t="e">
        <f aca="false">IF(O228&gt;Statistics!$B$11,"High",IF(O228&lt;Statistics!$B$10,"Low", "Normal"))</f>
        <v>#NAME?</v>
      </c>
      <c r="R228" s="9" t="n">
        <f aca="false">G229</f>
        <v>-0.000314244142957388</v>
      </c>
      <c r="S228" s="9" t="n">
        <f aca="false">IF(E231&lt;&gt;"",(E228/E231)-1,"")</f>
        <v>-0.016100957354221</v>
      </c>
      <c r="T228" s="13" t="n">
        <f aca="false">F228/AVERAGE(F207:F226)</f>
        <v>1.55288584657051</v>
      </c>
      <c r="U228" s="1" t="n">
        <f aca="false">O228-O227</f>
        <v>-149</v>
      </c>
      <c r="V228" s="9" t="e">
        <f aca="false">IF(Q228="High","Wait",IF(G228&gt;0,"Buy","Sell"))</f>
        <v>#NAME?</v>
      </c>
      <c r="W228" s="9" t="e">
        <f aca="false">IF(Q228="High","Close",IF(G228&lt;0,"Close","Hold"))</f>
        <v>#NAME?</v>
      </c>
      <c r="X228" s="9" t="e">
        <f aca="false">IF(Q228="Normal", "Confirmed","Check")</f>
        <v>#NAME?</v>
      </c>
      <c r="Y228" s="9"/>
    </row>
    <row r="229" customFormat="false" ht="12.8" hidden="false" customHeight="false" outlineLevel="0" collapsed="false">
      <c r="A229" s="11" t="n">
        <v>45390.2083333333</v>
      </c>
      <c r="B229" s="7" t="n">
        <v>18295</v>
      </c>
      <c r="C229" s="7" t="n">
        <v>18377.5</v>
      </c>
      <c r="D229" s="7" t="n">
        <v>18237.75</v>
      </c>
      <c r="E229" s="7" t="n">
        <v>18346.5</v>
      </c>
      <c r="F229" s="8" t="n">
        <v>1336228</v>
      </c>
      <c r="G229" s="9" t="n">
        <f aca="false">IF(ISNUMBER(B228),LN(B229/B228), "")</f>
        <v>-0.000314244142957388</v>
      </c>
      <c r="H229" s="1" t="str">
        <f aca="false">IF(A229&lt;&gt;"",TEXT(A229,"ddd"),"")</f>
        <v>Mon</v>
      </c>
      <c r="I229" s="1" t="str">
        <f aca="false">IF(A229&lt;&gt;"",TEXT(A229,"MMM"),"")</f>
        <v>Apr</v>
      </c>
      <c r="J229" s="3" t="n">
        <f aca="false">IF(G229&gt;0,1,IF(G229&lt;0,-1,0))</f>
        <v>-1</v>
      </c>
      <c r="K229" s="3" t="n">
        <f aca="false">IF(J229=J228,K228+1,1)</f>
        <v>1</v>
      </c>
      <c r="L229" s="9" t="str">
        <f aca="false">IF(ABS(G229)&gt;STRONG_MOV_TRSH,"STRONG","")</f>
        <v/>
      </c>
      <c r="M229" s="9"/>
      <c r="N229" s="9" t="str">
        <f aca="false">IF(L222="STRONG",(E225/E222)-1,"")</f>
        <v/>
      </c>
      <c r="O229" s="1" t="n">
        <f aca="false">(C229-D229)</f>
        <v>139.75</v>
      </c>
      <c r="P229" s="9" t="n">
        <f aca="false">STDEV(G208:G229)*SQRT(252)</f>
        <v>0.153011847851092</v>
      </c>
      <c r="Q229" s="10" t="e">
        <f aca="false">IF(O229&gt;Statistics!$B$11,"High",IF(O229&lt;Statistics!$B$10,"Low", "Normal"))</f>
        <v>#NAME?</v>
      </c>
      <c r="R229" s="9" t="n">
        <f aca="false">G230</f>
        <v>0.00353297007073395</v>
      </c>
      <c r="S229" s="9" t="n">
        <f aca="false">IF(E232&lt;&gt;"",(E229/E232)-1,"")</f>
        <v>0.00856204389593618</v>
      </c>
      <c r="T229" s="13" t="n">
        <f aca="false">F229/AVERAGE(F208:F227)</f>
        <v>1.17753709556277</v>
      </c>
      <c r="U229" s="1" t="n">
        <f aca="false">O229-O228</f>
        <v>-224.5</v>
      </c>
      <c r="V229" s="9" t="e">
        <f aca="false">IF(Q229="High","Wait",IF(G229&gt;0,"Buy","Sell"))</f>
        <v>#NAME?</v>
      </c>
      <c r="W229" s="9" t="e">
        <f aca="false">IF(Q229="High","Close",IF(G229&lt;0,"Close","Hold"))</f>
        <v>#NAME?</v>
      </c>
      <c r="X229" s="9" t="e">
        <f aca="false">IF(Q229="Normal", "Confirmed","Check")</f>
        <v>#NAME?</v>
      </c>
      <c r="Y229" s="9"/>
    </row>
    <row r="230" customFormat="false" ht="12.8" hidden="false" customHeight="false" outlineLevel="0" collapsed="false">
      <c r="A230" s="11" t="n">
        <v>45391.2083333333</v>
      </c>
      <c r="B230" s="7" t="n">
        <v>18359.75</v>
      </c>
      <c r="C230" s="7" t="n">
        <v>18407.5</v>
      </c>
      <c r="D230" s="7" t="n">
        <v>18160.25</v>
      </c>
      <c r="E230" s="7" t="n">
        <v>18317</v>
      </c>
      <c r="F230" s="8" t="n">
        <v>1614368</v>
      </c>
      <c r="G230" s="9" t="n">
        <f aca="false">IF(ISNUMBER(B229),LN(B230/B229), "")</f>
        <v>0.00353297007073395</v>
      </c>
      <c r="H230" s="1" t="str">
        <f aca="false">IF(A230&lt;&gt;"",TEXT(A230,"ddd"),"")</f>
        <v>Tue</v>
      </c>
      <c r="I230" s="1" t="str">
        <f aca="false">IF(A230&lt;&gt;"",TEXT(A230,"MMM"),"")</f>
        <v>Apr</v>
      </c>
      <c r="J230" s="3" t="n">
        <f aca="false">IF(G230&gt;0,1,IF(G230&lt;0,-1,0))</f>
        <v>1</v>
      </c>
      <c r="K230" s="3" t="n">
        <f aca="false">IF(J230=J229,K229+1,1)</f>
        <v>1</v>
      </c>
      <c r="L230" s="9" t="str">
        <f aca="false">IF(ABS(G230)&gt;STRONG_MOV_TRSH,"STRONG","")</f>
        <v/>
      </c>
      <c r="M230" s="9"/>
      <c r="N230" s="9" t="str">
        <f aca="false">IF(L223="STRONG",(E226/E223)-1,"")</f>
        <v/>
      </c>
      <c r="O230" s="1" t="n">
        <f aca="false">(C230-D230)</f>
        <v>247.25</v>
      </c>
      <c r="P230" s="9" t="n">
        <f aca="false">STDEV(G209:G230)*SQRT(252)</f>
        <v>0.144834537921555</v>
      </c>
      <c r="Q230" s="10" t="e">
        <f aca="false">IF(O230&gt;Statistics!$B$11,"High",IF(O230&lt;Statistics!$B$10,"Low", "Normal"))</f>
        <v>#NAME?</v>
      </c>
      <c r="R230" s="9" t="n">
        <f aca="false">G231</f>
        <v>-0.00891776183350164</v>
      </c>
      <c r="S230" s="9" t="n">
        <f aca="false">IF(E233&lt;&gt;"",(E230/E233)-1,"")</f>
        <v>-0.00911525249519896</v>
      </c>
      <c r="T230" s="13" t="n">
        <f aca="false">F230/AVERAGE(F209:F228)</f>
        <v>1.39898368891685</v>
      </c>
      <c r="U230" s="1" t="n">
        <f aca="false">O230-O229</f>
        <v>107.5</v>
      </c>
      <c r="V230" s="9" t="e">
        <f aca="false">IF(Q230="High","Wait",IF(G230&gt;0,"Buy","Sell"))</f>
        <v>#NAME?</v>
      </c>
      <c r="W230" s="9" t="e">
        <f aca="false">IF(Q230="High","Close",IF(G230&lt;0,"Close","Hold"))</f>
        <v>#NAME?</v>
      </c>
      <c r="X230" s="9" t="e">
        <f aca="false">IF(Q230="Normal", "Confirmed","Check")</f>
        <v>#NAME?</v>
      </c>
      <c r="Y230" s="9"/>
    </row>
    <row r="231" customFormat="false" ht="12.8" hidden="false" customHeight="false" outlineLevel="0" collapsed="false">
      <c r="A231" s="11" t="n">
        <v>45392.2083333333</v>
      </c>
      <c r="B231" s="7" t="n">
        <v>18196.75</v>
      </c>
      <c r="C231" s="7" t="n">
        <v>18470</v>
      </c>
      <c r="D231" s="7" t="n">
        <v>18054</v>
      </c>
      <c r="E231" s="7" t="n">
        <v>18384</v>
      </c>
      <c r="F231" s="8" t="n">
        <v>1719178</v>
      </c>
      <c r="G231" s="9" t="n">
        <f aca="false">IF(ISNUMBER(B230),LN(B231/B230), "")</f>
        <v>-0.00891776183350164</v>
      </c>
      <c r="H231" s="1" t="str">
        <f aca="false">IF(A231&lt;&gt;"",TEXT(A231,"ddd"),"")</f>
        <v>Wed</v>
      </c>
      <c r="I231" s="1" t="str">
        <f aca="false">IF(A231&lt;&gt;"",TEXT(A231,"MMM"),"")</f>
        <v>Apr</v>
      </c>
      <c r="J231" s="3" t="n">
        <f aca="false">IF(G231&gt;0,1,IF(G231&lt;0,-1,0))</f>
        <v>-1</v>
      </c>
      <c r="K231" s="3" t="n">
        <f aca="false">IF(J231=J230,K230+1,1)</f>
        <v>1</v>
      </c>
      <c r="L231" s="9" t="str">
        <f aca="false">IF(ABS(G231)&gt;STRONG_MOV_TRSH,"STRONG","")</f>
        <v/>
      </c>
      <c r="M231" s="9"/>
      <c r="N231" s="9" t="str">
        <f aca="false">IF(L224="STRONG",(E227/E224)-1,"")</f>
        <v/>
      </c>
      <c r="O231" s="1" t="n">
        <f aca="false">(C231-D231)</f>
        <v>416</v>
      </c>
      <c r="P231" s="9" t="n">
        <f aca="false">STDEV(G210:G231)*SQRT(252)</f>
        <v>0.13878181253098</v>
      </c>
      <c r="Q231" s="10" t="e">
        <f aca="false">IF(O231&gt;Statistics!$B$11,"High",IF(O231&lt;Statistics!$B$10,"Low", "Normal"))</f>
        <v>#NAME?</v>
      </c>
      <c r="R231" s="9" t="n">
        <f aca="false">G232</f>
        <v>0.0157165856801928</v>
      </c>
      <c r="S231" s="9" t="n">
        <f aca="false">IF(E234&lt;&gt;"",(E231/E234)-1,"")</f>
        <v>0.0127949095817208</v>
      </c>
      <c r="T231" s="13" t="n">
        <f aca="false">F231/AVERAGE(F210:F229)</f>
        <v>1.52086092870484</v>
      </c>
      <c r="U231" s="1" t="n">
        <f aca="false">O231-O230</f>
        <v>168.75</v>
      </c>
      <c r="V231" s="9" t="e">
        <f aca="false">IF(Q231="High","Wait",IF(G231&gt;0,"Buy","Sell"))</f>
        <v>#NAME?</v>
      </c>
      <c r="W231" s="9" t="e">
        <f aca="false">IF(Q231="High","Close",IF(G231&lt;0,"Close","Hold"))</f>
        <v>#NAME?</v>
      </c>
      <c r="X231" s="9" t="e">
        <f aca="false">IF(Q231="Normal", "Confirmed","Check")</f>
        <v>#NAME?</v>
      </c>
      <c r="Y231" s="9"/>
    </row>
    <row r="232" customFormat="false" ht="12.8" hidden="false" customHeight="false" outlineLevel="0" collapsed="false">
      <c r="A232" s="11" t="n">
        <v>45393.2083333333</v>
      </c>
      <c r="B232" s="7" t="n">
        <v>18485</v>
      </c>
      <c r="C232" s="7" t="n">
        <v>18519.25</v>
      </c>
      <c r="D232" s="7" t="n">
        <v>18085</v>
      </c>
      <c r="E232" s="7" t="n">
        <v>18190.75</v>
      </c>
      <c r="F232" s="8" t="n">
        <v>1558409</v>
      </c>
      <c r="G232" s="9" t="n">
        <f aca="false">IF(ISNUMBER(B231),LN(B232/B231), "")</f>
        <v>0.0157165856801928</v>
      </c>
      <c r="H232" s="1" t="str">
        <f aca="false">IF(A232&lt;&gt;"",TEXT(A232,"ddd"),"")</f>
        <v>Thu</v>
      </c>
      <c r="I232" s="1" t="str">
        <f aca="false">IF(A232&lt;&gt;"",TEXT(A232,"MMM"),"")</f>
        <v>Apr</v>
      </c>
      <c r="J232" s="3" t="n">
        <f aca="false">IF(G232&gt;0,1,IF(G232&lt;0,-1,0))</f>
        <v>1</v>
      </c>
      <c r="K232" s="3" t="n">
        <f aca="false">IF(J232=J231,K231+1,1)</f>
        <v>1</v>
      </c>
      <c r="L232" s="9" t="str">
        <f aca="false">IF(ABS(G232)&gt;STRONG_MOV_TRSH,"STRONG","")</f>
        <v/>
      </c>
      <c r="M232" s="9"/>
      <c r="N232" s="9" t="str">
        <f aca="false">IF(L225="STRONG",(E228/E225)-1,"")</f>
        <v/>
      </c>
      <c r="O232" s="1" t="n">
        <f aca="false">(C232-D232)</f>
        <v>434.25</v>
      </c>
      <c r="P232" s="9" t="n">
        <f aca="false">STDEV(G211:G232)*SQRT(252)</f>
        <v>0.147023159318114</v>
      </c>
      <c r="Q232" s="10" t="e">
        <f aca="false">IF(O232&gt;Statistics!$B$11,"High",IF(O232&lt;Statistics!$B$10,"Low", "Normal"))</f>
        <v>#NAME?</v>
      </c>
      <c r="R232" s="9" t="n">
        <f aca="false">G233</f>
        <v>-0.0166787586156498</v>
      </c>
      <c r="S232" s="9" t="n">
        <f aca="false">IF(E235&lt;&gt;"",(E232/E235)-1,"")</f>
        <v>0.0172659657756402</v>
      </c>
      <c r="T232" s="13" t="n">
        <f aca="false">F232/AVERAGE(F211:F230)</f>
        <v>1.326317609871</v>
      </c>
      <c r="U232" s="1" t="n">
        <f aca="false">O232-O231</f>
        <v>18.25</v>
      </c>
      <c r="V232" s="9" t="e">
        <f aca="false">IF(Q232="High","Wait",IF(G232&gt;0,"Buy","Sell"))</f>
        <v>#NAME?</v>
      </c>
      <c r="W232" s="9" t="e">
        <f aca="false">IF(Q232="High","Close",IF(G232&lt;0,"Close","Hold"))</f>
        <v>#NAME?</v>
      </c>
      <c r="X232" s="9" t="e">
        <f aca="false">IF(Q232="Normal", "Confirmed","Check")</f>
        <v>#NAME?</v>
      </c>
      <c r="Y232" s="9"/>
    </row>
    <row r="233" customFormat="false" ht="12.8" hidden="false" customHeight="false" outlineLevel="0" collapsed="false">
      <c r="A233" s="11" t="n">
        <v>45394.2083333333</v>
      </c>
      <c r="B233" s="7" t="n">
        <v>18179.25</v>
      </c>
      <c r="C233" s="7" t="n">
        <v>18507.75</v>
      </c>
      <c r="D233" s="7" t="n">
        <v>18120</v>
      </c>
      <c r="E233" s="7" t="n">
        <v>18485.5</v>
      </c>
      <c r="F233" s="8" t="n">
        <v>1598155</v>
      </c>
      <c r="G233" s="9" t="n">
        <f aca="false">IF(ISNUMBER(B232),LN(B233/B232), "")</f>
        <v>-0.0166787586156498</v>
      </c>
      <c r="H233" s="1" t="str">
        <f aca="false">IF(A233&lt;&gt;"",TEXT(A233,"ddd"),"")</f>
        <v>Fri</v>
      </c>
      <c r="I233" s="1" t="str">
        <f aca="false">IF(A233&lt;&gt;"",TEXT(A233,"MMM"),"")</f>
        <v>Apr</v>
      </c>
      <c r="J233" s="3" t="n">
        <f aca="false">IF(G233&gt;0,1,IF(G233&lt;0,-1,0))</f>
        <v>-1</v>
      </c>
      <c r="K233" s="3" t="n">
        <f aca="false">IF(J233=J232,K232+1,1)</f>
        <v>1</v>
      </c>
      <c r="L233" s="9" t="str">
        <f aca="false">IF(ABS(G233)&gt;STRONG_MOV_TRSH,"STRONG","")</f>
        <v/>
      </c>
      <c r="M233" s="9"/>
      <c r="N233" s="9" t="str">
        <f aca="false">IF(L226="STRONG",(E229/E226)-1,"")</f>
        <v/>
      </c>
      <c r="O233" s="1" t="n">
        <f aca="false">(C233-D233)</f>
        <v>387.75</v>
      </c>
      <c r="P233" s="9" t="n">
        <f aca="false">STDEV(G212:G233)*SQRT(252)</f>
        <v>0.151555393849176</v>
      </c>
      <c r="Q233" s="10" t="e">
        <f aca="false">IF(O233&gt;Statistics!$B$11,"High",IF(O233&lt;Statistics!$B$10,"Low", "Normal"))</f>
        <v>#NAME?</v>
      </c>
      <c r="R233" s="9" t="n">
        <f aca="false">G234</f>
        <v>-0.0168078175679373</v>
      </c>
      <c r="S233" s="9" t="n">
        <f aca="false">IF(E236&lt;&gt;"",(E233/E236)-1,"")</f>
        <v>0.032839323378637</v>
      </c>
      <c r="T233" s="13" t="n">
        <f aca="false">F233/AVERAGE(F212:F231)</f>
        <v>1.29298521208665</v>
      </c>
      <c r="U233" s="1" t="n">
        <f aca="false">O233-O232</f>
        <v>-46.5</v>
      </c>
      <c r="V233" s="9" t="e">
        <f aca="false">IF(Q233="High","Wait",IF(G233&gt;0,"Buy","Sell"))</f>
        <v>#NAME?</v>
      </c>
      <c r="W233" s="9" t="e">
        <f aca="false">IF(Q233="High","Close",IF(G233&lt;0,"Close","Hold"))</f>
        <v>#NAME?</v>
      </c>
      <c r="X233" s="9" t="e">
        <f aca="false">IF(Q233="Normal", "Confirmed","Check")</f>
        <v>#NAME?</v>
      </c>
      <c r="Y233" s="9"/>
    </row>
    <row r="234" customFormat="false" ht="12.8" hidden="false" customHeight="false" outlineLevel="0" collapsed="false">
      <c r="A234" s="11" t="n">
        <v>45397.2083333333</v>
      </c>
      <c r="B234" s="7" t="n">
        <v>17876.25</v>
      </c>
      <c r="C234" s="7" t="n">
        <v>18351</v>
      </c>
      <c r="D234" s="7" t="n">
        <v>17841.5</v>
      </c>
      <c r="E234" s="7" t="n">
        <v>18151.75</v>
      </c>
      <c r="F234" s="8" t="n">
        <v>1655049</v>
      </c>
      <c r="G234" s="9" t="n">
        <f aca="false">IF(ISNUMBER(B233),LN(B234/B233), "")</f>
        <v>-0.0168078175679373</v>
      </c>
      <c r="H234" s="1" t="str">
        <f aca="false">IF(A234&lt;&gt;"",TEXT(A234,"ddd"),"")</f>
        <v>Mon</v>
      </c>
      <c r="I234" s="1" t="str">
        <f aca="false">IF(A234&lt;&gt;"",TEXT(A234,"MMM"),"")</f>
        <v>Apr</v>
      </c>
      <c r="J234" s="3" t="n">
        <f aca="false">IF(G234&gt;0,1,IF(G234&lt;0,-1,0))</f>
        <v>-1</v>
      </c>
      <c r="K234" s="3" t="n">
        <f aca="false">IF(J234=J233,K233+1,1)</f>
        <v>2</v>
      </c>
      <c r="L234" s="9" t="str">
        <f aca="false">IF(ABS(G234)&gt;STRONG_MOV_TRSH,"STRONG","")</f>
        <v/>
      </c>
      <c r="M234" s="9"/>
      <c r="N234" s="9" t="str">
        <f aca="false">IF(L227="STRONG",(E230/E227)-1,"")</f>
        <v/>
      </c>
      <c r="O234" s="1" t="n">
        <f aca="false">(C234-D234)</f>
        <v>509.5</v>
      </c>
      <c r="P234" s="9" t="n">
        <f aca="false">STDEV(G213:G234)*SQRT(252)</f>
        <v>0.159633120789996</v>
      </c>
      <c r="Q234" s="10" t="e">
        <f aca="false">IF(O234&gt;Statistics!$B$11,"High",IF(O234&lt;Statistics!$B$10,"Low", "Normal"))</f>
        <v>#NAME?</v>
      </c>
      <c r="R234" s="9" t="n">
        <f aca="false">G235</f>
        <v>0.000279661611275231</v>
      </c>
      <c r="S234" s="9" t="n">
        <f aca="false">IF(E237&lt;&gt;"",(E234/E237)-1,"")</f>
        <v>0.0270312323186601</v>
      </c>
      <c r="T234" s="13" t="n">
        <f aca="false">F234/AVERAGE(F213:F232)</f>
        <v>1.27328783150231</v>
      </c>
      <c r="U234" s="1" t="n">
        <f aca="false">O234-O233</f>
        <v>121.75</v>
      </c>
      <c r="V234" s="9" t="e">
        <f aca="false">IF(Q234="High","Wait",IF(G234&gt;0,"Buy","Sell"))</f>
        <v>#NAME?</v>
      </c>
      <c r="W234" s="9" t="e">
        <f aca="false">IF(Q234="High","Close",IF(G234&lt;0,"Close","Hold"))</f>
        <v>#NAME?</v>
      </c>
      <c r="X234" s="9" t="e">
        <f aca="false">IF(Q234="Normal", "Confirmed","Check")</f>
        <v>#NAME?</v>
      </c>
      <c r="Y234" s="9"/>
    </row>
    <row r="235" customFormat="false" ht="12.8" hidden="false" customHeight="false" outlineLevel="0" collapsed="false">
      <c r="A235" s="11" t="n">
        <v>45398.2083333333</v>
      </c>
      <c r="B235" s="7" t="n">
        <v>17881.25</v>
      </c>
      <c r="C235" s="7" t="n">
        <v>17988</v>
      </c>
      <c r="D235" s="7" t="n">
        <v>17791.25</v>
      </c>
      <c r="E235" s="7" t="n">
        <v>17882</v>
      </c>
      <c r="F235" s="8" t="n">
        <v>1702156</v>
      </c>
      <c r="G235" s="9" t="n">
        <f aca="false">IF(ISNUMBER(B234),LN(B235/B234), "")</f>
        <v>0.000279661611275231</v>
      </c>
      <c r="H235" s="1" t="str">
        <f aca="false">IF(A235&lt;&gt;"",TEXT(A235,"ddd"),"")</f>
        <v>Tue</v>
      </c>
      <c r="I235" s="1" t="str">
        <f aca="false">IF(A235&lt;&gt;"",TEXT(A235,"MMM"),"")</f>
        <v>Apr</v>
      </c>
      <c r="J235" s="3" t="n">
        <f aca="false">IF(G235&gt;0,1,IF(G235&lt;0,-1,0))</f>
        <v>1</v>
      </c>
      <c r="K235" s="3" t="n">
        <f aca="false">IF(J235=J234,K234+1,1)</f>
        <v>1</v>
      </c>
      <c r="L235" s="9" t="str">
        <f aca="false">IF(ABS(G235)&gt;STRONG_MOV_TRSH,"STRONG","")</f>
        <v/>
      </c>
      <c r="M235" s="9"/>
      <c r="N235" s="9" t="str">
        <f aca="false">IF(L228="STRONG",(E231/E228)-1,"")</f>
        <v/>
      </c>
      <c r="O235" s="1" t="n">
        <f aca="false">(C235-D235)</f>
        <v>196.75</v>
      </c>
      <c r="P235" s="9" t="n">
        <f aca="false">STDEV(G214:G235)*SQRT(252)</f>
        <v>0.159407017559522</v>
      </c>
      <c r="Q235" s="10" t="e">
        <f aca="false">IF(O235&gt;Statistics!$B$11,"High",IF(O235&lt;Statistics!$B$10,"Low", "Normal"))</f>
        <v>#NAME?</v>
      </c>
      <c r="R235" s="9" t="n">
        <f aca="false">G236</f>
        <v>-0.0125354239602254</v>
      </c>
      <c r="S235" s="9" t="n">
        <f aca="false">IF(E238&lt;&gt;"",(E235/E238)-1,"")</f>
        <v>0.0200798630918426</v>
      </c>
      <c r="T235" s="13" t="n">
        <f aca="false">F235/AVERAGE(F214:F233)</f>
        <v>1.24288949998107</v>
      </c>
      <c r="U235" s="1" t="n">
        <f aca="false">O235-O234</f>
        <v>-312.75</v>
      </c>
      <c r="V235" s="9" t="e">
        <f aca="false">IF(Q235="High","Wait",IF(G235&gt;0,"Buy","Sell"))</f>
        <v>#NAME?</v>
      </c>
      <c r="W235" s="9" t="e">
        <f aca="false">IF(Q235="High","Close",IF(G235&lt;0,"Close","Hold"))</f>
        <v>#NAME?</v>
      </c>
      <c r="X235" s="9" t="e">
        <f aca="false">IF(Q235="Normal", "Confirmed","Check")</f>
        <v>#NAME?</v>
      </c>
      <c r="Y235" s="9"/>
    </row>
    <row r="236" customFormat="false" ht="12.8" hidden="false" customHeight="false" outlineLevel="0" collapsed="false">
      <c r="A236" s="11" t="n">
        <v>45399.2083333333</v>
      </c>
      <c r="B236" s="7" t="n">
        <v>17658.5</v>
      </c>
      <c r="C236" s="7" t="n">
        <v>17968.25</v>
      </c>
      <c r="D236" s="7" t="n">
        <v>17616</v>
      </c>
      <c r="E236" s="7" t="n">
        <v>17897.75</v>
      </c>
      <c r="F236" s="8" t="n">
        <v>1769687</v>
      </c>
      <c r="G236" s="9" t="n">
        <f aca="false">IF(ISNUMBER(B235),LN(B236/B235), "")</f>
        <v>-0.0125354239602254</v>
      </c>
      <c r="H236" s="1" t="str">
        <f aca="false">IF(A236&lt;&gt;"",TEXT(A236,"ddd"),"")</f>
        <v>Wed</v>
      </c>
      <c r="I236" s="1" t="str">
        <f aca="false">IF(A236&lt;&gt;"",TEXT(A236,"MMM"),"")</f>
        <v>Apr</v>
      </c>
      <c r="J236" s="3" t="n">
        <f aca="false">IF(G236&gt;0,1,IF(G236&lt;0,-1,0))</f>
        <v>-1</v>
      </c>
      <c r="K236" s="3" t="n">
        <f aca="false">IF(J236=J235,K235+1,1)</f>
        <v>1</v>
      </c>
      <c r="L236" s="9" t="str">
        <f aca="false">IF(ABS(G236)&gt;STRONG_MOV_TRSH,"STRONG","")</f>
        <v/>
      </c>
      <c r="M236" s="9"/>
      <c r="N236" s="9" t="str">
        <f aca="false">IF(L229="STRONG",(E232/E229)-1,"")</f>
        <v/>
      </c>
      <c r="O236" s="1" t="n">
        <f aca="false">(C236-D236)</f>
        <v>352.25</v>
      </c>
      <c r="P236" s="9" t="n">
        <f aca="false">STDEV(G215:G236)*SQRT(252)</f>
        <v>0.161832946017223</v>
      </c>
      <c r="Q236" s="10" t="e">
        <f aca="false">IF(O236&gt;Statistics!$B$11,"High",IF(O236&lt;Statistics!$B$10,"Low", "Normal"))</f>
        <v>#NAME?</v>
      </c>
      <c r="R236" s="9" t="n">
        <f aca="false">G237</f>
        <v>-0.00632001137884695</v>
      </c>
      <c r="S236" s="9" t="n">
        <f aca="false">IF(E239&lt;&gt;"",(E236/E239)-1,"")</f>
        <v>0.0388605923410676</v>
      </c>
      <c r="T236" s="13" t="n">
        <f aca="false">F236/AVERAGE(F215:F234)</f>
        <v>1.28217301993125</v>
      </c>
      <c r="U236" s="1" t="n">
        <f aca="false">O236-O235</f>
        <v>155.5</v>
      </c>
      <c r="V236" s="9" t="e">
        <f aca="false">IF(Q236="High","Wait",IF(G236&gt;0,"Buy","Sell"))</f>
        <v>#NAME?</v>
      </c>
      <c r="W236" s="9" t="e">
        <f aca="false">IF(Q236="High","Close",IF(G236&lt;0,"Close","Hold"))</f>
        <v>#NAME?</v>
      </c>
      <c r="X236" s="9" t="e">
        <f aca="false">IF(Q236="Normal", "Confirmed","Check")</f>
        <v>#NAME?</v>
      </c>
      <c r="Y236" s="9"/>
    </row>
    <row r="237" customFormat="false" ht="12.8" hidden="false" customHeight="false" outlineLevel="0" collapsed="false">
      <c r="A237" s="11" t="n">
        <v>45400.2083333333</v>
      </c>
      <c r="B237" s="7" t="n">
        <v>17547.25</v>
      </c>
      <c r="C237" s="7" t="n">
        <v>17771</v>
      </c>
      <c r="D237" s="7" t="n">
        <v>17505</v>
      </c>
      <c r="E237" s="7" t="n">
        <v>17674</v>
      </c>
      <c r="F237" s="8" t="n">
        <v>1605478</v>
      </c>
      <c r="G237" s="9" t="n">
        <f aca="false">IF(ISNUMBER(B236),LN(B237/B236), "")</f>
        <v>-0.00632001137884695</v>
      </c>
      <c r="H237" s="1" t="str">
        <f aca="false">IF(A237&lt;&gt;"",TEXT(A237,"ddd"),"")</f>
        <v>Thu</v>
      </c>
      <c r="I237" s="1" t="str">
        <f aca="false">IF(A237&lt;&gt;"",TEXT(A237,"MMM"),"")</f>
        <v>Apr</v>
      </c>
      <c r="J237" s="3" t="n">
        <f aca="false">IF(G237&gt;0,1,IF(G237&lt;0,-1,0))</f>
        <v>-1</v>
      </c>
      <c r="K237" s="3" t="n">
        <f aca="false">IF(J237=J236,K236+1,1)</f>
        <v>2</v>
      </c>
      <c r="L237" s="9" t="str">
        <f aca="false">IF(ABS(G237)&gt;STRONG_MOV_TRSH,"STRONG","")</f>
        <v/>
      </c>
      <c r="M237" s="9"/>
      <c r="N237" s="9" t="str">
        <f aca="false">IF(L230="STRONG",(E233/E230)-1,"")</f>
        <v/>
      </c>
      <c r="O237" s="1" t="n">
        <f aca="false">(C237-D237)</f>
        <v>266</v>
      </c>
      <c r="P237" s="9" t="n">
        <f aca="false">STDEV(G216:G237)*SQRT(252)</f>
        <v>0.143893428387283</v>
      </c>
      <c r="Q237" s="10" t="e">
        <f aca="false">IF(O237&gt;Statistics!$B$11,"High",IF(O237&lt;Statistics!$B$10,"Low", "Normal"))</f>
        <v>#NAME?</v>
      </c>
      <c r="R237" s="9" t="n">
        <f aca="false">G238</f>
        <v>-0.0211076714607003</v>
      </c>
      <c r="S237" s="9" t="n">
        <f aca="false">IF(E240&lt;&gt;"",(E237/E240)-1,"")</f>
        <v>0.0186743515850145</v>
      </c>
      <c r="T237" s="13" t="n">
        <f aca="false">F237/AVERAGE(F216:F235)</f>
        <v>1.15224575991254</v>
      </c>
      <c r="U237" s="1" t="n">
        <f aca="false">O237-O236</f>
        <v>-86.25</v>
      </c>
      <c r="V237" s="9" t="e">
        <f aca="false">IF(Q237="High","Wait",IF(G237&gt;0,"Buy","Sell"))</f>
        <v>#NAME?</v>
      </c>
      <c r="W237" s="9" t="e">
        <f aca="false">IF(Q237="High","Close",IF(G237&lt;0,"Close","Hold"))</f>
        <v>#NAME?</v>
      </c>
      <c r="X237" s="9" t="e">
        <f aca="false">IF(Q237="Normal", "Confirmed","Check")</f>
        <v>#NAME?</v>
      </c>
      <c r="Y237" s="9"/>
    </row>
    <row r="238" customFormat="false" ht="12.8" hidden="false" customHeight="false" outlineLevel="0" collapsed="false">
      <c r="A238" s="11" t="n">
        <v>45401.2083333333</v>
      </c>
      <c r="B238" s="7" t="n">
        <v>17180.75</v>
      </c>
      <c r="C238" s="7" t="n">
        <v>17552.5</v>
      </c>
      <c r="D238" s="7" t="n">
        <v>17113.75</v>
      </c>
      <c r="E238" s="7" t="n">
        <v>17530</v>
      </c>
      <c r="F238" s="8" t="n">
        <v>2074312</v>
      </c>
      <c r="G238" s="9" t="n">
        <f aca="false">IF(ISNUMBER(B237),LN(B238/B237), "")</f>
        <v>-0.0211076714607003</v>
      </c>
      <c r="H238" s="1" t="str">
        <f aca="false">IF(A238&lt;&gt;"",TEXT(A238,"ddd"),"")</f>
        <v>Fri</v>
      </c>
      <c r="I238" s="1" t="str">
        <f aca="false">IF(A238&lt;&gt;"",TEXT(A238,"MMM"),"")</f>
        <v>Apr</v>
      </c>
      <c r="J238" s="3" t="n">
        <f aca="false">IF(G238&gt;0,1,IF(G238&lt;0,-1,0))</f>
        <v>-1</v>
      </c>
      <c r="K238" s="3" t="n">
        <f aca="false">IF(J238=J237,K237+1,1)</f>
        <v>3</v>
      </c>
      <c r="L238" s="9" t="str">
        <f aca="false">IF(ABS(G238)&gt;STRONG_MOV_TRSH,"STRONG","")</f>
        <v/>
      </c>
      <c r="M238" s="9"/>
      <c r="N238" s="9" t="str">
        <f aca="false">IF(L231="STRONG",(E234/E231)-1,"")</f>
        <v/>
      </c>
      <c r="O238" s="1" t="n">
        <f aca="false">(C238-D238)</f>
        <v>438.75</v>
      </c>
      <c r="P238" s="9" t="n">
        <f aca="false">STDEV(G217:G238)*SQRT(252)</f>
        <v>0.157274990868452</v>
      </c>
      <c r="Q238" s="10" t="e">
        <f aca="false">IF(O238&gt;Statistics!$B$11,"High",IF(O238&lt;Statistics!$B$10,"Low", "Normal"))</f>
        <v>#NAME?</v>
      </c>
      <c r="R238" s="9" t="n">
        <f aca="false">G239</f>
        <v>0.00980293537635741</v>
      </c>
      <c r="S238" s="9" t="n">
        <f aca="false">IF(E241&lt;&gt;"",(E238/E241)-1,"")</f>
        <v>-0.00849818300080596</v>
      </c>
      <c r="T238" s="13" t="n">
        <f aca="false">F238/AVERAGE(F217:F236)</f>
        <v>1.46961553973237</v>
      </c>
      <c r="U238" s="1" t="n">
        <f aca="false">O238-O237</f>
        <v>172.75</v>
      </c>
      <c r="V238" s="9" t="e">
        <f aca="false">IF(Q238="High","Wait",IF(G238&gt;0,"Buy","Sell"))</f>
        <v>#NAME?</v>
      </c>
      <c r="W238" s="9" t="e">
        <f aca="false">IF(Q238="High","Close",IF(G238&lt;0,"Close","Hold"))</f>
        <v>#NAME?</v>
      </c>
      <c r="X238" s="9" t="e">
        <f aca="false">IF(Q238="Normal", "Confirmed","Check")</f>
        <v>#NAME?</v>
      </c>
      <c r="Y238" s="9"/>
    </row>
    <row r="239" customFormat="false" ht="12.8" hidden="false" customHeight="false" outlineLevel="0" collapsed="false">
      <c r="A239" s="11" t="n">
        <v>45404.2083333333</v>
      </c>
      <c r="B239" s="7" t="n">
        <v>17350</v>
      </c>
      <c r="C239" s="7" t="n">
        <v>17448</v>
      </c>
      <c r="D239" s="7" t="n">
        <v>17148.75</v>
      </c>
      <c r="E239" s="7" t="n">
        <v>17228.25</v>
      </c>
      <c r="F239" s="8" t="n">
        <v>1433387</v>
      </c>
      <c r="G239" s="9" t="n">
        <f aca="false">IF(ISNUMBER(B238),LN(B239/B238), "")</f>
        <v>0.00980293537635741</v>
      </c>
      <c r="H239" s="1" t="str">
        <f aca="false">IF(A239&lt;&gt;"",TEXT(A239,"ddd"),"")</f>
        <v>Mon</v>
      </c>
      <c r="I239" s="1" t="str">
        <f aca="false">IF(A239&lt;&gt;"",TEXT(A239,"MMM"),"")</f>
        <v>Apr</v>
      </c>
      <c r="J239" s="3" t="n">
        <f aca="false">IF(G239&gt;0,1,IF(G239&lt;0,-1,0))</f>
        <v>1</v>
      </c>
      <c r="K239" s="3" t="n">
        <f aca="false">IF(J239=J238,K238+1,1)</f>
        <v>1</v>
      </c>
      <c r="L239" s="9" t="str">
        <f aca="false">IF(ABS(G239)&gt;STRONG_MOV_TRSH,"STRONG","")</f>
        <v/>
      </c>
      <c r="M239" s="9"/>
      <c r="N239" s="9" t="str">
        <f aca="false">IF(L232="STRONG",(E235/E232)-1,"")</f>
        <v/>
      </c>
      <c r="O239" s="1" t="n">
        <f aca="false">(C239-D239)</f>
        <v>299.25</v>
      </c>
      <c r="P239" s="9" t="n">
        <f aca="false">STDEV(G218:G239)*SQRT(252)</f>
        <v>0.15561294316087</v>
      </c>
      <c r="Q239" s="10" t="e">
        <f aca="false">IF(O239&gt;Statistics!$B$11,"High",IF(O239&lt;Statistics!$B$10,"Low", "Normal"))</f>
        <v>#NAME?</v>
      </c>
      <c r="R239" s="9" t="n">
        <f aca="false">G240</f>
        <v>0.0146898448524682</v>
      </c>
      <c r="S239" s="9" t="n">
        <f aca="false">IF(E242&lt;&gt;"",(E239/E242)-1,"")</f>
        <v>-0.0127925966249319</v>
      </c>
      <c r="T239" s="13" t="n">
        <f aca="false">F239/AVERAGE(F218:F237)</f>
        <v>1.00558242211392</v>
      </c>
      <c r="U239" s="1" t="n">
        <f aca="false">O239-O238</f>
        <v>-139.5</v>
      </c>
      <c r="V239" s="9" t="e">
        <f aca="false">IF(Q239="High","Wait",IF(G239&gt;0,"Buy","Sell"))</f>
        <v>#NAME?</v>
      </c>
      <c r="W239" s="9" t="e">
        <f aca="false">IF(Q239="High","Close",IF(G239&lt;0,"Close","Hold"))</f>
        <v>#NAME?</v>
      </c>
      <c r="X239" s="9" t="e">
        <f aca="false">IF(Q239="Normal", "Confirmed","Check")</f>
        <v>#NAME?</v>
      </c>
      <c r="Y239" s="9"/>
    </row>
    <row r="240" customFormat="false" ht="12.8" hidden="false" customHeight="false" outlineLevel="0" collapsed="false">
      <c r="A240" s="11" t="n">
        <v>45405.2083333333</v>
      </c>
      <c r="B240" s="7" t="n">
        <v>17606.75</v>
      </c>
      <c r="C240" s="7" t="n">
        <v>17666.75</v>
      </c>
      <c r="D240" s="7" t="n">
        <v>17285.5</v>
      </c>
      <c r="E240" s="7" t="n">
        <v>17350</v>
      </c>
      <c r="F240" s="8" t="n">
        <v>1281339</v>
      </c>
      <c r="G240" s="9" t="n">
        <f aca="false">IF(ISNUMBER(B239),LN(B240/B239), "")</f>
        <v>0.0146898448524682</v>
      </c>
      <c r="H240" s="1" t="str">
        <f aca="false">IF(A240&lt;&gt;"",TEXT(A240,"ddd"),"")</f>
        <v>Tue</v>
      </c>
      <c r="I240" s="1" t="str">
        <f aca="false">IF(A240&lt;&gt;"",TEXT(A240,"MMM"),"")</f>
        <v>Apr</v>
      </c>
      <c r="J240" s="3" t="n">
        <f aca="false">IF(G240&gt;0,1,IF(G240&lt;0,-1,0))</f>
        <v>1</v>
      </c>
      <c r="K240" s="3" t="n">
        <f aca="false">IF(J240=J239,K239+1,1)</f>
        <v>2</v>
      </c>
      <c r="L240" s="9" t="str">
        <f aca="false">IF(ABS(G240)&gt;STRONG_MOV_TRSH,"STRONG","")</f>
        <v/>
      </c>
      <c r="M240" s="9"/>
      <c r="N240" s="9" t="str">
        <f aca="false">IF(L233="STRONG",(E236/E233)-1,"")</f>
        <v/>
      </c>
      <c r="O240" s="1" t="n">
        <f aca="false">(C240-D240)</f>
        <v>381.25</v>
      </c>
      <c r="P240" s="9" t="n">
        <f aca="false">STDEV(G219:G240)*SQRT(252)</f>
        <v>0.164980136406413</v>
      </c>
      <c r="Q240" s="10" t="e">
        <f aca="false">IF(O240&gt;Statistics!$B$11,"High",IF(O240&lt;Statistics!$B$10,"Low", "Normal"))</f>
        <v>#NAME?</v>
      </c>
      <c r="R240" s="9" t="n">
        <f aca="false">G241</f>
        <v>0.00327462460815691</v>
      </c>
      <c r="S240" s="9" t="n">
        <f aca="false">IF(E243&lt;&gt;"",(E240/E243)-1,"")</f>
        <v>-0.0258828813654484</v>
      </c>
      <c r="T240" s="13" t="n">
        <f aca="false">F240/AVERAGE(F219:F238)</f>
        <v>0.87884876442275</v>
      </c>
      <c r="U240" s="1" t="n">
        <f aca="false">O240-O239</f>
        <v>82</v>
      </c>
      <c r="V240" s="9" t="e">
        <f aca="false">IF(Q240="High","Wait",IF(G240&gt;0,"Buy","Sell"))</f>
        <v>#NAME?</v>
      </c>
      <c r="W240" s="9" t="e">
        <f aca="false">IF(Q240="High","Close",IF(G240&lt;0,"Close","Hold"))</f>
        <v>#NAME?</v>
      </c>
      <c r="X240" s="9" t="e">
        <f aca="false">IF(Q240="Normal", "Confirmed","Check")</f>
        <v>#NAME?</v>
      </c>
      <c r="Y240" s="9"/>
    </row>
    <row r="241" customFormat="false" ht="12.8" hidden="false" customHeight="false" outlineLevel="0" collapsed="false">
      <c r="A241" s="11" t="n">
        <v>45406.2083333333</v>
      </c>
      <c r="B241" s="7" t="n">
        <v>17664.5</v>
      </c>
      <c r="C241" s="7" t="n">
        <v>17795.75</v>
      </c>
      <c r="D241" s="7" t="n">
        <v>17480</v>
      </c>
      <c r="E241" s="7" t="n">
        <v>17680.25</v>
      </c>
      <c r="F241" s="8" t="n">
        <v>1572984</v>
      </c>
      <c r="G241" s="9" t="n">
        <f aca="false">IF(ISNUMBER(B240),LN(B241/B240), "")</f>
        <v>0.00327462460815691</v>
      </c>
      <c r="H241" s="1" t="str">
        <f aca="false">IF(A241&lt;&gt;"",TEXT(A241,"ddd"),"")</f>
        <v>Wed</v>
      </c>
      <c r="I241" s="1" t="str">
        <f aca="false">IF(A241&lt;&gt;"",TEXT(A241,"MMM"),"")</f>
        <v>Apr</v>
      </c>
      <c r="J241" s="3" t="n">
        <f aca="false">IF(G241&gt;0,1,IF(G241&lt;0,-1,0))</f>
        <v>1</v>
      </c>
      <c r="K241" s="3" t="n">
        <f aca="false">IF(J241=J240,K240+1,1)</f>
        <v>3</v>
      </c>
      <c r="L241" s="9" t="str">
        <f aca="false">IF(ABS(G241)&gt;STRONG_MOV_TRSH,"STRONG","")</f>
        <v/>
      </c>
      <c r="M241" s="9"/>
      <c r="N241" s="9" t="str">
        <f aca="false">IF(L234="STRONG",(E237/E234)-1,"")</f>
        <v/>
      </c>
      <c r="O241" s="1" t="n">
        <f aca="false">(C241-D241)</f>
        <v>315.75</v>
      </c>
      <c r="P241" s="9" t="n">
        <f aca="false">STDEV(G220:G241)*SQRT(252)</f>
        <v>0.16578894889875</v>
      </c>
      <c r="Q241" s="10" t="e">
        <f aca="false">IF(O241&gt;Statistics!$B$11,"High",IF(O241&lt;Statistics!$B$10,"Low", "Normal"))</f>
        <v>#NAME?</v>
      </c>
      <c r="R241" s="9" t="n">
        <f aca="false">G242</f>
        <v>-0.0055063717692776</v>
      </c>
      <c r="S241" s="9" t="n">
        <f aca="false">IF(E244&lt;&gt;"",(E241/E244)-1,"")</f>
        <v>-0.0103137507346973</v>
      </c>
      <c r="T241" s="13" t="n">
        <f aca="false">F241/AVERAGE(F220:F239)</f>
        <v>1.07048253222531</v>
      </c>
      <c r="U241" s="1" t="n">
        <f aca="false">O241-O240</f>
        <v>-65.5</v>
      </c>
      <c r="V241" s="9" t="e">
        <f aca="false">IF(Q241="High","Wait",IF(G241&gt;0,"Buy","Sell"))</f>
        <v>#NAME?</v>
      </c>
      <c r="W241" s="9" t="e">
        <f aca="false">IF(Q241="High","Close",IF(G241&lt;0,"Close","Hold"))</f>
        <v>#NAME?</v>
      </c>
      <c r="X241" s="9" t="e">
        <f aca="false">IF(Q241="Normal", "Confirmed","Check")</f>
        <v>#NAME?</v>
      </c>
      <c r="Y241" s="9"/>
    </row>
    <row r="242" customFormat="false" ht="12.8" hidden="false" customHeight="false" outlineLevel="0" collapsed="false">
      <c r="A242" s="11" t="n">
        <v>45407.2083333333</v>
      </c>
      <c r="B242" s="7" t="n">
        <v>17567.5</v>
      </c>
      <c r="C242" s="7" t="n">
        <v>17827.75</v>
      </c>
      <c r="D242" s="7" t="n">
        <v>17308</v>
      </c>
      <c r="E242" s="7" t="n">
        <v>17451.5</v>
      </c>
      <c r="F242" s="8" t="n">
        <v>1736783</v>
      </c>
      <c r="G242" s="9" t="n">
        <f aca="false">IF(ISNUMBER(B241),LN(B242/B241), "")</f>
        <v>-0.0055063717692776</v>
      </c>
      <c r="H242" s="1" t="str">
        <f aca="false">IF(A242&lt;&gt;"",TEXT(A242,"ddd"),"")</f>
        <v>Thu</v>
      </c>
      <c r="I242" s="1" t="str">
        <f aca="false">IF(A242&lt;&gt;"",TEXT(A242,"MMM"),"")</f>
        <v>Apr</v>
      </c>
      <c r="J242" s="3" t="n">
        <f aca="false">IF(G242&gt;0,1,IF(G242&lt;0,-1,0))</f>
        <v>-1</v>
      </c>
      <c r="K242" s="3" t="n">
        <f aca="false">IF(J242=J241,K241+1,1)</f>
        <v>1</v>
      </c>
      <c r="L242" s="9" t="str">
        <f aca="false">IF(ABS(G242)&gt;STRONG_MOV_TRSH,"STRONG","")</f>
        <v/>
      </c>
      <c r="M242" s="9"/>
      <c r="N242" s="9" t="str">
        <f aca="false">IF(L235="STRONG",(E238/E235)-1,"")</f>
        <v/>
      </c>
      <c r="O242" s="1" t="n">
        <f aca="false">(C242-D242)</f>
        <v>519.75</v>
      </c>
      <c r="P242" s="9" t="n">
        <f aca="false">STDEV(G221:G242)*SQRT(252)</f>
        <v>0.166118864526761</v>
      </c>
      <c r="Q242" s="10" t="e">
        <f aca="false">IF(O242&gt;Statistics!$B$11,"High",IF(O242&lt;Statistics!$B$10,"Low", "Normal"))</f>
        <v>#NAME?</v>
      </c>
      <c r="R242" s="9" t="n">
        <f aca="false">G243</f>
        <v>0.0157147805541661</v>
      </c>
      <c r="S242" s="9" t="n">
        <f aca="false">IF(E245&lt;&gt;"",(E242/E245)-1,"")</f>
        <v>-0.0257498150758538</v>
      </c>
      <c r="T242" s="13" t="n">
        <f aca="false">F242/AVERAGE(F221:F240)</f>
        <v>1.17370599809643</v>
      </c>
      <c r="U242" s="1" t="n">
        <f aca="false">O242-O241</f>
        <v>204</v>
      </c>
      <c r="V242" s="9" t="e">
        <f aca="false">IF(Q242="High","Wait",IF(G242&gt;0,"Buy","Sell"))</f>
        <v>#NAME?</v>
      </c>
      <c r="W242" s="9" t="e">
        <f aca="false">IF(Q242="High","Close",IF(G242&lt;0,"Close","Hold"))</f>
        <v>#NAME?</v>
      </c>
      <c r="X242" s="9" t="e">
        <f aca="false">IF(Q242="Normal", "Confirmed","Check")</f>
        <v>#NAME?</v>
      </c>
      <c r="Y242" s="9"/>
    </row>
    <row r="243" customFormat="false" ht="12.8" hidden="false" customHeight="false" outlineLevel="0" collapsed="false">
      <c r="A243" s="11" t="n">
        <v>45408.2083333333</v>
      </c>
      <c r="B243" s="7" t="n">
        <v>17845.75</v>
      </c>
      <c r="C243" s="7" t="n">
        <v>17901.25</v>
      </c>
      <c r="D243" s="7" t="n">
        <v>17668.25</v>
      </c>
      <c r="E243" s="7" t="n">
        <v>17811</v>
      </c>
      <c r="F243" s="8" t="n">
        <v>1388411</v>
      </c>
      <c r="G243" s="9" t="n">
        <f aca="false">IF(ISNUMBER(B242),LN(B243/B242), "")</f>
        <v>0.0157147805541661</v>
      </c>
      <c r="H243" s="1" t="str">
        <f aca="false">IF(A243&lt;&gt;"",TEXT(A243,"ddd"),"")</f>
        <v>Fri</v>
      </c>
      <c r="I243" s="1" t="str">
        <f aca="false">IF(A243&lt;&gt;"",TEXT(A243,"MMM"),"")</f>
        <v>Apr</v>
      </c>
      <c r="J243" s="3" t="n">
        <f aca="false">IF(G243&gt;0,1,IF(G243&lt;0,-1,0))</f>
        <v>1</v>
      </c>
      <c r="K243" s="3" t="n">
        <f aca="false">IF(J243=J242,K242+1,1)</f>
        <v>1</v>
      </c>
      <c r="L243" s="9" t="str">
        <f aca="false">IF(ABS(G243)&gt;STRONG_MOV_TRSH,"STRONG","")</f>
        <v/>
      </c>
      <c r="M243" s="9"/>
      <c r="N243" s="9" t="str">
        <f aca="false">IF(L236="STRONG",(E239/E236)-1,"")</f>
        <v/>
      </c>
      <c r="O243" s="1" t="n">
        <f aca="false">(C243-D243)</f>
        <v>233</v>
      </c>
      <c r="P243" s="9" t="n">
        <f aca="false">STDEV(G222:G243)*SQRT(252)</f>
        <v>0.176947574597509</v>
      </c>
      <c r="Q243" s="10" t="e">
        <f aca="false">IF(O243&gt;Statistics!$B$11,"High",IF(O243&lt;Statistics!$B$10,"Low", "Normal"))</f>
        <v>#NAME?</v>
      </c>
      <c r="R243" s="9" t="n">
        <f aca="false">G244</f>
        <v>0.00327273019384385</v>
      </c>
      <c r="S243" s="9" t="n">
        <f aca="false">IF(E246&lt;&gt;"",(E243/E246)-1,"")</f>
        <v>0.0194316458231978</v>
      </c>
      <c r="T243" s="13" t="n">
        <f aca="false">F243/AVERAGE(F222:F241)</f>
        <v>0.922698986129055</v>
      </c>
      <c r="U243" s="1" t="n">
        <f aca="false">O243-O242</f>
        <v>-286.75</v>
      </c>
      <c r="V243" s="9" t="e">
        <f aca="false">IF(Q243="High","Wait",IF(G243&gt;0,"Buy","Sell"))</f>
        <v>#NAME?</v>
      </c>
      <c r="W243" s="9" t="e">
        <f aca="false">IF(Q243="High","Close",IF(G243&lt;0,"Close","Hold"))</f>
        <v>#NAME?</v>
      </c>
      <c r="X243" s="9" t="e">
        <f aca="false">IF(Q243="Normal", "Confirmed","Check")</f>
        <v>#NAME?</v>
      </c>
      <c r="Y243" s="9"/>
    </row>
    <row r="244" customFormat="false" ht="12.8" hidden="false" customHeight="false" outlineLevel="0" collapsed="false">
      <c r="A244" s="11" t="n">
        <v>45411.2083333333</v>
      </c>
      <c r="B244" s="7" t="n">
        <v>17904.25</v>
      </c>
      <c r="C244" s="7" t="n">
        <v>17949</v>
      </c>
      <c r="D244" s="7" t="n">
        <v>17791.25</v>
      </c>
      <c r="E244" s="7" t="n">
        <v>17864.5</v>
      </c>
      <c r="F244" s="8" t="n">
        <v>1142207</v>
      </c>
      <c r="G244" s="9" t="n">
        <f aca="false">IF(ISNUMBER(B243),LN(B244/B243), "")</f>
        <v>0.00327273019384385</v>
      </c>
      <c r="H244" s="1" t="str">
        <f aca="false">IF(A244&lt;&gt;"",TEXT(A244,"ddd"),"")</f>
        <v>Mon</v>
      </c>
      <c r="I244" s="1" t="str">
        <f aca="false">IF(A244&lt;&gt;"",TEXT(A244,"MMM"),"")</f>
        <v>Apr</v>
      </c>
      <c r="J244" s="3" t="n">
        <f aca="false">IF(G244&gt;0,1,IF(G244&lt;0,-1,0))</f>
        <v>1</v>
      </c>
      <c r="K244" s="3" t="n">
        <f aca="false">IF(J244=J243,K243+1,1)</f>
        <v>2</v>
      </c>
      <c r="L244" s="9" t="str">
        <f aca="false">IF(ABS(G244)&gt;STRONG_MOV_TRSH,"STRONG","")</f>
        <v/>
      </c>
      <c r="M244" s="9"/>
      <c r="N244" s="9" t="str">
        <f aca="false">IF(L237="STRONG",(E240/E237)-1,"")</f>
        <v/>
      </c>
      <c r="O244" s="1" t="n">
        <f aca="false">(C244-D244)</f>
        <v>157.75</v>
      </c>
      <c r="P244" s="9" t="n">
        <f aca="false">STDEV(G223:G244)*SQRT(252)</f>
        <v>0.177044557228237</v>
      </c>
      <c r="Q244" s="10" t="e">
        <f aca="false">IF(O244&gt;Statistics!$B$11,"High",IF(O244&lt;Statistics!$B$10,"Low", "Normal"))</f>
        <v>#NAME?</v>
      </c>
      <c r="R244" s="9" t="n">
        <f aca="false">G245</f>
        <v>-0.018774071168387</v>
      </c>
      <c r="S244" s="9" t="n">
        <f aca="false">IF(E247&lt;&gt;"",(E244/E247)-1,"")</f>
        <v>0.0217627545184169</v>
      </c>
      <c r="T244" s="13" t="n">
        <f aca="false">F244/AVERAGE(F223:F242)</f>
        <v>0.746438290102163</v>
      </c>
      <c r="U244" s="1" t="n">
        <f aca="false">O244-O243</f>
        <v>-75.25</v>
      </c>
      <c r="V244" s="9" t="e">
        <f aca="false">IF(Q244="High","Wait",IF(G244&gt;0,"Buy","Sell"))</f>
        <v>#NAME?</v>
      </c>
      <c r="W244" s="9" t="e">
        <f aca="false">IF(Q244="High","Close",IF(G244&lt;0,"Close","Hold"))</f>
        <v>#NAME?</v>
      </c>
      <c r="X244" s="9" t="e">
        <f aca="false">IF(Q244="Normal", "Confirmed","Check")</f>
        <v>#NAME?</v>
      </c>
      <c r="Y244" s="9"/>
    </row>
    <row r="245" customFormat="false" ht="12.8" hidden="false" customHeight="false" outlineLevel="0" collapsed="false">
      <c r="A245" s="11" t="n">
        <v>45412.2083333333</v>
      </c>
      <c r="B245" s="7" t="n">
        <v>17571.25</v>
      </c>
      <c r="C245" s="7" t="n">
        <v>17921</v>
      </c>
      <c r="D245" s="7" t="n">
        <v>17473.25</v>
      </c>
      <c r="E245" s="7" t="n">
        <v>17912.75</v>
      </c>
      <c r="F245" s="8" t="n">
        <v>1410128</v>
      </c>
      <c r="G245" s="9" t="n">
        <f aca="false">IF(ISNUMBER(B244),LN(B245/B244), "")</f>
        <v>-0.018774071168387</v>
      </c>
      <c r="H245" s="1" t="str">
        <f aca="false">IF(A245&lt;&gt;"",TEXT(A245,"ddd"),"")</f>
        <v>Tue</v>
      </c>
      <c r="I245" s="1" t="str">
        <f aca="false">IF(A245&lt;&gt;"",TEXT(A245,"MMM"),"")</f>
        <v>Apr</v>
      </c>
      <c r="J245" s="3" t="n">
        <f aca="false">IF(G245&gt;0,1,IF(G245&lt;0,-1,0))</f>
        <v>-1</v>
      </c>
      <c r="K245" s="3" t="n">
        <f aca="false">IF(J245=J244,K244+1,1)</f>
        <v>1</v>
      </c>
      <c r="L245" s="9" t="str">
        <f aca="false">IF(ABS(G245)&gt;STRONG_MOV_TRSH,"STRONG","")</f>
        <v/>
      </c>
      <c r="M245" s="9"/>
      <c r="N245" s="9" t="str">
        <f aca="false">IF(L238="STRONG",(E241/E238)-1,"")</f>
        <v/>
      </c>
      <c r="O245" s="1" t="n">
        <f aca="false">(C245-D245)</f>
        <v>447.75</v>
      </c>
      <c r="P245" s="9" t="n">
        <f aca="false">STDEV(G224:G245)*SQRT(252)</f>
        <v>0.186453614861555</v>
      </c>
      <c r="Q245" s="10" t="e">
        <f aca="false">IF(O245&gt;Statistics!$B$11,"High",IF(O245&lt;Statistics!$B$10,"Low", "Normal"))</f>
        <v>#NAME?</v>
      </c>
      <c r="R245" s="9" t="n">
        <f aca="false">G246</f>
        <v>-0.00759797425450196</v>
      </c>
      <c r="S245" s="9" t="n">
        <f aca="false">IF(E248&lt;&gt;"",(E245/E248)-1,"")</f>
        <v>0.00945336714567491</v>
      </c>
      <c r="T245" s="13" t="n">
        <f aca="false">F245/AVERAGE(F224:F243)</f>
        <v>0.910943109402283</v>
      </c>
      <c r="U245" s="1" t="n">
        <f aca="false">O245-O244</f>
        <v>290</v>
      </c>
      <c r="V245" s="9" t="e">
        <f aca="false">IF(Q245="High","Wait",IF(G245&gt;0,"Buy","Sell"))</f>
        <v>#NAME?</v>
      </c>
      <c r="W245" s="9" t="e">
        <f aca="false">IF(Q245="High","Close",IF(G245&lt;0,"Close","Hold"))</f>
        <v>#NAME?</v>
      </c>
      <c r="X245" s="9" t="e">
        <f aca="false">IF(Q245="Normal", "Confirmed","Check")</f>
        <v>#NAME?</v>
      </c>
      <c r="Y245" s="9"/>
    </row>
    <row r="246" customFormat="false" ht="12.8" hidden="false" customHeight="false" outlineLevel="0" collapsed="false">
      <c r="A246" s="11" t="n">
        <v>45413.2083333333</v>
      </c>
      <c r="B246" s="7" t="n">
        <v>17438.25</v>
      </c>
      <c r="C246" s="7" t="n">
        <v>17791.75</v>
      </c>
      <c r="D246" s="7" t="n">
        <v>17399</v>
      </c>
      <c r="E246" s="7" t="n">
        <v>17471.5</v>
      </c>
      <c r="F246" s="8" t="n">
        <v>1617842</v>
      </c>
      <c r="G246" s="9" t="n">
        <f aca="false">IF(ISNUMBER(B245),LN(B246/B245), "")</f>
        <v>-0.00759797425450196</v>
      </c>
      <c r="H246" s="1" t="str">
        <f aca="false">IF(A246&lt;&gt;"",TEXT(A246,"ddd"),"")</f>
        <v>Wed</v>
      </c>
      <c r="I246" s="1" t="str">
        <f aca="false">IF(A246&lt;&gt;"",TEXT(A246,"MMM"),"")</f>
        <v>May</v>
      </c>
      <c r="J246" s="3" t="n">
        <f aca="false">IF(G246&gt;0,1,IF(G246&lt;0,-1,0))</f>
        <v>-1</v>
      </c>
      <c r="K246" s="3" t="n">
        <f aca="false">IF(J246=J245,K245+1,1)</f>
        <v>2</v>
      </c>
      <c r="L246" s="9" t="str">
        <f aca="false">IF(ABS(G246)&gt;STRONG_MOV_TRSH,"STRONG","")</f>
        <v/>
      </c>
      <c r="M246" s="9"/>
      <c r="N246" s="9" t="str">
        <f aca="false">IF(L239="STRONG",(E242/E239)-1,"")</f>
        <v/>
      </c>
      <c r="O246" s="1" t="n">
        <f aca="false">(C246-D246)</f>
        <v>392.75</v>
      </c>
      <c r="P246" s="9" t="n">
        <f aca="false">STDEV(G225:G246)*SQRT(252)</f>
        <v>0.186859554170939</v>
      </c>
      <c r="Q246" s="10" t="e">
        <f aca="false">IF(O246&gt;Statistics!$B$11,"High",IF(O246&lt;Statistics!$B$10,"Low", "Normal"))</f>
        <v>#NAME?</v>
      </c>
      <c r="R246" s="9" t="n">
        <f aca="false">G247</f>
        <v>0.0120555495637054</v>
      </c>
      <c r="S246" s="9" t="n">
        <f aca="false">IF(E249&lt;&gt;"",(E246/E249)-1,"")</f>
        <v>-0.0318755454583235</v>
      </c>
      <c r="T246" s="13" t="n">
        <f aca="false">F246/AVERAGE(F225:F244)</f>
        <v>1.04760980636525</v>
      </c>
      <c r="U246" s="1" t="n">
        <f aca="false">O246-O245</f>
        <v>-55</v>
      </c>
      <c r="V246" s="9" t="e">
        <f aca="false">IF(Q246="High","Wait",IF(G246&gt;0,"Buy","Sell"))</f>
        <v>#NAME?</v>
      </c>
      <c r="W246" s="9" t="e">
        <f aca="false">IF(Q246="High","Close",IF(G246&lt;0,"Close","Hold"))</f>
        <v>#NAME?</v>
      </c>
      <c r="X246" s="9" t="e">
        <f aca="false">IF(Q246="Normal", "Confirmed","Check")</f>
        <v>#NAME?</v>
      </c>
      <c r="Y246" s="9"/>
    </row>
    <row r="247" customFormat="false" ht="12.8" hidden="false" customHeight="false" outlineLevel="0" collapsed="false">
      <c r="A247" s="11" t="n">
        <v>45414.2083333333</v>
      </c>
      <c r="B247" s="7" t="n">
        <v>17649.75</v>
      </c>
      <c r="C247" s="7" t="n">
        <v>17755.25</v>
      </c>
      <c r="D247" s="7" t="n">
        <v>17386</v>
      </c>
      <c r="E247" s="7" t="n">
        <v>17484</v>
      </c>
      <c r="F247" s="8" t="n">
        <v>1470541</v>
      </c>
      <c r="G247" s="9" t="n">
        <f aca="false">IF(ISNUMBER(B246),LN(B247/B246), "")</f>
        <v>0.0120555495637054</v>
      </c>
      <c r="H247" s="1" t="str">
        <f aca="false">IF(A247&lt;&gt;"",TEXT(A247,"ddd"),"")</f>
        <v>Thu</v>
      </c>
      <c r="I247" s="1" t="str">
        <f aca="false">IF(A247&lt;&gt;"",TEXT(A247,"MMM"),"")</f>
        <v>May</v>
      </c>
      <c r="J247" s="3" t="n">
        <f aca="false">IF(G247&gt;0,1,IF(G247&lt;0,-1,0))</f>
        <v>1</v>
      </c>
      <c r="K247" s="3" t="n">
        <f aca="false">IF(J247=J246,K246+1,1)</f>
        <v>1</v>
      </c>
      <c r="L247" s="9" t="str">
        <f aca="false">IF(ABS(G247)&gt;STRONG_MOV_TRSH,"STRONG","")</f>
        <v/>
      </c>
      <c r="M247" s="9"/>
      <c r="N247" s="9" t="str">
        <f aca="false">IF(L240="STRONG",(E243/E240)-1,"")</f>
        <v/>
      </c>
      <c r="O247" s="1" t="n">
        <f aca="false">(C247-D247)</f>
        <v>369.25</v>
      </c>
      <c r="P247" s="9" t="n">
        <f aca="false">STDEV(G226:G247)*SQRT(252)</f>
        <v>0.191797615012544</v>
      </c>
      <c r="Q247" s="10" t="e">
        <f aca="false">IF(O247&gt;Statistics!$B$11,"High",IF(O247&lt;Statistics!$B$10,"Low", "Normal"))</f>
        <v>#NAME?</v>
      </c>
      <c r="R247" s="9" t="n">
        <f aca="false">G248</f>
        <v>0.019691804721758</v>
      </c>
      <c r="S247" s="9" t="n">
        <f aca="false">IF(E250&lt;&gt;"",(E247/E250)-1,"")</f>
        <v>-0.0385350362254087</v>
      </c>
      <c r="T247" s="13" t="n">
        <f aca="false">F247/AVERAGE(F226:F245)</f>
        <v>0.945636697989165</v>
      </c>
      <c r="U247" s="1" t="n">
        <f aca="false">O247-O246</f>
        <v>-23.5</v>
      </c>
      <c r="V247" s="9" t="e">
        <f aca="false">IF(Q247="High","Wait",IF(G247&gt;0,"Buy","Sell"))</f>
        <v>#NAME?</v>
      </c>
      <c r="W247" s="9" t="e">
        <f aca="false">IF(Q247="High","Close",IF(G247&lt;0,"Close","Hold"))</f>
        <v>#NAME?</v>
      </c>
      <c r="X247" s="9" t="e">
        <f aca="false">IF(Q247="Normal", "Confirmed","Check")</f>
        <v>#NAME?</v>
      </c>
      <c r="Y247" s="9"/>
    </row>
    <row r="248" customFormat="false" ht="12.8" hidden="false" customHeight="false" outlineLevel="0" collapsed="false">
      <c r="A248" s="11" t="n">
        <v>45415.2083333333</v>
      </c>
      <c r="B248" s="7" t="n">
        <v>18000.75</v>
      </c>
      <c r="C248" s="7" t="n">
        <v>18050</v>
      </c>
      <c r="D248" s="7" t="n">
        <v>17719</v>
      </c>
      <c r="E248" s="7" t="n">
        <v>17745</v>
      </c>
      <c r="F248" s="8" t="n">
        <v>1166459</v>
      </c>
      <c r="G248" s="9" t="n">
        <f aca="false">IF(ISNUMBER(B247),LN(B248/B247), "")</f>
        <v>0.019691804721758</v>
      </c>
      <c r="H248" s="1" t="str">
        <f aca="false">IF(A248&lt;&gt;"",TEXT(A248,"ddd"),"")</f>
        <v>Fri</v>
      </c>
      <c r="I248" s="1" t="str">
        <f aca="false">IF(A248&lt;&gt;"",TEXT(A248,"MMM"),"")</f>
        <v>May</v>
      </c>
      <c r="J248" s="3" t="n">
        <f aca="false">IF(G248&gt;0,1,IF(G248&lt;0,-1,0))</f>
        <v>1</v>
      </c>
      <c r="K248" s="3" t="n">
        <f aca="false">IF(J248=J247,K247+1,1)</f>
        <v>2</v>
      </c>
      <c r="L248" s="9" t="str">
        <f aca="false">IF(ABS(G248)&gt;STRONG_MOV_TRSH,"STRONG","")</f>
        <v/>
      </c>
      <c r="M248" s="9"/>
      <c r="N248" s="9" t="str">
        <f aca="false">IF(L241="STRONG",(E244/E241)-1,"")</f>
        <v/>
      </c>
      <c r="O248" s="1" t="n">
        <f aca="false">(C248-D248)</f>
        <v>331</v>
      </c>
      <c r="P248" s="9" t="n">
        <f aca="false">STDEV(G227:G248)*SQRT(252)</f>
        <v>0.204753837177881</v>
      </c>
      <c r="Q248" s="10" t="e">
        <f aca="false">IF(O248&gt;Statistics!$B$11,"High",IF(O248&lt;Statistics!$B$10,"Low", "Normal"))</f>
        <v>#NAME?</v>
      </c>
      <c r="R248" s="9" t="n">
        <f aca="false">G249</f>
        <v>0.0107608870686971</v>
      </c>
      <c r="S248" s="9" t="n">
        <f aca="false">IF(E251&lt;&gt;"",(E248/E251)-1,"")</f>
        <v>-0.0247320692497939</v>
      </c>
      <c r="T248" s="13" t="n">
        <f aca="false">F248/AVERAGE(F227:F246)</f>
        <v>0.74188799800545</v>
      </c>
      <c r="U248" s="1" t="n">
        <f aca="false">O248-O247</f>
        <v>-38.25</v>
      </c>
      <c r="V248" s="9" t="e">
        <f aca="false">IF(Q248="High","Wait",IF(G248&gt;0,"Buy","Sell"))</f>
        <v>#NAME?</v>
      </c>
      <c r="W248" s="9" t="e">
        <f aca="false">IF(Q248="High","Close",IF(G248&lt;0,"Close","Hold"))</f>
        <v>#NAME?</v>
      </c>
      <c r="X248" s="9" t="e">
        <f aca="false">IF(Q248="Normal", "Confirmed","Check")</f>
        <v>#NAME?</v>
      </c>
      <c r="Y248" s="9"/>
    </row>
    <row r="249" customFormat="false" ht="12.8" hidden="false" customHeight="false" outlineLevel="0" collapsed="false">
      <c r="A249" s="11" t="n">
        <v>45418.2083333333</v>
      </c>
      <c r="B249" s="7" t="n">
        <v>18195.5</v>
      </c>
      <c r="C249" s="7" t="n">
        <v>18201.75</v>
      </c>
      <c r="D249" s="7" t="n">
        <v>17983.75</v>
      </c>
      <c r="E249" s="7" t="n">
        <v>18046.75</v>
      </c>
      <c r="F249" s="8" t="n">
        <v>883244</v>
      </c>
      <c r="G249" s="9" t="n">
        <f aca="false">IF(ISNUMBER(B248),LN(B249/B248), "")</f>
        <v>0.0107608870686971</v>
      </c>
      <c r="H249" s="1" t="str">
        <f aca="false">IF(A249&lt;&gt;"",TEXT(A249,"ddd"),"")</f>
        <v>Mon</v>
      </c>
      <c r="I249" s="1" t="str">
        <f aca="false">IF(A249&lt;&gt;"",TEXT(A249,"MMM"),"")</f>
        <v>May</v>
      </c>
      <c r="J249" s="3" t="n">
        <f aca="false">IF(G249&gt;0,1,IF(G249&lt;0,-1,0))</f>
        <v>1</v>
      </c>
      <c r="K249" s="3" t="n">
        <f aca="false">IF(J249=J248,K248+1,1)</f>
        <v>3</v>
      </c>
      <c r="L249" s="9" t="str">
        <f aca="false">IF(ABS(G249)&gt;STRONG_MOV_TRSH,"STRONG","")</f>
        <v/>
      </c>
      <c r="M249" s="9"/>
      <c r="N249" s="9" t="str">
        <f aca="false">IF(L242="STRONG",(E245/E242)-1,"")</f>
        <v/>
      </c>
      <c r="O249" s="1" t="n">
        <f aca="false">(C249-D249)</f>
        <v>218</v>
      </c>
      <c r="P249" s="9" t="n">
        <f aca="false">STDEV(G228:G249)*SQRT(252)</f>
        <v>0.200855400740033</v>
      </c>
      <c r="Q249" s="10" t="e">
        <f aca="false">IF(O249&gt;Statistics!$B$11,"High",IF(O249&lt;Statistics!$B$10,"Low", "Normal"))</f>
        <v>#NAME?</v>
      </c>
      <c r="R249" s="9" t="n">
        <f aca="false">G250</f>
        <v>0.000219810414403282</v>
      </c>
      <c r="S249" s="9" t="n">
        <f aca="false">IF(E252&lt;&gt;"",(E249/E252)-1,"")</f>
        <v>-0.00645507597445494</v>
      </c>
      <c r="T249" s="13" t="n">
        <f aca="false">F249/AVERAGE(F228:F247)</f>
        <v>0.561578065110881</v>
      </c>
      <c r="U249" s="1" t="n">
        <f aca="false">O249-O248</f>
        <v>-113</v>
      </c>
      <c r="V249" s="9" t="e">
        <f aca="false">IF(Q249="High","Wait",IF(G249&gt;0,"Buy","Sell"))</f>
        <v>#NAME?</v>
      </c>
      <c r="W249" s="9" t="e">
        <f aca="false">IF(Q249="High","Close",IF(G249&lt;0,"Close","Hold"))</f>
        <v>#NAME?</v>
      </c>
      <c r="X249" s="9" t="e">
        <f aca="false">IF(Q249="Normal", "Confirmed","Check")</f>
        <v>#NAME?</v>
      </c>
      <c r="Y249" s="9"/>
    </row>
    <row r="250" customFormat="false" ht="12.8" hidden="false" customHeight="false" outlineLevel="0" collapsed="false">
      <c r="A250" s="11" t="n">
        <v>45419.2083333333</v>
      </c>
      <c r="B250" s="7" t="n">
        <v>18199.5</v>
      </c>
      <c r="C250" s="7" t="n">
        <v>18267.75</v>
      </c>
      <c r="D250" s="7" t="n">
        <v>18150.75</v>
      </c>
      <c r="E250" s="7" t="n">
        <v>18184.75</v>
      </c>
      <c r="F250" s="8" t="n">
        <v>962783</v>
      </c>
      <c r="G250" s="9" t="n">
        <f aca="false">IF(ISNUMBER(B249),LN(B250/B249), "")</f>
        <v>0.000219810414403282</v>
      </c>
      <c r="H250" s="1" t="str">
        <f aca="false">IF(A250&lt;&gt;"",TEXT(A250,"ddd"),"")</f>
        <v>Tue</v>
      </c>
      <c r="I250" s="1" t="str">
        <f aca="false">IF(A250&lt;&gt;"",TEXT(A250,"MMM"),"")</f>
        <v>May</v>
      </c>
      <c r="J250" s="3" t="n">
        <f aca="false">IF(G250&gt;0,1,IF(G250&lt;0,-1,0))</f>
        <v>1</v>
      </c>
      <c r="K250" s="3" t="n">
        <f aca="false">IF(J250=J249,K249+1,1)</f>
        <v>4</v>
      </c>
      <c r="L250" s="9" t="str">
        <f aca="false">IF(ABS(G250)&gt;STRONG_MOV_TRSH,"STRONG","")</f>
        <v/>
      </c>
      <c r="M250" s="9"/>
      <c r="N250" s="9" t="str">
        <f aca="false">IF(L243="STRONG",(E246/E243)-1,"")</f>
        <v/>
      </c>
      <c r="O250" s="1" t="n">
        <f aca="false">(C250-D250)</f>
        <v>117</v>
      </c>
      <c r="P250" s="9" t="n">
        <f aca="false">STDEV(G229:G250)*SQRT(252)</f>
        <v>0.196290655327905</v>
      </c>
      <c r="Q250" s="10" t="e">
        <f aca="false">IF(O250&gt;Statistics!$B$11,"High",IF(O250&lt;Statistics!$B$10,"Low", "Normal"))</f>
        <v>#NAME?</v>
      </c>
      <c r="R250" s="9" t="n">
        <f aca="false">G251</f>
        <v>-0.000714560575669004</v>
      </c>
      <c r="S250" s="9" t="n">
        <f aca="false">IF(E253&lt;&gt;"",(E250/E253)-1,"")</f>
        <v>-0.00204423224673467</v>
      </c>
      <c r="T250" s="13" t="n">
        <f aca="false">F250/AVERAGE(F229:F248)</f>
        <v>0.624107767967959</v>
      </c>
      <c r="U250" s="1" t="n">
        <f aca="false">O250-O249</f>
        <v>-101</v>
      </c>
      <c r="V250" s="9" t="e">
        <f aca="false">IF(Q250="High","Wait",IF(G250&gt;0,"Buy","Sell"))</f>
        <v>#NAME?</v>
      </c>
      <c r="W250" s="9" t="e">
        <f aca="false">IF(Q250="High","Close",IF(G250&lt;0,"Close","Hold"))</f>
        <v>#NAME?</v>
      </c>
      <c r="X250" s="9" t="e">
        <f aca="false">IF(Q250="Normal", "Confirmed","Check")</f>
        <v>#NAME?</v>
      </c>
      <c r="Y250" s="9"/>
    </row>
    <row r="251" customFormat="false" ht="12.8" hidden="false" customHeight="false" outlineLevel="0" collapsed="false">
      <c r="A251" s="11" t="n">
        <v>45420.2083333333</v>
      </c>
      <c r="B251" s="7" t="n">
        <v>18186.5</v>
      </c>
      <c r="C251" s="7" t="n">
        <v>18242.25</v>
      </c>
      <c r="D251" s="7" t="n">
        <v>18072.5</v>
      </c>
      <c r="E251" s="7" t="n">
        <v>18195</v>
      </c>
      <c r="F251" s="8" t="n">
        <v>972666</v>
      </c>
      <c r="G251" s="9" t="n">
        <f aca="false">IF(ISNUMBER(B250),LN(B251/B250), "")</f>
        <v>-0.000714560575669004</v>
      </c>
      <c r="H251" s="1" t="str">
        <f aca="false">IF(A251&lt;&gt;"",TEXT(A251,"ddd"),"")</f>
        <v>Wed</v>
      </c>
      <c r="I251" s="1" t="str">
        <f aca="false">IF(A251&lt;&gt;"",TEXT(A251,"MMM"),"")</f>
        <v>May</v>
      </c>
      <c r="J251" s="3" t="n">
        <f aca="false">IF(G251&gt;0,1,IF(G251&lt;0,-1,0))</f>
        <v>-1</v>
      </c>
      <c r="K251" s="3" t="n">
        <f aca="false">IF(J251=J250,K250+1,1)</f>
        <v>1</v>
      </c>
      <c r="L251" s="9" t="str">
        <f aca="false">IF(ABS(G251)&gt;STRONG_MOV_TRSH,"STRONG","")</f>
        <v/>
      </c>
      <c r="M251" s="9"/>
      <c r="N251" s="9" t="str">
        <f aca="false">IF(L244="STRONG",(E247/E244)-1,"")</f>
        <v/>
      </c>
      <c r="O251" s="1" t="n">
        <f aca="false">(C251-D251)</f>
        <v>169.75</v>
      </c>
      <c r="P251" s="9" t="n">
        <f aca="false">STDEV(G230:G251)*SQRT(252)</f>
        <v>0.196296849952068</v>
      </c>
      <c r="Q251" s="10" t="e">
        <f aca="false">IF(O251&gt;Statistics!$B$11,"High",IF(O251&lt;Statistics!$B$10,"Low", "Normal"))</f>
        <v>#NAME?</v>
      </c>
      <c r="R251" s="9" t="n">
        <f aca="false">G252</f>
        <v>0.00153841957761499</v>
      </c>
      <c r="S251" s="9" t="n">
        <f aca="false">IF(E254&lt;&gt;"",(E251/E254)-1,"")</f>
        <v>-0.00233036326250857</v>
      </c>
      <c r="T251" s="13" t="n">
        <f aca="false">F251/AVERAGE(F230:F249)</f>
        <v>0.639909379296139</v>
      </c>
      <c r="U251" s="1" t="n">
        <f aca="false">O251-O250</f>
        <v>52.75</v>
      </c>
      <c r="V251" s="9" t="e">
        <f aca="false">IF(Q251="High","Wait",IF(G251&gt;0,"Buy","Sell"))</f>
        <v>#NAME?</v>
      </c>
      <c r="W251" s="9" t="e">
        <f aca="false">IF(Q251="High","Close",IF(G251&lt;0,"Close","Hold"))</f>
        <v>#NAME?</v>
      </c>
      <c r="X251" s="9" t="e">
        <f aca="false">IF(Q251="Normal", "Confirmed","Check")</f>
        <v>#NAME?</v>
      </c>
      <c r="Y251" s="9"/>
    </row>
    <row r="252" customFormat="false" ht="12.8" hidden="false" customHeight="false" outlineLevel="0" collapsed="false">
      <c r="A252" s="11" t="n">
        <v>45421.2083333333</v>
      </c>
      <c r="B252" s="7" t="n">
        <v>18214.5</v>
      </c>
      <c r="C252" s="7" t="n">
        <v>18240</v>
      </c>
      <c r="D252" s="7" t="n">
        <v>18104.25</v>
      </c>
      <c r="E252" s="7" t="n">
        <v>18164</v>
      </c>
      <c r="F252" s="8" t="n">
        <v>985807</v>
      </c>
      <c r="G252" s="9" t="n">
        <f aca="false">IF(ISNUMBER(B251),LN(B252/B251), "")</f>
        <v>0.00153841957761499</v>
      </c>
      <c r="H252" s="1" t="str">
        <f aca="false">IF(A252&lt;&gt;"",TEXT(A252,"ddd"),"")</f>
        <v>Thu</v>
      </c>
      <c r="I252" s="1" t="str">
        <f aca="false">IF(A252&lt;&gt;"",TEXT(A252,"MMM"),"")</f>
        <v>May</v>
      </c>
      <c r="J252" s="3" t="n">
        <f aca="false">IF(G252&gt;0,1,IF(G252&lt;0,-1,0))</f>
        <v>1</v>
      </c>
      <c r="K252" s="3" t="n">
        <f aca="false">IF(J252=J251,K251+1,1)</f>
        <v>1</v>
      </c>
      <c r="L252" s="9" t="str">
        <f aca="false">IF(ABS(G252)&gt;STRONG_MOV_TRSH,"STRONG","")</f>
        <v/>
      </c>
      <c r="M252" s="9"/>
      <c r="N252" s="9" t="str">
        <f aca="false">IF(L245="STRONG",(E248/E245)-1,"")</f>
        <v/>
      </c>
      <c r="O252" s="1" t="n">
        <f aca="false">(C252-D252)</f>
        <v>135.75</v>
      </c>
      <c r="P252" s="9" t="n">
        <f aca="false">STDEV(G231:G252)*SQRT(252)</f>
        <v>0.195948868412442</v>
      </c>
      <c r="Q252" s="10" t="e">
        <f aca="false">IF(O252&gt;Statistics!$B$11,"High",IF(O252&lt;Statistics!$B$10,"Low", "Normal"))</f>
        <v>#NAME?</v>
      </c>
      <c r="R252" s="9" t="n">
        <f aca="false">G253</f>
        <v>0.002221034927754</v>
      </c>
      <c r="S252" s="9" t="n">
        <f aca="false">IF(E255&lt;&gt;"",(E252/E255)-1,"")</f>
        <v>-0.00660386387563405</v>
      </c>
      <c r="T252" s="13" t="n">
        <f aca="false">F252/AVERAGE(F231:F250)</f>
        <v>0.662760098548728</v>
      </c>
      <c r="U252" s="1" t="n">
        <f aca="false">O252-O251</f>
        <v>-34</v>
      </c>
      <c r="V252" s="9" t="e">
        <f aca="false">IF(Q252="High","Wait",IF(G252&gt;0,"Buy","Sell"))</f>
        <v>#NAME?</v>
      </c>
      <c r="W252" s="9" t="e">
        <f aca="false">IF(Q252="High","Close",IF(G252&lt;0,"Close","Hold"))</f>
        <v>#NAME?</v>
      </c>
      <c r="X252" s="9" t="e">
        <f aca="false">IF(Q252="Normal", "Confirmed","Check")</f>
        <v>#NAME?</v>
      </c>
      <c r="Y252" s="9"/>
    </row>
    <row r="253" customFormat="false" ht="12.8" hidden="false" customHeight="false" outlineLevel="0" collapsed="false">
      <c r="A253" s="11" t="n">
        <v>45422.2083333333</v>
      </c>
      <c r="B253" s="7" t="n">
        <v>18255</v>
      </c>
      <c r="C253" s="7" t="n">
        <v>18348</v>
      </c>
      <c r="D253" s="7" t="n">
        <v>18188.25</v>
      </c>
      <c r="E253" s="7" t="n">
        <v>18222</v>
      </c>
      <c r="F253" s="8" t="n">
        <v>1020500</v>
      </c>
      <c r="G253" s="9" t="n">
        <f aca="false">IF(ISNUMBER(B252),LN(B253/B252), "")</f>
        <v>0.002221034927754</v>
      </c>
      <c r="H253" s="1" t="str">
        <f aca="false">IF(A253&lt;&gt;"",TEXT(A253,"ddd"),"")</f>
        <v>Fri</v>
      </c>
      <c r="I253" s="1" t="str">
        <f aca="false">IF(A253&lt;&gt;"",TEXT(A253,"MMM"),"")</f>
        <v>May</v>
      </c>
      <c r="J253" s="3" t="n">
        <f aca="false">IF(G253&gt;0,1,IF(G253&lt;0,-1,0))</f>
        <v>1</v>
      </c>
      <c r="K253" s="3" t="n">
        <f aca="false">IF(J253=J252,K252+1,1)</f>
        <v>2</v>
      </c>
      <c r="L253" s="9" t="str">
        <f aca="false">IF(ABS(G253)&gt;STRONG_MOV_TRSH,"STRONG","")</f>
        <v/>
      </c>
      <c r="M253" s="9"/>
      <c r="N253" s="9" t="str">
        <f aca="false">IF(L246="STRONG",(E249/E246)-1,"")</f>
        <v/>
      </c>
      <c r="O253" s="1" t="n">
        <f aca="false">(C253-D253)</f>
        <v>159.75</v>
      </c>
      <c r="P253" s="9" t="n">
        <f aca="false">STDEV(G232:G253)*SQRT(252)</f>
        <v>0.193725778662208</v>
      </c>
      <c r="Q253" s="10" t="e">
        <f aca="false">IF(O253&gt;Statistics!$B$11,"High",IF(O253&lt;Statistics!$B$10,"Low", "Normal"))</f>
        <v>#NAME?</v>
      </c>
      <c r="R253" s="9" t="n">
        <f aca="false">G254</f>
        <v>0.00221611286166551</v>
      </c>
      <c r="S253" s="9" t="n">
        <f aca="false">IF(E256&lt;&gt;"",(E253/E256)-1,"")</f>
        <v>-0.0102656020857096</v>
      </c>
      <c r="T253" s="13" t="n">
        <f aca="false">F253/AVERAGE(F232:F251)</f>
        <v>0.703744084032767</v>
      </c>
      <c r="U253" s="1" t="n">
        <f aca="false">O253-O252</f>
        <v>24</v>
      </c>
      <c r="V253" s="9" t="e">
        <f aca="false">IF(Q253="High","Wait",IF(G253&gt;0,"Buy","Sell"))</f>
        <v>#NAME?</v>
      </c>
      <c r="W253" s="9" t="e">
        <f aca="false">IF(Q253="High","Close",IF(G253&lt;0,"Close","Hold"))</f>
        <v>#NAME?</v>
      </c>
      <c r="X253" s="9" t="e">
        <f aca="false">IF(Q253="Normal", "Confirmed","Check")</f>
        <v>#NAME?</v>
      </c>
      <c r="Y253" s="9"/>
    </row>
    <row r="254" customFormat="false" ht="12.8" hidden="false" customHeight="false" outlineLevel="0" collapsed="false">
      <c r="A254" s="11" t="n">
        <v>45425.2083333333</v>
      </c>
      <c r="B254" s="7" t="n">
        <v>18295.5</v>
      </c>
      <c r="C254" s="7" t="n">
        <v>18336.75</v>
      </c>
      <c r="D254" s="7" t="n">
        <v>18229</v>
      </c>
      <c r="E254" s="7" t="n">
        <v>18237.5</v>
      </c>
      <c r="F254" s="8" t="n">
        <v>834195</v>
      </c>
      <c r="G254" s="9" t="n">
        <f aca="false">IF(ISNUMBER(B253),LN(B254/B253), "")</f>
        <v>0.00221611286166551</v>
      </c>
      <c r="H254" s="1" t="str">
        <f aca="false">IF(A254&lt;&gt;"",TEXT(A254,"ddd"),"")</f>
        <v>Mon</v>
      </c>
      <c r="I254" s="1" t="str">
        <f aca="false">IF(A254&lt;&gt;"",TEXT(A254,"MMM"),"")</f>
        <v>May</v>
      </c>
      <c r="J254" s="3" t="n">
        <f aca="false">IF(G254&gt;0,1,IF(G254&lt;0,-1,0))</f>
        <v>1</v>
      </c>
      <c r="K254" s="3" t="n">
        <f aca="false">IF(J254=J253,K253+1,1)</f>
        <v>3</v>
      </c>
      <c r="L254" s="9" t="str">
        <f aca="false">IF(ABS(G254)&gt;STRONG_MOV_TRSH,"STRONG","")</f>
        <v/>
      </c>
      <c r="M254" s="9"/>
      <c r="N254" s="9" t="str">
        <f aca="false">IF(L247="STRONG",(E250/E247)-1,"")</f>
        <v/>
      </c>
      <c r="O254" s="1" t="n">
        <f aca="false">(C254-D254)</f>
        <v>107.75</v>
      </c>
      <c r="P254" s="9" t="n">
        <f aca="false">STDEV(G233:G254)*SQRT(252)</f>
        <v>0.185935828954602</v>
      </c>
      <c r="Q254" s="10" t="e">
        <f aca="false">IF(O254&gt;Statistics!$B$11,"High",IF(O254&lt;Statistics!$B$10,"Low", "Normal"))</f>
        <v>#NAME?</v>
      </c>
      <c r="R254" s="9" t="n">
        <f aca="false">G255</f>
        <v>0.0065104219277631</v>
      </c>
      <c r="S254" s="9" t="n">
        <f aca="false">IF(E257&lt;&gt;"",(E254/E257)-1,"")</f>
        <v>-0.0244456925833801</v>
      </c>
      <c r="T254" s="13" t="n">
        <f aca="false">F254/AVERAGE(F233:F252)</f>
        <v>0.58685337842653</v>
      </c>
      <c r="U254" s="1" t="n">
        <f aca="false">O254-O253</f>
        <v>-52</v>
      </c>
      <c r="V254" s="9" t="e">
        <f aca="false">IF(Q254="High","Wait",IF(G254&gt;0,"Buy","Sell"))</f>
        <v>#NAME?</v>
      </c>
      <c r="W254" s="9" t="e">
        <f aca="false">IF(Q254="High","Close",IF(G254&lt;0,"Close","Hold"))</f>
        <v>#NAME?</v>
      </c>
      <c r="X254" s="9" t="e">
        <f aca="false">IF(Q254="Normal", "Confirmed","Check")</f>
        <v>#NAME?</v>
      </c>
      <c r="Y254" s="9"/>
    </row>
    <row r="255" customFormat="false" ht="12.8" hidden="false" customHeight="false" outlineLevel="0" collapsed="false">
      <c r="A255" s="11" t="n">
        <v>45426.2083333333</v>
      </c>
      <c r="B255" s="7" t="n">
        <v>18415</v>
      </c>
      <c r="C255" s="7" t="n">
        <v>18433.75</v>
      </c>
      <c r="D255" s="7" t="n">
        <v>18167.5</v>
      </c>
      <c r="E255" s="7" t="n">
        <v>18284.75</v>
      </c>
      <c r="F255" s="8" t="n">
        <v>1093349</v>
      </c>
      <c r="G255" s="9" t="n">
        <f aca="false">IF(ISNUMBER(B254),LN(B255/B254), "")</f>
        <v>0.0065104219277631</v>
      </c>
      <c r="H255" s="1" t="str">
        <f aca="false">IF(A255&lt;&gt;"",TEXT(A255,"ddd"),"")</f>
        <v>Tue</v>
      </c>
      <c r="I255" s="1" t="str">
        <f aca="false">IF(A255&lt;&gt;"",TEXT(A255,"MMM"),"")</f>
        <v>May</v>
      </c>
      <c r="J255" s="3" t="n">
        <f aca="false">IF(G255&gt;0,1,IF(G255&lt;0,-1,0))</f>
        <v>1</v>
      </c>
      <c r="K255" s="3" t="n">
        <f aca="false">IF(J255=J254,K254+1,1)</f>
        <v>4</v>
      </c>
      <c r="L255" s="9" t="str">
        <f aca="false">IF(ABS(G255)&gt;STRONG_MOV_TRSH,"STRONG","")</f>
        <v/>
      </c>
      <c r="M255" s="9"/>
      <c r="N255" s="9" t="str">
        <f aca="false">IF(L248="STRONG",(E251/E248)-1,"")</f>
        <v/>
      </c>
      <c r="O255" s="1" t="n">
        <f aca="false">(C255-D255)</f>
        <v>266.25</v>
      </c>
      <c r="P255" s="9" t="n">
        <f aca="false">STDEV(G234:G255)*SQRT(252)</f>
        <v>0.178072881317132</v>
      </c>
      <c r="Q255" s="10" t="e">
        <f aca="false">IF(O255&gt;Statistics!$B$11,"High",IF(O255&lt;Statistics!$B$10,"Low", "Normal"))</f>
        <v>#NAME?</v>
      </c>
      <c r="R255" s="9" t="n">
        <f aca="false">G256</f>
        <v>0.0149167001459526</v>
      </c>
      <c r="S255" s="9" t="n">
        <f aca="false">IF(E258&lt;&gt;"",(E255/E258)-1,"")</f>
        <v>-0.0190584763948498</v>
      </c>
      <c r="T255" s="13" t="n">
        <f aca="false">F255/AVERAGE(F234:F253)</f>
        <v>0.785120137637248</v>
      </c>
      <c r="U255" s="1" t="n">
        <f aca="false">O255-O254</f>
        <v>158.5</v>
      </c>
      <c r="V255" s="9" t="e">
        <f aca="false">IF(Q255="High","Wait",IF(G255&gt;0,"Buy","Sell"))</f>
        <v>#NAME?</v>
      </c>
      <c r="W255" s="9" t="e">
        <f aca="false">IF(Q255="High","Close",IF(G255&lt;0,"Close","Hold"))</f>
        <v>#NAME?</v>
      </c>
      <c r="X255" s="9" t="e">
        <f aca="false">IF(Q255="Normal", "Confirmed","Check")</f>
        <v>#NAME?</v>
      </c>
      <c r="Y255" s="9"/>
    </row>
    <row r="256" customFormat="false" ht="12.8" hidden="false" customHeight="false" outlineLevel="0" collapsed="false">
      <c r="A256" s="11" t="n">
        <v>45427.2083333333</v>
      </c>
      <c r="B256" s="7" t="n">
        <v>18691.75</v>
      </c>
      <c r="C256" s="7" t="n">
        <v>18706.75</v>
      </c>
      <c r="D256" s="7" t="n">
        <v>18392.75</v>
      </c>
      <c r="E256" s="7" t="n">
        <v>18411</v>
      </c>
      <c r="F256" s="8" t="n">
        <v>1139472</v>
      </c>
      <c r="G256" s="9" t="n">
        <f aca="false">IF(ISNUMBER(B255),LN(B256/B255), "")</f>
        <v>0.0149167001459526</v>
      </c>
      <c r="H256" s="1" t="str">
        <f aca="false">IF(A256&lt;&gt;"",TEXT(A256,"ddd"),"")</f>
        <v>Wed</v>
      </c>
      <c r="I256" s="1" t="str">
        <f aca="false">IF(A256&lt;&gt;"",TEXT(A256,"MMM"),"")</f>
        <v>May</v>
      </c>
      <c r="J256" s="3" t="n">
        <f aca="false">IF(G256&gt;0,1,IF(G256&lt;0,-1,0))</f>
        <v>1</v>
      </c>
      <c r="K256" s="3" t="n">
        <f aca="false">IF(J256=J255,K255+1,1)</f>
        <v>5</v>
      </c>
      <c r="L256" s="9" t="str">
        <f aca="false">IF(ABS(G256)&gt;STRONG_MOV_TRSH,"STRONG","")</f>
        <v/>
      </c>
      <c r="M256" s="9"/>
      <c r="N256" s="9" t="str">
        <f aca="false">IF(L249="STRONG",(E252/E249)-1,"")</f>
        <v/>
      </c>
      <c r="O256" s="1" t="n">
        <f aca="false">(C256-D256)</f>
        <v>314</v>
      </c>
      <c r="P256" s="9" t="n">
        <f aca="false">STDEV(G235:G256)*SQRT(252)</f>
        <v>0.173190998775706</v>
      </c>
      <c r="Q256" s="10" t="e">
        <f aca="false">IF(O256&gt;Statistics!$B$11,"High",IF(O256&lt;Statistics!$B$10,"Low", "Normal"))</f>
        <v>#NAME?</v>
      </c>
      <c r="R256" s="9" t="n">
        <f aca="false">G257</f>
        <v>-0.00223610395315653</v>
      </c>
      <c r="S256" s="9" t="n">
        <f aca="false">IF(E259&lt;&gt;"",(E256/E259)-1,"")</f>
        <v>-0.0119541155162004</v>
      </c>
      <c r="T256" s="13" t="n">
        <f aca="false">F256/AVERAGE(F235:F254)</f>
        <v>0.843088184714765</v>
      </c>
      <c r="U256" s="1" t="n">
        <f aca="false">O256-O255</f>
        <v>47.75</v>
      </c>
      <c r="V256" s="9" t="e">
        <f aca="false">IF(Q256="High","Wait",IF(G256&gt;0,"Buy","Sell"))</f>
        <v>#NAME?</v>
      </c>
      <c r="W256" s="9" t="e">
        <f aca="false">IF(Q256="High","Close",IF(G256&lt;0,"Close","Hold"))</f>
        <v>#NAME?</v>
      </c>
      <c r="X256" s="9" t="e">
        <f aca="false">IF(Q256="Normal", "Confirmed","Check")</f>
        <v>#NAME?</v>
      </c>
      <c r="Y256" s="9"/>
    </row>
    <row r="257" customFormat="false" ht="12.8" hidden="false" customHeight="false" outlineLevel="0" collapsed="false">
      <c r="A257" s="11" t="n">
        <v>45428.2083333333</v>
      </c>
      <c r="B257" s="7" t="n">
        <v>18650</v>
      </c>
      <c r="C257" s="7" t="n">
        <v>18760.75</v>
      </c>
      <c r="D257" s="7" t="n">
        <v>18633</v>
      </c>
      <c r="E257" s="7" t="n">
        <v>18694.5</v>
      </c>
      <c r="F257" s="8" t="n">
        <v>1032088</v>
      </c>
      <c r="G257" s="9" t="n">
        <f aca="false">IF(ISNUMBER(B256),LN(B257/B256), "")</f>
        <v>-0.00223610395315653</v>
      </c>
      <c r="H257" s="1" t="str">
        <f aca="false">IF(A257&lt;&gt;"",TEXT(A257,"ddd"),"")</f>
        <v>Thu</v>
      </c>
      <c r="I257" s="1" t="str">
        <f aca="false">IF(A257&lt;&gt;"",TEXT(A257,"MMM"),"")</f>
        <v>May</v>
      </c>
      <c r="J257" s="3" t="n">
        <f aca="false">IF(G257&gt;0,1,IF(G257&lt;0,-1,0))</f>
        <v>-1</v>
      </c>
      <c r="K257" s="3" t="n">
        <f aca="false">IF(J257=J256,K256+1,1)</f>
        <v>1</v>
      </c>
      <c r="L257" s="9" t="str">
        <f aca="false">IF(ABS(G257)&gt;STRONG_MOV_TRSH,"STRONG","")</f>
        <v/>
      </c>
      <c r="M257" s="9"/>
      <c r="N257" s="9" t="str">
        <f aca="false">IF(L250="STRONG",(E253/E250)-1,"")</f>
        <v/>
      </c>
      <c r="O257" s="1" t="n">
        <f aca="false">(C257-D257)</f>
        <v>127.75</v>
      </c>
      <c r="P257" s="9" t="n">
        <f aca="false">STDEV(G236:G257)*SQRT(252)</f>
        <v>0.173704237164015</v>
      </c>
      <c r="Q257" s="10" t="e">
        <f aca="false">IF(O257&gt;Statistics!$B$11,"High",IF(O257&lt;Statistics!$B$10,"Low", "Normal"))</f>
        <v>#NAME?</v>
      </c>
      <c r="R257" s="9" t="n">
        <f aca="false">G258</f>
        <v>-0.000791197632814597</v>
      </c>
      <c r="S257" s="9" t="n">
        <f aca="false">IF(E260&lt;&gt;"",(E257/E260)-1,"")</f>
        <v>-0.0028403408409009</v>
      </c>
      <c r="T257" s="13" t="n">
        <f aca="false">F257/AVERAGE(F236:F255)</f>
        <v>0.781230804422752</v>
      </c>
      <c r="U257" s="1" t="n">
        <f aca="false">O257-O256</f>
        <v>-186.25</v>
      </c>
      <c r="V257" s="9" t="e">
        <f aca="false">IF(Q257="High","Wait",IF(G257&gt;0,"Buy","Sell"))</f>
        <v>#NAME?</v>
      </c>
      <c r="W257" s="9" t="e">
        <f aca="false">IF(Q257="High","Close",IF(G257&lt;0,"Close","Hold"))</f>
        <v>#NAME?</v>
      </c>
      <c r="X257" s="9" t="e">
        <f aca="false">IF(Q257="Normal", "Confirmed","Check")</f>
        <v>#NAME?</v>
      </c>
      <c r="Y257" s="9"/>
    </row>
    <row r="258" customFormat="false" ht="12.8" hidden="false" customHeight="false" outlineLevel="0" collapsed="false">
      <c r="A258" s="11" t="n">
        <v>45429.2083333333</v>
      </c>
      <c r="B258" s="7" t="n">
        <v>18635.25</v>
      </c>
      <c r="C258" s="7" t="n">
        <v>18686.5</v>
      </c>
      <c r="D258" s="7" t="n">
        <v>18545</v>
      </c>
      <c r="E258" s="7" t="n">
        <v>18640</v>
      </c>
      <c r="F258" s="8" t="n">
        <v>915114</v>
      </c>
      <c r="G258" s="9" t="n">
        <f aca="false">IF(ISNUMBER(B257),LN(B258/B257), "")</f>
        <v>-0.000791197632814597</v>
      </c>
      <c r="H258" s="1" t="str">
        <f aca="false">IF(A258&lt;&gt;"",TEXT(A258,"ddd"),"")</f>
        <v>Fri</v>
      </c>
      <c r="I258" s="1" t="str">
        <f aca="false">IF(A258&lt;&gt;"",TEXT(A258,"MMM"),"")</f>
        <v>May</v>
      </c>
      <c r="J258" s="3" t="n">
        <f aca="false">IF(G258&gt;0,1,IF(G258&lt;0,-1,0))</f>
        <v>-1</v>
      </c>
      <c r="K258" s="3" t="n">
        <f aca="false">IF(J258=J257,K257+1,1)</f>
        <v>2</v>
      </c>
      <c r="L258" s="9" t="str">
        <f aca="false">IF(ABS(G258)&gt;STRONG_MOV_TRSH,"STRONG","")</f>
        <v/>
      </c>
      <c r="M258" s="9"/>
      <c r="N258" s="9" t="str">
        <f aca="false">IF(L251="STRONG",(E254/E251)-1,"")</f>
        <v/>
      </c>
      <c r="O258" s="1" t="n">
        <f aca="false">(C258-D258)</f>
        <v>141.5</v>
      </c>
      <c r="P258" s="9" t="n">
        <f aca="false">STDEV(G237:G258)*SQRT(252)</f>
        <v>0.166374584166388</v>
      </c>
      <c r="Q258" s="10" t="e">
        <f aca="false">IF(O258&gt;Statistics!$B$11,"High",IF(O258&lt;Statistics!$B$10,"Low", "Normal"))</f>
        <v>#NAME?</v>
      </c>
      <c r="R258" s="9" t="n">
        <f aca="false">G259</f>
        <v>0.00683189704822753</v>
      </c>
      <c r="S258" s="9" t="n">
        <f aca="false">IF(E261&lt;&gt;"",(E258/E261)-1,"")</f>
        <v>-0.00845789669663277</v>
      </c>
      <c r="T258" s="13" t="n">
        <f aca="false">F258/AVERAGE(F237:F256)</f>
        <v>0.709613840972551</v>
      </c>
      <c r="U258" s="1" t="n">
        <f aca="false">O258-O257</f>
        <v>13.75</v>
      </c>
      <c r="V258" s="9" t="e">
        <f aca="false">IF(Q258="High","Wait",IF(G258&gt;0,"Buy","Sell"))</f>
        <v>#NAME?</v>
      </c>
      <c r="W258" s="9" t="e">
        <f aca="false">IF(Q258="High","Close",IF(G258&lt;0,"Close","Hold"))</f>
        <v>#NAME?</v>
      </c>
      <c r="X258" s="9" t="e">
        <f aca="false">IF(Q258="Normal", "Confirmed","Check")</f>
        <v>#NAME?</v>
      </c>
      <c r="Y258" s="9"/>
    </row>
    <row r="259" customFormat="false" ht="12.8" hidden="false" customHeight="false" outlineLevel="0" collapsed="false">
      <c r="A259" s="11" t="n">
        <v>45432.2083333333</v>
      </c>
      <c r="B259" s="7" t="n">
        <v>18763</v>
      </c>
      <c r="C259" s="7" t="n">
        <v>18794.5</v>
      </c>
      <c r="D259" s="7" t="n">
        <v>18631.5</v>
      </c>
      <c r="E259" s="7" t="n">
        <v>18633.75</v>
      </c>
      <c r="F259" s="8" t="n">
        <v>814867</v>
      </c>
      <c r="G259" s="9" t="n">
        <f aca="false">IF(ISNUMBER(B258),LN(B259/B258), "")</f>
        <v>0.00683189704822753</v>
      </c>
      <c r="H259" s="1" t="str">
        <f aca="false">IF(A259&lt;&gt;"",TEXT(A259,"ddd"),"")</f>
        <v>Mon</v>
      </c>
      <c r="I259" s="1" t="str">
        <f aca="false">IF(A259&lt;&gt;"",TEXT(A259,"MMM"),"")</f>
        <v>May</v>
      </c>
      <c r="J259" s="3" t="n">
        <f aca="false">IF(G259&gt;0,1,IF(G259&lt;0,-1,0))</f>
        <v>1</v>
      </c>
      <c r="K259" s="3" t="n">
        <f aca="false">IF(J259=J258,K258+1,1)</f>
        <v>1</v>
      </c>
      <c r="L259" s="9" t="str">
        <f aca="false">IF(ABS(G259)&gt;STRONG_MOV_TRSH,"STRONG","")</f>
        <v/>
      </c>
      <c r="M259" s="9"/>
      <c r="N259" s="9" t="str">
        <f aca="false">IF(L252="STRONG",(E255/E252)-1,"")</f>
        <v/>
      </c>
      <c r="O259" s="1" t="n">
        <f aca="false">(C259-D259)</f>
        <v>163</v>
      </c>
      <c r="P259" s="9" t="n">
        <f aca="false">STDEV(G238:G259)*SQRT(252)</f>
        <v>0.163995434413646</v>
      </c>
      <c r="Q259" s="10" t="e">
        <f aca="false">IF(O259&gt;Statistics!$B$11,"High",IF(O259&lt;Statistics!$B$10,"Low", "Normal"))</f>
        <v>#NAME?</v>
      </c>
      <c r="R259" s="9" t="n">
        <f aca="false">G260</f>
        <v>0.0019301299178733</v>
      </c>
      <c r="S259" s="9" t="n">
        <f aca="false">IF(E262&lt;&gt;"",(E259/E262)-1,"")</f>
        <v>-0.0116818712209611</v>
      </c>
      <c r="T259" s="13" t="n">
        <f aca="false">F259/AVERAGE(F238:F257)</f>
        <v>0.646245491949818</v>
      </c>
      <c r="U259" s="1" t="n">
        <f aca="false">O259-O258</f>
        <v>21.5</v>
      </c>
      <c r="V259" s="9" t="e">
        <f aca="false">IF(Q259="High","Wait",IF(G259&gt;0,"Buy","Sell"))</f>
        <v>#NAME?</v>
      </c>
      <c r="W259" s="9" t="e">
        <f aca="false">IF(Q259="High","Close",IF(G259&lt;0,"Close","Hold"))</f>
        <v>#NAME?</v>
      </c>
      <c r="X259" s="9" t="e">
        <f aca="false">IF(Q259="Normal", "Confirmed","Check")</f>
        <v>#NAME?</v>
      </c>
      <c r="Y259" s="9"/>
    </row>
    <row r="260" customFormat="false" ht="12.8" hidden="false" customHeight="false" outlineLevel="0" collapsed="false">
      <c r="A260" s="11" t="n">
        <v>45433.2083333333</v>
      </c>
      <c r="B260" s="7" t="n">
        <v>18799.25</v>
      </c>
      <c r="C260" s="7" t="n">
        <v>18808.75</v>
      </c>
      <c r="D260" s="7" t="n">
        <v>18678</v>
      </c>
      <c r="E260" s="7" t="n">
        <v>18747.75</v>
      </c>
      <c r="F260" s="8" t="n">
        <v>795662</v>
      </c>
      <c r="G260" s="9" t="n">
        <f aca="false">IF(ISNUMBER(B259),LN(B260/B259), "")</f>
        <v>0.0019301299178733</v>
      </c>
      <c r="H260" s="1" t="str">
        <f aca="false">IF(A260&lt;&gt;"",TEXT(A260,"ddd"),"")</f>
        <v>Tue</v>
      </c>
      <c r="I260" s="1" t="str">
        <f aca="false">IF(A260&lt;&gt;"",TEXT(A260,"MMM"),"")</f>
        <v>May</v>
      </c>
      <c r="J260" s="3" t="n">
        <f aca="false">IF(G260&gt;0,1,IF(G260&lt;0,-1,0))</f>
        <v>1</v>
      </c>
      <c r="K260" s="3" t="n">
        <f aca="false">IF(J260=J259,K259+1,1)</f>
        <v>2</v>
      </c>
      <c r="L260" s="9" t="str">
        <f aca="false">IF(ABS(G260)&gt;STRONG_MOV_TRSH,"STRONG","")</f>
        <v/>
      </c>
      <c r="M260" s="9"/>
      <c r="N260" s="9" t="str">
        <f aca="false">IF(L253="STRONG",(E256/E253)-1,"")</f>
        <v/>
      </c>
      <c r="O260" s="1" t="n">
        <f aca="false">(C260-D260)</f>
        <v>130.75</v>
      </c>
      <c r="P260" s="9" t="n">
        <f aca="false">STDEV(G239:G260)*SQRT(252)</f>
        <v>0.1400703913741</v>
      </c>
      <c r="Q260" s="10" t="e">
        <f aca="false">IF(O260&gt;Statistics!$B$11,"High",IF(O260&lt;Statistics!$B$10,"Low", "Normal"))</f>
        <v>#NAME?</v>
      </c>
      <c r="R260" s="9" t="n">
        <f aca="false">G261</f>
        <v>-0.000665141300529299</v>
      </c>
      <c r="S260" s="9" t="n">
        <f aca="false">IF(E263&lt;&gt;"",(E260/E263)-1,"")</f>
        <v>0.00331803647164275</v>
      </c>
      <c r="T260" s="13" t="n">
        <f aca="false">F260/AVERAGE(F239:F258)</f>
        <v>0.661417441962877</v>
      </c>
      <c r="U260" s="1" t="n">
        <f aca="false">O260-O259</f>
        <v>-32.25</v>
      </c>
      <c r="V260" s="9" t="e">
        <f aca="false">IF(Q260="High","Wait",IF(G260&gt;0,"Buy","Sell"))</f>
        <v>#NAME?</v>
      </c>
      <c r="W260" s="9" t="e">
        <f aca="false">IF(Q260="High","Close",IF(G260&lt;0,"Close","Hold"))</f>
        <v>#NAME?</v>
      </c>
      <c r="X260" s="9" t="e">
        <f aca="false">IF(Q260="Normal", "Confirmed","Check")</f>
        <v>#NAME?</v>
      </c>
      <c r="Y260" s="9"/>
    </row>
    <row r="261" customFormat="false" ht="12.8" hidden="false" customHeight="false" outlineLevel="0" collapsed="false">
      <c r="A261" s="11" t="n">
        <v>45434.2083333333</v>
      </c>
      <c r="B261" s="7" t="n">
        <v>18786.75</v>
      </c>
      <c r="C261" s="7" t="n">
        <v>18892</v>
      </c>
      <c r="D261" s="7" t="n">
        <v>18684</v>
      </c>
      <c r="E261" s="7" t="n">
        <v>18799</v>
      </c>
      <c r="F261" s="8" t="n">
        <v>1000945</v>
      </c>
      <c r="G261" s="9" t="n">
        <f aca="false">IF(ISNUMBER(B260),LN(B261/B260), "")</f>
        <v>-0.000665141300529299</v>
      </c>
      <c r="H261" s="1" t="str">
        <f aca="false">IF(A261&lt;&gt;"",TEXT(A261,"ddd"),"")</f>
        <v>Wed</v>
      </c>
      <c r="I261" s="1" t="str">
        <f aca="false">IF(A261&lt;&gt;"",TEXT(A261,"MMM"),"")</f>
        <v>May</v>
      </c>
      <c r="J261" s="3" t="n">
        <f aca="false">IF(G261&gt;0,1,IF(G261&lt;0,-1,0))</f>
        <v>-1</v>
      </c>
      <c r="K261" s="3" t="n">
        <f aca="false">IF(J261=J260,K260+1,1)</f>
        <v>1</v>
      </c>
      <c r="L261" s="9" t="str">
        <f aca="false">IF(ABS(G261)&gt;STRONG_MOV_TRSH,"STRONG","")</f>
        <v/>
      </c>
      <c r="M261" s="9"/>
      <c r="N261" s="9" t="str">
        <f aca="false">IF(L254="STRONG",(E257/E254)-1,"")</f>
        <v/>
      </c>
      <c r="O261" s="1" t="n">
        <f aca="false">(C261-D261)</f>
        <v>208</v>
      </c>
      <c r="P261" s="9" t="n">
        <f aca="false">STDEV(G240:G261)*SQRT(252)</f>
        <v>0.139428008271202</v>
      </c>
      <c r="Q261" s="10" t="e">
        <f aca="false">IF(O261&gt;Statistics!$B$11,"High",IF(O261&lt;Statistics!$B$10,"Low", "Normal"))</f>
        <v>#NAME?</v>
      </c>
      <c r="R261" s="9" t="n">
        <f aca="false">G262</f>
        <v>-0.00482886513118222</v>
      </c>
      <c r="S261" s="9" t="n">
        <f aca="false">IF(E264&lt;&gt;"",(E261/E264)-1,"")</f>
        <v>-0.00402649006622513</v>
      </c>
      <c r="T261" s="13" t="n">
        <f aca="false">F261/AVERAGE(F240:F259)</f>
        <v>0.85402025248393</v>
      </c>
      <c r="U261" s="1" t="n">
        <f aca="false">O261-O260</f>
        <v>77.25</v>
      </c>
      <c r="V261" s="9" t="e">
        <f aca="false">IF(Q261="High","Wait",IF(G261&gt;0,"Buy","Sell"))</f>
        <v>#NAME?</v>
      </c>
      <c r="W261" s="9" t="e">
        <f aca="false">IF(Q261="High","Close",IF(G261&lt;0,"Close","Hold"))</f>
        <v>#NAME?</v>
      </c>
      <c r="X261" s="9" t="e">
        <f aca="false">IF(Q261="Normal", "Confirmed","Check")</f>
        <v>#NAME?</v>
      </c>
      <c r="Y261" s="9"/>
    </row>
    <row r="262" customFormat="false" ht="12.8" hidden="false" customHeight="false" outlineLevel="0" collapsed="false">
      <c r="A262" s="11" t="n">
        <v>45435.2083333333</v>
      </c>
      <c r="B262" s="7" t="n">
        <v>18696.25</v>
      </c>
      <c r="C262" s="7" t="n">
        <v>19022.5</v>
      </c>
      <c r="D262" s="7" t="n">
        <v>18621.5</v>
      </c>
      <c r="E262" s="7" t="n">
        <v>18854</v>
      </c>
      <c r="F262" s="8" t="n">
        <v>1550885</v>
      </c>
      <c r="G262" s="9" t="n">
        <f aca="false">IF(ISNUMBER(B261),LN(B262/B261), "")</f>
        <v>-0.00482886513118222</v>
      </c>
      <c r="H262" s="1" t="str">
        <f aca="false">IF(A262&lt;&gt;"",TEXT(A262,"ddd"),"")</f>
        <v>Thu</v>
      </c>
      <c r="I262" s="1" t="str">
        <f aca="false">IF(A262&lt;&gt;"",TEXT(A262,"MMM"),"")</f>
        <v>May</v>
      </c>
      <c r="J262" s="3" t="n">
        <f aca="false">IF(G262&gt;0,1,IF(G262&lt;0,-1,0))</f>
        <v>-1</v>
      </c>
      <c r="K262" s="3" t="n">
        <f aca="false">IF(J262=J261,K261+1,1)</f>
        <v>2</v>
      </c>
      <c r="L262" s="9" t="str">
        <f aca="false">IF(ABS(G262)&gt;STRONG_MOV_TRSH,"STRONG","")</f>
        <v/>
      </c>
      <c r="M262" s="9"/>
      <c r="N262" s="9" t="str">
        <f aca="false">IF(L255="STRONG",(E258/E255)-1,"")</f>
        <v/>
      </c>
      <c r="O262" s="1" t="n">
        <f aca="false">(C262-D262)</f>
        <v>401</v>
      </c>
      <c r="P262" s="9" t="n">
        <f aca="false">STDEV(G241:G262)*SQRT(252)</f>
        <v>0.136443199588002</v>
      </c>
      <c r="Q262" s="10" t="e">
        <f aca="false">IF(O262&gt;Statistics!$B$11,"High",IF(O262&lt;Statistics!$B$10,"Low", "Normal"))</f>
        <v>#NAME?</v>
      </c>
      <c r="R262" s="9" t="n">
        <f aca="false">G263</f>
        <v>0.00956830487274188</v>
      </c>
      <c r="S262" s="9" t="n">
        <f aca="false">IF(E265&lt;&gt;"",(E262/E265)-1,"")</f>
        <v>-0.00506596306068596</v>
      </c>
      <c r="T262" s="13" t="n">
        <f aca="false">F262/AVERAGE(F241:F260)</f>
        <v>1.35123337722481</v>
      </c>
      <c r="U262" s="1" t="n">
        <f aca="false">O262-O261</f>
        <v>193</v>
      </c>
      <c r="V262" s="9" t="e">
        <f aca="false">IF(Q262="High","Wait",IF(G262&gt;0,"Buy","Sell"))</f>
        <v>#NAME?</v>
      </c>
      <c r="W262" s="9" t="e">
        <f aca="false">IF(Q262="High","Close",IF(G262&lt;0,"Close","Hold"))</f>
        <v>#NAME?</v>
      </c>
      <c r="X262" s="9" t="e">
        <f aca="false">IF(Q262="Normal", "Confirmed","Check")</f>
        <v>#NAME?</v>
      </c>
      <c r="Y262" s="9"/>
    </row>
    <row r="263" customFormat="false" ht="12.8" hidden="false" customHeight="false" outlineLevel="0" collapsed="false">
      <c r="A263" s="11" t="n">
        <v>45436.2083333333</v>
      </c>
      <c r="B263" s="7" t="n">
        <v>18876</v>
      </c>
      <c r="C263" s="7" t="n">
        <v>18926</v>
      </c>
      <c r="D263" s="7" t="n">
        <v>18678</v>
      </c>
      <c r="E263" s="7" t="n">
        <v>18685.75</v>
      </c>
      <c r="F263" s="8" t="n">
        <v>999287</v>
      </c>
      <c r="G263" s="9" t="n">
        <f aca="false">IF(ISNUMBER(B262),LN(B263/B262), "")</f>
        <v>0.00956830487274188</v>
      </c>
      <c r="H263" s="1" t="str">
        <f aca="false">IF(A263&lt;&gt;"",TEXT(A263,"ddd"),"")</f>
        <v>Fri</v>
      </c>
      <c r="I263" s="1" t="str">
        <f aca="false">IF(A263&lt;&gt;"",TEXT(A263,"MMM"),"")</f>
        <v>May</v>
      </c>
      <c r="J263" s="3" t="n">
        <f aca="false">IF(G263&gt;0,1,IF(G263&lt;0,-1,0))</f>
        <v>1</v>
      </c>
      <c r="K263" s="3" t="n">
        <f aca="false">IF(J263=J262,K262+1,1)</f>
        <v>1</v>
      </c>
      <c r="L263" s="9" t="str">
        <f aca="false">IF(ABS(G263)&gt;STRONG_MOV_TRSH,"STRONG","")</f>
        <v/>
      </c>
      <c r="M263" s="9"/>
      <c r="N263" s="9" t="str">
        <f aca="false">IF(L256="STRONG",(E259/E256)-1,"")</f>
        <v/>
      </c>
      <c r="O263" s="1" t="n">
        <f aca="false">(C263-D263)</f>
        <v>248</v>
      </c>
      <c r="P263" s="9" t="n">
        <f aca="false">STDEV(G242:G263)*SQRT(252)</f>
        <v>0.138393871544513</v>
      </c>
      <c r="Q263" s="10" t="e">
        <f aca="false">IF(O263&gt;Statistics!$B$11,"High",IF(O263&lt;Statistics!$B$10,"Low", "Normal"))</f>
        <v>#NAME?</v>
      </c>
      <c r="R263" s="9" t="n">
        <f aca="false">G264</f>
        <v>0.0034112127005665</v>
      </c>
      <c r="S263" s="9" t="n">
        <f aca="false">IF(E266&lt;&gt;"",(E263/E266)-1,"")</f>
        <v>-0.00363922363229174</v>
      </c>
      <c r="T263" s="13" t="n">
        <f aca="false">F263/AVERAGE(F242:F261)</f>
        <v>0.892895668479332</v>
      </c>
      <c r="U263" s="1" t="n">
        <f aca="false">O263-O262</f>
        <v>-153</v>
      </c>
      <c r="V263" s="9" t="e">
        <f aca="false">IF(Q263="High","Wait",IF(G263&gt;0,"Buy","Sell"))</f>
        <v>#NAME?</v>
      </c>
      <c r="W263" s="9" t="e">
        <f aca="false">IF(Q263="High","Close",IF(G263&lt;0,"Close","Hold"))</f>
        <v>#NAME?</v>
      </c>
      <c r="X263" s="9" t="e">
        <f aca="false">IF(Q263="Normal", "Confirmed","Check")</f>
        <v>#NAME?</v>
      </c>
      <c r="Y263" s="9"/>
    </row>
    <row r="264" customFormat="false" ht="12.8" hidden="false" customHeight="false" outlineLevel="0" collapsed="false">
      <c r="A264" s="11" t="n">
        <v>45440.2083333333</v>
      </c>
      <c r="B264" s="7" t="n">
        <v>18940.5</v>
      </c>
      <c r="C264" s="7" t="n">
        <v>18980.5</v>
      </c>
      <c r="D264" s="7" t="n">
        <v>18819.5</v>
      </c>
      <c r="E264" s="7" t="n">
        <v>18875</v>
      </c>
      <c r="F264" s="8" t="n">
        <v>1241481</v>
      </c>
      <c r="G264" s="9" t="n">
        <f aca="false">IF(ISNUMBER(B263),LN(B264/B263), "")</f>
        <v>0.0034112127005665</v>
      </c>
      <c r="H264" s="1" t="str">
        <f aca="false">IF(A264&lt;&gt;"",TEXT(A264,"ddd"),"")</f>
        <v>Tue</v>
      </c>
      <c r="I264" s="1" t="str">
        <f aca="false">IF(A264&lt;&gt;"",TEXT(A264,"MMM"),"")</f>
        <v>May</v>
      </c>
      <c r="J264" s="3" t="n">
        <f aca="false">IF(G264&gt;0,1,IF(G264&lt;0,-1,0))</f>
        <v>1</v>
      </c>
      <c r="K264" s="3" t="n">
        <f aca="false">IF(J264=J263,K263+1,1)</f>
        <v>2</v>
      </c>
      <c r="L264" s="9" t="str">
        <f aca="false">IF(ABS(G264)&gt;STRONG_MOV_TRSH,"STRONG","")</f>
        <v/>
      </c>
      <c r="M264" s="9"/>
      <c r="N264" s="9" t="str">
        <f aca="false">IF(L257="STRONG",(E260/E257)-1,"")</f>
        <v/>
      </c>
      <c r="O264" s="1" t="n">
        <f aca="false">(C264-D264)</f>
        <v>161</v>
      </c>
      <c r="P264" s="9" t="n">
        <f aca="false">STDEV(G243:G264)*SQRT(252)</f>
        <v>0.13505541088204</v>
      </c>
      <c r="Q264" s="10" t="e">
        <f aca="false">IF(O264&gt;Statistics!$B$11,"High",IF(O264&lt;Statistics!$B$10,"Low", "Normal"))</f>
        <v>#NAME?</v>
      </c>
      <c r="R264" s="9" t="n">
        <f aca="false">G265</f>
        <v>-0.00729935083043748</v>
      </c>
      <c r="S264" s="9" t="n">
        <f aca="false">IF(E267&lt;&gt;"",(E264/E267)-1,"")</f>
        <v>0.0152762089182938</v>
      </c>
      <c r="T264" s="13" t="n">
        <f aca="false">F264/AVERAGE(F243:F262)</f>
        <v>1.11859419885377</v>
      </c>
      <c r="U264" s="1" t="n">
        <f aca="false">O264-O263</f>
        <v>-87</v>
      </c>
      <c r="V264" s="9" t="e">
        <f aca="false">IF(Q264="High","Wait",IF(G264&gt;0,"Buy","Sell"))</f>
        <v>#NAME?</v>
      </c>
      <c r="W264" s="9" t="e">
        <f aca="false">IF(Q264="High","Close",IF(G264&lt;0,"Close","Hold"))</f>
        <v>#NAME?</v>
      </c>
      <c r="X264" s="9" t="e">
        <f aca="false">IF(Q264="Normal", "Confirmed","Check")</f>
        <v>#NAME?</v>
      </c>
      <c r="Y264" s="9"/>
    </row>
    <row r="265" customFormat="false" ht="12.8" hidden="false" customHeight="false" outlineLevel="0" collapsed="false">
      <c r="A265" s="11" t="n">
        <v>45441.2083333333</v>
      </c>
      <c r="B265" s="7" t="n">
        <v>18802.75</v>
      </c>
      <c r="C265" s="7" t="n">
        <v>18951</v>
      </c>
      <c r="D265" s="7" t="n">
        <v>18739.75</v>
      </c>
      <c r="E265" s="7" t="n">
        <v>18950</v>
      </c>
      <c r="F265" s="8" t="n">
        <v>1106627</v>
      </c>
      <c r="G265" s="9" t="n">
        <f aca="false">IF(ISNUMBER(B264),LN(B265/B264), "")</f>
        <v>-0.00729935083043748</v>
      </c>
      <c r="H265" s="1" t="str">
        <f aca="false">IF(A265&lt;&gt;"",TEXT(A265,"ddd"),"")</f>
        <v>Wed</v>
      </c>
      <c r="I265" s="1" t="str">
        <f aca="false">IF(A265&lt;&gt;"",TEXT(A265,"MMM"),"")</f>
        <v>May</v>
      </c>
      <c r="J265" s="3" t="n">
        <f aca="false">IF(G265&gt;0,1,IF(G265&lt;0,-1,0))</f>
        <v>-1</v>
      </c>
      <c r="K265" s="3" t="n">
        <f aca="false">IF(J265=J264,K264+1,1)</f>
        <v>1</v>
      </c>
      <c r="L265" s="9" t="str">
        <f aca="false">IF(ABS(G265)&gt;STRONG_MOV_TRSH,"STRONG","")</f>
        <v/>
      </c>
      <c r="M265" s="9"/>
      <c r="N265" s="9" t="str">
        <f aca="false">IF(L258="STRONG",(E261/E258)-1,"")</f>
        <v/>
      </c>
      <c r="O265" s="1" t="n">
        <f aca="false">(C265-D265)</f>
        <v>211.25</v>
      </c>
      <c r="P265" s="9" t="n">
        <f aca="false">STDEV(G244:G265)*SQRT(252)</f>
        <v>0.132349070421327</v>
      </c>
      <c r="Q265" s="10" t="e">
        <f aca="false">IF(O265&gt;Statistics!$B$11,"High",IF(O265&lt;Statistics!$B$10,"Low", "Normal"))</f>
        <v>#NAME?</v>
      </c>
      <c r="R265" s="9" t="n">
        <f aca="false">G266</f>
        <v>-0.0104921536972735</v>
      </c>
      <c r="S265" s="9" t="n">
        <f aca="false">IF(E268&lt;&gt;"",(E265/E268)-1,"")</f>
        <v>0.0194063773417432</v>
      </c>
      <c r="T265" s="13" t="n">
        <f aca="false">F265/AVERAGE(F244:F263)</f>
        <v>1.01487978677223</v>
      </c>
      <c r="U265" s="1" t="n">
        <f aca="false">O265-O264</f>
        <v>50.25</v>
      </c>
      <c r="V265" s="9" t="e">
        <f aca="false">IF(Q265="High","Wait",IF(G265&gt;0,"Buy","Sell"))</f>
        <v>#NAME?</v>
      </c>
      <c r="W265" s="9" t="e">
        <f aca="false">IF(Q265="High","Close",IF(G265&lt;0,"Close","Hold"))</f>
        <v>#NAME?</v>
      </c>
      <c r="X265" s="9" t="e">
        <f aca="false">IF(Q265="Normal", "Confirmed","Check")</f>
        <v>#NAME?</v>
      </c>
      <c r="Y265" s="9"/>
    </row>
    <row r="266" customFormat="false" ht="12.8" hidden="false" customHeight="false" outlineLevel="0" collapsed="false">
      <c r="A266" s="11" t="n">
        <v>45442.2083333333</v>
      </c>
      <c r="B266" s="7" t="n">
        <v>18606.5</v>
      </c>
      <c r="C266" s="7" t="n">
        <v>18787</v>
      </c>
      <c r="D266" s="7" t="n">
        <v>18548</v>
      </c>
      <c r="E266" s="7" t="n">
        <v>18754</v>
      </c>
      <c r="F266" s="8" t="n">
        <v>1242244</v>
      </c>
      <c r="G266" s="9" t="n">
        <f aca="false">IF(ISNUMBER(B265),LN(B266/B265), "")</f>
        <v>-0.0104921536972735</v>
      </c>
      <c r="H266" s="1" t="str">
        <f aca="false">IF(A266&lt;&gt;"",TEXT(A266,"ddd"),"")</f>
        <v>Thu</v>
      </c>
      <c r="I266" s="1" t="str">
        <f aca="false">IF(A266&lt;&gt;"",TEXT(A266,"MMM"),"")</f>
        <v>May</v>
      </c>
      <c r="J266" s="3" t="n">
        <f aca="false">IF(G266&gt;0,1,IF(G266&lt;0,-1,0))</f>
        <v>-1</v>
      </c>
      <c r="K266" s="3" t="n">
        <f aca="false">IF(J266=J265,K265+1,1)</f>
        <v>2</v>
      </c>
      <c r="L266" s="9" t="str">
        <f aca="false">IF(ABS(G266)&gt;STRONG_MOV_TRSH,"STRONG","")</f>
        <v/>
      </c>
      <c r="M266" s="9"/>
      <c r="N266" s="9" t="str">
        <f aca="false">IF(L259="STRONG",(E262/E259)-1,"")</f>
        <v/>
      </c>
      <c r="O266" s="1" t="n">
        <f aca="false">(C266-D266)</f>
        <v>239</v>
      </c>
      <c r="P266" s="9" t="n">
        <f aca="false">STDEV(G245:G266)*SQRT(252)</f>
        <v>0.139247394327366</v>
      </c>
      <c r="Q266" s="10" t="e">
        <f aca="false">IF(O266&gt;Statistics!$B$11,"High",IF(O266&lt;Statistics!$B$10,"Low", "Normal"))</f>
        <v>#NAME?</v>
      </c>
      <c r="R266" s="9" t="n">
        <f aca="false">G267</f>
        <v>-0.000833389388916562</v>
      </c>
      <c r="S266" s="9" t="n">
        <f aca="false">IF(E269&lt;&gt;"",(E266/E269)-1,"")</f>
        <v>0.00487595777742067</v>
      </c>
      <c r="T266" s="13" t="n">
        <f aca="false">F266/AVERAGE(F245:F264)</f>
        <v>1.1340905994185</v>
      </c>
      <c r="U266" s="1" t="n">
        <f aca="false">O266-O265</f>
        <v>27.75</v>
      </c>
      <c r="V266" s="9" t="e">
        <f aca="false">IF(Q266="High","Wait",IF(G266&gt;0,"Buy","Sell"))</f>
        <v>#NAME?</v>
      </c>
      <c r="W266" s="9" t="e">
        <f aca="false">IF(Q266="High","Close",IF(G266&lt;0,"Close","Hold"))</f>
        <v>#NAME?</v>
      </c>
      <c r="X266" s="9" t="e">
        <f aca="false">IF(Q266="Normal", "Confirmed","Check")</f>
        <v>#NAME?</v>
      </c>
      <c r="Y266" s="9"/>
    </row>
    <row r="267" customFormat="false" ht="12.8" hidden="false" customHeight="false" outlineLevel="0" collapsed="false">
      <c r="A267" s="11" t="n">
        <v>45443.2083333333</v>
      </c>
      <c r="B267" s="7" t="n">
        <v>18591</v>
      </c>
      <c r="C267" s="7" t="n">
        <v>18668</v>
      </c>
      <c r="D267" s="7" t="n">
        <v>18241.25</v>
      </c>
      <c r="E267" s="7" t="n">
        <v>18591</v>
      </c>
      <c r="F267" s="8" t="n">
        <v>1619606</v>
      </c>
      <c r="G267" s="9" t="n">
        <f aca="false">IF(ISNUMBER(B266),LN(B267/B266), "")</f>
        <v>-0.000833389388916562</v>
      </c>
      <c r="H267" s="1" t="str">
        <f aca="false">IF(A267&lt;&gt;"",TEXT(A267,"ddd"),"")</f>
        <v>Fri</v>
      </c>
      <c r="I267" s="1" t="str">
        <f aca="false">IF(A267&lt;&gt;"",TEXT(A267,"MMM"),"")</f>
        <v>May</v>
      </c>
      <c r="J267" s="3" t="n">
        <f aca="false">IF(G267&gt;0,1,IF(G267&lt;0,-1,0))</f>
        <v>-1</v>
      </c>
      <c r="K267" s="3" t="n">
        <f aca="false">IF(J267=J266,K266+1,1)</f>
        <v>3</v>
      </c>
      <c r="L267" s="9" t="str">
        <f aca="false">IF(ABS(G267)&gt;STRONG_MOV_TRSH,"STRONG","")</f>
        <v/>
      </c>
      <c r="M267" s="9"/>
      <c r="N267" s="9" t="str">
        <f aca="false">IF(L260="STRONG",(E263/E260)-1,"")</f>
        <v/>
      </c>
      <c r="O267" s="1" t="n">
        <f aca="false">(C267-D267)</f>
        <v>426.75</v>
      </c>
      <c r="P267" s="9" t="n">
        <f aca="false">STDEV(G246:G267)*SQRT(252)</f>
        <v>0.11933163999411</v>
      </c>
      <c r="Q267" s="10" t="e">
        <f aca="false">IF(O267&gt;Statistics!$B$11,"High",IF(O267&lt;Statistics!$B$10,"Low", "Normal"))</f>
        <v>#NAME?</v>
      </c>
      <c r="R267" s="9" t="n">
        <f aca="false">G268</f>
        <v>0.00296746083792309</v>
      </c>
      <c r="S267" s="9" t="n">
        <f aca="false">IF(E270&lt;&gt;"",(E267/E270)-1,"")</f>
        <v>-0.00655934807294101</v>
      </c>
      <c r="T267" s="13" t="n">
        <f aca="false">F267/AVERAGE(F246:F265)</f>
        <v>1.49937043523889</v>
      </c>
      <c r="U267" s="1" t="n">
        <f aca="false">O267-O266</f>
        <v>187.75</v>
      </c>
      <c r="V267" s="9" t="e">
        <f aca="false">IF(Q267="High","Wait",IF(G267&gt;0,"Buy","Sell"))</f>
        <v>#NAME?</v>
      </c>
      <c r="W267" s="9" t="e">
        <f aca="false">IF(Q267="High","Close",IF(G267&lt;0,"Close","Hold"))</f>
        <v>#NAME?</v>
      </c>
      <c r="X267" s="9" t="e">
        <f aca="false">IF(Q267="Normal", "Confirmed","Check")</f>
        <v>#NAME?</v>
      </c>
      <c r="Y267" s="9"/>
    </row>
    <row r="268" customFormat="false" ht="12.8" hidden="false" customHeight="false" outlineLevel="0" collapsed="false">
      <c r="A268" s="11" t="n">
        <v>45446.2083333333</v>
      </c>
      <c r="B268" s="7" t="n">
        <v>18646.25</v>
      </c>
      <c r="C268" s="7" t="n">
        <v>18755.5</v>
      </c>
      <c r="D268" s="7" t="n">
        <v>18436</v>
      </c>
      <c r="E268" s="7" t="n">
        <v>18589.25</v>
      </c>
      <c r="F268" s="8" t="n">
        <v>1426877</v>
      </c>
      <c r="G268" s="9" t="n">
        <f aca="false">IF(ISNUMBER(B267),LN(B268/B267), "")</f>
        <v>0.00296746083792309</v>
      </c>
      <c r="H268" s="1" t="str">
        <f aca="false">IF(A268&lt;&gt;"",TEXT(A268,"ddd"),"")</f>
        <v>Mon</v>
      </c>
      <c r="I268" s="1" t="str">
        <f aca="false">IF(A268&lt;&gt;"",TEXT(A268,"MMM"),"")</f>
        <v>Jun</v>
      </c>
      <c r="J268" s="3" t="n">
        <f aca="false">IF(G268&gt;0,1,IF(G268&lt;0,-1,0))</f>
        <v>1</v>
      </c>
      <c r="K268" s="3" t="n">
        <f aca="false">IF(J268=J267,K267+1,1)</f>
        <v>1</v>
      </c>
      <c r="L268" s="9" t="str">
        <f aca="false">IF(ABS(G268)&gt;STRONG_MOV_TRSH,"STRONG","")</f>
        <v/>
      </c>
      <c r="M268" s="9"/>
      <c r="N268" s="9" t="str">
        <f aca="false">IF(L261="STRONG",(E264/E261)-1,"")</f>
        <v/>
      </c>
      <c r="O268" s="1" t="n">
        <f aca="false">(C268-D268)</f>
        <v>319.5</v>
      </c>
      <c r="P268" s="9" t="n">
        <f aca="false">STDEV(G247:G268)*SQRT(252)</f>
        <v>0.113762264555914</v>
      </c>
      <c r="Q268" s="10" t="e">
        <f aca="false">IF(O268&gt;Statistics!$B$11,"High",IF(O268&lt;Statistics!$B$10,"Low", "Normal"))</f>
        <v>#NAME?</v>
      </c>
      <c r="R268" s="9" t="n">
        <f aca="false">G269</f>
        <v>0.00293194488057988</v>
      </c>
      <c r="S268" s="9" t="n">
        <f aca="false">IF(E271&lt;&gt;"",(E268/E271)-1,"")</f>
        <v>-0.0261289815590947</v>
      </c>
      <c r="T268" s="13" t="n">
        <f aca="false">F268/AVERAGE(F247:F266)</f>
        <v>1.34432116198554</v>
      </c>
      <c r="U268" s="1" t="n">
        <f aca="false">O268-O267</f>
        <v>-107.25</v>
      </c>
      <c r="V268" s="9" t="e">
        <f aca="false">IF(Q268="High","Wait",IF(G268&gt;0,"Buy","Sell"))</f>
        <v>#NAME?</v>
      </c>
      <c r="W268" s="9" t="e">
        <f aca="false">IF(Q268="High","Close",IF(G268&lt;0,"Close","Hold"))</f>
        <v>#NAME?</v>
      </c>
      <c r="X268" s="9" t="e">
        <f aca="false">IF(Q268="Normal", "Confirmed","Check")</f>
        <v>#NAME?</v>
      </c>
      <c r="Y268" s="9"/>
    </row>
    <row r="269" customFormat="false" ht="12.8" hidden="false" customHeight="false" outlineLevel="0" collapsed="false">
      <c r="A269" s="11" t="n">
        <v>45447.2083333333</v>
      </c>
      <c r="B269" s="7" t="n">
        <v>18701</v>
      </c>
      <c r="C269" s="7" t="n">
        <v>18753.25</v>
      </c>
      <c r="D269" s="7" t="n">
        <v>18511.25</v>
      </c>
      <c r="E269" s="7" t="n">
        <v>18663</v>
      </c>
      <c r="F269" s="8" t="n">
        <v>1358531</v>
      </c>
      <c r="G269" s="9" t="n">
        <f aca="false">IF(ISNUMBER(B268),LN(B269/B268), "")</f>
        <v>0.00293194488057988</v>
      </c>
      <c r="H269" s="1" t="str">
        <f aca="false">IF(A269&lt;&gt;"",TEXT(A269,"ddd"),"")</f>
        <v>Tue</v>
      </c>
      <c r="I269" s="1" t="str">
        <f aca="false">IF(A269&lt;&gt;"",TEXT(A269,"MMM"),"")</f>
        <v>Jun</v>
      </c>
      <c r="J269" s="3" t="n">
        <f aca="false">IF(G269&gt;0,1,IF(G269&lt;0,-1,0))</f>
        <v>1</v>
      </c>
      <c r="K269" s="3" t="n">
        <f aca="false">IF(J269=J268,K268+1,1)</f>
        <v>2</v>
      </c>
      <c r="L269" s="9" t="str">
        <f aca="false">IF(ABS(G269)&gt;STRONG_MOV_TRSH,"STRONG","")</f>
        <v/>
      </c>
      <c r="M269" s="9"/>
      <c r="N269" s="9" t="str">
        <f aca="false">IF(L262="STRONG",(E265/E262)-1,"")</f>
        <v/>
      </c>
      <c r="O269" s="1" t="n">
        <f aca="false">(C269-D269)</f>
        <v>242</v>
      </c>
      <c r="P269" s="9" t="n">
        <f aca="false">STDEV(G248:G269)*SQRT(252)</f>
        <v>0.109188885910772</v>
      </c>
      <c r="Q269" s="10" t="e">
        <f aca="false">IF(O269&gt;Statistics!$B$11,"High",IF(O269&lt;Statistics!$B$10,"Low", "Normal"))</f>
        <v>#NAME?</v>
      </c>
      <c r="R269" s="9" t="n">
        <f aca="false">G270</f>
        <v>0.0197622595512607</v>
      </c>
      <c r="S269" s="9" t="n">
        <f aca="false">IF(E272&lt;&gt;"",(E269/E272)-1,"")</f>
        <v>-0.0212397734424166</v>
      </c>
      <c r="T269" s="13" t="n">
        <f aca="false">F269/AVERAGE(F248:F267)</f>
        <v>1.27100448368527</v>
      </c>
      <c r="U269" s="1" t="n">
        <f aca="false">O269-O268</f>
        <v>-77.5</v>
      </c>
      <c r="V269" s="9" t="e">
        <f aca="false">IF(Q269="High","Wait",IF(G269&gt;0,"Buy","Sell"))</f>
        <v>#NAME?</v>
      </c>
      <c r="W269" s="9" t="e">
        <f aca="false">IF(Q269="High","Close",IF(G269&lt;0,"Close","Hold"))</f>
        <v>#NAME?</v>
      </c>
      <c r="X269" s="9" t="e">
        <f aca="false">IF(Q269="Normal", "Confirmed","Check")</f>
        <v>#NAME?</v>
      </c>
      <c r="Y269" s="9"/>
    </row>
    <row r="270" customFormat="false" ht="12.8" hidden="false" customHeight="false" outlineLevel="0" collapsed="false">
      <c r="A270" s="11" t="n">
        <v>45448.2083333333</v>
      </c>
      <c r="B270" s="7" t="n">
        <v>19074.25</v>
      </c>
      <c r="C270" s="7" t="n">
        <v>19091</v>
      </c>
      <c r="D270" s="7" t="n">
        <v>18695.5</v>
      </c>
      <c r="E270" s="7" t="n">
        <v>18713.75</v>
      </c>
      <c r="F270" s="8" t="n">
        <v>1127549</v>
      </c>
      <c r="G270" s="9" t="n">
        <f aca="false">IF(ISNUMBER(B269),LN(B270/B269), "")</f>
        <v>0.0197622595512607</v>
      </c>
      <c r="H270" s="1" t="str">
        <f aca="false">IF(A270&lt;&gt;"",TEXT(A270,"ddd"),"")</f>
        <v>Wed</v>
      </c>
      <c r="I270" s="1" t="str">
        <f aca="false">IF(A270&lt;&gt;"",TEXT(A270,"MMM"),"")</f>
        <v>Jun</v>
      </c>
      <c r="J270" s="3" t="n">
        <f aca="false">IF(G270&gt;0,1,IF(G270&lt;0,-1,0))</f>
        <v>1</v>
      </c>
      <c r="K270" s="3" t="n">
        <f aca="false">IF(J270=J269,K269+1,1)</f>
        <v>3</v>
      </c>
      <c r="L270" s="9" t="str">
        <f aca="false">IF(ABS(G270)&gt;STRONG_MOV_TRSH,"STRONG","")</f>
        <v/>
      </c>
      <c r="M270" s="9"/>
      <c r="N270" s="9" t="str">
        <f aca="false">IF(L263="STRONG",(E266/E263)-1,"")</f>
        <v/>
      </c>
      <c r="O270" s="1" t="n">
        <f aca="false">(C270-D270)</f>
        <v>395.5</v>
      </c>
      <c r="P270" s="9" t="n">
        <f aca="false">STDEV(G249:G270)*SQRT(252)</f>
        <v>0.109321178632607</v>
      </c>
      <c r="Q270" s="10" t="e">
        <f aca="false">IF(O270&gt;Statistics!$B$11,"High",IF(O270&lt;Statistics!$B$10,"Low", "Normal"))</f>
        <v>#NAME?</v>
      </c>
      <c r="R270" s="9" t="n">
        <f aca="false">G271</f>
        <v>-0.000734243303515995</v>
      </c>
      <c r="S270" s="9" t="n">
        <f aca="false">IF(E273&lt;&gt;"",(E270/E273)-1,"")</f>
        <v>-0.0164246764338742</v>
      </c>
      <c r="T270" s="13" t="n">
        <f aca="false">F270/AVERAGE(F249:F268)</f>
        <v>1.04220786138119</v>
      </c>
      <c r="U270" s="1" t="n">
        <f aca="false">O270-O269</f>
        <v>153.5</v>
      </c>
      <c r="V270" s="9" t="e">
        <f aca="false">IF(Q270="High","Wait",IF(G270&gt;0,"Buy","Sell"))</f>
        <v>#NAME?</v>
      </c>
      <c r="W270" s="9" t="e">
        <f aca="false">IF(Q270="High","Close",IF(G270&lt;0,"Close","Hold"))</f>
        <v>#NAME?</v>
      </c>
      <c r="X270" s="9" t="e">
        <f aca="false">IF(Q270="Normal", "Confirmed","Check")</f>
        <v>#NAME?</v>
      </c>
      <c r="Y270" s="9"/>
    </row>
    <row r="271" customFormat="false" ht="12.8" hidden="false" customHeight="false" outlineLevel="0" collapsed="false">
      <c r="A271" s="11" t="n">
        <v>45449.2083333333</v>
      </c>
      <c r="B271" s="7" t="n">
        <v>19060.25</v>
      </c>
      <c r="C271" s="7" t="n">
        <v>19124.25</v>
      </c>
      <c r="D271" s="7" t="n">
        <v>19017.75</v>
      </c>
      <c r="E271" s="7" t="n">
        <v>19088</v>
      </c>
      <c r="F271" s="8" t="n">
        <v>1108835</v>
      </c>
      <c r="G271" s="9" t="n">
        <f aca="false">IF(ISNUMBER(B270),LN(B271/B270), "")</f>
        <v>-0.000734243303515995</v>
      </c>
      <c r="H271" s="1" t="str">
        <f aca="false">IF(A271&lt;&gt;"",TEXT(A271,"ddd"),"")</f>
        <v>Thu</v>
      </c>
      <c r="I271" s="1" t="str">
        <f aca="false">IF(A271&lt;&gt;"",TEXT(A271,"MMM"),"")</f>
        <v>Jun</v>
      </c>
      <c r="J271" s="3" t="n">
        <f aca="false">IF(G271&gt;0,1,IF(G271&lt;0,-1,0))</f>
        <v>-1</v>
      </c>
      <c r="K271" s="3" t="n">
        <f aca="false">IF(J271=J270,K270+1,1)</f>
        <v>1</v>
      </c>
      <c r="L271" s="9" t="str">
        <f aca="false">IF(ABS(G271)&gt;STRONG_MOV_TRSH,"STRONG","")</f>
        <v/>
      </c>
      <c r="M271" s="9"/>
      <c r="N271" s="9" t="str">
        <f aca="false">IF(L264="STRONG",(E267/E264)-1,"")</f>
        <v/>
      </c>
      <c r="O271" s="1" t="n">
        <f aca="false">(C271-D271)</f>
        <v>106.5</v>
      </c>
      <c r="P271" s="9" t="n">
        <f aca="false">STDEV(G250:G271)*SQRT(252)</f>
        <v>0.105935603481747</v>
      </c>
      <c r="Q271" s="10" t="e">
        <f aca="false">IF(O271&gt;Statistics!$B$11,"High",IF(O271&lt;Statistics!$B$10,"Low", "Normal"))</f>
        <v>#NAME?</v>
      </c>
      <c r="R271" s="9" t="n">
        <f aca="false">G272</f>
        <v>-0.00118116450290852</v>
      </c>
      <c r="S271" s="9" t="n">
        <f aca="false">IF(E274&lt;&gt;"",(E271/E274)-1,"")</f>
        <v>-0.000942112425416086</v>
      </c>
      <c r="T271" s="13" t="n">
        <f aca="false">F271/AVERAGE(F250:F269)</f>
        <v>1.00288129337214</v>
      </c>
      <c r="U271" s="1" t="n">
        <f aca="false">O271-O270</f>
        <v>-289</v>
      </c>
      <c r="V271" s="9" t="e">
        <f aca="false">IF(Q271="High","Wait",IF(G271&gt;0,"Buy","Sell"))</f>
        <v>#NAME?</v>
      </c>
      <c r="W271" s="9" t="e">
        <f aca="false">IF(Q271="High","Close",IF(G271&lt;0,"Close","Hold"))</f>
        <v>#NAME?</v>
      </c>
      <c r="X271" s="9" t="e">
        <f aca="false">IF(Q271="Normal", "Confirmed","Check")</f>
        <v>#NAME?</v>
      </c>
      <c r="Y271" s="9"/>
    </row>
    <row r="272" customFormat="false" ht="12.8" hidden="false" customHeight="false" outlineLevel="0" collapsed="false">
      <c r="A272" s="11" t="n">
        <v>45450.2083333333</v>
      </c>
      <c r="B272" s="7" t="n">
        <v>19037.75</v>
      </c>
      <c r="C272" s="7" t="n">
        <v>19155.25</v>
      </c>
      <c r="D272" s="7" t="n">
        <v>18940</v>
      </c>
      <c r="E272" s="7" t="n">
        <v>19068</v>
      </c>
      <c r="F272" s="8" t="n">
        <v>1244009</v>
      </c>
      <c r="G272" s="9" t="n">
        <f aca="false">IF(ISNUMBER(B271),LN(B272/B271), "")</f>
        <v>-0.00118116450290852</v>
      </c>
      <c r="H272" s="1" t="str">
        <f aca="false">IF(A272&lt;&gt;"",TEXT(A272,"ddd"),"")</f>
        <v>Fri</v>
      </c>
      <c r="I272" s="1" t="str">
        <f aca="false">IF(A272&lt;&gt;"",TEXT(A272,"MMM"),"")</f>
        <v>Jun</v>
      </c>
      <c r="J272" s="3" t="n">
        <f aca="false">IF(G272&gt;0,1,IF(G272&lt;0,-1,0))</f>
        <v>-1</v>
      </c>
      <c r="K272" s="3" t="n">
        <f aca="false">IF(J272=J271,K271+1,1)</f>
        <v>2</v>
      </c>
      <c r="L272" s="9" t="str">
        <f aca="false">IF(ABS(G272)&gt;STRONG_MOV_TRSH,"STRONG","")</f>
        <v/>
      </c>
      <c r="M272" s="9"/>
      <c r="N272" s="9" t="str">
        <f aca="false">IF(L265="STRONG",(E268/E265)-1,"")</f>
        <v/>
      </c>
      <c r="O272" s="1" t="n">
        <f aca="false">(C272-D272)</f>
        <v>215.25</v>
      </c>
      <c r="P272" s="9" t="n">
        <f aca="false">STDEV(G251:G272)*SQRT(252)</f>
        <v>0.106340985650509</v>
      </c>
      <c r="Q272" s="10" t="e">
        <f aca="false">IF(O272&gt;Statistics!$B$11,"High",IF(O272&lt;Statistics!$B$10,"Low", "Normal"))</f>
        <v>#NAME?</v>
      </c>
      <c r="R272" s="9" t="n">
        <f aca="false">G273</f>
        <v>0.00377482589925127</v>
      </c>
      <c r="S272" s="9" t="n">
        <f aca="false">IF(E275&lt;&gt;"",(E272/E275)-1,"")</f>
        <v>-0.00945454545454549</v>
      </c>
      <c r="T272" s="13" t="n">
        <f aca="false">F272/AVERAGE(F251:F270)</f>
        <v>1.11681735212781</v>
      </c>
      <c r="U272" s="1" t="n">
        <f aca="false">O272-O271</f>
        <v>108.75</v>
      </c>
      <c r="V272" s="9" t="e">
        <f aca="false">IF(Q272="High","Wait",IF(G272&gt;0,"Buy","Sell"))</f>
        <v>#NAME?</v>
      </c>
      <c r="W272" s="9" t="e">
        <f aca="false">IF(Q272="High","Close",IF(G272&lt;0,"Close","Hold"))</f>
        <v>#NAME?</v>
      </c>
      <c r="X272" s="9" t="e">
        <f aca="false">IF(Q272="Normal", "Confirmed","Check")</f>
        <v>#NAME?</v>
      </c>
      <c r="Y272" s="9"/>
    </row>
    <row r="273" customFormat="false" ht="12.8" hidden="false" customHeight="false" outlineLevel="0" collapsed="false">
      <c r="A273" s="11" t="n">
        <v>45453.2083333333</v>
      </c>
      <c r="B273" s="7" t="n">
        <v>19109.75</v>
      </c>
      <c r="C273" s="7" t="n">
        <v>19129.75</v>
      </c>
      <c r="D273" s="7" t="n">
        <v>18973.25</v>
      </c>
      <c r="E273" s="7" t="n">
        <v>19026.25</v>
      </c>
      <c r="F273" s="8" t="n">
        <v>1089354</v>
      </c>
      <c r="G273" s="9" t="n">
        <f aca="false">IF(ISNUMBER(B272),LN(B273/B272), "")</f>
        <v>0.00377482589925127</v>
      </c>
      <c r="H273" s="1" t="str">
        <f aca="false">IF(A273&lt;&gt;"",TEXT(A273,"ddd"),"")</f>
        <v>Mon</v>
      </c>
      <c r="I273" s="1" t="str">
        <f aca="false">IF(A273&lt;&gt;"",TEXT(A273,"MMM"),"")</f>
        <v>Jun</v>
      </c>
      <c r="J273" s="3" t="n">
        <f aca="false">IF(G273&gt;0,1,IF(G273&lt;0,-1,0))</f>
        <v>1</v>
      </c>
      <c r="K273" s="3" t="n">
        <f aca="false">IF(J273=J272,K272+1,1)</f>
        <v>1</v>
      </c>
      <c r="L273" s="9" t="str">
        <f aca="false">IF(ABS(G273)&gt;STRONG_MOV_TRSH,"STRONG","")</f>
        <v/>
      </c>
      <c r="M273" s="9"/>
      <c r="N273" s="9" t="str">
        <f aca="false">IF(L266="STRONG",(E269/E266)-1,"")</f>
        <v/>
      </c>
      <c r="O273" s="1" t="n">
        <f aca="false">(C273-D273)</f>
        <v>156.5</v>
      </c>
      <c r="P273" s="9" t="n">
        <f aca="false">STDEV(G252:G273)*SQRT(252)</f>
        <v>0.106027084840591</v>
      </c>
      <c r="Q273" s="10" t="e">
        <f aca="false">IF(O273&gt;Statistics!$B$11,"High",IF(O273&lt;Statistics!$B$10,"Low", "Normal"))</f>
        <v>#NAME?</v>
      </c>
      <c r="R273" s="9" t="n">
        <f aca="false">G274</f>
        <v>0.0069097062564332</v>
      </c>
      <c r="S273" s="9" t="n">
        <f aca="false">IF(E276&lt;&gt;"",(E273/E276)-1,"")</f>
        <v>-0.0294462723493254</v>
      </c>
      <c r="T273" s="13" t="n">
        <f aca="false">F273/AVERAGE(F252:F271)</f>
        <v>0.972033407273988</v>
      </c>
      <c r="U273" s="1" t="n">
        <f aca="false">O273-O272</f>
        <v>-58.75</v>
      </c>
      <c r="V273" s="9" t="e">
        <f aca="false">IF(Q273="High","Wait",IF(G273&gt;0,"Buy","Sell"))</f>
        <v>#NAME?</v>
      </c>
      <c r="W273" s="9" t="e">
        <f aca="false">IF(Q273="High","Close",IF(G273&lt;0,"Close","Hold"))</f>
        <v>#NAME?</v>
      </c>
      <c r="X273" s="9" t="e">
        <f aca="false">IF(Q273="Normal", "Confirmed","Check")</f>
        <v>#NAME?</v>
      </c>
      <c r="Y273" s="9"/>
    </row>
    <row r="274" customFormat="false" ht="12.8" hidden="false" customHeight="false" outlineLevel="0" collapsed="false">
      <c r="A274" s="11" t="n">
        <v>45454.2083333333</v>
      </c>
      <c r="B274" s="7" t="n">
        <v>19242.25</v>
      </c>
      <c r="C274" s="7" t="n">
        <v>19257.75</v>
      </c>
      <c r="D274" s="7" t="n">
        <v>18994.75</v>
      </c>
      <c r="E274" s="7" t="n">
        <v>19106</v>
      </c>
      <c r="F274" s="8" t="n">
        <v>1053942</v>
      </c>
      <c r="G274" s="9" t="n">
        <f aca="false">IF(ISNUMBER(B273),LN(B274/B273), "")</f>
        <v>0.0069097062564332</v>
      </c>
      <c r="H274" s="1" t="str">
        <f aca="false">IF(A274&lt;&gt;"",TEXT(A274,"ddd"),"")</f>
        <v>Tue</v>
      </c>
      <c r="I274" s="1" t="str">
        <f aca="false">IF(A274&lt;&gt;"",TEXT(A274,"MMM"),"")</f>
        <v>Jun</v>
      </c>
      <c r="J274" s="3" t="n">
        <f aca="false">IF(G274&gt;0,1,IF(G274&lt;0,-1,0))</f>
        <v>1</v>
      </c>
      <c r="K274" s="3" t="n">
        <f aca="false">IF(J274=J273,K273+1,1)</f>
        <v>2</v>
      </c>
      <c r="L274" s="9" t="str">
        <f aca="false">IF(ABS(G274)&gt;STRONG_MOV_TRSH,"STRONG","")</f>
        <v/>
      </c>
      <c r="M274" s="9"/>
      <c r="N274" s="9" t="str">
        <f aca="false">IF(L267="STRONG",(E270/E267)-1,"")</f>
        <v/>
      </c>
      <c r="O274" s="1" t="n">
        <f aca="false">(C274-D274)</f>
        <v>263</v>
      </c>
      <c r="P274" s="9" t="n">
        <f aca="false">STDEV(G253:G274)*SQRT(252)</f>
        <v>0.107146498510804</v>
      </c>
      <c r="Q274" s="10" t="e">
        <f aca="false">IF(O274&gt;Statistics!$B$11,"High",IF(O274&lt;Statistics!$B$10,"Low", "Normal"))</f>
        <v>#NAME?</v>
      </c>
      <c r="R274" s="9" t="n">
        <f aca="false">G275</f>
        <v>0.0131265800133592</v>
      </c>
      <c r="S274" s="9" t="n">
        <f aca="false">IF(E277&lt;&gt;"",(E274/E277)-1,"")</f>
        <v>-0.0253284019895421</v>
      </c>
      <c r="T274" s="13" t="n">
        <f aca="false">F274/AVERAGE(F253:F272)</f>
        <v>0.929725019575802</v>
      </c>
      <c r="U274" s="1" t="n">
        <f aca="false">O274-O273</f>
        <v>106.5</v>
      </c>
      <c r="V274" s="9" t="e">
        <f aca="false">IF(Q274="High","Wait",IF(G274&gt;0,"Buy","Sell"))</f>
        <v>#NAME?</v>
      </c>
      <c r="W274" s="9" t="e">
        <f aca="false">IF(Q274="High","Close",IF(G274&lt;0,"Close","Hold"))</f>
        <v>#NAME?</v>
      </c>
      <c r="X274" s="9" t="e">
        <f aca="false">IF(Q274="Normal", "Confirmed","Check")</f>
        <v>#NAME?</v>
      </c>
      <c r="Y274" s="9"/>
    </row>
    <row r="275" customFormat="false" ht="12.8" hidden="false" customHeight="false" outlineLevel="0" collapsed="false">
      <c r="A275" s="11" t="n">
        <v>45455.2083333333</v>
      </c>
      <c r="B275" s="7" t="n">
        <v>19496.5</v>
      </c>
      <c r="C275" s="7" t="n">
        <v>19612</v>
      </c>
      <c r="D275" s="7" t="n">
        <v>19232</v>
      </c>
      <c r="E275" s="7" t="n">
        <v>19250</v>
      </c>
      <c r="F275" s="8" t="n">
        <v>1243606</v>
      </c>
      <c r="G275" s="9" t="n">
        <f aca="false">IF(ISNUMBER(B274),LN(B275/B274), "")</f>
        <v>0.0131265800133592</v>
      </c>
      <c r="H275" s="1" t="str">
        <f aca="false">IF(A275&lt;&gt;"",TEXT(A275,"ddd"),"")</f>
        <v>Wed</v>
      </c>
      <c r="I275" s="1" t="str">
        <f aca="false">IF(A275&lt;&gt;"",TEXT(A275,"MMM"),"")</f>
        <v>Jun</v>
      </c>
      <c r="J275" s="3" t="n">
        <f aca="false">IF(G275&gt;0,1,IF(G275&lt;0,-1,0))</f>
        <v>1</v>
      </c>
      <c r="K275" s="3" t="n">
        <f aca="false">IF(J275=J274,K274+1,1)</f>
        <v>3</v>
      </c>
      <c r="L275" s="9" t="str">
        <f aca="false">IF(ABS(G275)&gt;STRONG_MOV_TRSH,"STRONG","")</f>
        <v/>
      </c>
      <c r="M275" s="9"/>
      <c r="N275" s="9" t="str">
        <f aca="false">IF(L268="STRONG",(E271/E268)-1,"")</f>
        <v/>
      </c>
      <c r="O275" s="1" t="n">
        <f aca="false">(C275-D275)</f>
        <v>380</v>
      </c>
      <c r="P275" s="9" t="n">
        <f aca="false">STDEV(G254:G275)*SQRT(252)</f>
        <v>0.113008677510713</v>
      </c>
      <c r="Q275" s="10" t="e">
        <f aca="false">IF(O275&gt;Statistics!$B$11,"High",IF(O275&lt;Statistics!$B$10,"Low", "Normal"))</f>
        <v>#NAME?</v>
      </c>
      <c r="R275" s="9" t="n">
        <f aca="false">G276</f>
        <v>0.0054221468424775</v>
      </c>
      <c r="S275" s="9" t="n">
        <f aca="false">IF(E278&lt;&gt;"",(E275/E278)-1,"")</f>
        <v>-0.0226441917140536</v>
      </c>
      <c r="T275" s="13" t="n">
        <f aca="false">F275/AVERAGE(F254:F273)</f>
        <v>1.09371378371299</v>
      </c>
      <c r="U275" s="1" t="n">
        <f aca="false">O275-O274</f>
        <v>117</v>
      </c>
      <c r="V275" s="9" t="e">
        <f aca="false">IF(Q275="High","Wait",IF(G275&gt;0,"Buy","Sell"))</f>
        <v>#NAME?</v>
      </c>
      <c r="W275" s="9" t="e">
        <f aca="false">IF(Q275="High","Close",IF(G275&lt;0,"Close","Hold"))</f>
        <v>#NAME?</v>
      </c>
      <c r="X275" s="9" t="e">
        <f aca="false">IF(Q275="Normal", "Confirmed","Check")</f>
        <v>#NAME?</v>
      </c>
      <c r="Y275" s="9"/>
    </row>
    <row r="276" customFormat="false" ht="12.8" hidden="false" customHeight="false" outlineLevel="0" collapsed="false">
      <c r="A276" s="11" t="n">
        <v>45456.2083333333</v>
      </c>
      <c r="B276" s="7" t="n">
        <v>19602.5</v>
      </c>
      <c r="C276" s="7" t="n">
        <v>19690</v>
      </c>
      <c r="D276" s="7" t="n">
        <v>19500</v>
      </c>
      <c r="E276" s="7" t="n">
        <v>19603.5</v>
      </c>
      <c r="F276" s="8" t="n">
        <v>1258933</v>
      </c>
      <c r="G276" s="9" t="n">
        <f aca="false">IF(ISNUMBER(B275),LN(B276/B275), "")</f>
        <v>0.0054221468424775</v>
      </c>
      <c r="H276" s="1" t="str">
        <f aca="false">IF(A276&lt;&gt;"",TEXT(A276,"ddd"),"")</f>
        <v>Thu</v>
      </c>
      <c r="I276" s="1" t="str">
        <f aca="false">IF(A276&lt;&gt;"",TEXT(A276,"MMM"),"")</f>
        <v>Jun</v>
      </c>
      <c r="J276" s="3" t="n">
        <f aca="false">IF(G276&gt;0,1,IF(G276&lt;0,-1,0))</f>
        <v>1</v>
      </c>
      <c r="K276" s="3" t="n">
        <f aca="false">IF(J276=J275,K275+1,1)</f>
        <v>4</v>
      </c>
      <c r="L276" s="9" t="str">
        <f aca="false">IF(ABS(G276)&gt;STRONG_MOV_TRSH,"STRONG","")</f>
        <v/>
      </c>
      <c r="M276" s="9"/>
      <c r="N276" s="9" t="str">
        <f aca="false">IF(L269="STRONG",(E272/E269)-1,"")</f>
        <v/>
      </c>
      <c r="O276" s="1" t="n">
        <f aca="false">(C276-D276)</f>
        <v>190</v>
      </c>
      <c r="P276" s="9" t="n">
        <f aca="false">STDEV(G255:G276)*SQRT(252)</f>
        <v>0.11326559990862</v>
      </c>
      <c r="Q276" s="10" t="e">
        <f aca="false">IF(O276&gt;Statistics!$B$11,"High",IF(O276&lt;Statistics!$B$10,"Low", "Normal"))</f>
        <v>#NAME?</v>
      </c>
      <c r="R276" s="9" t="n">
        <f aca="false">G277</f>
        <v>0.00422521500098516</v>
      </c>
      <c r="S276" s="9" t="n">
        <f aca="false">IF(E279&lt;&gt;"",(E276/E279)-1,"")</f>
        <v>-0.0157403223377015</v>
      </c>
      <c r="T276" s="13" t="n">
        <f aca="false">F276/AVERAGE(F255:F274)</f>
        <v>1.09659695399849</v>
      </c>
      <c r="U276" s="1" t="n">
        <f aca="false">O276-O275</f>
        <v>-190</v>
      </c>
      <c r="V276" s="9" t="e">
        <f aca="false">IF(Q276="High","Wait",IF(G276&gt;0,"Buy","Sell"))</f>
        <v>#NAME?</v>
      </c>
      <c r="W276" s="9" t="e">
        <f aca="false">IF(Q276="High","Close",IF(G276&lt;0,"Close","Hold"))</f>
        <v>#NAME?</v>
      </c>
      <c r="X276" s="9" t="e">
        <f aca="false">IF(Q276="Normal", "Confirmed","Check")</f>
        <v>#NAME?</v>
      </c>
      <c r="Y276" s="9"/>
    </row>
    <row r="277" customFormat="false" ht="12.8" hidden="false" customHeight="false" outlineLevel="0" collapsed="false">
      <c r="A277" s="11" t="n">
        <v>45457.2083333333</v>
      </c>
      <c r="B277" s="7" t="n">
        <v>19685.5</v>
      </c>
      <c r="C277" s="7" t="n">
        <v>19700</v>
      </c>
      <c r="D277" s="7" t="n">
        <v>19501.5</v>
      </c>
      <c r="E277" s="7" t="n">
        <v>19602.5</v>
      </c>
      <c r="F277" s="8" t="n">
        <v>1266176</v>
      </c>
      <c r="G277" s="9" t="n">
        <f aca="false">IF(ISNUMBER(B276),LN(B277/B276), "")</f>
        <v>0.00422521500098516</v>
      </c>
      <c r="H277" s="1" t="str">
        <f aca="false">IF(A277&lt;&gt;"",TEXT(A277,"ddd"),"")</f>
        <v>Fri</v>
      </c>
      <c r="I277" s="1" t="str">
        <f aca="false">IF(A277&lt;&gt;"",TEXT(A277,"MMM"),"")</f>
        <v>Jun</v>
      </c>
      <c r="J277" s="3" t="n">
        <f aca="false">IF(G277&gt;0,1,IF(G277&lt;0,-1,0))</f>
        <v>1</v>
      </c>
      <c r="K277" s="3" t="n">
        <f aca="false">IF(J277=J276,K276+1,1)</f>
        <v>5</v>
      </c>
      <c r="L277" s="9" t="str">
        <f aca="false">IF(ABS(G277)&gt;STRONG_MOV_TRSH,"STRONG","")</f>
        <v/>
      </c>
      <c r="M277" s="9"/>
      <c r="N277" s="9" t="str">
        <f aca="false">IF(L270="STRONG",(E273/E270)-1,"")</f>
        <v/>
      </c>
      <c r="O277" s="1" t="n">
        <f aca="false">(C277-D277)</f>
        <v>198.5</v>
      </c>
      <c r="P277" s="9" t="n">
        <f aca="false">STDEV(G256:G277)*SQRT(252)</f>
        <v>0.11271143926028</v>
      </c>
      <c r="Q277" s="10" t="e">
        <f aca="false">IF(O277&gt;Statistics!$B$11,"High",IF(O277&lt;Statistics!$B$10,"Low", "Normal"))</f>
        <v>#NAME?</v>
      </c>
      <c r="R277" s="9" t="n">
        <f aca="false">G278</f>
        <v>0.0119046770677813</v>
      </c>
      <c r="S277" s="9" t="n">
        <f aca="false">IF(E280&lt;&gt;"",(E277/E280)-1,"")</f>
        <v>-0.0167038699806877</v>
      </c>
      <c r="T277" s="13" t="n">
        <f aca="false">F277/AVERAGE(F256:F275)</f>
        <v>1.09573539954881</v>
      </c>
      <c r="U277" s="1" t="n">
        <f aca="false">O277-O276</f>
        <v>8.5</v>
      </c>
      <c r="V277" s="9" t="e">
        <f aca="false">IF(Q277="High","Wait",IF(G277&gt;0,"Buy","Sell"))</f>
        <v>#NAME?</v>
      </c>
      <c r="W277" s="9" t="e">
        <f aca="false">IF(Q277="High","Close",IF(G277&lt;0,"Close","Hold"))</f>
        <v>#NAME?</v>
      </c>
      <c r="X277" s="9" t="e">
        <f aca="false">IF(Q277="Normal", "Confirmed","Check")</f>
        <v>#NAME?</v>
      </c>
      <c r="Y277" s="9"/>
    </row>
    <row r="278" customFormat="false" ht="12.8" hidden="false" customHeight="false" outlineLevel="0" collapsed="false">
      <c r="A278" s="11" t="n">
        <v>45460.2083333333</v>
      </c>
      <c r="B278" s="7" t="n">
        <v>19921.25</v>
      </c>
      <c r="C278" s="7" t="n">
        <v>20001</v>
      </c>
      <c r="D278" s="7" t="n">
        <v>19640.25</v>
      </c>
      <c r="E278" s="7" t="n">
        <v>19696</v>
      </c>
      <c r="F278" s="8" t="n">
        <v>498540</v>
      </c>
      <c r="G278" s="9" t="n">
        <f aca="false">IF(ISNUMBER(B277),LN(B278/B277), "")</f>
        <v>0.0119046770677813</v>
      </c>
      <c r="H278" s="1" t="str">
        <f aca="false">IF(A278&lt;&gt;"",TEXT(A278,"ddd"),"")</f>
        <v>Mon</v>
      </c>
      <c r="I278" s="1" t="str">
        <f aca="false">IF(A278&lt;&gt;"",TEXT(A278,"MMM"),"")</f>
        <v>Jun</v>
      </c>
      <c r="J278" s="3" t="n">
        <f aca="false">IF(G278&gt;0,1,IF(G278&lt;0,-1,0))</f>
        <v>1</v>
      </c>
      <c r="K278" s="3" t="n">
        <f aca="false">IF(J278=J277,K277+1,1)</f>
        <v>6</v>
      </c>
      <c r="L278" s="9" t="str">
        <f aca="false">IF(ABS(G278)&gt;STRONG_MOV_TRSH,"STRONG","")</f>
        <v/>
      </c>
      <c r="M278" s="9"/>
      <c r="N278" s="9" t="str">
        <f aca="false">IF(L271="STRONG",(E274/E271)-1,"")</f>
        <v/>
      </c>
      <c r="O278" s="1" t="n">
        <f aca="false">(C278-D278)</f>
        <v>360.75</v>
      </c>
      <c r="P278" s="9" t="n">
        <f aca="false">STDEV(G257:G278)*SQRT(252)</f>
        <v>0.109310116666751</v>
      </c>
      <c r="Q278" s="10" t="e">
        <f aca="false">IF(O278&gt;Statistics!$B$11,"High",IF(O278&lt;Statistics!$B$10,"Low", "Normal"))</f>
        <v>#NAME?</v>
      </c>
      <c r="R278" s="9" t="n">
        <f aca="false">G279</f>
        <v>-0.000100400346465509</v>
      </c>
      <c r="S278" s="9" t="n">
        <f aca="false">IF(E281&lt;&gt;"",(E278/E281)-1,"")</f>
        <v>-0.00414602083122662</v>
      </c>
      <c r="T278" s="13" t="n">
        <f aca="false">F278/AVERAGE(F257:F276)</f>
        <v>0.429212668445999</v>
      </c>
      <c r="U278" s="1" t="n">
        <f aca="false">O278-O277</f>
        <v>162.25</v>
      </c>
      <c r="V278" s="9" t="e">
        <f aca="false">IF(Q278="High","Wait",IF(G278&gt;0,"Buy","Sell"))</f>
        <v>#NAME?</v>
      </c>
      <c r="W278" s="9" t="e">
        <f aca="false">IF(Q278="High","Close",IF(G278&lt;0,"Close","Hold"))</f>
        <v>#NAME?</v>
      </c>
      <c r="X278" s="9" t="e">
        <f aca="false">IF(Q278="Normal", "Confirmed","Check")</f>
        <v>#NAME?</v>
      </c>
      <c r="Y278" s="9"/>
    </row>
    <row r="279" customFormat="false" ht="12.8" hidden="false" customHeight="false" outlineLevel="0" collapsed="false">
      <c r="A279" s="11" t="n">
        <v>45461.2083333333</v>
      </c>
      <c r="B279" s="7" t="n">
        <v>19919.25</v>
      </c>
      <c r="C279" s="7" t="n">
        <v>19995</v>
      </c>
      <c r="D279" s="7" t="n">
        <v>19851.75</v>
      </c>
      <c r="E279" s="7" t="n">
        <v>19917</v>
      </c>
      <c r="F279" s="8" t="n">
        <v>257983</v>
      </c>
      <c r="G279" s="9" t="n">
        <f aca="false">IF(ISNUMBER(B278),LN(B279/B278), "")</f>
        <v>-0.000100400346465509</v>
      </c>
      <c r="H279" s="1" t="str">
        <f aca="false">IF(A279&lt;&gt;"",TEXT(A279,"ddd"),"")</f>
        <v>Tue</v>
      </c>
      <c r="I279" s="1" t="str">
        <f aca="false">IF(A279&lt;&gt;"",TEXT(A279,"MMM"),"")</f>
        <v>Jun</v>
      </c>
      <c r="J279" s="3" t="n">
        <f aca="false">IF(G279&gt;0,1,IF(G279&lt;0,-1,0))</f>
        <v>-1</v>
      </c>
      <c r="K279" s="3" t="n">
        <f aca="false">IF(J279=J278,K278+1,1)</f>
        <v>1</v>
      </c>
      <c r="L279" s="9" t="str">
        <f aca="false">IF(ABS(G279)&gt;STRONG_MOV_TRSH,"STRONG","")</f>
        <v/>
      </c>
      <c r="M279" s="9"/>
      <c r="N279" s="9" t="str">
        <f aca="false">IF(L272="STRONG",(E275/E272)-1,"")</f>
        <v/>
      </c>
      <c r="O279" s="1" t="n">
        <f aca="false">(C279-D279)</f>
        <v>143.25</v>
      </c>
      <c r="P279" s="9" t="n">
        <f aca="false">STDEV(G258:G279)*SQRT(252)</f>
        <v>0.108341633915686</v>
      </c>
      <c r="Q279" s="10" t="e">
        <f aca="false">IF(O279&gt;Statistics!$B$11,"High",IF(O279&lt;Statistics!$B$10,"Low", "Normal"))</f>
        <v>#NAME?</v>
      </c>
      <c r="R279" s="9" t="n">
        <f aca="false">G280</f>
        <v>-0.00786244836562201</v>
      </c>
      <c r="S279" s="9" t="n">
        <f aca="false">IF(E282&lt;&gt;"",(E279/E282)-1,"")</f>
        <v>-0.00485903793547093</v>
      </c>
      <c r="T279" s="13" t="n">
        <f aca="false">F279/AVERAGE(F258:F277)</f>
        <v>0.219891896407045</v>
      </c>
      <c r="U279" s="1" t="n">
        <f aca="false">O279-O278</f>
        <v>-217.5</v>
      </c>
      <c r="V279" s="9" t="e">
        <f aca="false">IF(Q279="High","Wait",IF(G279&gt;0,"Buy","Sell"))</f>
        <v>#NAME?</v>
      </c>
      <c r="W279" s="9" t="e">
        <f aca="false">IF(Q279="High","Close",IF(G279&lt;0,"Close","Hold"))</f>
        <v>#NAME?</v>
      </c>
      <c r="X279" s="9" t="e">
        <f aca="false">IF(Q279="Normal", "Confirmed","Check")</f>
        <v>#NAME?</v>
      </c>
      <c r="Y279" s="9"/>
    </row>
    <row r="280" customFormat="false" ht="12.8" hidden="false" customHeight="false" outlineLevel="0" collapsed="false">
      <c r="A280" s="11" t="n">
        <v>45463.2083333333</v>
      </c>
      <c r="B280" s="7" t="n">
        <v>19763.25</v>
      </c>
      <c r="C280" s="7" t="n">
        <v>20095.25</v>
      </c>
      <c r="D280" s="7" t="n">
        <v>19693.75</v>
      </c>
      <c r="E280" s="7" t="n">
        <v>19935.5</v>
      </c>
      <c r="F280" s="8" t="n">
        <v>216984</v>
      </c>
      <c r="G280" s="9" t="n">
        <f aca="false">IF(ISNUMBER(B279),LN(B280/B279), "")</f>
        <v>-0.00786244836562201</v>
      </c>
      <c r="H280" s="1" t="str">
        <f aca="false">IF(A280&lt;&gt;"",TEXT(A280,"ddd"),"")</f>
        <v>Thu</v>
      </c>
      <c r="I280" s="1" t="str">
        <f aca="false">IF(A280&lt;&gt;"",TEXT(A280,"MMM"),"")</f>
        <v>Jun</v>
      </c>
      <c r="J280" s="3" t="n">
        <f aca="false">IF(G280&gt;0,1,IF(G280&lt;0,-1,0))</f>
        <v>-1</v>
      </c>
      <c r="K280" s="3" t="n">
        <f aca="false">IF(J280=J279,K279+1,1)</f>
        <v>2</v>
      </c>
      <c r="L280" s="9" t="str">
        <f aca="false">IF(ABS(G280)&gt;STRONG_MOV_TRSH,"STRONG","")</f>
        <v/>
      </c>
      <c r="M280" s="9"/>
      <c r="N280" s="9" t="str">
        <f aca="false">IF(L273="STRONG",(E276/E273)-1,"")</f>
        <v/>
      </c>
      <c r="O280" s="1" t="n">
        <f aca="false">(C280-D280)</f>
        <v>401.5</v>
      </c>
      <c r="P280" s="9" t="n">
        <f aca="false">STDEV(G259:G280)*SQRT(252)</f>
        <v>0.113810544391131</v>
      </c>
      <c r="Q280" s="10" t="e">
        <f aca="false">IF(O280&gt;Statistics!$B$11,"High",IF(O280&lt;Statistics!$B$10,"Low", "Normal"))</f>
        <v>#NAME?</v>
      </c>
      <c r="R280" s="9" t="n">
        <f aca="false">G281</f>
        <v>-0.000807885737226678</v>
      </c>
      <c r="S280" s="9" t="n">
        <f aca="false">IF(E283&lt;&gt;"",(E280/E283)-1,"")</f>
        <v>0.00895816990156129</v>
      </c>
      <c r="T280" s="13" t="n">
        <f aca="false">F280/AVERAGE(F259:F278)</f>
        <v>0.188289148070224</v>
      </c>
      <c r="U280" s="1" t="n">
        <f aca="false">O280-O279</f>
        <v>258.25</v>
      </c>
      <c r="V280" s="9" t="e">
        <f aca="false">IF(Q280="High","Wait",IF(G280&gt;0,"Buy","Sell"))</f>
        <v>#NAME?</v>
      </c>
      <c r="W280" s="9" t="e">
        <f aca="false">IF(Q280="High","Close",IF(G280&lt;0,"Close","Hold"))</f>
        <v>#NAME?</v>
      </c>
      <c r="X280" s="9" t="e">
        <f aca="false">IF(Q280="Normal", "Confirmed","Check")</f>
        <v>#NAME?</v>
      </c>
      <c r="Y280" s="9"/>
    </row>
    <row r="281" customFormat="false" ht="12.8" hidden="false" customHeight="false" outlineLevel="0" collapsed="false">
      <c r="A281" s="11" t="n">
        <v>45464.2083333333</v>
      </c>
      <c r="B281" s="7" t="n">
        <v>19747.29</v>
      </c>
      <c r="C281" s="7" t="n">
        <v>19821.25</v>
      </c>
      <c r="D281" s="7" t="n">
        <v>19685.75</v>
      </c>
      <c r="E281" s="7" t="n">
        <v>19778</v>
      </c>
      <c r="F281" s="8" t="n">
        <v>1207547</v>
      </c>
      <c r="G281" s="9" t="n">
        <f aca="false">IF(ISNUMBER(B280),LN(B281/B280), "")</f>
        <v>-0.000807885737226678</v>
      </c>
      <c r="H281" s="1" t="str">
        <f aca="false">IF(A281&lt;&gt;"",TEXT(A281,"ddd"),"")</f>
        <v>Fri</v>
      </c>
      <c r="I281" s="1" t="str">
        <f aca="false">IF(A281&lt;&gt;"",TEXT(A281,"MMM"),"")</f>
        <v>Jun</v>
      </c>
      <c r="J281" s="3" t="n">
        <f aca="false">IF(G281&gt;0,1,IF(G281&lt;0,-1,0))</f>
        <v>-1</v>
      </c>
      <c r="K281" s="3" t="n">
        <f aca="false">IF(J281=J280,K280+1,1)</f>
        <v>3</v>
      </c>
      <c r="L281" s="9" t="str">
        <f aca="false">IF(ABS(G281)&gt;STRONG_MOV_TRSH,"STRONG","")</f>
        <v/>
      </c>
      <c r="M281" s="9"/>
      <c r="N281" s="9" t="str">
        <f aca="false">IF(L274="STRONG",(E277/E274)-1,"")</f>
        <v/>
      </c>
      <c r="O281" s="1" t="n">
        <f aca="false">(C281-D281)</f>
        <v>135.5</v>
      </c>
      <c r="P281" s="9" t="n">
        <f aca="false">STDEV(G260:G281)*SQRT(252)</f>
        <v>0.113395497629296</v>
      </c>
      <c r="Q281" s="10" t="e">
        <f aca="false">IF(O281&gt;Statistics!$B$11,"High",IF(O281&lt;Statistics!$B$10,"Low", "Normal"))</f>
        <v>#NAME?</v>
      </c>
      <c r="R281" s="9" t="n">
        <f aca="false">G282</f>
        <v>0.000175198567262998</v>
      </c>
      <c r="S281" s="9" t="n">
        <f aca="false">IF(E284&lt;&gt;"",(E281/E284)-1,"")</f>
        <v>-0.0097135990386541</v>
      </c>
      <c r="T281" s="13" t="n">
        <f aca="false">F281/AVERAGE(F260:F279)</f>
        <v>1.07380119542546</v>
      </c>
      <c r="U281" s="1" t="n">
        <f aca="false">O281-O280</f>
        <v>-266</v>
      </c>
      <c r="V281" s="9" t="e">
        <f aca="false">IF(Q281="High","Wait",IF(G281&gt;0,"Buy","Sell"))</f>
        <v>#NAME?</v>
      </c>
      <c r="W281" s="9" t="e">
        <f aca="false">IF(Q281="High","Close",IF(G281&lt;0,"Close","Hold"))</f>
        <v>#NAME?</v>
      </c>
      <c r="X281" s="9" t="e">
        <f aca="false">IF(Q281="Normal", "Confirmed","Check")</f>
        <v>#NAME?</v>
      </c>
      <c r="Y281" s="9"/>
    </row>
    <row r="282" customFormat="false" ht="12.8" hidden="false" customHeight="false" outlineLevel="0" collapsed="false">
      <c r="A282" s="11" t="n">
        <v>45467.2083333333</v>
      </c>
      <c r="B282" s="7" t="n">
        <v>19750.75</v>
      </c>
      <c r="C282" s="7" t="n">
        <v>20030</v>
      </c>
      <c r="D282" s="7" t="n">
        <v>19728</v>
      </c>
      <c r="E282" s="7" t="n">
        <v>20014.25</v>
      </c>
      <c r="F282" s="8" t="n">
        <v>1437347</v>
      </c>
      <c r="G282" s="9" t="n">
        <f aca="false">IF(ISNUMBER(B281),LN(B282/B281), "")</f>
        <v>0.000175198567262998</v>
      </c>
      <c r="H282" s="1" t="str">
        <f aca="false">IF(A282&lt;&gt;"",TEXT(A282,"ddd"),"")</f>
        <v>Mon</v>
      </c>
      <c r="I282" s="1" t="str">
        <f aca="false">IF(A282&lt;&gt;"",TEXT(A282,"MMM"),"")</f>
        <v>Jun</v>
      </c>
      <c r="J282" s="3" t="n">
        <f aca="false">IF(G282&gt;0,1,IF(G282&lt;0,-1,0))</f>
        <v>1</v>
      </c>
      <c r="K282" s="3" t="n">
        <f aca="false">IF(J282=J281,K281+1,1)</f>
        <v>1</v>
      </c>
      <c r="L282" s="9" t="str">
        <f aca="false">IF(ABS(G282)&gt;STRONG_MOV_TRSH,"STRONG","")</f>
        <v/>
      </c>
      <c r="M282" s="9"/>
      <c r="N282" s="9" t="str">
        <f aca="false">IF(L275="STRONG",(E278/E275)-1,"")</f>
        <v/>
      </c>
      <c r="O282" s="1" t="n">
        <f aca="false">(C282-D282)</f>
        <v>302</v>
      </c>
      <c r="P282" s="9" t="n">
        <f aca="false">STDEV(G261:G282)*SQRT(252)</f>
        <v>0.113623977613771</v>
      </c>
      <c r="Q282" s="10" t="e">
        <f aca="false">IF(O282&gt;Statistics!$B$11,"High",IF(O282&lt;Statistics!$B$10,"Low", "Normal"))</f>
        <v>#NAME?</v>
      </c>
      <c r="R282" s="9" t="n">
        <f aca="false">G283</f>
        <v>0.0111523447748984</v>
      </c>
      <c r="S282" s="9" t="n">
        <f aca="false">IF(E285&lt;&gt;"",(E282/E285)-1,"")</f>
        <v>0.00317026715452862</v>
      </c>
      <c r="T282" s="13" t="n">
        <f aca="false">F282/AVERAGE(F261:F280)</f>
        <v>1.31190320875026</v>
      </c>
      <c r="U282" s="1" t="n">
        <f aca="false">O282-O281</f>
        <v>166.5</v>
      </c>
      <c r="V282" s="9" t="e">
        <f aca="false">IF(Q282="High","Wait",IF(G282&gt;0,"Buy","Sell"))</f>
        <v>#NAME?</v>
      </c>
      <c r="W282" s="9" t="e">
        <f aca="false">IF(Q282="High","Close",IF(G282&lt;0,"Close","Hold"))</f>
        <v>#NAME?</v>
      </c>
      <c r="X282" s="9" t="e">
        <f aca="false">IF(Q282="Normal", "Confirmed","Check")</f>
        <v>#NAME?</v>
      </c>
      <c r="Y282" s="9"/>
    </row>
    <row r="283" customFormat="false" ht="12.8" hidden="false" customHeight="false" outlineLevel="0" collapsed="false">
      <c r="A283" s="11" t="n">
        <v>45468.2083333333</v>
      </c>
      <c r="B283" s="7" t="n">
        <v>19972.25</v>
      </c>
      <c r="C283" s="7" t="n">
        <v>19981</v>
      </c>
      <c r="D283" s="7" t="n">
        <v>19725.25</v>
      </c>
      <c r="E283" s="7" t="n">
        <v>19758.5</v>
      </c>
      <c r="F283" s="8" t="n">
        <v>1215064</v>
      </c>
      <c r="G283" s="9" t="n">
        <f aca="false">IF(ISNUMBER(B282),LN(B283/B282), "")</f>
        <v>0.0111523447748984</v>
      </c>
      <c r="H283" s="1" t="str">
        <f aca="false">IF(A283&lt;&gt;"",TEXT(A283,"ddd"),"")</f>
        <v>Tue</v>
      </c>
      <c r="I283" s="1" t="str">
        <f aca="false">IF(A283&lt;&gt;"",TEXT(A283,"MMM"),"")</f>
        <v>Jun</v>
      </c>
      <c r="J283" s="3" t="n">
        <f aca="false">IF(G283&gt;0,1,IF(G283&lt;0,-1,0))</f>
        <v>1</v>
      </c>
      <c r="K283" s="3" t="n">
        <f aca="false">IF(J283=J282,K282+1,1)</f>
        <v>2</v>
      </c>
      <c r="L283" s="9" t="str">
        <f aca="false">IF(ABS(G283)&gt;STRONG_MOV_TRSH,"STRONG","")</f>
        <v/>
      </c>
      <c r="M283" s="9"/>
      <c r="N283" s="9" t="str">
        <f aca="false">IF(L276="STRONG",(E279/E276)-1,"")</f>
        <v/>
      </c>
      <c r="O283" s="1" t="n">
        <f aca="false">(C283-D283)</f>
        <v>255.75</v>
      </c>
      <c r="P283" s="9" t="n">
        <f aca="false">STDEV(G262:G283)*SQRT(252)</f>
        <v>0.116982461563822</v>
      </c>
      <c r="Q283" s="10" t="e">
        <f aca="false">IF(O283&gt;Statistics!$B$11,"High",IF(O283&lt;Statistics!$B$10,"Low", "Normal"))</f>
        <v>#NAME?</v>
      </c>
      <c r="R283" s="9" t="n">
        <f aca="false">G284</f>
        <v>0.00201326823827936</v>
      </c>
      <c r="S283" s="9" t="n">
        <f aca="false">IF(E286&lt;&gt;"",(E283/E286)-1,"")</f>
        <v>-0.0153612318885719</v>
      </c>
      <c r="T283" s="13" t="n">
        <f aca="false">F283/AVERAGE(F262:F281)</f>
        <v>1.09866107846848</v>
      </c>
      <c r="U283" s="1" t="n">
        <f aca="false">O283-O282</f>
        <v>-46.25</v>
      </c>
      <c r="V283" s="9" t="e">
        <f aca="false">IF(Q283="High","Wait",IF(G283&gt;0,"Buy","Sell"))</f>
        <v>#NAME?</v>
      </c>
      <c r="W283" s="9" t="e">
        <f aca="false">IF(Q283="High","Close",IF(G283&lt;0,"Close","Hold"))</f>
        <v>#NAME?</v>
      </c>
      <c r="X283" s="9" t="e">
        <f aca="false">IF(Q283="Normal", "Confirmed","Check")</f>
        <v>#NAME?</v>
      </c>
      <c r="Y283" s="9"/>
    </row>
    <row r="284" customFormat="false" ht="12.8" hidden="false" customHeight="false" outlineLevel="0" collapsed="false">
      <c r="A284" s="11" t="n">
        <v>45469.2083333333</v>
      </c>
      <c r="B284" s="7" t="n">
        <v>20012.5</v>
      </c>
      <c r="C284" s="7" t="n">
        <v>20070.5</v>
      </c>
      <c r="D284" s="7" t="n">
        <v>19901</v>
      </c>
      <c r="E284" s="7" t="n">
        <v>19972</v>
      </c>
      <c r="F284" s="8" t="n">
        <v>1291240</v>
      </c>
      <c r="G284" s="9" t="n">
        <f aca="false">IF(ISNUMBER(B283),LN(B284/B283), "")</f>
        <v>0.00201326823827936</v>
      </c>
      <c r="H284" s="1" t="str">
        <f aca="false">IF(A284&lt;&gt;"",TEXT(A284,"ddd"),"")</f>
        <v>Wed</v>
      </c>
      <c r="I284" s="1" t="str">
        <f aca="false">IF(A284&lt;&gt;"",TEXT(A284,"MMM"),"")</f>
        <v>Jun</v>
      </c>
      <c r="J284" s="3" t="n">
        <f aca="false">IF(G284&gt;0,1,IF(G284&lt;0,-1,0))</f>
        <v>1</v>
      </c>
      <c r="K284" s="3" t="n">
        <f aca="false">IF(J284=J283,K283+1,1)</f>
        <v>3</v>
      </c>
      <c r="L284" s="9" t="str">
        <f aca="false">IF(ABS(G284)&gt;STRONG_MOV_TRSH,"STRONG","")</f>
        <v/>
      </c>
      <c r="M284" s="9"/>
      <c r="N284" s="9" t="str">
        <f aca="false">IF(L277="STRONG",(E280/E277)-1,"")</f>
        <v/>
      </c>
      <c r="O284" s="1" t="n">
        <f aca="false">(C284-D284)</f>
        <v>169.5</v>
      </c>
      <c r="P284" s="9" t="n">
        <f aca="false">STDEV(G263:G284)*SQRT(252)</f>
        <v>0.113892224883608</v>
      </c>
      <c r="Q284" s="10" t="e">
        <f aca="false">IF(O284&gt;Statistics!$B$11,"High",IF(O284&lt;Statistics!$B$10,"Low", "Normal"))</f>
        <v>#NAME?</v>
      </c>
      <c r="R284" s="9" t="n">
        <f aca="false">G285</f>
        <v>0.0013482474827716</v>
      </c>
      <c r="S284" s="9" t="n">
        <f aca="false">IF(E287&lt;&gt;"",(E284/E287)-1,"")</f>
        <v>3.75539838517458E-005</v>
      </c>
      <c r="T284" s="13" t="n">
        <f aca="false">F284/AVERAGE(F263:F282)</f>
        <v>1.17356339504499</v>
      </c>
      <c r="U284" s="1" t="n">
        <f aca="false">O284-O283</f>
        <v>-86.25</v>
      </c>
      <c r="V284" s="9" t="e">
        <f aca="false">IF(Q284="High","Wait",IF(G284&gt;0,"Buy","Sell"))</f>
        <v>#NAME?</v>
      </c>
      <c r="W284" s="9" t="e">
        <f aca="false">IF(Q284="High","Close",IF(G284&lt;0,"Close","Hold"))</f>
        <v>#NAME?</v>
      </c>
      <c r="X284" s="9" t="e">
        <f aca="false">IF(Q284="Normal", "Confirmed","Check")</f>
        <v>#NAME?</v>
      </c>
      <c r="Y284" s="9"/>
    </row>
    <row r="285" customFormat="false" ht="12.8" hidden="false" customHeight="false" outlineLevel="0" collapsed="false">
      <c r="A285" s="11" t="n">
        <v>45470.2083333333</v>
      </c>
      <c r="B285" s="7" t="n">
        <v>20039.5</v>
      </c>
      <c r="C285" s="7" t="n">
        <v>20116.5</v>
      </c>
      <c r="D285" s="7" t="n">
        <v>19873.5</v>
      </c>
      <c r="E285" s="7" t="n">
        <v>19951</v>
      </c>
      <c r="F285" s="8" t="n">
        <v>1312669</v>
      </c>
      <c r="G285" s="9" t="n">
        <f aca="false">IF(ISNUMBER(B284),LN(B285/B284), "")</f>
        <v>0.0013482474827716</v>
      </c>
      <c r="H285" s="1" t="str">
        <f aca="false">IF(A285&lt;&gt;"",TEXT(A285,"ddd"),"")</f>
        <v>Thu</v>
      </c>
      <c r="I285" s="1" t="str">
        <f aca="false">IF(A285&lt;&gt;"",TEXT(A285,"MMM"),"")</f>
        <v>Jun</v>
      </c>
      <c r="J285" s="3" t="n">
        <f aca="false">IF(G285&gt;0,1,IF(G285&lt;0,-1,0))</f>
        <v>1</v>
      </c>
      <c r="K285" s="3" t="n">
        <f aca="false">IF(J285=J284,K284+1,1)</f>
        <v>4</v>
      </c>
      <c r="L285" s="9" t="str">
        <f aca="false">IF(ABS(G285)&gt;STRONG_MOV_TRSH,"STRONG","")</f>
        <v/>
      </c>
      <c r="M285" s="9"/>
      <c r="N285" s="9" t="str">
        <f aca="false">IF(L278="STRONG",(E281/E278)-1,"")</f>
        <v/>
      </c>
      <c r="O285" s="1" t="n">
        <f aca="false">(C285-D285)</f>
        <v>243</v>
      </c>
      <c r="P285" s="9" t="n">
        <f aca="false">STDEV(G264:G285)*SQRT(252)</f>
        <v>0.111659533017116</v>
      </c>
      <c r="Q285" s="10" t="e">
        <f aca="false">IF(O285&gt;Statistics!$B$11,"High",IF(O285&lt;Statistics!$B$10,"Low", "Normal"))</f>
        <v>#NAME?</v>
      </c>
      <c r="R285" s="9" t="n">
        <f aca="false">G286</f>
        <v>-0.00561718404171415</v>
      </c>
      <c r="S285" s="9" t="n">
        <f aca="false">IF(E288&lt;&gt;"",(E285/E288)-1,"")</f>
        <v>-0.00483838786911417</v>
      </c>
      <c r="T285" s="13" t="n">
        <f aca="false">F285/AVERAGE(F264:F283)</f>
        <v>1.18145458611999</v>
      </c>
      <c r="U285" s="1" t="n">
        <f aca="false">O285-O284</f>
        <v>73.5</v>
      </c>
      <c r="V285" s="9" t="e">
        <f aca="false">IF(Q285="High","Wait",IF(G285&gt;0,"Buy","Sell"))</f>
        <v>#NAME?</v>
      </c>
      <c r="W285" s="9" t="e">
        <f aca="false">IF(Q285="High","Close",IF(G285&lt;0,"Close","Hold"))</f>
        <v>#NAME?</v>
      </c>
      <c r="X285" s="9" t="e">
        <f aca="false">IF(Q285="Normal", "Confirmed","Check")</f>
        <v>#NAME?</v>
      </c>
      <c r="Y285" s="9"/>
    </row>
    <row r="286" customFormat="false" ht="12.8" hidden="false" customHeight="false" outlineLevel="0" collapsed="false">
      <c r="A286" s="11" t="n">
        <v>45471.2083333333</v>
      </c>
      <c r="B286" s="7" t="n">
        <v>19927.25</v>
      </c>
      <c r="C286" s="7" t="n">
        <v>20273.25</v>
      </c>
      <c r="D286" s="7" t="n">
        <v>19906</v>
      </c>
      <c r="E286" s="7" t="n">
        <v>20066.75</v>
      </c>
      <c r="F286" s="8" t="n">
        <v>1548389</v>
      </c>
      <c r="G286" s="9" t="n">
        <f aca="false">IF(ISNUMBER(B285),LN(B286/B285), "")</f>
        <v>-0.00561718404171415</v>
      </c>
      <c r="H286" s="1" t="str">
        <f aca="false">IF(A286&lt;&gt;"",TEXT(A286,"ddd"),"")</f>
        <v>Fri</v>
      </c>
      <c r="I286" s="1" t="str">
        <f aca="false">IF(A286&lt;&gt;"",TEXT(A286,"MMM"),"")</f>
        <v>Jun</v>
      </c>
      <c r="J286" s="3" t="n">
        <f aca="false">IF(G286&gt;0,1,IF(G286&lt;0,-1,0))</f>
        <v>-1</v>
      </c>
      <c r="K286" s="3" t="n">
        <f aca="false">IF(J286=J285,K285+1,1)</f>
        <v>1</v>
      </c>
      <c r="L286" s="9" t="str">
        <f aca="false">IF(ABS(G286)&gt;STRONG_MOV_TRSH,"STRONG","")</f>
        <v/>
      </c>
      <c r="M286" s="9"/>
      <c r="N286" s="9" t="str">
        <f aca="false">IF(L279="STRONG",(E282/E279)-1,"")</f>
        <v/>
      </c>
      <c r="O286" s="1" t="n">
        <f aca="false">(C286-D286)</f>
        <v>367.25</v>
      </c>
      <c r="P286" s="9" t="n">
        <f aca="false">STDEV(G265:G286)*SQRT(252)</f>
        <v>0.115115181612125</v>
      </c>
      <c r="Q286" s="10" t="e">
        <f aca="false">IF(O286&gt;Statistics!$B$11,"High",IF(O286&lt;Statistics!$B$10,"Low", "Normal"))</f>
        <v>#NAME?</v>
      </c>
      <c r="R286" s="9" t="n">
        <f aca="false">G287</f>
        <v>0.00624075763736629</v>
      </c>
      <c r="S286" s="9" t="n">
        <f aca="false">IF(E289&lt;&gt;"",(E286/E289)-1,"")</f>
        <v>-0.00873119766838737</v>
      </c>
      <c r="T286" s="13" t="n">
        <f aca="false">F286/AVERAGE(F265:F284)</f>
        <v>1.39049833159669</v>
      </c>
      <c r="U286" s="1" t="n">
        <f aca="false">O286-O285</f>
        <v>124.25</v>
      </c>
      <c r="V286" s="9" t="e">
        <f aca="false">IF(Q286="High","Wait",IF(G286&gt;0,"Buy","Sell"))</f>
        <v>#NAME?</v>
      </c>
      <c r="W286" s="9" t="e">
        <f aca="false">IF(Q286="High","Close",IF(G286&lt;0,"Close","Hold"))</f>
        <v>#NAME?</v>
      </c>
      <c r="X286" s="9" t="e">
        <f aca="false">IF(Q286="Normal", "Confirmed","Check")</f>
        <v>#NAME?</v>
      </c>
      <c r="Y286" s="9"/>
    </row>
    <row r="287" customFormat="false" ht="12.8" hidden="false" customHeight="false" outlineLevel="0" collapsed="false">
      <c r="A287" s="11" t="n">
        <v>45474.2083333333</v>
      </c>
      <c r="B287" s="7" t="n">
        <v>20052</v>
      </c>
      <c r="C287" s="7" t="n">
        <v>20074</v>
      </c>
      <c r="D287" s="7" t="n">
        <v>19811.5</v>
      </c>
      <c r="E287" s="7" t="n">
        <v>19971.25</v>
      </c>
      <c r="F287" s="8" t="n">
        <v>1497353</v>
      </c>
      <c r="G287" s="9" t="n">
        <f aca="false">IF(ISNUMBER(B286),LN(B287/B286), "")</f>
        <v>0.00624075763736629</v>
      </c>
      <c r="H287" s="1" t="str">
        <f aca="false">IF(A287&lt;&gt;"",TEXT(A287,"ddd"),"")</f>
        <v>Mon</v>
      </c>
      <c r="I287" s="1" t="str">
        <f aca="false">IF(A287&lt;&gt;"",TEXT(A287,"MMM"),"")</f>
        <v>Jul</v>
      </c>
      <c r="J287" s="3" t="n">
        <f aca="false">IF(G287&gt;0,1,IF(G287&lt;0,-1,0))</f>
        <v>1</v>
      </c>
      <c r="K287" s="3" t="n">
        <f aca="false">IF(J287=J286,K286+1,1)</f>
        <v>1</v>
      </c>
      <c r="L287" s="9" t="str">
        <f aca="false">IF(ABS(G287)&gt;STRONG_MOV_TRSH,"STRONG","")</f>
        <v/>
      </c>
      <c r="M287" s="9"/>
      <c r="N287" s="9" t="str">
        <f aca="false">IF(L280="STRONG",(E283/E280)-1,"")</f>
        <v/>
      </c>
      <c r="O287" s="1" t="n">
        <f aca="false">(C287-D287)</f>
        <v>262.5</v>
      </c>
      <c r="P287" s="9" t="n">
        <f aca="false">STDEV(G266:G287)*SQRT(252)</f>
        <v>0.110586375632456</v>
      </c>
      <c r="Q287" s="10" t="e">
        <f aca="false">IF(O287&gt;Statistics!$B$11,"High",IF(O287&lt;Statistics!$B$10,"Low", "Normal"))</f>
        <v>#NAME?</v>
      </c>
      <c r="R287" s="9" t="n">
        <f aca="false">G288</f>
        <v>0.0100851198086763</v>
      </c>
      <c r="S287" s="9" t="n">
        <f aca="false">IF(E290&lt;&gt;"",(E287/E290)-1,"")</f>
        <v>-0.0219760039177277</v>
      </c>
      <c r="T287" s="13" t="n">
        <f aca="false">F287/AVERAGE(F266:F285)</f>
        <v>1.33234026052189</v>
      </c>
      <c r="U287" s="1" t="n">
        <f aca="false">O287-O286</f>
        <v>-104.75</v>
      </c>
      <c r="V287" s="9" t="e">
        <f aca="false">IF(Q287="High","Wait",IF(G287&gt;0,"Buy","Sell"))</f>
        <v>#NAME?</v>
      </c>
      <c r="W287" s="9" t="e">
        <f aca="false">IF(Q287="High","Close",IF(G287&lt;0,"Close","Hold"))</f>
        <v>#NAME?</v>
      </c>
      <c r="X287" s="9" t="e">
        <f aca="false">IF(Q287="Normal", "Confirmed","Check")</f>
        <v>#NAME?</v>
      </c>
      <c r="Y287" s="9"/>
    </row>
    <row r="288" customFormat="false" ht="12.8" hidden="false" customHeight="false" outlineLevel="0" collapsed="false">
      <c r="A288" s="11" t="n">
        <v>45475.2083333333</v>
      </c>
      <c r="B288" s="7" t="n">
        <v>20255.25</v>
      </c>
      <c r="C288" s="7" t="n">
        <v>20259.5</v>
      </c>
      <c r="D288" s="7" t="n">
        <v>19909.75</v>
      </c>
      <c r="E288" s="7" t="n">
        <v>20048</v>
      </c>
      <c r="F288" s="8" t="n">
        <v>1387325</v>
      </c>
      <c r="G288" s="9" t="n">
        <f aca="false">IF(ISNUMBER(B287),LN(B288/B287), "")</f>
        <v>0.0100851198086763</v>
      </c>
      <c r="H288" s="1" t="str">
        <f aca="false">IF(A288&lt;&gt;"",TEXT(A288,"ddd"),"")</f>
        <v>Tue</v>
      </c>
      <c r="I288" s="1" t="str">
        <f aca="false">IF(A288&lt;&gt;"",TEXT(A288,"MMM"),"")</f>
        <v>Jul</v>
      </c>
      <c r="J288" s="3" t="n">
        <f aca="false">IF(G288&gt;0,1,IF(G288&lt;0,-1,0))</f>
        <v>1</v>
      </c>
      <c r="K288" s="3" t="n">
        <f aca="false">IF(J288=J287,K287+1,1)</f>
        <v>2</v>
      </c>
      <c r="L288" s="9" t="str">
        <f aca="false">IF(ABS(G288)&gt;STRONG_MOV_TRSH,"STRONG","")</f>
        <v/>
      </c>
      <c r="M288" s="9"/>
      <c r="N288" s="9" t="str">
        <f aca="false">IF(L281="STRONG",(E284/E281)-1,"")</f>
        <v/>
      </c>
      <c r="O288" s="1" t="n">
        <f aca="false">(C288-D288)</f>
        <v>349.75</v>
      </c>
      <c r="P288" s="9" t="n">
        <f aca="false">STDEV(G267:G288)*SQRT(252)</f>
        <v>0.10224431286323</v>
      </c>
      <c r="Q288" s="10" t="e">
        <f aca="false">IF(O288&gt;Statistics!$B$11,"High",IF(O288&lt;Statistics!$B$10,"Low", "Normal"))</f>
        <v>#NAME?</v>
      </c>
      <c r="R288" s="9" t="n">
        <f aca="false">G289</f>
        <v>0.00768444829690896</v>
      </c>
      <c r="S288" s="9" t="n">
        <f aca="false">IF(E291&lt;&gt;"",(E288/E291)-1,"")</f>
        <v>-0.0263707445000243</v>
      </c>
      <c r="T288" s="13" t="n">
        <f aca="false">F288/AVERAGE(F267:F286)</f>
        <v>1.21785013251661</v>
      </c>
      <c r="U288" s="1" t="n">
        <f aca="false">O288-O287</f>
        <v>87.25</v>
      </c>
      <c r="V288" s="9" t="e">
        <f aca="false">IF(Q288="High","Wait",IF(G288&gt;0,"Buy","Sell"))</f>
        <v>#NAME?</v>
      </c>
      <c r="W288" s="9" t="e">
        <f aca="false">IF(Q288="High","Close",IF(G288&lt;0,"Close","Hold"))</f>
        <v>#NAME?</v>
      </c>
      <c r="X288" s="9" t="e">
        <f aca="false">IF(Q288="Normal", "Confirmed","Check")</f>
        <v>#NAME?</v>
      </c>
      <c r="Y288" s="9"/>
    </row>
    <row r="289" customFormat="false" ht="12.8" hidden="false" customHeight="false" outlineLevel="0" collapsed="false">
      <c r="A289" s="11" t="n">
        <v>45476.2083333333</v>
      </c>
      <c r="B289" s="7" t="n">
        <v>20411.5</v>
      </c>
      <c r="C289" s="7" t="n">
        <v>20435.5</v>
      </c>
      <c r="D289" s="7" t="n">
        <v>20205</v>
      </c>
      <c r="E289" s="7" t="n">
        <v>20243.5</v>
      </c>
      <c r="F289" s="8" t="n">
        <v>863708</v>
      </c>
      <c r="G289" s="9" t="n">
        <f aca="false">IF(ISNUMBER(B288),LN(B289/B288), "")</f>
        <v>0.00768444829690896</v>
      </c>
      <c r="H289" s="1" t="str">
        <f aca="false">IF(A289&lt;&gt;"",TEXT(A289,"ddd"),"")</f>
        <v>Wed</v>
      </c>
      <c r="I289" s="1" t="str">
        <f aca="false">IF(A289&lt;&gt;"",TEXT(A289,"MMM"),"")</f>
        <v>Jul</v>
      </c>
      <c r="J289" s="3" t="n">
        <f aca="false">IF(G289&gt;0,1,IF(G289&lt;0,-1,0))</f>
        <v>1</v>
      </c>
      <c r="K289" s="3" t="n">
        <f aca="false">IF(J289=J288,K288+1,1)</f>
        <v>3</v>
      </c>
      <c r="L289" s="9" t="str">
        <f aca="false">IF(ABS(G289)&gt;STRONG_MOV_TRSH,"STRONG","")</f>
        <v/>
      </c>
      <c r="M289" s="9"/>
      <c r="N289" s="9" t="str">
        <f aca="false">IF(L282="STRONG",(E285/E282)-1,"")</f>
        <v/>
      </c>
      <c r="O289" s="1" t="n">
        <f aca="false">(C289-D289)</f>
        <v>230.5</v>
      </c>
      <c r="P289" s="9" t="n">
        <f aca="false">STDEV(G268:G289)*SQRT(252)</f>
        <v>0.101615276784573</v>
      </c>
      <c r="Q289" s="10" t="e">
        <f aca="false">IF(O289&gt;Statistics!$B$11,"High",IF(O289&lt;Statistics!$B$10,"Low", "Normal"))</f>
        <v>#NAME?</v>
      </c>
      <c r="R289" s="9" t="n">
        <f aca="false">G290</f>
        <v>0.0101993828744383</v>
      </c>
      <c r="S289" s="9" t="n">
        <f aca="false">IF(E292&lt;&gt;"",(E289/E292)-1,"")</f>
        <v>-0.0211310171417519</v>
      </c>
      <c r="T289" s="13" t="n">
        <f aca="false">F289/AVERAGE(F268:F287)</f>
        <v>0.762288287575866</v>
      </c>
      <c r="U289" s="1" t="n">
        <f aca="false">O289-O288</f>
        <v>-119.25</v>
      </c>
      <c r="V289" s="9" t="e">
        <f aca="false">IF(Q289="High","Wait",IF(G289&gt;0,"Buy","Sell"))</f>
        <v>#NAME?</v>
      </c>
      <c r="W289" s="9" t="e">
        <f aca="false">IF(Q289="High","Close",IF(G289&lt;0,"Close","Hold"))</f>
        <v>#NAME?</v>
      </c>
      <c r="X289" s="9" t="e">
        <f aca="false">IF(Q289="Normal", "Confirmed","Check")</f>
        <v>#NAME?</v>
      </c>
      <c r="Y289" s="9"/>
    </row>
    <row r="290" customFormat="false" ht="12.8" hidden="false" customHeight="false" outlineLevel="0" collapsed="false">
      <c r="A290" s="11" t="n">
        <v>45478.2083333333</v>
      </c>
      <c r="B290" s="7" t="n">
        <v>20620.75</v>
      </c>
      <c r="C290" s="7" t="n">
        <v>20639.75</v>
      </c>
      <c r="D290" s="7" t="n">
        <v>20361</v>
      </c>
      <c r="E290" s="7" t="n">
        <v>20420</v>
      </c>
      <c r="F290" s="8" t="n">
        <v>1248370</v>
      </c>
      <c r="G290" s="9" t="n">
        <f aca="false">IF(ISNUMBER(B289),LN(B290/B289), "")</f>
        <v>0.0101993828744383</v>
      </c>
      <c r="H290" s="1" t="str">
        <f aca="false">IF(A290&lt;&gt;"",TEXT(A290,"ddd"),"")</f>
        <v>Fri</v>
      </c>
      <c r="I290" s="1" t="str">
        <f aca="false">IF(A290&lt;&gt;"",TEXT(A290,"MMM"),"")</f>
        <v>Jul</v>
      </c>
      <c r="J290" s="3" t="n">
        <f aca="false">IF(G290&gt;0,1,IF(G290&lt;0,-1,0))</f>
        <v>1</v>
      </c>
      <c r="K290" s="3" t="n">
        <f aca="false">IF(J290=J289,K289+1,1)</f>
        <v>4</v>
      </c>
      <c r="L290" s="9" t="str">
        <f aca="false">IF(ABS(G290)&gt;STRONG_MOV_TRSH,"STRONG","")</f>
        <v/>
      </c>
      <c r="M290" s="9"/>
      <c r="N290" s="9" t="str">
        <f aca="false">IF(L283="STRONG",(E286/E283)-1,"")</f>
        <v/>
      </c>
      <c r="O290" s="1" t="n">
        <f aca="false">(C290-D290)</f>
        <v>278.75</v>
      </c>
      <c r="P290" s="9" t="n">
        <f aca="false">STDEV(G269:G290)*SQRT(252)</f>
        <v>0.103454164099583</v>
      </c>
      <c r="Q290" s="10" t="e">
        <f aca="false">IF(O290&gt;Statistics!$B$11,"High",IF(O290&lt;Statistics!$B$10,"Low", "Normal"))</f>
        <v>#NAME?</v>
      </c>
      <c r="R290" s="9" t="n">
        <f aca="false">G291</f>
        <v>0.00188951255936037</v>
      </c>
      <c r="S290" s="9" t="n">
        <f aca="false">IF(E293&lt;&gt;"",(E290/E293)-1,"")</f>
        <v>-0.0129424417831808</v>
      </c>
      <c r="T290" s="13" t="n">
        <f aca="false">F290/AVERAGE(F269:F288)</f>
        <v>1.10370828016828</v>
      </c>
      <c r="U290" s="1" t="n">
        <f aca="false">O290-O289</f>
        <v>48.25</v>
      </c>
      <c r="V290" s="9" t="e">
        <f aca="false">IF(Q290="High","Wait",IF(G290&gt;0,"Buy","Sell"))</f>
        <v>#NAME?</v>
      </c>
      <c r="W290" s="9" t="e">
        <f aca="false">IF(Q290="High","Close",IF(G290&lt;0,"Close","Hold"))</f>
        <v>#NAME?</v>
      </c>
      <c r="X290" s="9" t="e">
        <f aca="false">IF(Q290="Normal", "Confirmed","Check")</f>
        <v>#NAME?</v>
      </c>
      <c r="Y290" s="9"/>
    </row>
    <row r="291" customFormat="false" ht="12.8" hidden="false" customHeight="false" outlineLevel="0" collapsed="false">
      <c r="A291" s="11" t="n">
        <v>45481.2083333333</v>
      </c>
      <c r="B291" s="7" t="n">
        <v>20659.75</v>
      </c>
      <c r="C291" s="7" t="n">
        <v>20688.25</v>
      </c>
      <c r="D291" s="7" t="n">
        <v>20579.25</v>
      </c>
      <c r="E291" s="7" t="n">
        <v>20591</v>
      </c>
      <c r="F291" s="8" t="n">
        <v>1064217</v>
      </c>
      <c r="G291" s="9" t="n">
        <f aca="false">IF(ISNUMBER(B290),LN(B291/B290), "")</f>
        <v>0.00188951255936037</v>
      </c>
      <c r="H291" s="1" t="str">
        <f aca="false">IF(A291&lt;&gt;"",TEXT(A291,"ddd"),"")</f>
        <v>Mon</v>
      </c>
      <c r="I291" s="1" t="str">
        <f aca="false">IF(A291&lt;&gt;"",TEXT(A291,"MMM"),"")</f>
        <v>Jul</v>
      </c>
      <c r="J291" s="3" t="n">
        <f aca="false">IF(G291&gt;0,1,IF(G291&lt;0,-1,0))</f>
        <v>1</v>
      </c>
      <c r="K291" s="3" t="n">
        <f aca="false">IF(J291=J290,K290+1,1)</f>
        <v>5</v>
      </c>
      <c r="L291" s="9" t="str">
        <f aca="false">IF(ABS(G291)&gt;STRONG_MOV_TRSH,"STRONG","")</f>
        <v/>
      </c>
      <c r="M291" s="9"/>
      <c r="N291" s="9" t="str">
        <f aca="false">IF(L284="STRONG",(E287/E284)-1,"")</f>
        <v/>
      </c>
      <c r="O291" s="1" t="n">
        <f aca="false">(C291-D291)</f>
        <v>109</v>
      </c>
      <c r="P291" s="9" t="n">
        <f aca="false">STDEV(G270:G291)*SQRT(252)</f>
        <v>0.103712685220988</v>
      </c>
      <c r="Q291" s="10" t="e">
        <f aca="false">IF(O291&gt;Statistics!$B$11,"High",IF(O291&lt;Statistics!$B$10,"Low", "Normal"))</f>
        <v>#NAME?</v>
      </c>
      <c r="R291" s="9" t="n">
        <f aca="false">G292</f>
        <v>0.000907150219751264</v>
      </c>
      <c r="S291" s="9" t="n">
        <f aca="false">IF(E294&lt;&gt;"",(E291/E294)-1,"")</f>
        <v>-0.0145371444980198</v>
      </c>
      <c r="T291" s="13" t="n">
        <f aca="false">F291/AVERAGE(F270:F289)</f>
        <v>0.961936547459516</v>
      </c>
      <c r="U291" s="1" t="n">
        <f aca="false">O291-O290</f>
        <v>-169.75</v>
      </c>
      <c r="V291" s="9" t="e">
        <f aca="false">IF(Q291="High","Wait",IF(G291&gt;0,"Buy","Sell"))</f>
        <v>#NAME?</v>
      </c>
      <c r="W291" s="9" t="e">
        <f aca="false">IF(Q291="High","Close",IF(G291&lt;0,"Close","Hold"))</f>
        <v>#NAME?</v>
      </c>
      <c r="X291" s="9" t="e">
        <f aca="false">IF(Q291="Normal", "Confirmed","Check")</f>
        <v>#NAME?</v>
      </c>
      <c r="Y291" s="9"/>
    </row>
    <row r="292" customFormat="false" ht="12.8" hidden="false" customHeight="false" outlineLevel="0" collapsed="false">
      <c r="A292" s="11" t="n">
        <v>45482.2083333333</v>
      </c>
      <c r="B292" s="7" t="n">
        <v>20678.5</v>
      </c>
      <c r="C292" s="7" t="n">
        <v>20771.75</v>
      </c>
      <c r="D292" s="7" t="n">
        <v>20616</v>
      </c>
      <c r="E292" s="7" t="n">
        <v>20680.5</v>
      </c>
      <c r="F292" s="8" t="n">
        <v>1231829</v>
      </c>
      <c r="G292" s="9" t="n">
        <f aca="false">IF(ISNUMBER(B291),LN(B292/B291), "")</f>
        <v>0.000907150219751264</v>
      </c>
      <c r="H292" s="1" t="str">
        <f aca="false">IF(A292&lt;&gt;"",TEXT(A292,"ddd"),"")</f>
        <v>Tue</v>
      </c>
      <c r="I292" s="1" t="str">
        <f aca="false">IF(A292&lt;&gt;"",TEXT(A292,"MMM"),"")</f>
        <v>Jul</v>
      </c>
      <c r="J292" s="3" t="n">
        <f aca="false">IF(G292&gt;0,1,IF(G292&lt;0,-1,0))</f>
        <v>1</v>
      </c>
      <c r="K292" s="3" t="n">
        <f aca="false">IF(J292=J291,K291+1,1)</f>
        <v>6</v>
      </c>
      <c r="L292" s="9" t="str">
        <f aca="false">IF(ABS(G292)&gt;STRONG_MOV_TRSH,"STRONG","")</f>
        <v/>
      </c>
      <c r="M292" s="9"/>
      <c r="N292" s="9" t="str">
        <f aca="false">IF(L285="STRONG",(E288/E285)-1,"")</f>
        <v/>
      </c>
      <c r="O292" s="1" t="n">
        <f aca="false">(C292-D292)</f>
        <v>155.75</v>
      </c>
      <c r="P292" s="9" t="n">
        <f aca="false">STDEV(G271:G292)*SQRT(252)</f>
        <v>0.0890764978810732</v>
      </c>
      <c r="Q292" s="10" t="e">
        <f aca="false">IF(O292&gt;Statistics!$B$11,"High",IF(O292&lt;Statistics!$B$10,"Low", "Normal"))</f>
        <v>#NAME?</v>
      </c>
      <c r="R292" s="9" t="n">
        <f aca="false">G293</f>
        <v>0.0106426840163433</v>
      </c>
      <c r="S292" s="9" t="n">
        <f aca="false">IF(E295&lt;&gt;"",(E292/E295)-1,"")</f>
        <v>0.0122242208435814</v>
      </c>
      <c r="T292" s="13" t="n">
        <f aca="false">F292/AVERAGE(F271:F290)</f>
        <v>1.10739271969806</v>
      </c>
      <c r="U292" s="1" t="n">
        <f aca="false">O292-O291</f>
        <v>46.75</v>
      </c>
      <c r="V292" s="9" t="e">
        <f aca="false">IF(Q292="High","Wait",IF(G292&gt;0,"Buy","Sell"))</f>
        <v>#NAME?</v>
      </c>
      <c r="W292" s="9" t="e">
        <f aca="false">IF(Q292="High","Close",IF(G292&lt;0,"Close","Hold"))</f>
        <v>#NAME?</v>
      </c>
      <c r="X292" s="9" t="e">
        <f aca="false">IF(Q292="Normal", "Confirmed","Check")</f>
        <v>#NAME?</v>
      </c>
      <c r="Y292" s="9"/>
    </row>
    <row r="293" customFormat="false" ht="12.8" hidden="false" customHeight="false" outlineLevel="0" collapsed="false">
      <c r="A293" s="11" t="n">
        <v>45483.2083333333</v>
      </c>
      <c r="B293" s="7" t="n">
        <v>20899.75</v>
      </c>
      <c r="C293" s="7" t="n">
        <v>20917.5</v>
      </c>
      <c r="D293" s="7" t="n">
        <v>20682</v>
      </c>
      <c r="E293" s="7" t="n">
        <v>20687.75</v>
      </c>
      <c r="F293" s="8" t="n">
        <v>1064186</v>
      </c>
      <c r="G293" s="9" t="n">
        <f aca="false">IF(ISNUMBER(B292),LN(B293/B292), "")</f>
        <v>0.0106426840163433</v>
      </c>
      <c r="H293" s="1" t="str">
        <f aca="false">IF(A293&lt;&gt;"",TEXT(A293,"ddd"),"")</f>
        <v>Wed</v>
      </c>
      <c r="I293" s="1" t="str">
        <f aca="false">IF(A293&lt;&gt;"",TEXT(A293,"MMM"),"")</f>
        <v>Jul</v>
      </c>
      <c r="J293" s="3" t="n">
        <f aca="false">IF(G293&gt;0,1,IF(G293&lt;0,-1,0))</f>
        <v>1</v>
      </c>
      <c r="K293" s="3" t="n">
        <f aca="false">IF(J293=J292,K292+1,1)</f>
        <v>7</v>
      </c>
      <c r="L293" s="9" t="str">
        <f aca="false">IF(ABS(G293)&gt;STRONG_MOV_TRSH,"STRONG","")</f>
        <v/>
      </c>
      <c r="M293" s="9"/>
      <c r="N293" s="9" t="str">
        <f aca="false">IF(L286="STRONG",(E289/E286)-1,"")</f>
        <v/>
      </c>
      <c r="O293" s="1" t="n">
        <f aca="false">(C293-D293)</f>
        <v>235.5</v>
      </c>
      <c r="P293" s="9" t="n">
        <f aca="false">STDEV(G272:G293)*SQRT(252)</f>
        <v>0.090633791026935</v>
      </c>
      <c r="Q293" s="10" t="e">
        <f aca="false">IF(O293&gt;Statistics!$B$11,"High",IF(O293&lt;Statistics!$B$10,"Low", "Normal"))</f>
        <v>#NAME?</v>
      </c>
      <c r="R293" s="9" t="n">
        <f aca="false">G294</f>
        <v>-0.0221578190677536</v>
      </c>
      <c r="S293" s="9" t="n">
        <f aca="false">IF(E296&lt;&gt;"",(E293/E296)-1,"")</f>
        <v>0.00529672599161746</v>
      </c>
      <c r="T293" s="13" t="n">
        <f aca="false">F293/AVERAGE(F272:F291)</f>
        <v>0.958607120665561</v>
      </c>
      <c r="U293" s="1" t="n">
        <f aca="false">O293-O292</f>
        <v>79.75</v>
      </c>
      <c r="V293" s="9" t="e">
        <f aca="false">IF(Q293="High","Wait",IF(G293&gt;0,"Buy","Sell"))</f>
        <v>#NAME?</v>
      </c>
      <c r="W293" s="9" t="e">
        <f aca="false">IF(Q293="High","Close",IF(G293&lt;0,"Close","Hold"))</f>
        <v>#NAME?</v>
      </c>
      <c r="X293" s="9" t="e">
        <f aca="false">IF(Q293="Normal", "Confirmed","Check")</f>
        <v>#NAME?</v>
      </c>
      <c r="Y293" s="9"/>
    </row>
    <row r="294" customFormat="false" ht="12.8" hidden="false" customHeight="false" outlineLevel="0" collapsed="false">
      <c r="A294" s="11" t="n">
        <v>45484.2083333333</v>
      </c>
      <c r="B294" s="7" t="n">
        <v>20441.75</v>
      </c>
      <c r="C294" s="7" t="n">
        <v>20983.5</v>
      </c>
      <c r="D294" s="7" t="n">
        <v>20376.25</v>
      </c>
      <c r="E294" s="7" t="n">
        <v>20894.75</v>
      </c>
      <c r="F294" s="8" t="n">
        <v>1797722</v>
      </c>
      <c r="G294" s="9" t="n">
        <f aca="false">IF(ISNUMBER(B293),LN(B294/B293), "")</f>
        <v>-0.0221578190677536</v>
      </c>
      <c r="H294" s="1" t="str">
        <f aca="false">IF(A294&lt;&gt;"",TEXT(A294,"ddd"),"")</f>
        <v>Thu</v>
      </c>
      <c r="I294" s="1" t="str">
        <f aca="false">IF(A294&lt;&gt;"",TEXT(A294,"MMM"),"")</f>
        <v>Jul</v>
      </c>
      <c r="J294" s="3" t="n">
        <f aca="false">IF(G294&gt;0,1,IF(G294&lt;0,-1,0))</f>
        <v>-1</v>
      </c>
      <c r="K294" s="3" t="n">
        <f aca="false">IF(J294=J293,K293+1,1)</f>
        <v>1</v>
      </c>
      <c r="L294" s="9" t="str">
        <f aca="false">IF(ABS(G294)&gt;STRONG_MOV_TRSH,"STRONG","")</f>
        <v/>
      </c>
      <c r="M294" s="9"/>
      <c r="N294" s="9" t="str">
        <f aca="false">IF(L287="STRONG",(E290/E287)-1,"")</f>
        <v/>
      </c>
      <c r="O294" s="1" t="n">
        <f aca="false">(C294-D294)</f>
        <v>607.25</v>
      </c>
      <c r="P294" s="9" t="n">
        <f aca="false">STDEV(G273:G294)*SQRT(252)</f>
        <v>0.126323698681926</v>
      </c>
      <c r="Q294" s="10" t="e">
        <f aca="false">IF(O294&gt;Statistics!$B$11,"High",IF(O294&lt;Statistics!$B$10,"Low", "Normal"))</f>
        <v>#NAME?</v>
      </c>
      <c r="R294" s="9" t="n">
        <f aca="false">G295</f>
        <v>0.0040155549707366</v>
      </c>
      <c r="S294" s="9" t="n">
        <f aca="false">IF(E297&lt;&gt;"",(E294/E297)-1,"")</f>
        <v>0.0130787878787879</v>
      </c>
      <c r="T294" s="13" t="n">
        <f aca="false">F294/AVERAGE(F273:F292)</f>
        <v>1.62025717583897</v>
      </c>
      <c r="U294" s="1" t="n">
        <f aca="false">O294-O293</f>
        <v>371.75</v>
      </c>
      <c r="V294" s="9" t="e">
        <f aca="false">IF(Q294="High","Wait",IF(G294&gt;0,"Buy","Sell"))</f>
        <v>#NAME?</v>
      </c>
      <c r="W294" s="9" t="e">
        <f aca="false">IF(Q294="High","Close",IF(G294&lt;0,"Close","Hold"))</f>
        <v>#NAME?</v>
      </c>
      <c r="X294" s="9" t="e">
        <f aca="false">IF(Q294="Normal", "Confirmed","Check")</f>
        <v>#NAME?</v>
      </c>
      <c r="Y294" s="9"/>
    </row>
    <row r="295" customFormat="false" ht="12.8" hidden="false" customHeight="false" outlineLevel="0" collapsed="false">
      <c r="A295" s="11" t="n">
        <v>45485.2083333333</v>
      </c>
      <c r="B295" s="7" t="n">
        <v>20524</v>
      </c>
      <c r="C295" s="7" t="n">
        <v>20741</v>
      </c>
      <c r="D295" s="7" t="n">
        <v>20332.25</v>
      </c>
      <c r="E295" s="7" t="n">
        <v>20430.75</v>
      </c>
      <c r="F295" s="8" t="n">
        <v>1408802</v>
      </c>
      <c r="G295" s="9" t="n">
        <f aca="false">IF(ISNUMBER(B294),LN(B295/B294), "")</f>
        <v>0.0040155549707366</v>
      </c>
      <c r="H295" s="1" t="str">
        <f aca="false">IF(A295&lt;&gt;"",TEXT(A295,"ddd"),"")</f>
        <v>Fri</v>
      </c>
      <c r="I295" s="1" t="str">
        <f aca="false">IF(A295&lt;&gt;"",TEXT(A295,"MMM"),"")</f>
        <v>Jul</v>
      </c>
      <c r="J295" s="3" t="n">
        <f aca="false">IF(G295&gt;0,1,IF(G295&lt;0,-1,0))</f>
        <v>1</v>
      </c>
      <c r="K295" s="3" t="n">
        <f aca="false">IF(J295=J294,K294+1,1)</f>
        <v>1</v>
      </c>
      <c r="L295" s="9" t="str">
        <f aca="false">IF(ABS(G295)&gt;STRONG_MOV_TRSH,"STRONG","")</f>
        <v/>
      </c>
      <c r="M295" s="9"/>
      <c r="N295" s="9" t="str">
        <f aca="false">IF(L288="STRONG",(E291/E288)-1,"")</f>
        <v/>
      </c>
      <c r="O295" s="1" t="n">
        <f aca="false">(C295-D295)</f>
        <v>408.75</v>
      </c>
      <c r="P295" s="9" t="n">
        <f aca="false">STDEV(G274:G295)*SQRT(252)</f>
        <v>0.126338684845932</v>
      </c>
      <c r="Q295" s="10" t="e">
        <f aca="false">IF(O295&gt;Statistics!$B$11,"High",IF(O295&lt;Statistics!$B$10,"Low", "Normal"))</f>
        <v>#NAME?</v>
      </c>
      <c r="R295" s="9" t="n">
        <f aca="false">G296</f>
        <v>0.00290699647035328</v>
      </c>
      <c r="S295" s="9" t="n">
        <f aca="false">IF(E298&lt;&gt;"",(E295/E298)-1,"")</f>
        <v>-0.00783071095571097</v>
      </c>
      <c r="T295" s="13" t="n">
        <f aca="false">F295/AVERAGE(F274:F293)</f>
        <v>1.27117172848792</v>
      </c>
      <c r="U295" s="1" t="n">
        <f aca="false">O295-O294</f>
        <v>-198.5</v>
      </c>
      <c r="V295" s="9" t="e">
        <f aca="false">IF(Q295="High","Wait",IF(G295&gt;0,"Buy","Sell"))</f>
        <v>#NAME?</v>
      </c>
      <c r="W295" s="9" t="e">
        <f aca="false">IF(Q295="High","Close",IF(G295&lt;0,"Close","Hold"))</f>
        <v>#NAME?</v>
      </c>
      <c r="X295" s="9" t="e">
        <f aca="false">IF(Q295="Normal", "Confirmed","Check")</f>
        <v>#NAME?</v>
      </c>
      <c r="Y295" s="9"/>
    </row>
    <row r="296" customFormat="false" ht="12.8" hidden="false" customHeight="false" outlineLevel="0" collapsed="false">
      <c r="A296" s="11" t="n">
        <v>45488.2083333333</v>
      </c>
      <c r="B296" s="7" t="n">
        <v>20583.75</v>
      </c>
      <c r="C296" s="7" t="n">
        <v>20796.5</v>
      </c>
      <c r="D296" s="7" t="n">
        <v>20506.25</v>
      </c>
      <c r="E296" s="7" t="n">
        <v>20578.75</v>
      </c>
      <c r="F296" s="8" t="n">
        <v>1471491</v>
      </c>
      <c r="G296" s="9" t="n">
        <f aca="false">IF(ISNUMBER(B295),LN(B296/B295), "")</f>
        <v>0.00290699647035328</v>
      </c>
      <c r="H296" s="1" t="str">
        <f aca="false">IF(A296&lt;&gt;"",TEXT(A296,"ddd"),"")</f>
        <v>Mon</v>
      </c>
      <c r="I296" s="1" t="str">
        <f aca="false">IF(A296&lt;&gt;"",TEXT(A296,"MMM"),"")</f>
        <v>Jul</v>
      </c>
      <c r="J296" s="3" t="n">
        <f aca="false">IF(G296&gt;0,1,IF(G296&lt;0,-1,0))</f>
        <v>1</v>
      </c>
      <c r="K296" s="3" t="n">
        <f aca="false">IF(J296=J295,K295+1,1)</f>
        <v>2</v>
      </c>
      <c r="L296" s="9" t="str">
        <f aca="false">IF(ABS(G296)&gt;STRONG_MOV_TRSH,"STRONG","")</f>
        <v/>
      </c>
      <c r="M296" s="9"/>
      <c r="N296" s="9" t="str">
        <f aca="false">IF(L289="STRONG",(E292/E289)-1,"")</f>
        <v/>
      </c>
      <c r="O296" s="1" t="n">
        <f aca="false">(C296-D296)</f>
        <v>290.25</v>
      </c>
      <c r="P296" s="9" t="n">
        <f aca="false">STDEV(G275:G296)*SQRT(252)</f>
        <v>0.125670050539889</v>
      </c>
      <c r="Q296" s="10" t="e">
        <f aca="false">IF(O296&gt;Statistics!$B$11,"High",IF(O296&lt;Statistics!$B$10,"Low", "Normal"))</f>
        <v>#NAME?</v>
      </c>
      <c r="R296" s="9" t="n">
        <f aca="false">G297</f>
        <v>0.000692054153538399</v>
      </c>
      <c r="S296" s="9" t="n">
        <f aca="false">IF(E299&lt;&gt;"",(E296/E299)-1,"")</f>
        <v>0.0276914241482202</v>
      </c>
      <c r="T296" s="13" t="n">
        <f aca="false">F296/AVERAGE(F275:F294)</f>
        <v>1.2846295556176</v>
      </c>
      <c r="U296" s="1" t="n">
        <f aca="false">O296-O295</f>
        <v>-118.5</v>
      </c>
      <c r="V296" s="9" t="e">
        <f aca="false">IF(Q296="High","Wait",IF(G296&gt;0,"Buy","Sell"))</f>
        <v>#NAME?</v>
      </c>
      <c r="W296" s="9" t="e">
        <f aca="false">IF(Q296="High","Close",IF(G296&lt;0,"Close","Hold"))</f>
        <v>#NAME?</v>
      </c>
      <c r="X296" s="9" t="e">
        <f aca="false">IF(Q296="Normal", "Confirmed","Check")</f>
        <v>#NAME?</v>
      </c>
      <c r="Y296" s="9"/>
    </row>
    <row r="297" customFormat="false" ht="12.8" hidden="false" customHeight="false" outlineLevel="0" collapsed="false">
      <c r="A297" s="11" t="n">
        <v>45489.2083333333</v>
      </c>
      <c r="B297" s="7" t="n">
        <v>20598</v>
      </c>
      <c r="C297" s="7" t="n">
        <v>20684</v>
      </c>
      <c r="D297" s="7" t="n">
        <v>20464</v>
      </c>
      <c r="E297" s="7" t="n">
        <v>20625</v>
      </c>
      <c r="F297" s="8" t="n">
        <v>1426846</v>
      </c>
      <c r="G297" s="9" t="n">
        <f aca="false">IF(ISNUMBER(B296),LN(B297/B296), "")</f>
        <v>0.000692054153538399</v>
      </c>
      <c r="H297" s="1" t="str">
        <f aca="false">IF(A297&lt;&gt;"",TEXT(A297,"ddd"),"")</f>
        <v>Tue</v>
      </c>
      <c r="I297" s="1" t="str">
        <f aca="false">IF(A297&lt;&gt;"",TEXT(A297,"MMM"),"")</f>
        <v>Jul</v>
      </c>
      <c r="J297" s="3" t="n">
        <f aca="false">IF(G297&gt;0,1,IF(G297&lt;0,-1,0))</f>
        <v>1</v>
      </c>
      <c r="K297" s="3" t="n">
        <f aca="false">IF(J297=J296,K296+1,1)</f>
        <v>3</v>
      </c>
      <c r="L297" s="9" t="str">
        <f aca="false">IF(ABS(G297)&gt;STRONG_MOV_TRSH,"STRONG","")</f>
        <v/>
      </c>
      <c r="M297" s="9"/>
      <c r="N297" s="9" t="str">
        <f aca="false">IF(L290="STRONG",(E293/E290)-1,"")</f>
        <v/>
      </c>
      <c r="O297" s="1" t="n">
        <f aca="false">(C297-D297)</f>
        <v>220</v>
      </c>
      <c r="P297" s="9" t="n">
        <f aca="false">STDEV(G276:G297)*SQRT(252)</f>
        <v>0.120668455271233</v>
      </c>
      <c r="Q297" s="10" t="e">
        <f aca="false">IF(O297&gt;Statistics!$B$11,"High",IF(O297&lt;Statistics!$B$10,"Low", "Normal"))</f>
        <v>#NAME?</v>
      </c>
      <c r="R297" s="9" t="n">
        <f aca="false">G298</f>
        <v>-0.0295867179627701</v>
      </c>
      <c r="S297" s="9" t="n">
        <f aca="false">IF(E300&lt;&gt;"",(E297/E300)-1,"")</f>
        <v>0.0338345864661653</v>
      </c>
      <c r="T297" s="13" t="n">
        <f aca="false">F297/AVERAGE(F276:F295)</f>
        <v>1.23673594059976</v>
      </c>
      <c r="U297" s="1" t="n">
        <f aca="false">O297-O296</f>
        <v>-70.25</v>
      </c>
      <c r="V297" s="9" t="e">
        <f aca="false">IF(Q297="High","Wait",IF(G297&gt;0,"Buy","Sell"))</f>
        <v>#NAME?</v>
      </c>
      <c r="W297" s="9" t="e">
        <f aca="false">IF(Q297="High","Close",IF(G297&lt;0,"Close","Hold"))</f>
        <v>#NAME?</v>
      </c>
      <c r="X297" s="9" t="e">
        <f aca="false">IF(Q297="Normal", "Confirmed","Check")</f>
        <v>#NAME?</v>
      </c>
      <c r="Y297" s="9"/>
    </row>
    <row r="298" customFormat="false" ht="12.8" hidden="false" customHeight="false" outlineLevel="0" collapsed="false">
      <c r="A298" s="11" t="n">
        <v>45490.2083333333</v>
      </c>
      <c r="B298" s="7" t="n">
        <v>19997.5</v>
      </c>
      <c r="C298" s="7" t="n">
        <v>20597.75</v>
      </c>
      <c r="D298" s="7" t="n">
        <v>19965.75</v>
      </c>
      <c r="E298" s="7" t="n">
        <v>20592</v>
      </c>
      <c r="F298" s="8" t="n">
        <v>1779691</v>
      </c>
      <c r="G298" s="9" t="n">
        <f aca="false">IF(ISNUMBER(B297),LN(B298/B297), "")</f>
        <v>-0.0295867179627701</v>
      </c>
      <c r="H298" s="1" t="str">
        <f aca="false">IF(A298&lt;&gt;"",TEXT(A298,"ddd"),"")</f>
        <v>Wed</v>
      </c>
      <c r="I298" s="1" t="str">
        <f aca="false">IF(A298&lt;&gt;"",TEXT(A298,"MMM"),"")</f>
        <v>Jul</v>
      </c>
      <c r="J298" s="3" t="n">
        <f aca="false">IF(G298&gt;0,1,IF(G298&lt;0,-1,0))</f>
        <v>-1</v>
      </c>
      <c r="K298" s="3" t="n">
        <f aca="false">IF(J298=J297,K297+1,1)</f>
        <v>1</v>
      </c>
      <c r="L298" s="9" t="str">
        <f aca="false">IF(ABS(G298)&gt;STRONG_MOV_TRSH,"STRONG","")</f>
        <v>STRONG</v>
      </c>
      <c r="M298" s="9"/>
      <c r="N298" s="9" t="str">
        <f aca="false">IF(L291="STRONG",(E294/E291)-1,"")</f>
        <v/>
      </c>
      <c r="O298" s="1" t="n">
        <f aca="false">(C298-D298)</f>
        <v>632</v>
      </c>
      <c r="P298" s="9" t="n">
        <f aca="false">STDEV(G277:G298)*SQRT(252)</f>
        <v>0.161688011487232</v>
      </c>
      <c r="Q298" s="10" t="e">
        <f aca="false">IF(O298&gt;Statistics!$B$11,"High",IF(O298&lt;Statistics!$B$10,"Low", "Normal"))</f>
        <v>#NAME?</v>
      </c>
      <c r="R298" s="9" t="n">
        <f aca="false">G299</f>
        <v>-0.00492522316283144</v>
      </c>
      <c r="S298" s="9" t="n">
        <f aca="false">IF(E301&lt;&gt;"",(E298/E301)-1,"")</f>
        <v>0.0427517058905444</v>
      </c>
      <c r="T298" s="13" t="n">
        <f aca="false">F298/AVERAGE(F277:F296)</f>
        <v>1.52848836914697</v>
      </c>
      <c r="U298" s="1" t="n">
        <f aca="false">O298-O297</f>
        <v>412</v>
      </c>
      <c r="V298" s="9" t="e">
        <f aca="false">IF(Q298="High","Wait",IF(G298&gt;0,"Buy","Sell"))</f>
        <v>#NAME?</v>
      </c>
      <c r="W298" s="9" t="e">
        <f aca="false">IF(Q298="High","Close",IF(G298&lt;0,"Close","Hold"))</f>
        <v>#NAME?</v>
      </c>
      <c r="X298" s="9" t="e">
        <f aca="false">IF(Q298="Normal", "Confirmed","Check")</f>
        <v>#NAME?</v>
      </c>
      <c r="Y298" s="9"/>
    </row>
    <row r="299" customFormat="false" ht="12.8" hidden="false" customHeight="false" outlineLevel="0" collapsed="false">
      <c r="A299" s="11" t="n">
        <v>45491.2083333333</v>
      </c>
      <c r="B299" s="7" t="n">
        <v>19899.25</v>
      </c>
      <c r="C299" s="7" t="n">
        <v>20162.75</v>
      </c>
      <c r="D299" s="7" t="n">
        <v>19758.75</v>
      </c>
      <c r="E299" s="7" t="n">
        <v>20024.25</v>
      </c>
      <c r="F299" s="8" t="n">
        <v>1993373</v>
      </c>
      <c r="G299" s="9" t="n">
        <f aca="false">IF(ISNUMBER(B298),LN(B299/B298), "")</f>
        <v>-0.00492522316283144</v>
      </c>
      <c r="H299" s="1" t="str">
        <f aca="false">IF(A299&lt;&gt;"",TEXT(A299,"ddd"),"")</f>
        <v>Thu</v>
      </c>
      <c r="I299" s="1" t="str">
        <f aca="false">IF(A299&lt;&gt;"",TEXT(A299,"MMM"),"")</f>
        <v>Jul</v>
      </c>
      <c r="J299" s="3" t="n">
        <f aca="false">IF(G299&gt;0,1,IF(G299&lt;0,-1,0))</f>
        <v>-1</v>
      </c>
      <c r="K299" s="3" t="n">
        <f aca="false">IF(J299=J298,K298+1,1)</f>
        <v>2</v>
      </c>
      <c r="L299" s="9" t="str">
        <f aca="false">IF(ABS(G299)&gt;STRONG_MOV_TRSH,"STRONG","")</f>
        <v/>
      </c>
      <c r="M299" s="9"/>
      <c r="N299" s="9" t="str">
        <f aca="false">IF(L292="STRONG",(E295/E292)-1,"")</f>
        <v/>
      </c>
      <c r="O299" s="1" t="n">
        <f aca="false">(C299-D299)</f>
        <v>404</v>
      </c>
      <c r="P299" s="9" t="n">
        <f aca="false">STDEV(G278:G299)*SQRT(252)</f>
        <v>0.162398752506595</v>
      </c>
      <c r="Q299" s="10" t="e">
        <f aca="false">IF(O299&gt;Statistics!$B$11,"High",IF(O299&lt;Statistics!$B$10,"Low", "Normal"))</f>
        <v>#NAME?</v>
      </c>
      <c r="R299" s="9" t="n">
        <f aca="false">G300</f>
        <v>-0.00940372599416792</v>
      </c>
      <c r="S299" s="9" t="n">
        <f aca="false">IF(E302&lt;&gt;"",(E299/E302)-1,"")</f>
        <v>0.0021144029626663</v>
      </c>
      <c r="T299" s="13" t="n">
        <f aca="false">F299/AVERAGE(F278:F297)</f>
        <v>1.70027804963678</v>
      </c>
      <c r="U299" s="1" t="n">
        <f aca="false">O299-O298</f>
        <v>-228</v>
      </c>
      <c r="V299" s="9" t="e">
        <f aca="false">IF(Q299="High","Wait",IF(G299&gt;0,"Buy","Sell"))</f>
        <v>#NAME?</v>
      </c>
      <c r="W299" s="9" t="e">
        <f aca="false">IF(Q299="High","Close",IF(G299&lt;0,"Close","Hold"))</f>
        <v>#NAME?</v>
      </c>
      <c r="X299" s="9" t="e">
        <f aca="false">IF(Q299="Normal", "Confirmed","Check")</f>
        <v>#NAME?</v>
      </c>
      <c r="Y299" s="9"/>
    </row>
    <row r="300" customFormat="false" ht="12.8" hidden="false" customHeight="false" outlineLevel="0" collapsed="false">
      <c r="A300" s="11" t="n">
        <v>45492.2083333333</v>
      </c>
      <c r="B300" s="7" t="n">
        <v>19713</v>
      </c>
      <c r="C300" s="7" t="n">
        <v>19979.5</v>
      </c>
      <c r="D300" s="7" t="n">
        <v>19654</v>
      </c>
      <c r="E300" s="7" t="n">
        <v>19950</v>
      </c>
      <c r="F300" s="8" t="n">
        <v>1803492</v>
      </c>
      <c r="G300" s="9" t="n">
        <f aca="false">IF(ISNUMBER(B299),LN(B300/B299), "")</f>
        <v>-0.00940372599416792</v>
      </c>
      <c r="H300" s="1" t="str">
        <f aca="false">IF(A300&lt;&gt;"",TEXT(A300,"ddd"),"")</f>
        <v>Fri</v>
      </c>
      <c r="I300" s="1" t="str">
        <f aca="false">IF(A300&lt;&gt;"",TEXT(A300,"MMM"),"")</f>
        <v>Jul</v>
      </c>
      <c r="J300" s="3" t="n">
        <f aca="false">IF(G300&gt;0,1,IF(G300&lt;0,-1,0))</f>
        <v>-1</v>
      </c>
      <c r="K300" s="3" t="n">
        <f aca="false">IF(J300=J299,K299+1,1)</f>
        <v>3</v>
      </c>
      <c r="L300" s="9" t="str">
        <f aca="false">IF(ABS(G300)&gt;STRONG_MOV_TRSH,"STRONG","")</f>
        <v/>
      </c>
      <c r="M300" s="9"/>
      <c r="N300" s="9" t="str">
        <f aca="false">IF(L293="STRONG",(E296/E293)-1,"")</f>
        <v/>
      </c>
      <c r="O300" s="1" t="n">
        <f aca="false">(C300-D300)</f>
        <v>325.5</v>
      </c>
      <c r="P300" s="9" t="n">
        <f aca="false">STDEV(G279:G300)*SQRT(252)</f>
        <v>0.160428308448391</v>
      </c>
      <c r="Q300" s="10" t="e">
        <f aca="false">IF(O300&gt;Statistics!$B$11,"High",IF(O300&lt;Statistics!$B$10,"Low", "Normal"))</f>
        <v>#NAME?</v>
      </c>
      <c r="R300" s="9" t="n">
        <f aca="false">G301</f>
        <v>0.0145039557201921</v>
      </c>
      <c r="S300" s="9" t="n">
        <f aca="false">IF(E303&lt;&gt;"",(E300/E303)-1,"")</f>
        <v>0.00318050963581285</v>
      </c>
      <c r="T300" s="13" t="n">
        <f aca="false">F300/AVERAGE(F279:F298)</f>
        <v>1.45861885610696</v>
      </c>
      <c r="U300" s="1" t="n">
        <f aca="false">O300-O299</f>
        <v>-78.5</v>
      </c>
      <c r="V300" s="9" t="e">
        <f aca="false">IF(Q300="High","Wait",IF(G300&gt;0,"Buy","Sell"))</f>
        <v>#NAME?</v>
      </c>
      <c r="W300" s="9" t="e">
        <f aca="false">IF(Q300="High","Close",IF(G300&lt;0,"Close","Hold"))</f>
        <v>#NAME?</v>
      </c>
      <c r="X300" s="9" t="e">
        <f aca="false">IF(Q300="Normal", "Confirmed","Check")</f>
        <v>#NAME?</v>
      </c>
      <c r="Y300" s="9"/>
    </row>
    <row r="301" customFormat="false" ht="12.8" hidden="false" customHeight="false" outlineLevel="0" collapsed="false">
      <c r="A301" s="11" t="n">
        <v>45495.2083333333</v>
      </c>
      <c r="B301" s="7" t="n">
        <v>20001</v>
      </c>
      <c r="C301" s="7" t="n">
        <v>20044.25</v>
      </c>
      <c r="D301" s="7" t="n">
        <v>19718.75</v>
      </c>
      <c r="E301" s="7" t="n">
        <v>19747.75</v>
      </c>
      <c r="F301" s="8" t="n">
        <v>1695864</v>
      </c>
      <c r="G301" s="9" t="n">
        <f aca="false">IF(ISNUMBER(B300),LN(B301/B300), "")</f>
        <v>0.0145039557201921</v>
      </c>
      <c r="H301" s="1" t="str">
        <f aca="false">IF(A301&lt;&gt;"",TEXT(A301,"ddd"),"")</f>
        <v>Mon</v>
      </c>
      <c r="I301" s="1" t="str">
        <f aca="false">IF(A301&lt;&gt;"",TEXT(A301,"MMM"),"")</f>
        <v>Jul</v>
      </c>
      <c r="J301" s="3" t="n">
        <f aca="false">IF(G301&gt;0,1,IF(G301&lt;0,-1,0))</f>
        <v>1</v>
      </c>
      <c r="K301" s="3" t="n">
        <f aca="false">IF(J301=J300,K300+1,1)</f>
        <v>1</v>
      </c>
      <c r="L301" s="9" t="str">
        <f aca="false">IF(ABS(G301)&gt;STRONG_MOV_TRSH,"STRONG","")</f>
        <v/>
      </c>
      <c r="M301" s="9"/>
      <c r="N301" s="9" t="str">
        <f aca="false">IF(L294="STRONG",(E297/E294)-1,"")</f>
        <v/>
      </c>
      <c r="O301" s="1" t="n">
        <f aca="false">(C301-D301)</f>
        <v>325.5</v>
      </c>
      <c r="P301" s="9" t="n">
        <f aca="false">STDEV(G280:G301)*SQRT(252)</f>
        <v>0.168263436638871</v>
      </c>
      <c r="Q301" s="10" t="e">
        <f aca="false">IF(O301&gt;Statistics!$B$11,"High",IF(O301&lt;Statistics!$B$10,"Low", "Normal"))</f>
        <v>#NAME?</v>
      </c>
      <c r="R301" s="9" t="n">
        <f aca="false">G302</f>
        <v>-0.00380704762775387</v>
      </c>
      <c r="S301" s="9" t="n">
        <f aca="false">IF(E304&lt;&gt;"",(E301/E304)-1,"")</f>
        <v>0.0254309897185585</v>
      </c>
      <c r="T301" s="13" t="n">
        <f aca="false">F301/AVERAGE(F280:F299)</f>
        <v>1.28163104256539</v>
      </c>
      <c r="U301" s="1" t="n">
        <f aca="false">O301-O300</f>
        <v>0</v>
      </c>
      <c r="V301" s="9" t="e">
        <f aca="false">IF(Q301="High","Wait",IF(G301&gt;0,"Buy","Sell"))</f>
        <v>#NAME?</v>
      </c>
      <c r="W301" s="9" t="e">
        <f aca="false">IF(Q301="High","Close",IF(G301&lt;0,"Close","Hold"))</f>
        <v>#NAME?</v>
      </c>
      <c r="X301" s="9" t="e">
        <f aca="false">IF(Q301="Normal", "Confirmed","Check")</f>
        <v>#NAME?</v>
      </c>
      <c r="Y301" s="9"/>
    </row>
    <row r="302" customFormat="false" ht="12.8" hidden="false" customHeight="false" outlineLevel="0" collapsed="false">
      <c r="A302" s="11" t="n">
        <v>45496.2083333333</v>
      </c>
      <c r="B302" s="7" t="n">
        <v>19925</v>
      </c>
      <c r="C302" s="7" t="n">
        <v>20085</v>
      </c>
      <c r="D302" s="7" t="n">
        <v>19868.25</v>
      </c>
      <c r="E302" s="7" t="n">
        <v>19982</v>
      </c>
      <c r="F302" s="8" t="n">
        <v>1557671</v>
      </c>
      <c r="G302" s="9" t="n">
        <f aca="false">IF(ISNUMBER(B301),LN(B302/B301), "")</f>
        <v>-0.00380704762775387</v>
      </c>
      <c r="H302" s="1" t="str">
        <f aca="false">IF(A302&lt;&gt;"",TEXT(A302,"ddd"),"")</f>
        <v>Tue</v>
      </c>
      <c r="I302" s="1" t="str">
        <f aca="false">IF(A302&lt;&gt;"",TEXT(A302,"MMM"),"")</f>
        <v>Jul</v>
      </c>
      <c r="J302" s="3" t="n">
        <f aca="false">IF(G302&gt;0,1,IF(G302&lt;0,-1,0))</f>
        <v>-1</v>
      </c>
      <c r="K302" s="3" t="n">
        <f aca="false">IF(J302=J301,K301+1,1)</f>
        <v>1</v>
      </c>
      <c r="L302" s="9" t="str">
        <f aca="false">IF(ABS(G302)&gt;STRONG_MOV_TRSH,"STRONG","")</f>
        <v/>
      </c>
      <c r="M302" s="9"/>
      <c r="N302" s="9" t="str">
        <f aca="false">IF(L295="STRONG",(E298/E295)-1,"")</f>
        <v/>
      </c>
      <c r="O302" s="1" t="n">
        <f aca="false">(C302-D302)</f>
        <v>216.75</v>
      </c>
      <c r="P302" s="9" t="n">
        <f aca="false">STDEV(G281:G302)*SQRT(252)</f>
        <v>0.166486035661696</v>
      </c>
      <c r="Q302" s="10" t="e">
        <f aca="false">IF(O302&gt;Statistics!$B$11,"High",IF(O302&lt;Statistics!$B$10,"Low", "Normal"))</f>
        <v>#NAME?</v>
      </c>
      <c r="R302" s="9" t="n">
        <f aca="false">G303</f>
        <v>-0.0368956891339006</v>
      </c>
      <c r="S302" s="9" t="n">
        <f aca="false">IF(E305&lt;&gt;"",(E302/E305)-1,"")</f>
        <v>0.0516703727582533</v>
      </c>
      <c r="T302" s="13" t="n">
        <f aca="false">F302/AVERAGE(F281:F300)</f>
        <v>1.11061268752276</v>
      </c>
      <c r="U302" s="1" t="n">
        <f aca="false">O302-O301</f>
        <v>-108.75</v>
      </c>
      <c r="V302" s="9" t="e">
        <f aca="false">IF(Q302="High","Wait",IF(G302&gt;0,"Buy","Sell"))</f>
        <v>#NAME?</v>
      </c>
      <c r="W302" s="9" t="e">
        <f aca="false">IF(Q302="High","Close",IF(G302&lt;0,"Close","Hold"))</f>
        <v>#NAME?</v>
      </c>
      <c r="X302" s="9" t="e">
        <f aca="false">IF(Q302="Normal", "Confirmed","Check")</f>
        <v>#NAME?</v>
      </c>
      <c r="Y302" s="9"/>
    </row>
    <row r="303" customFormat="false" ht="12.8" hidden="false" customHeight="false" outlineLevel="0" collapsed="false">
      <c r="A303" s="11" t="n">
        <v>45497.2083333333</v>
      </c>
      <c r="B303" s="7" t="n">
        <v>19203.25</v>
      </c>
      <c r="C303" s="7" t="n">
        <v>19886.75</v>
      </c>
      <c r="D303" s="7" t="n">
        <v>19166.5</v>
      </c>
      <c r="E303" s="7" t="n">
        <v>19886.75</v>
      </c>
      <c r="F303" s="8" t="n">
        <v>1807926</v>
      </c>
      <c r="G303" s="9" t="n">
        <f aca="false">IF(ISNUMBER(B302),LN(B303/B302), "")</f>
        <v>-0.0368956891339006</v>
      </c>
      <c r="H303" s="1" t="str">
        <f aca="false">IF(A303&lt;&gt;"",TEXT(A303,"ddd"),"")</f>
        <v>Wed</v>
      </c>
      <c r="I303" s="1" t="str">
        <f aca="false">IF(A303&lt;&gt;"",TEXT(A303,"MMM"),"")</f>
        <v>Jul</v>
      </c>
      <c r="J303" s="3" t="n">
        <f aca="false">IF(G303&gt;0,1,IF(G303&lt;0,-1,0))</f>
        <v>-1</v>
      </c>
      <c r="K303" s="3" t="n">
        <f aca="false">IF(J303=J302,K302+1,1)</f>
        <v>2</v>
      </c>
      <c r="L303" s="9" t="str">
        <f aca="false">IF(ABS(G303)&gt;STRONG_MOV_TRSH,"STRONG","")</f>
        <v>STRONG</v>
      </c>
      <c r="M303" s="9"/>
      <c r="N303" s="9" t="str">
        <f aca="false">IF(L296="STRONG",(E299/E296)-1,"")</f>
        <v/>
      </c>
      <c r="O303" s="1" t="n">
        <f aca="false">(C303-D303)</f>
        <v>720.25</v>
      </c>
      <c r="P303" s="9" t="n">
        <f aca="false">STDEV(G282:G303)*SQRT(252)</f>
        <v>0.208939714877595</v>
      </c>
      <c r="Q303" s="10" t="e">
        <f aca="false">IF(O303&gt;Statistics!$B$11,"High",IF(O303&lt;Statistics!$B$10,"Low", "Normal"))</f>
        <v>#NAME?</v>
      </c>
      <c r="R303" s="9" t="n">
        <f aca="false">G304</f>
        <v>-0.0110485343244665</v>
      </c>
      <c r="S303" s="9" t="n">
        <f aca="false">IF(E306&lt;&gt;"",(E303/E306)-1,"")</f>
        <v>0.0372403541484658</v>
      </c>
      <c r="T303" s="13" t="n">
        <f aca="false">F303/AVERAGE(F282:F301)</f>
        <v>1.26698720605903</v>
      </c>
      <c r="U303" s="1" t="n">
        <f aca="false">O303-O302</f>
        <v>503.5</v>
      </c>
      <c r="V303" s="9" t="e">
        <f aca="false">IF(Q303="High","Wait",IF(G303&gt;0,"Buy","Sell"))</f>
        <v>#NAME?</v>
      </c>
      <c r="W303" s="9" t="e">
        <f aca="false">IF(Q303="High","Close",IF(G303&lt;0,"Close","Hold"))</f>
        <v>#NAME?</v>
      </c>
      <c r="X303" s="9" t="e">
        <f aca="false">IF(Q303="Normal", "Confirmed","Check")</f>
        <v>#NAME?</v>
      </c>
      <c r="Y303" s="9"/>
    </row>
    <row r="304" customFormat="false" ht="12.8" hidden="false" customHeight="false" outlineLevel="0" collapsed="false">
      <c r="A304" s="11" t="n">
        <v>45498.2083333333</v>
      </c>
      <c r="B304" s="7" t="n">
        <v>18992.25</v>
      </c>
      <c r="C304" s="7" t="n">
        <v>19390.5</v>
      </c>
      <c r="D304" s="7" t="n">
        <v>18883.5</v>
      </c>
      <c r="E304" s="7" t="n">
        <v>19258</v>
      </c>
      <c r="F304" s="8" t="n">
        <v>2467489</v>
      </c>
      <c r="G304" s="9" t="n">
        <f aca="false">IF(ISNUMBER(B303),LN(B304/B303), "")</f>
        <v>-0.0110485343244665</v>
      </c>
      <c r="H304" s="1" t="str">
        <f aca="false">IF(A304&lt;&gt;"",TEXT(A304,"ddd"),"")</f>
        <v>Thu</v>
      </c>
      <c r="I304" s="1" t="str">
        <f aca="false">IF(A304&lt;&gt;"",TEXT(A304,"MMM"),"")</f>
        <v>Jul</v>
      </c>
      <c r="J304" s="3" t="n">
        <f aca="false">IF(G304&gt;0,1,IF(G304&lt;0,-1,0))</f>
        <v>-1</v>
      </c>
      <c r="K304" s="3" t="n">
        <f aca="false">IF(J304=J303,K303+1,1)</f>
        <v>3</v>
      </c>
      <c r="L304" s="9" t="str">
        <f aca="false">IF(ABS(G304)&gt;STRONG_MOV_TRSH,"STRONG","")</f>
        <v/>
      </c>
      <c r="M304" s="9"/>
      <c r="N304" s="9" t="str">
        <f aca="false">IF(L297="STRONG",(E300/E297)-1,"")</f>
        <v/>
      </c>
      <c r="O304" s="1" t="n">
        <f aca="false">(C304-D304)</f>
        <v>507</v>
      </c>
      <c r="P304" s="9" t="n">
        <f aca="false">STDEV(G283:G304)*SQRT(252)</f>
        <v>0.211446224827945</v>
      </c>
      <c r="Q304" s="10" t="e">
        <f aca="false">IF(O304&gt;Statistics!$B$11,"High",IF(O304&lt;Statistics!$B$10,"Low", "Normal"))</f>
        <v>#NAME?</v>
      </c>
      <c r="R304" s="9" t="n">
        <f aca="false">G305</f>
        <v>0.00955027007613747</v>
      </c>
      <c r="S304" s="9" t="n">
        <f aca="false">IF(E307&lt;&gt;"",(E304/E307)-1,"")</f>
        <v>0.00197710718002075</v>
      </c>
      <c r="T304" s="13" t="n">
        <f aca="false">F304/AVERAGE(F283:F302)</f>
        <v>1.72194633351503</v>
      </c>
      <c r="U304" s="1" t="n">
        <f aca="false">O304-O303</f>
        <v>-213.25</v>
      </c>
      <c r="V304" s="9" t="e">
        <f aca="false">IF(Q304="High","Wait",IF(G304&gt;0,"Buy","Sell"))</f>
        <v>#NAME?</v>
      </c>
      <c r="W304" s="9" t="e">
        <f aca="false">IF(Q304="High","Close",IF(G304&lt;0,"Close","Hold"))</f>
        <v>#NAME?</v>
      </c>
      <c r="X304" s="9" t="e">
        <f aca="false">IF(Q304="Normal", "Confirmed","Check")</f>
        <v>#NAME?</v>
      </c>
      <c r="Y304" s="9"/>
    </row>
    <row r="305" customFormat="false" ht="12.8" hidden="false" customHeight="false" outlineLevel="0" collapsed="false">
      <c r="A305" s="11" t="n">
        <v>45499.2083333333</v>
      </c>
      <c r="B305" s="7" t="n">
        <v>19174.5</v>
      </c>
      <c r="C305" s="7" t="n">
        <v>19299</v>
      </c>
      <c r="D305" s="7" t="n">
        <v>18994.75</v>
      </c>
      <c r="E305" s="7" t="n">
        <v>19000.25</v>
      </c>
      <c r="F305" s="8" t="n">
        <v>1820569</v>
      </c>
      <c r="G305" s="9" t="n">
        <f aca="false">IF(ISNUMBER(B304),LN(B305/B304), "")</f>
        <v>0.00955027007613747</v>
      </c>
      <c r="H305" s="1" t="str">
        <f aca="false">IF(A305&lt;&gt;"",TEXT(A305,"ddd"),"")</f>
        <v>Fri</v>
      </c>
      <c r="I305" s="1" t="str">
        <f aca="false">IF(A305&lt;&gt;"",TEXT(A305,"MMM"),"")</f>
        <v>Jul</v>
      </c>
      <c r="J305" s="3" t="n">
        <f aca="false">IF(G305&gt;0,1,IF(G305&lt;0,-1,0))</f>
        <v>1</v>
      </c>
      <c r="K305" s="3" t="n">
        <f aca="false">IF(J305=J304,K304+1,1)</f>
        <v>1</v>
      </c>
      <c r="L305" s="9" t="str">
        <f aca="false">IF(ABS(G305)&gt;STRONG_MOV_TRSH,"STRONG","")</f>
        <v/>
      </c>
      <c r="M305" s="9"/>
      <c r="N305" s="9" t="n">
        <f aca="false">IF(L298="STRONG",(E301/E298)-1,"")</f>
        <v>-0.0409989316239316</v>
      </c>
      <c r="O305" s="1" t="n">
        <f aca="false">(C305-D305)</f>
        <v>304.25</v>
      </c>
      <c r="P305" s="9" t="n">
        <f aca="false">STDEV(G284:G305)*SQRT(252)</f>
        <v>0.210337012765391</v>
      </c>
      <c r="Q305" s="10" t="e">
        <f aca="false">IF(O305&gt;Statistics!$B$11,"High",IF(O305&lt;Statistics!$B$10,"Low", "Normal"))</f>
        <v>#NAME?</v>
      </c>
      <c r="R305" s="9" t="n">
        <f aca="false">G306</f>
        <v>0.00181066255871218</v>
      </c>
      <c r="S305" s="9" t="n">
        <f aca="false">IF(E308&lt;&gt;"",(E305/E308)-1,"")</f>
        <v>0.00690249072602023</v>
      </c>
      <c r="T305" s="13" t="n">
        <f aca="false">F305/AVERAGE(F284:F303)</f>
        <v>1.24474141468645</v>
      </c>
      <c r="U305" s="1" t="n">
        <f aca="false">O305-O304</f>
        <v>-202.75</v>
      </c>
      <c r="V305" s="9" t="e">
        <f aca="false">IF(Q305="High","Wait",IF(G305&gt;0,"Buy","Sell"))</f>
        <v>#NAME?</v>
      </c>
      <c r="W305" s="9" t="e">
        <f aca="false">IF(Q305="High","Close",IF(G305&lt;0,"Close","Hold"))</f>
        <v>#NAME?</v>
      </c>
      <c r="X305" s="9" t="e">
        <f aca="false">IF(Q305="Normal", "Confirmed","Check")</f>
        <v>#NAME?</v>
      </c>
      <c r="Y305" s="9"/>
    </row>
    <row r="306" customFormat="false" ht="12.8" hidden="false" customHeight="false" outlineLevel="0" collapsed="false">
      <c r="A306" s="11" t="n">
        <v>45502.2083333333</v>
      </c>
      <c r="B306" s="7" t="n">
        <v>19209.25</v>
      </c>
      <c r="C306" s="7" t="n">
        <v>19377.25</v>
      </c>
      <c r="D306" s="7" t="n">
        <v>19113</v>
      </c>
      <c r="E306" s="7" t="n">
        <v>19172.75</v>
      </c>
      <c r="F306" s="8" t="n">
        <v>1726952</v>
      </c>
      <c r="G306" s="9" t="n">
        <f aca="false">IF(ISNUMBER(B305),LN(B306/B305), "")</f>
        <v>0.00181066255871218</v>
      </c>
      <c r="H306" s="1" t="str">
        <f aca="false">IF(A306&lt;&gt;"",TEXT(A306,"ddd"),"")</f>
        <v>Mon</v>
      </c>
      <c r="I306" s="1" t="str">
        <f aca="false">IF(A306&lt;&gt;"",TEXT(A306,"MMM"),"")</f>
        <v>Jul</v>
      </c>
      <c r="J306" s="3" t="n">
        <f aca="false">IF(G306&gt;0,1,IF(G306&lt;0,-1,0))</f>
        <v>1</v>
      </c>
      <c r="K306" s="3" t="n">
        <f aca="false">IF(J306=J305,K305+1,1)</f>
        <v>2</v>
      </c>
      <c r="L306" s="9" t="str">
        <f aca="false">IF(ABS(G306)&gt;STRONG_MOV_TRSH,"STRONG","")</f>
        <v/>
      </c>
      <c r="M306" s="9"/>
      <c r="N306" s="9" t="str">
        <f aca="false">IF(L299="STRONG",(E302/E299)-1,"")</f>
        <v/>
      </c>
      <c r="O306" s="1" t="n">
        <f aca="false">(C306-D306)</f>
        <v>264.25</v>
      </c>
      <c r="P306" s="9" t="n">
        <f aca="false">STDEV(G285:G306)*SQRT(252)</f>
        <v>0.210293437921225</v>
      </c>
      <c r="Q306" s="10" t="e">
        <f aca="false">IF(O306&gt;Statistics!$B$11,"High",IF(O306&lt;Statistics!$B$10,"Low", "Normal"))</f>
        <v>#NAME?</v>
      </c>
      <c r="R306" s="9" t="n">
        <f aca="false">G307</f>
        <v>-0.0143138593623651</v>
      </c>
      <c r="S306" s="9" t="n">
        <f aca="false">IF(E309&lt;&gt;"",(E306/E309)-1,"")</f>
        <v>-0.0211992035940372</v>
      </c>
      <c r="T306" s="13" t="n">
        <f aca="false">F306/AVERAGE(F285:F304)</f>
        <v>1.13509173153395</v>
      </c>
      <c r="U306" s="1" t="n">
        <f aca="false">O306-O305</f>
        <v>-40</v>
      </c>
      <c r="V306" s="9" t="e">
        <f aca="false">IF(Q306="High","Wait",IF(G306&gt;0,"Buy","Sell"))</f>
        <v>#NAME?</v>
      </c>
      <c r="W306" s="9" t="e">
        <f aca="false">IF(Q306="High","Close",IF(G306&lt;0,"Close","Hold"))</f>
        <v>#NAME?</v>
      </c>
      <c r="X306" s="9" t="e">
        <f aca="false">IF(Q306="Normal", "Confirmed","Check")</f>
        <v>#NAME?</v>
      </c>
      <c r="Y306" s="9"/>
    </row>
    <row r="307" customFormat="false" ht="12.8" hidden="false" customHeight="false" outlineLevel="0" collapsed="false">
      <c r="A307" s="11" t="n">
        <v>45503.2083333333</v>
      </c>
      <c r="B307" s="7" t="n">
        <v>18936.25</v>
      </c>
      <c r="C307" s="7" t="n">
        <v>19319.25</v>
      </c>
      <c r="D307" s="7" t="n">
        <v>18726.75</v>
      </c>
      <c r="E307" s="7" t="n">
        <v>19220</v>
      </c>
      <c r="F307" s="8" t="n">
        <v>1991370</v>
      </c>
      <c r="G307" s="9" t="n">
        <f aca="false">IF(ISNUMBER(B306),LN(B307/B306), "")</f>
        <v>-0.0143138593623651</v>
      </c>
      <c r="H307" s="1" t="str">
        <f aca="false">IF(A307&lt;&gt;"",TEXT(A307,"ddd"),"")</f>
        <v>Tue</v>
      </c>
      <c r="I307" s="1" t="str">
        <f aca="false">IF(A307&lt;&gt;"",TEXT(A307,"MMM"),"")</f>
        <v>Jul</v>
      </c>
      <c r="J307" s="3" t="n">
        <f aca="false">IF(G307&gt;0,1,IF(G307&lt;0,-1,0))</f>
        <v>-1</v>
      </c>
      <c r="K307" s="3" t="n">
        <f aca="false">IF(J307=J306,K306+1,1)</f>
        <v>1</v>
      </c>
      <c r="L307" s="9" t="str">
        <f aca="false">IF(ABS(G307)&gt;STRONG_MOV_TRSH,"STRONG","")</f>
        <v/>
      </c>
      <c r="M307" s="9"/>
      <c r="N307" s="9" t="str">
        <f aca="false">IF(L300="STRONG",(E303/E300)-1,"")</f>
        <v/>
      </c>
      <c r="O307" s="1" t="n">
        <f aca="false">(C307-D307)</f>
        <v>592.5</v>
      </c>
      <c r="P307" s="9" t="n">
        <f aca="false">STDEV(G286:G307)*SQRT(252)</f>
        <v>0.214071079230279</v>
      </c>
      <c r="Q307" s="10" t="e">
        <f aca="false">IF(O307&gt;Statistics!$B$11,"High",IF(O307&lt;Statistics!$B$10,"Low", "Normal"))</f>
        <v>#NAME?</v>
      </c>
      <c r="R307" s="9" t="n">
        <f aca="false">G308</f>
        <v>0.0296055856124358</v>
      </c>
      <c r="S307" s="9" t="n">
        <f aca="false">IF(E310&lt;&gt;"",(E307/E310)-1,"")</f>
        <v>0.0136596171088024</v>
      </c>
      <c r="T307" s="13" t="n">
        <f aca="false">F307/AVERAGE(F286:F305)</f>
        <v>1.28739969756577</v>
      </c>
      <c r="U307" s="1" t="n">
        <f aca="false">O307-O306</f>
        <v>328.25</v>
      </c>
      <c r="V307" s="9" t="e">
        <f aca="false">IF(Q307="High","Wait",IF(G307&gt;0,"Buy","Sell"))</f>
        <v>#NAME?</v>
      </c>
      <c r="W307" s="9" t="e">
        <f aca="false">IF(Q307="High","Close",IF(G307&lt;0,"Close","Hold"))</f>
        <v>#NAME?</v>
      </c>
      <c r="X307" s="9" t="e">
        <f aca="false">IF(Q307="Normal", "Confirmed","Check")</f>
        <v>#NAME?</v>
      </c>
      <c r="Y307" s="9"/>
    </row>
    <row r="308" customFormat="false" ht="12.8" hidden="false" customHeight="false" outlineLevel="0" collapsed="false">
      <c r="A308" s="11" t="n">
        <v>45504.2083333333</v>
      </c>
      <c r="B308" s="7" t="n">
        <v>19505.25</v>
      </c>
      <c r="C308" s="7" t="n">
        <v>19645.25</v>
      </c>
      <c r="D308" s="7" t="n">
        <v>18862</v>
      </c>
      <c r="E308" s="7" t="n">
        <v>18870</v>
      </c>
      <c r="F308" s="8" t="n">
        <v>1853094</v>
      </c>
      <c r="G308" s="9" t="n">
        <f aca="false">IF(ISNUMBER(B307),LN(B308/B307), "")</f>
        <v>0.0296055856124358</v>
      </c>
      <c r="H308" s="1" t="str">
        <f aca="false">IF(A308&lt;&gt;"",TEXT(A308,"ddd"),"")</f>
        <v>Wed</v>
      </c>
      <c r="I308" s="1" t="str">
        <f aca="false">IF(A308&lt;&gt;"",TEXT(A308,"MMM"),"")</f>
        <v>Jul</v>
      </c>
      <c r="J308" s="3" t="n">
        <f aca="false">IF(G308&gt;0,1,IF(G308&lt;0,-1,0))</f>
        <v>1</v>
      </c>
      <c r="K308" s="3" t="n">
        <f aca="false">IF(J308=J307,K307+1,1)</f>
        <v>1</v>
      </c>
      <c r="L308" s="9" t="str">
        <f aca="false">IF(ABS(G308)&gt;STRONG_MOV_TRSH,"STRONG","")</f>
        <v>STRONG</v>
      </c>
      <c r="M308" s="9"/>
      <c r="N308" s="9" t="str">
        <f aca="false">IF(L301="STRONG",(E304/E301)-1,"")</f>
        <v/>
      </c>
      <c r="O308" s="1" t="n">
        <f aca="false">(C308-D308)</f>
        <v>783.25</v>
      </c>
      <c r="P308" s="9" t="n">
        <f aca="false">STDEV(G287:G308)*SQRT(252)</f>
        <v>0.239718294441883</v>
      </c>
      <c r="Q308" s="10" t="e">
        <f aca="false">IF(O308&gt;Statistics!$B$11,"High",IF(O308&lt;Statistics!$B$10,"Low", "Normal"))</f>
        <v>#NAME?</v>
      </c>
      <c r="R308" s="9" t="n">
        <f aca="false">G309</f>
        <v>-0.0250217448171661</v>
      </c>
      <c r="S308" s="9" t="n">
        <f aca="false">IF(E311&lt;&gt;"",(E308/E311)-1,"")</f>
        <v>0.026003507007218</v>
      </c>
      <c r="T308" s="13" t="n">
        <f aca="false">F308/AVERAGE(F287:F306)</f>
        <v>1.19113057047054</v>
      </c>
      <c r="U308" s="1" t="n">
        <f aca="false">O308-O307</f>
        <v>190.75</v>
      </c>
      <c r="V308" s="9" t="e">
        <f aca="false">IF(Q308="High","Wait",IF(G308&gt;0,"Buy","Sell"))</f>
        <v>#NAME?</v>
      </c>
      <c r="W308" s="9" t="e">
        <f aca="false">IF(Q308="High","Close",IF(G308&lt;0,"Close","Hold"))</f>
        <v>#NAME?</v>
      </c>
      <c r="X308" s="9" t="e">
        <f aca="false">IF(Q308="Normal", "Confirmed","Check")</f>
        <v>#NAME?</v>
      </c>
      <c r="Y308" s="9"/>
    </row>
    <row r="309" customFormat="false" ht="12.8" hidden="false" customHeight="false" outlineLevel="0" collapsed="false">
      <c r="A309" s="11" t="n">
        <v>45505.2083333333</v>
      </c>
      <c r="B309" s="7" t="n">
        <v>19023.25</v>
      </c>
      <c r="C309" s="7" t="n">
        <v>19716.75</v>
      </c>
      <c r="D309" s="7" t="n">
        <v>18852.25</v>
      </c>
      <c r="E309" s="7" t="n">
        <v>19588</v>
      </c>
      <c r="F309" s="8" t="n">
        <v>2274486</v>
      </c>
      <c r="G309" s="9" t="n">
        <f aca="false">IF(ISNUMBER(B308),LN(B309/B308), "")</f>
        <v>-0.0250217448171661</v>
      </c>
      <c r="H309" s="1" t="str">
        <f aca="false">IF(A309&lt;&gt;"",TEXT(A309,"ddd"),"")</f>
        <v>Thu</v>
      </c>
      <c r="I309" s="1" t="str">
        <f aca="false">IF(A309&lt;&gt;"",TEXT(A309,"MMM"),"")</f>
        <v>Aug</v>
      </c>
      <c r="J309" s="3" t="n">
        <f aca="false">IF(G309&gt;0,1,IF(G309&lt;0,-1,0))</f>
        <v>-1</v>
      </c>
      <c r="K309" s="3" t="n">
        <f aca="false">IF(J309=J308,K308+1,1)</f>
        <v>1</v>
      </c>
      <c r="L309" s="9" t="str">
        <f aca="false">IF(ABS(G309)&gt;STRONG_MOV_TRSH,"STRONG","")</f>
        <v/>
      </c>
      <c r="M309" s="9"/>
      <c r="N309" s="9" t="str">
        <f aca="false">IF(L302="STRONG",(E305/E302)-1,"")</f>
        <v/>
      </c>
      <c r="O309" s="1" t="n">
        <f aca="false">(C309-D309)</f>
        <v>864.5</v>
      </c>
      <c r="P309" s="9" t="n">
        <f aca="false">STDEV(G288:G309)*SQRT(252)</f>
        <v>0.251490480235153</v>
      </c>
      <c r="Q309" s="10" t="e">
        <f aca="false">IF(O309&gt;Statistics!$B$11,"High",IF(O309&lt;Statistics!$B$10,"Low", "Normal"))</f>
        <v>#NAME?</v>
      </c>
      <c r="R309" s="9" t="n">
        <f aca="false">G310</f>
        <v>-0.0248552557557331</v>
      </c>
      <c r="S309" s="9" t="n">
        <f aca="false">IF(E312&lt;&gt;"",(E309/E312)-1,"")</f>
        <v>0.0783671447053318</v>
      </c>
      <c r="T309" s="13" t="n">
        <f aca="false">F309/AVERAGE(F288:F307)</f>
        <v>1.43914309178749</v>
      </c>
      <c r="U309" s="1" t="n">
        <f aca="false">O309-O308</f>
        <v>81.25</v>
      </c>
      <c r="V309" s="9" t="e">
        <f aca="false">IF(Q309="High","Wait",IF(G309&gt;0,"Buy","Sell"))</f>
        <v>#NAME?</v>
      </c>
      <c r="W309" s="9" t="e">
        <f aca="false">IF(Q309="High","Close",IF(G309&lt;0,"Close","Hold"))</f>
        <v>#NAME?</v>
      </c>
      <c r="X309" s="9" t="e">
        <f aca="false">IF(Q309="Normal", "Confirmed","Check")</f>
        <v>#NAME?</v>
      </c>
      <c r="Y309" s="9"/>
    </row>
    <row r="310" customFormat="false" ht="12.8" hidden="false" customHeight="false" outlineLevel="0" collapsed="false">
      <c r="A310" s="11" t="n">
        <v>45506.2083333333</v>
      </c>
      <c r="B310" s="7" t="n">
        <v>18556.25</v>
      </c>
      <c r="C310" s="7" t="n">
        <v>18981.5</v>
      </c>
      <c r="D310" s="7" t="n">
        <v>18385.75</v>
      </c>
      <c r="E310" s="7" t="n">
        <v>18961</v>
      </c>
      <c r="F310" s="8" t="n">
        <v>2403466</v>
      </c>
      <c r="G310" s="9" t="n">
        <f aca="false">IF(ISNUMBER(B309),LN(B310/B309), "")</f>
        <v>-0.0248552557557331</v>
      </c>
      <c r="H310" s="1" t="str">
        <f aca="false">IF(A310&lt;&gt;"",TEXT(A310,"ddd"),"")</f>
        <v>Fri</v>
      </c>
      <c r="I310" s="1" t="str">
        <f aca="false">IF(A310&lt;&gt;"",TEXT(A310,"MMM"),"")</f>
        <v>Aug</v>
      </c>
      <c r="J310" s="3" t="n">
        <f aca="false">IF(G310&gt;0,1,IF(G310&lt;0,-1,0))</f>
        <v>-1</v>
      </c>
      <c r="K310" s="3" t="n">
        <f aca="false">IF(J310=J309,K309+1,1)</f>
        <v>2</v>
      </c>
      <c r="L310" s="9" t="str">
        <f aca="false">IF(ABS(G310)&gt;STRONG_MOV_TRSH,"STRONG","")</f>
        <v/>
      </c>
      <c r="M310" s="9"/>
      <c r="N310" s="9" t="n">
        <f aca="false">IF(L303="STRONG",(E306/E303)-1,"")</f>
        <v>-0.0359033024501239</v>
      </c>
      <c r="O310" s="1" t="n">
        <f aca="false">(C310-D310)</f>
        <v>595.75</v>
      </c>
      <c r="P310" s="9" t="n">
        <f aca="false">STDEV(G289:G310)*SQRT(252)</f>
        <v>0.258393010993509</v>
      </c>
      <c r="Q310" s="10" t="e">
        <f aca="false">IF(O310&gt;Statistics!$B$11,"High",IF(O310&lt;Statistics!$B$10,"Low", "Normal"))</f>
        <v>#NAME?</v>
      </c>
      <c r="R310" s="9" t="n">
        <f aca="false">G311</f>
        <v>-0.0296990613195581</v>
      </c>
      <c r="S310" s="9" t="n">
        <f aca="false">IF(E313&lt;&gt;"",(E310/E313)-1,"")</f>
        <v>0.0510386496861186</v>
      </c>
      <c r="T310" s="13" t="n">
        <f aca="false">F310/AVERAGE(F289:F308)</f>
        <v>1.49866957288591</v>
      </c>
      <c r="U310" s="1" t="n">
        <f aca="false">O310-O309</f>
        <v>-268.75</v>
      </c>
      <c r="V310" s="9" t="e">
        <f aca="false">IF(Q310="High","Wait",IF(G310&gt;0,"Buy","Sell"))</f>
        <v>#NAME?</v>
      </c>
      <c r="W310" s="9" t="e">
        <f aca="false">IF(Q310="High","Close",IF(G310&lt;0,"Close","Hold"))</f>
        <v>#NAME?</v>
      </c>
      <c r="X310" s="9" t="e">
        <f aca="false">IF(Q310="Normal", "Confirmed","Check")</f>
        <v>#NAME?</v>
      </c>
      <c r="Y310" s="9"/>
    </row>
    <row r="311" customFormat="false" ht="12.8" hidden="false" customHeight="false" outlineLevel="0" collapsed="false">
      <c r="A311" s="11" t="n">
        <v>45509.2083333333</v>
      </c>
      <c r="B311" s="7" t="n">
        <v>18013.25</v>
      </c>
      <c r="C311" s="7" t="n">
        <v>18394</v>
      </c>
      <c r="D311" s="7" t="n">
        <v>17346</v>
      </c>
      <c r="E311" s="7" t="n">
        <v>18391.75</v>
      </c>
      <c r="F311" s="8" t="n">
        <v>3412620</v>
      </c>
      <c r="G311" s="9" t="n">
        <f aca="false">IF(ISNUMBER(B310),LN(B311/B310), "")</f>
        <v>-0.0296990613195581</v>
      </c>
      <c r="H311" s="1" t="str">
        <f aca="false">IF(A311&lt;&gt;"",TEXT(A311,"ddd"),"")</f>
        <v>Mon</v>
      </c>
      <c r="I311" s="1" t="str">
        <f aca="false">IF(A311&lt;&gt;"",TEXT(A311,"MMM"),"")</f>
        <v>Aug</v>
      </c>
      <c r="J311" s="3" t="n">
        <f aca="false">IF(G311&gt;0,1,IF(G311&lt;0,-1,0))</f>
        <v>-1</v>
      </c>
      <c r="K311" s="3" t="n">
        <f aca="false">IF(J311=J310,K310+1,1)</f>
        <v>3</v>
      </c>
      <c r="L311" s="9" t="str">
        <f aca="false">IF(ABS(G311)&gt;STRONG_MOV_TRSH,"STRONG","")</f>
        <v>STRONG</v>
      </c>
      <c r="M311" s="9"/>
      <c r="N311" s="9" t="str">
        <f aca="false">IF(L304="STRONG",(E307/E304)-1,"")</f>
        <v/>
      </c>
      <c r="O311" s="1" t="n">
        <f aca="false">(C311-D311)</f>
        <v>1048</v>
      </c>
      <c r="P311" s="9" t="n">
        <f aca="false">STDEV(G290:G311)*SQRT(252)</f>
        <v>0.268900833951294</v>
      </c>
      <c r="Q311" s="10" t="e">
        <f aca="false">IF(O311&gt;Statistics!$B$11,"High",IF(O311&lt;Statistics!$B$10,"Low", "Normal"))</f>
        <v>#NAME?</v>
      </c>
      <c r="R311" s="9" t="n">
        <f aca="false">G312</f>
        <v>0.00915948352555001</v>
      </c>
      <c r="S311" s="9" t="n">
        <f aca="false">IF(E314&lt;&gt;"",(E311/E314)-1,"")</f>
        <v>0.0285494582313877</v>
      </c>
      <c r="T311" s="13" t="n">
        <f aca="false">F311/AVERAGE(F290:F309)</f>
        <v>2.03827096194645</v>
      </c>
      <c r="U311" s="1" t="n">
        <f aca="false">O311-O310</f>
        <v>452.25</v>
      </c>
      <c r="V311" s="9" t="e">
        <f aca="false">IF(Q311="High","Wait",IF(G311&gt;0,"Buy","Sell"))</f>
        <v>#NAME?</v>
      </c>
      <c r="W311" s="9" t="e">
        <f aca="false">IF(Q311="High","Close",IF(G311&lt;0,"Close","Hold"))</f>
        <v>#NAME?</v>
      </c>
      <c r="X311" s="9" t="e">
        <f aca="false">IF(Q311="Normal", "Confirmed","Check")</f>
        <v>#NAME?</v>
      </c>
      <c r="Y311" s="9"/>
    </row>
    <row r="312" customFormat="false" ht="12.8" hidden="false" customHeight="false" outlineLevel="0" collapsed="false">
      <c r="A312" s="11" t="n">
        <v>45510.2083333333</v>
      </c>
      <c r="B312" s="7" t="n">
        <v>18179</v>
      </c>
      <c r="C312" s="7" t="n">
        <v>18483</v>
      </c>
      <c r="D312" s="7" t="n">
        <v>17961.25</v>
      </c>
      <c r="E312" s="7" t="n">
        <v>18164.5</v>
      </c>
      <c r="F312" s="8" t="n">
        <v>2073838</v>
      </c>
      <c r="G312" s="9" t="n">
        <f aca="false">IF(ISNUMBER(B311),LN(B312/B311), "")</f>
        <v>0.00915948352555001</v>
      </c>
      <c r="H312" s="1" t="str">
        <f aca="false">IF(A312&lt;&gt;"",TEXT(A312,"ddd"),"")</f>
        <v>Tue</v>
      </c>
      <c r="I312" s="1" t="str">
        <f aca="false">IF(A312&lt;&gt;"",TEXT(A312,"MMM"),"")</f>
        <v>Aug</v>
      </c>
      <c r="J312" s="3" t="n">
        <f aca="false">IF(G312&gt;0,1,IF(G312&lt;0,-1,0))</f>
        <v>1</v>
      </c>
      <c r="K312" s="3" t="n">
        <f aca="false">IF(J312=J311,K311+1,1)</f>
        <v>1</v>
      </c>
      <c r="L312" s="9" t="str">
        <f aca="false">IF(ABS(G312)&gt;STRONG_MOV_TRSH,"STRONG","")</f>
        <v/>
      </c>
      <c r="M312" s="9"/>
      <c r="N312" s="9" t="str">
        <f aca="false">IF(L305="STRONG",(E308/E305)-1,"")</f>
        <v/>
      </c>
      <c r="O312" s="1" t="n">
        <f aca="false">(C312-D312)</f>
        <v>521.75</v>
      </c>
      <c r="P312" s="9" t="n">
        <f aca="false">STDEV(G291:G312)*SQRT(252)</f>
        <v>0.268185941617019</v>
      </c>
      <c r="Q312" s="10" t="e">
        <f aca="false">IF(O312&gt;Statistics!$B$11,"High",IF(O312&lt;Statistics!$B$10,"Low", "Normal"))</f>
        <v>#NAME?</v>
      </c>
      <c r="R312" s="9" t="n">
        <f aca="false">G313</f>
        <v>-0.0117581689699573</v>
      </c>
      <c r="S312" s="9" t="n">
        <f aca="false">IF(E315&lt;&gt;"",(E312/E315)-1,"")</f>
        <v>-0.02087404153247</v>
      </c>
      <c r="T312" s="13" t="n">
        <f aca="false">F312/AVERAGE(F291:F310)</f>
        <v>1.19734752372192</v>
      </c>
      <c r="U312" s="1" t="n">
        <f aca="false">O312-O311</f>
        <v>-526.25</v>
      </c>
      <c r="V312" s="9" t="e">
        <f aca="false">IF(Q312="High","Wait",IF(G312&gt;0,"Buy","Sell"))</f>
        <v>#NAME?</v>
      </c>
      <c r="W312" s="9" t="e">
        <f aca="false">IF(Q312="High","Close",IF(G312&lt;0,"Close","Hold"))</f>
        <v>#NAME?</v>
      </c>
      <c r="X312" s="9" t="e">
        <f aca="false">IF(Q312="Normal", "Confirmed","Check")</f>
        <v>#NAME?</v>
      </c>
      <c r="Y312" s="9"/>
    </row>
    <row r="313" customFormat="false" ht="12.8" hidden="false" customHeight="false" outlineLevel="0" collapsed="false">
      <c r="A313" s="11" t="n">
        <v>45511.2083333333</v>
      </c>
      <c r="B313" s="7" t="n">
        <v>17966.5</v>
      </c>
      <c r="C313" s="7" t="n">
        <v>18558.5</v>
      </c>
      <c r="D313" s="7" t="n">
        <v>17834.25</v>
      </c>
      <c r="E313" s="7" t="n">
        <v>18040.25</v>
      </c>
      <c r="F313" s="8" t="n">
        <v>2136701</v>
      </c>
      <c r="G313" s="9" t="n">
        <f aca="false">IF(ISNUMBER(B312),LN(B313/B312), "")</f>
        <v>-0.0117581689699573</v>
      </c>
      <c r="H313" s="1" t="str">
        <f aca="false">IF(A313&lt;&gt;"",TEXT(A313,"ddd"),"")</f>
        <v>Wed</v>
      </c>
      <c r="I313" s="1" t="str">
        <f aca="false">IF(A313&lt;&gt;"",TEXT(A313,"MMM"),"")</f>
        <v>Aug</v>
      </c>
      <c r="J313" s="3" t="n">
        <f aca="false">IF(G313&gt;0,1,IF(G313&lt;0,-1,0))</f>
        <v>-1</v>
      </c>
      <c r="K313" s="3" t="n">
        <f aca="false">IF(J313=J312,K312+1,1)</f>
        <v>1</v>
      </c>
      <c r="L313" s="9" t="str">
        <f aca="false">IF(ABS(G313)&gt;STRONG_MOV_TRSH,"STRONG","")</f>
        <v/>
      </c>
      <c r="M313" s="9"/>
      <c r="N313" s="9" t="str">
        <f aca="false">IF(L306="STRONG",(E309/E306)-1,"")</f>
        <v/>
      </c>
      <c r="O313" s="1" t="n">
        <f aca="false">(C313-D313)</f>
        <v>724.25</v>
      </c>
      <c r="P313" s="9" t="n">
        <f aca="false">STDEV(G292:G313)*SQRT(252)</f>
        <v>0.267510599320914</v>
      </c>
      <c r="Q313" s="10" t="e">
        <f aca="false">IF(O313&gt;Statistics!$B$11,"High",IF(O313&lt;Statistics!$B$10,"Low", "Normal"))</f>
        <v>#NAME?</v>
      </c>
      <c r="R313" s="9" t="n">
        <f aca="false">G314</f>
        <v>0.0306257536017759</v>
      </c>
      <c r="S313" s="9" t="n">
        <f aca="false">IF(E316&lt;&gt;"",(E313/E316)-1,"")</f>
        <v>-0.029663694918445</v>
      </c>
      <c r="T313" s="13" t="n">
        <f aca="false">F313/AVERAGE(F292:F311)</f>
        <v>1.15531889141238</v>
      </c>
      <c r="U313" s="1" t="n">
        <f aca="false">O313-O312</f>
        <v>202.5</v>
      </c>
      <c r="V313" s="9" t="e">
        <f aca="false">IF(Q313="High","Wait",IF(G313&gt;0,"Buy","Sell"))</f>
        <v>#NAME?</v>
      </c>
      <c r="W313" s="9" t="e">
        <f aca="false">IF(Q313="High","Close",IF(G313&lt;0,"Close","Hold"))</f>
        <v>#NAME?</v>
      </c>
      <c r="X313" s="9" t="e">
        <f aca="false">IF(Q313="Normal", "Confirmed","Check")</f>
        <v>#NAME?</v>
      </c>
      <c r="Y313" s="9"/>
    </row>
    <row r="314" customFormat="false" ht="12.8" hidden="false" customHeight="false" outlineLevel="0" collapsed="false">
      <c r="A314" s="11" t="n">
        <v>45512.2083333333</v>
      </c>
      <c r="B314" s="7" t="n">
        <v>18525.25</v>
      </c>
      <c r="C314" s="7" t="n">
        <v>18594.5</v>
      </c>
      <c r="D314" s="7" t="n">
        <v>17745</v>
      </c>
      <c r="E314" s="7" t="n">
        <v>17881.25</v>
      </c>
      <c r="F314" s="8" t="n">
        <v>1842706</v>
      </c>
      <c r="G314" s="9" t="n">
        <f aca="false">IF(ISNUMBER(B313),LN(B314/B313), "")</f>
        <v>0.0306257536017759</v>
      </c>
      <c r="H314" s="1" t="str">
        <f aca="false">IF(A314&lt;&gt;"",TEXT(A314,"ddd"),"")</f>
        <v>Thu</v>
      </c>
      <c r="I314" s="1" t="str">
        <f aca="false">IF(A314&lt;&gt;"",TEXT(A314,"MMM"),"")</f>
        <v>Aug</v>
      </c>
      <c r="J314" s="3" t="n">
        <f aca="false">IF(G314&gt;0,1,IF(G314&lt;0,-1,0))</f>
        <v>1</v>
      </c>
      <c r="K314" s="3" t="n">
        <f aca="false">IF(J314=J313,K313+1,1)</f>
        <v>1</v>
      </c>
      <c r="L314" s="9" t="str">
        <f aca="false">IF(ABS(G314)&gt;STRONG_MOV_TRSH,"STRONG","")</f>
        <v>STRONG</v>
      </c>
      <c r="M314" s="9"/>
      <c r="N314" s="9" t="str">
        <f aca="false">IF(L307="STRONG",(E310/E307)-1,"")</f>
        <v/>
      </c>
      <c r="O314" s="1" t="n">
        <f aca="false">(C314-D314)</f>
        <v>849.5</v>
      </c>
      <c r="P314" s="9" t="n">
        <f aca="false">STDEV(G293:G314)*SQRT(252)</f>
        <v>0.294709960232571</v>
      </c>
      <c r="Q314" s="10" t="e">
        <f aca="false">IF(O314&gt;Statistics!$B$11,"High",IF(O314&lt;Statistics!$B$10,"Low", "Normal"))</f>
        <v>#NAME?</v>
      </c>
      <c r="R314" s="9" t="n">
        <f aca="false">G315</f>
        <v>0.00488675963224724</v>
      </c>
      <c r="S314" s="9" t="n">
        <f aca="false">IF(E317&lt;&gt;"",(E314/E317)-1,"")</f>
        <v>-0.040911285131946</v>
      </c>
      <c r="T314" s="13" t="n">
        <f aca="false">F314/AVERAGE(F293:F312)</f>
        <v>0.974179129743193</v>
      </c>
      <c r="U314" s="1" t="n">
        <f aca="false">O314-O313</f>
        <v>125.25</v>
      </c>
      <c r="V314" s="9" t="e">
        <f aca="false">IF(Q314="High","Wait",IF(G314&gt;0,"Buy","Sell"))</f>
        <v>#NAME?</v>
      </c>
      <c r="W314" s="9" t="e">
        <f aca="false">IF(Q314="High","Close",IF(G314&lt;0,"Close","Hold"))</f>
        <v>#NAME?</v>
      </c>
      <c r="X314" s="9" t="e">
        <f aca="false">IF(Q314="Normal", "Confirmed","Check")</f>
        <v>#NAME?</v>
      </c>
      <c r="Y314" s="9"/>
    </row>
    <row r="315" customFormat="false" ht="12.8" hidden="false" customHeight="false" outlineLevel="0" collapsed="false">
      <c r="A315" s="11" t="n">
        <v>45513.2083333333</v>
      </c>
      <c r="B315" s="7" t="n">
        <v>18616</v>
      </c>
      <c r="C315" s="7" t="n">
        <v>18674.75</v>
      </c>
      <c r="D315" s="7" t="n">
        <v>18383</v>
      </c>
      <c r="E315" s="7" t="n">
        <v>18551.75</v>
      </c>
      <c r="F315" s="8" t="n">
        <v>1607665</v>
      </c>
      <c r="G315" s="9" t="n">
        <f aca="false">IF(ISNUMBER(B314),LN(B315/B314), "")</f>
        <v>0.00488675963224724</v>
      </c>
      <c r="H315" s="1" t="str">
        <f aca="false">IF(A315&lt;&gt;"",TEXT(A315,"ddd"),"")</f>
        <v>Fri</v>
      </c>
      <c r="I315" s="1" t="str">
        <f aca="false">IF(A315&lt;&gt;"",TEXT(A315,"MMM"),"")</f>
        <v>Aug</v>
      </c>
      <c r="J315" s="3" t="n">
        <f aca="false">IF(G315&gt;0,1,IF(G315&lt;0,-1,0))</f>
        <v>1</v>
      </c>
      <c r="K315" s="3" t="n">
        <f aca="false">IF(J315=J314,K314+1,1)</f>
        <v>2</v>
      </c>
      <c r="L315" s="9" t="str">
        <f aca="false">IF(ABS(G315)&gt;STRONG_MOV_TRSH,"STRONG","")</f>
        <v/>
      </c>
      <c r="M315" s="9"/>
      <c r="N315" s="9" t="n">
        <f aca="false">IF(L308="STRONG",(E311/E308)-1,"")</f>
        <v>-0.025344462109168</v>
      </c>
      <c r="O315" s="1" t="n">
        <f aca="false">(C315-D315)</f>
        <v>291.75</v>
      </c>
      <c r="P315" s="9" t="n">
        <f aca="false">STDEV(G294:G315)*SQRT(252)</f>
        <v>0.291672410336151</v>
      </c>
      <c r="Q315" s="10" t="e">
        <f aca="false">IF(O315&gt;Statistics!$B$11,"High",IF(O315&lt;Statistics!$B$10,"Low", "Normal"))</f>
        <v>#NAME?</v>
      </c>
      <c r="R315" s="9" t="n">
        <f aca="false">G316</f>
        <v>0.0012615588633489</v>
      </c>
      <c r="S315" s="9" t="n">
        <f aca="false">IF(E318&lt;&gt;"",(E315/E318)-1,"")</f>
        <v>-0.0287041884816754</v>
      </c>
      <c r="T315" s="13" t="n">
        <f aca="false">F315/AVERAGE(F294:F313)</f>
        <v>0.826489405326205</v>
      </c>
      <c r="U315" s="1" t="n">
        <f aca="false">O315-O314</f>
        <v>-557.75</v>
      </c>
      <c r="V315" s="9" t="e">
        <f aca="false">IF(Q315="High","Wait",IF(G315&gt;0,"Buy","Sell"))</f>
        <v>#NAME?</v>
      </c>
      <c r="W315" s="9" t="e">
        <f aca="false">IF(Q315="High","Close",IF(G315&lt;0,"Close","Hold"))</f>
        <v>#NAME?</v>
      </c>
      <c r="X315" s="9" t="e">
        <f aca="false">IF(Q315="Normal", "Confirmed","Check")</f>
        <v>#NAME?</v>
      </c>
      <c r="Y315" s="9"/>
    </row>
    <row r="316" customFormat="false" ht="12.8" hidden="false" customHeight="false" outlineLevel="0" collapsed="false">
      <c r="A316" s="11" t="n">
        <v>45516.2083333333</v>
      </c>
      <c r="B316" s="7" t="n">
        <v>18639.5</v>
      </c>
      <c r="C316" s="7" t="n">
        <v>18765.5</v>
      </c>
      <c r="D316" s="7" t="n">
        <v>18514.5</v>
      </c>
      <c r="E316" s="7" t="n">
        <v>18591.75</v>
      </c>
      <c r="F316" s="8" t="n">
        <v>1477087</v>
      </c>
      <c r="G316" s="9" t="n">
        <f aca="false">IF(ISNUMBER(B315),LN(B316/B315), "")</f>
        <v>0.0012615588633489</v>
      </c>
      <c r="H316" s="1" t="str">
        <f aca="false">IF(A316&lt;&gt;"",TEXT(A316,"ddd"),"")</f>
        <v>Mon</v>
      </c>
      <c r="I316" s="1" t="str">
        <f aca="false">IF(A316&lt;&gt;"",TEXT(A316,"MMM"),"")</f>
        <v>Aug</v>
      </c>
      <c r="J316" s="3" t="n">
        <f aca="false">IF(G316&gt;0,1,IF(G316&lt;0,-1,0))</f>
        <v>1</v>
      </c>
      <c r="K316" s="3" t="n">
        <f aca="false">IF(J316=J315,K315+1,1)</f>
        <v>3</v>
      </c>
      <c r="L316" s="9" t="str">
        <f aca="false">IF(ABS(G316)&gt;STRONG_MOV_TRSH,"STRONG","")</f>
        <v/>
      </c>
      <c r="M316" s="9"/>
      <c r="N316" s="9" t="str">
        <f aca="false">IF(L309="STRONG",(E312/E309)-1,"")</f>
        <v/>
      </c>
      <c r="O316" s="1" t="n">
        <f aca="false">(C316-D316)</f>
        <v>251</v>
      </c>
      <c r="P316" s="9" t="n">
        <f aca="false">STDEV(G295:G316)*SQRT(252)</f>
        <v>0.286107420804245</v>
      </c>
      <c r="Q316" s="10" t="e">
        <f aca="false">IF(O316&gt;Statistics!$B$11,"High",IF(O316&lt;Statistics!$B$10,"Low", "Normal"))</f>
        <v>#NAME?</v>
      </c>
      <c r="R316" s="9" t="n">
        <f aca="false">G317</f>
        <v>0.0246278385258843</v>
      </c>
      <c r="S316" s="9" t="n">
        <f aca="false">IF(E319&lt;&gt;"",(E316/E319)-1,"")</f>
        <v>-0.0290627080803729</v>
      </c>
      <c r="T316" s="13" t="n">
        <f aca="false">F316/AVERAGE(F295:F314)</f>
        <v>0.758483130277312</v>
      </c>
      <c r="U316" s="1" t="n">
        <f aca="false">O316-O315</f>
        <v>-40.75</v>
      </c>
      <c r="V316" s="9" t="e">
        <f aca="false">IF(Q316="High","Wait",IF(G316&gt;0,"Buy","Sell"))</f>
        <v>#NAME?</v>
      </c>
      <c r="W316" s="9" t="e">
        <f aca="false">IF(Q316="High","Close",IF(G316&lt;0,"Close","Hold"))</f>
        <v>#NAME?</v>
      </c>
      <c r="X316" s="9" t="e">
        <f aca="false">IF(Q316="Normal", "Confirmed","Check")</f>
        <v>#NAME?</v>
      </c>
      <c r="Y316" s="9"/>
    </row>
    <row r="317" customFormat="false" ht="12.8" hidden="false" customHeight="false" outlineLevel="0" collapsed="false">
      <c r="A317" s="11" t="n">
        <v>45517.2083333333</v>
      </c>
      <c r="B317" s="7" t="n">
        <v>19104.25</v>
      </c>
      <c r="C317" s="7" t="n">
        <v>19121.75</v>
      </c>
      <c r="D317" s="7" t="n">
        <v>18628.75</v>
      </c>
      <c r="E317" s="7" t="n">
        <v>18644</v>
      </c>
      <c r="F317" s="8" t="n">
        <v>1202244</v>
      </c>
      <c r="G317" s="9" t="n">
        <f aca="false">IF(ISNUMBER(B316),LN(B317/B316), "")</f>
        <v>0.0246278385258843</v>
      </c>
      <c r="H317" s="1" t="str">
        <f aca="false">IF(A317&lt;&gt;"",TEXT(A317,"ddd"),"")</f>
        <v>Tue</v>
      </c>
      <c r="I317" s="1" t="str">
        <f aca="false">IF(A317&lt;&gt;"",TEXT(A317,"MMM"),"")</f>
        <v>Aug</v>
      </c>
      <c r="J317" s="3" t="n">
        <f aca="false">IF(G317&gt;0,1,IF(G317&lt;0,-1,0))</f>
        <v>1</v>
      </c>
      <c r="K317" s="3" t="n">
        <f aca="false">IF(J317=J316,K316+1,1)</f>
        <v>4</v>
      </c>
      <c r="L317" s="9" t="str">
        <f aca="false">IF(ABS(G317)&gt;STRONG_MOV_TRSH,"STRONG","")</f>
        <v/>
      </c>
      <c r="M317" s="9"/>
      <c r="N317" s="9" t="str">
        <f aca="false">IF(L310="STRONG",(E313/E310)-1,"")</f>
        <v/>
      </c>
      <c r="O317" s="1" t="n">
        <f aca="false">(C317-D317)</f>
        <v>493</v>
      </c>
      <c r="P317" s="9" t="n">
        <f aca="false">STDEV(G296:G317)*SQRT(252)</f>
        <v>0.301307099938815</v>
      </c>
      <c r="Q317" s="10" t="e">
        <f aca="false">IF(O317&gt;Statistics!$B$11,"High",IF(O317&lt;Statistics!$B$10,"Low", "Normal"))</f>
        <v>#NAME?</v>
      </c>
      <c r="R317" s="9" t="n">
        <f aca="false">G318</f>
        <v>0.000562543759152388</v>
      </c>
      <c r="S317" s="9" t="n">
        <f aca="false">IF(E320&lt;&gt;"",(E317/E320)-1,"")</f>
        <v>-0.0472686391742041</v>
      </c>
      <c r="T317" s="13" t="n">
        <f aca="false">F317/AVERAGE(F296:F315)</f>
        <v>0.614215382870496</v>
      </c>
      <c r="U317" s="1" t="n">
        <f aca="false">O317-O316</f>
        <v>242</v>
      </c>
      <c r="V317" s="9" t="e">
        <f aca="false">IF(Q317="High","Wait",IF(G317&gt;0,"Buy","Sell"))</f>
        <v>#NAME?</v>
      </c>
      <c r="W317" s="9" t="e">
        <f aca="false">IF(Q317="High","Close",IF(G317&lt;0,"Close","Hold"))</f>
        <v>#NAME?</v>
      </c>
      <c r="X317" s="9" t="e">
        <f aca="false">IF(Q317="Normal", "Confirmed","Check")</f>
        <v>#NAME?</v>
      </c>
      <c r="Y317" s="9"/>
    </row>
    <row r="318" customFormat="false" ht="12.8" hidden="false" customHeight="false" outlineLevel="0" collapsed="false">
      <c r="A318" s="11" t="n">
        <v>45518.2083333333</v>
      </c>
      <c r="B318" s="7" t="n">
        <v>19115</v>
      </c>
      <c r="C318" s="7" t="n">
        <v>19203.75</v>
      </c>
      <c r="D318" s="7" t="n">
        <v>18925.5</v>
      </c>
      <c r="E318" s="7" t="n">
        <v>19100</v>
      </c>
      <c r="F318" s="8" t="n">
        <v>1405052</v>
      </c>
      <c r="G318" s="9" t="n">
        <f aca="false">IF(ISNUMBER(B317),LN(B318/B317), "")</f>
        <v>0.000562543759152388</v>
      </c>
      <c r="H318" s="1" t="str">
        <f aca="false">IF(A318&lt;&gt;"",TEXT(A318,"ddd"),"")</f>
        <v>Wed</v>
      </c>
      <c r="I318" s="1" t="str">
        <f aca="false">IF(A318&lt;&gt;"",TEXT(A318,"MMM"),"")</f>
        <v>Aug</v>
      </c>
      <c r="J318" s="3" t="n">
        <f aca="false">IF(G318&gt;0,1,IF(G318&lt;0,-1,0))</f>
        <v>1</v>
      </c>
      <c r="K318" s="3" t="n">
        <f aca="false">IF(J318=J317,K317+1,1)</f>
        <v>5</v>
      </c>
      <c r="L318" s="9" t="str">
        <f aca="false">IF(ABS(G318)&gt;STRONG_MOV_TRSH,"STRONG","")</f>
        <v/>
      </c>
      <c r="M318" s="9"/>
      <c r="N318" s="9" t="n">
        <f aca="false">IF(L311="STRONG",(E314/E311)-1,"")</f>
        <v>-0.027757010616173</v>
      </c>
      <c r="O318" s="1" t="n">
        <f aca="false">(C318-D318)</f>
        <v>278.25</v>
      </c>
      <c r="P318" s="9" t="n">
        <f aca="false">STDEV(G297:G318)*SQRT(252)</f>
        <v>0.300835540024231</v>
      </c>
      <c r="Q318" s="10" t="e">
        <f aca="false">IF(O318&gt;Statistics!$B$11,"High",IF(O318&lt;Statistics!$B$10,"Low", "Normal"))</f>
        <v>#NAME?</v>
      </c>
      <c r="R318" s="9" t="n">
        <f aca="false">G319</f>
        <v>0.0240991085699886</v>
      </c>
      <c r="S318" s="9" t="n">
        <f aca="false">IF(E321&lt;&gt;"",(E318/E321)-1,"")</f>
        <v>-0.0269127405652567</v>
      </c>
      <c r="T318" s="13" t="n">
        <f aca="false">F318/AVERAGE(F297:F316)</f>
        <v>0.717725524639218</v>
      </c>
      <c r="U318" s="1" t="n">
        <f aca="false">O318-O317</f>
        <v>-214.75</v>
      </c>
      <c r="V318" s="9" t="e">
        <f aca="false">IF(Q318="High","Wait",IF(G318&gt;0,"Buy","Sell"))</f>
        <v>#NAME?</v>
      </c>
      <c r="W318" s="9" t="e">
        <f aca="false">IF(Q318="High","Close",IF(G318&lt;0,"Close","Hold"))</f>
        <v>#NAME?</v>
      </c>
      <c r="X318" s="9" t="e">
        <f aca="false">IF(Q318="Normal", "Confirmed","Check")</f>
        <v>#NAME?</v>
      </c>
      <c r="Y318" s="9"/>
    </row>
    <row r="319" customFormat="false" ht="12.8" hidden="false" customHeight="false" outlineLevel="0" collapsed="false">
      <c r="A319" s="11" t="n">
        <v>45519.2083333333</v>
      </c>
      <c r="B319" s="7" t="n">
        <v>19581.25</v>
      </c>
      <c r="C319" s="7" t="n">
        <v>19603.5</v>
      </c>
      <c r="D319" s="7" t="n">
        <v>19100.25</v>
      </c>
      <c r="E319" s="7" t="n">
        <v>19148.25</v>
      </c>
      <c r="F319" s="8" t="n">
        <v>1185059</v>
      </c>
      <c r="G319" s="9" t="n">
        <f aca="false">IF(ISNUMBER(B318),LN(B319/B318), "")</f>
        <v>0.0240991085699886</v>
      </c>
      <c r="H319" s="1" t="str">
        <f aca="false">IF(A319&lt;&gt;"",TEXT(A319,"ddd"),"")</f>
        <v>Thu</v>
      </c>
      <c r="I319" s="1" t="str">
        <f aca="false">IF(A319&lt;&gt;"",TEXT(A319,"MMM"),"")</f>
        <v>Aug</v>
      </c>
      <c r="J319" s="3" t="n">
        <f aca="false">IF(G319&gt;0,1,IF(G319&lt;0,-1,0))</f>
        <v>1</v>
      </c>
      <c r="K319" s="3" t="n">
        <f aca="false">IF(J319=J318,K318+1,1)</f>
        <v>6</v>
      </c>
      <c r="L319" s="9" t="str">
        <f aca="false">IF(ABS(G319)&gt;STRONG_MOV_TRSH,"STRONG","")</f>
        <v/>
      </c>
      <c r="M319" s="9"/>
      <c r="N319" s="9" t="str">
        <f aca="false">IF(L312="STRONG",(E315/E312)-1,"")</f>
        <v/>
      </c>
      <c r="O319" s="1" t="n">
        <f aca="false">(C319-D319)</f>
        <v>503.25</v>
      </c>
      <c r="P319" s="9" t="n">
        <f aca="false">STDEV(G298:G319)*SQRT(252)</f>
        <v>0.314733136304791</v>
      </c>
      <c r="Q319" s="10" t="e">
        <f aca="false">IF(O319&gt;Statistics!$B$11,"High",IF(O319&lt;Statistics!$B$10,"Low", "Normal"))</f>
        <v>#NAME?</v>
      </c>
      <c r="R319" s="9" t="n">
        <f aca="false">G320</f>
        <v>0.00125041484125965</v>
      </c>
      <c r="S319" s="9" t="n">
        <f aca="false">IF(E322&lt;&gt;"",(E319/E322)-1,"")</f>
        <v>-0.0355469930492596</v>
      </c>
      <c r="T319" s="13" t="n">
        <f aca="false">F319/AVERAGE(F298:F317)</f>
        <v>0.608841833951975</v>
      </c>
      <c r="U319" s="1" t="n">
        <f aca="false">O319-O318</f>
        <v>225</v>
      </c>
      <c r="V319" s="9" t="e">
        <f aca="false">IF(Q319="High","Wait",IF(G319&gt;0,"Buy","Sell"))</f>
        <v>#NAME?</v>
      </c>
      <c r="W319" s="9" t="e">
        <f aca="false">IF(Q319="High","Close",IF(G319&lt;0,"Close","Hold"))</f>
        <v>#NAME?</v>
      </c>
      <c r="X319" s="9" t="e">
        <f aca="false">IF(Q319="Normal", "Confirmed","Check")</f>
        <v>#NAME?</v>
      </c>
      <c r="Y319" s="9"/>
    </row>
    <row r="320" customFormat="false" ht="12.8" hidden="false" customHeight="false" outlineLevel="0" collapsed="false">
      <c r="A320" s="11" t="n">
        <v>45520.2083333333</v>
      </c>
      <c r="B320" s="7" t="n">
        <v>19605.75</v>
      </c>
      <c r="C320" s="7" t="n">
        <v>19683</v>
      </c>
      <c r="D320" s="7" t="n">
        <v>19445.25</v>
      </c>
      <c r="E320" s="7" t="n">
        <v>19569</v>
      </c>
      <c r="F320" s="8" t="n">
        <v>1139475</v>
      </c>
      <c r="G320" s="9" t="n">
        <f aca="false">IF(ISNUMBER(B319),LN(B320/B319), "")</f>
        <v>0.00125041484125965</v>
      </c>
      <c r="H320" s="1" t="str">
        <f aca="false">IF(A320&lt;&gt;"",TEXT(A320,"ddd"),"")</f>
        <v>Fri</v>
      </c>
      <c r="I320" s="1" t="str">
        <f aca="false">IF(A320&lt;&gt;"",TEXT(A320,"MMM"),"")</f>
        <v>Aug</v>
      </c>
      <c r="J320" s="3" t="n">
        <f aca="false">IF(G320&gt;0,1,IF(G320&lt;0,-1,0))</f>
        <v>1</v>
      </c>
      <c r="K320" s="3" t="n">
        <f aca="false">IF(J320=J319,K319+1,1)</f>
        <v>7</v>
      </c>
      <c r="L320" s="9" t="str">
        <f aca="false">IF(ABS(G320)&gt;STRONG_MOV_TRSH,"STRONG","")</f>
        <v/>
      </c>
      <c r="M320" s="9"/>
      <c r="N320" s="9" t="str">
        <f aca="false">IF(L313="STRONG",(E316/E313)-1,"")</f>
        <v/>
      </c>
      <c r="O320" s="1" t="n">
        <f aca="false">(C320-D320)</f>
        <v>237.75</v>
      </c>
      <c r="P320" s="9" t="n">
        <f aca="false">STDEV(G299:G320)*SQRT(252)</f>
        <v>0.299592169179839</v>
      </c>
      <c r="Q320" s="10" t="e">
        <f aca="false">IF(O320&gt;Statistics!$B$11,"High",IF(O320&lt;Statistics!$B$10,"Low", "Normal"))</f>
        <v>#NAME?</v>
      </c>
      <c r="R320" s="9" t="n">
        <f aca="false">G321</f>
        <v>0.0127714685879001</v>
      </c>
      <c r="S320" s="9" t="n">
        <f aca="false">IF(E323&lt;&gt;"",(E320/E323)-1,"")</f>
        <v>-0.0119161827821257</v>
      </c>
      <c r="T320" s="13" t="n">
        <f aca="false">F320/AVERAGE(F299:F318)</f>
        <v>0.59111111745148</v>
      </c>
      <c r="U320" s="1" t="n">
        <f aca="false">O320-O319</f>
        <v>-265.5</v>
      </c>
      <c r="V320" s="9" t="e">
        <f aca="false">IF(Q320="High","Wait",IF(G320&gt;0,"Buy","Sell"))</f>
        <v>#NAME?</v>
      </c>
      <c r="W320" s="9" t="e">
        <f aca="false">IF(Q320="High","Close",IF(G320&lt;0,"Close","Hold"))</f>
        <v>#NAME?</v>
      </c>
      <c r="X320" s="9" t="e">
        <f aca="false">IF(Q320="Normal", "Confirmed","Check")</f>
        <v>#NAME?</v>
      </c>
      <c r="Y320" s="9"/>
    </row>
    <row r="321" customFormat="false" ht="12.8" hidden="false" customHeight="false" outlineLevel="0" collapsed="false">
      <c r="A321" s="11" t="n">
        <v>45523.2083333333</v>
      </c>
      <c r="B321" s="7" t="n">
        <v>19857.75</v>
      </c>
      <c r="C321" s="7" t="n">
        <v>19872.75</v>
      </c>
      <c r="D321" s="7" t="n">
        <v>19525</v>
      </c>
      <c r="E321" s="7" t="n">
        <v>19628.25</v>
      </c>
      <c r="F321" s="8" t="n">
        <v>1104455</v>
      </c>
      <c r="G321" s="9" t="n">
        <f aca="false">IF(ISNUMBER(B320),LN(B321/B320), "")</f>
        <v>0.0127714685879001</v>
      </c>
      <c r="H321" s="1" t="str">
        <f aca="false">IF(A321&lt;&gt;"",TEXT(A321,"ddd"),"")</f>
        <v>Mon</v>
      </c>
      <c r="I321" s="1" t="str">
        <f aca="false">IF(A321&lt;&gt;"",TEXT(A321,"MMM"),"")</f>
        <v>Aug</v>
      </c>
      <c r="J321" s="3" t="n">
        <f aca="false">IF(G321&gt;0,1,IF(G321&lt;0,-1,0))</f>
        <v>1</v>
      </c>
      <c r="K321" s="3" t="n">
        <f aca="false">IF(J321=J320,K320+1,1)</f>
        <v>8</v>
      </c>
      <c r="L321" s="9" t="str">
        <f aca="false">IF(ABS(G321)&gt;STRONG_MOV_TRSH,"STRONG","")</f>
        <v/>
      </c>
      <c r="M321" s="9"/>
      <c r="N321" s="9" t="n">
        <f aca="false">IF(L314="STRONG",(E317/E314)-1,"")</f>
        <v>0.0426564138413141</v>
      </c>
      <c r="O321" s="1" t="n">
        <f aca="false">(C321-D321)</f>
        <v>347.75</v>
      </c>
      <c r="P321" s="9" t="n">
        <f aca="false">STDEV(G300:G321)*SQRT(252)</f>
        <v>0.302709141239685</v>
      </c>
      <c r="Q321" s="10" t="e">
        <f aca="false">IF(O321&gt;Statistics!$B$11,"High",IF(O321&lt;Statistics!$B$10,"Low", "Normal"))</f>
        <v>#NAME?</v>
      </c>
      <c r="R321" s="9" t="n">
        <f aca="false">G322</f>
        <v>-0.00243273853348345</v>
      </c>
      <c r="S321" s="9" t="n">
        <f aca="false">IF(E324&lt;&gt;"",(E321/E324)-1,"")</f>
        <v>-0.0145347742591407</v>
      </c>
      <c r="T321" s="13" t="n">
        <f aca="false">F321/AVERAGE(F300:F319)</f>
        <v>0.585213792289281</v>
      </c>
      <c r="U321" s="1" t="n">
        <f aca="false">O321-O320</f>
        <v>110</v>
      </c>
      <c r="V321" s="9" t="e">
        <f aca="false">IF(Q321="High","Wait",IF(G321&gt;0,"Buy","Sell"))</f>
        <v>#NAME?</v>
      </c>
      <c r="W321" s="9" t="e">
        <f aca="false">IF(Q321="High","Close",IF(G321&lt;0,"Close","Hold"))</f>
        <v>#NAME?</v>
      </c>
      <c r="X321" s="9" t="e">
        <f aca="false">IF(Q321="Normal", "Confirmed","Check")</f>
        <v>#NAME?</v>
      </c>
      <c r="Y321" s="9"/>
    </row>
    <row r="322" customFormat="false" ht="12.8" hidden="false" customHeight="false" outlineLevel="0" collapsed="false">
      <c r="A322" s="11" t="n">
        <v>45524.2083333333</v>
      </c>
      <c r="B322" s="7" t="n">
        <v>19809.5</v>
      </c>
      <c r="C322" s="7" t="n">
        <v>19930.75</v>
      </c>
      <c r="D322" s="7" t="n">
        <v>19743</v>
      </c>
      <c r="E322" s="7" t="n">
        <v>19854</v>
      </c>
      <c r="F322" s="8" t="n">
        <v>1139350</v>
      </c>
      <c r="G322" s="9" t="n">
        <f aca="false">IF(ISNUMBER(B321),LN(B322/B321), "")</f>
        <v>-0.00243273853348345</v>
      </c>
      <c r="H322" s="1" t="str">
        <f aca="false">IF(A322&lt;&gt;"",TEXT(A322,"ddd"),"")</f>
        <v>Tue</v>
      </c>
      <c r="I322" s="1" t="str">
        <f aca="false">IF(A322&lt;&gt;"",TEXT(A322,"MMM"),"")</f>
        <v>Aug</v>
      </c>
      <c r="J322" s="3" t="n">
        <f aca="false">IF(G322&gt;0,1,IF(G322&lt;0,-1,0))</f>
        <v>-1</v>
      </c>
      <c r="K322" s="3" t="n">
        <f aca="false">IF(J322=J321,K321+1,1)</f>
        <v>1</v>
      </c>
      <c r="L322" s="9" t="str">
        <f aca="false">IF(ABS(G322)&gt;STRONG_MOV_TRSH,"STRONG","")</f>
        <v/>
      </c>
      <c r="M322" s="9"/>
      <c r="N322" s="9" t="str">
        <f aca="false">IF(L315="STRONG",(E318/E315)-1,"")</f>
        <v/>
      </c>
      <c r="O322" s="1" t="n">
        <f aca="false">(C322-D322)</f>
        <v>187.75</v>
      </c>
      <c r="P322" s="9" t="n">
        <f aca="false">STDEV(G301:G322)*SQRT(252)</f>
        <v>0.301051577131671</v>
      </c>
      <c r="Q322" s="10" t="e">
        <f aca="false">IF(O322&gt;Statistics!$B$11,"High",IF(O322&lt;Statistics!$B$10,"Low", "Normal"))</f>
        <v>#NAME?</v>
      </c>
      <c r="R322" s="9" t="n">
        <f aca="false">G323</f>
        <v>0.00503538413818863</v>
      </c>
      <c r="S322" s="9" t="n">
        <f aca="false">IF(E325&lt;&gt;"",(E322/E325)-1,"")</f>
        <v>0.0118621392622795</v>
      </c>
      <c r="T322" s="13" t="n">
        <f aca="false">F322/AVERAGE(F301:F320)</f>
        <v>0.614514030158678</v>
      </c>
      <c r="U322" s="1" t="n">
        <f aca="false">O322-O321</f>
        <v>-160</v>
      </c>
      <c r="V322" s="9" t="e">
        <f aca="false">IF(Q322="High","Wait",IF(G322&gt;0,"Buy","Sell"))</f>
        <v>#NAME?</v>
      </c>
      <c r="W322" s="9" t="e">
        <f aca="false">IF(Q322="High","Close",IF(G322&lt;0,"Close","Hold"))</f>
        <v>#NAME?</v>
      </c>
      <c r="X322" s="9" t="e">
        <f aca="false">IF(Q322="Normal", "Confirmed","Check")</f>
        <v>#NAME?</v>
      </c>
      <c r="Y322" s="9"/>
    </row>
    <row r="323" customFormat="false" ht="12.8" hidden="false" customHeight="false" outlineLevel="0" collapsed="false">
      <c r="A323" s="11" t="n">
        <v>45525.2083333333</v>
      </c>
      <c r="B323" s="7" t="n">
        <v>19909.5</v>
      </c>
      <c r="C323" s="7" t="n">
        <v>19982</v>
      </c>
      <c r="D323" s="7" t="n">
        <v>19771.25</v>
      </c>
      <c r="E323" s="7" t="n">
        <v>19805</v>
      </c>
      <c r="F323" s="8" t="n">
        <v>1256540</v>
      </c>
      <c r="G323" s="9" t="n">
        <f aca="false">IF(ISNUMBER(B322),LN(B323/B322), "")</f>
        <v>0.00503538413818863</v>
      </c>
      <c r="H323" s="1" t="str">
        <f aca="false">IF(A323&lt;&gt;"",TEXT(A323,"ddd"),"")</f>
        <v>Wed</v>
      </c>
      <c r="I323" s="1" t="str">
        <f aca="false">IF(A323&lt;&gt;"",TEXT(A323,"MMM"),"")</f>
        <v>Aug</v>
      </c>
      <c r="J323" s="3" t="n">
        <f aca="false">IF(G323&gt;0,1,IF(G323&lt;0,-1,0))</f>
        <v>1</v>
      </c>
      <c r="K323" s="3" t="n">
        <f aca="false">IF(J323=J322,K322+1,1)</f>
        <v>1</v>
      </c>
      <c r="L323" s="9" t="str">
        <f aca="false">IF(ABS(G323)&gt;STRONG_MOV_TRSH,"STRONG","")</f>
        <v/>
      </c>
      <c r="M323" s="9"/>
      <c r="N323" s="9" t="str">
        <f aca="false">IF(L316="STRONG",(E319/E316)-1,"")</f>
        <v/>
      </c>
      <c r="O323" s="1" t="n">
        <f aca="false">(C323-D323)</f>
        <v>210.75</v>
      </c>
      <c r="P323" s="9" t="n">
        <f aca="false">STDEV(G302:G323)*SQRT(252)</f>
        <v>0.297344035920963</v>
      </c>
      <c r="Q323" s="10" t="e">
        <f aca="false">IF(O323&gt;Statistics!$B$11,"High",IF(O323&lt;Statistics!$B$10,"Low", "Normal"))</f>
        <v>#NAME?</v>
      </c>
      <c r="R323" s="9" t="n">
        <f aca="false">G324</f>
        <v>-0.0167777485594394</v>
      </c>
      <c r="S323" s="9" t="n">
        <f aca="false">IF(E326&lt;&gt;"",(E323/E326)-1,"")</f>
        <v>0.000859106529209619</v>
      </c>
      <c r="T323" s="13" t="n">
        <f aca="false">F323/AVERAGE(F302:F321)</f>
        <v>0.688705169988702</v>
      </c>
      <c r="U323" s="1" t="n">
        <f aca="false">O323-O322</f>
        <v>23</v>
      </c>
      <c r="V323" s="9" t="e">
        <f aca="false">IF(Q323="High","Wait",IF(G323&gt;0,"Buy","Sell"))</f>
        <v>#NAME?</v>
      </c>
      <c r="W323" s="9" t="e">
        <f aca="false">IF(Q323="High","Close",IF(G323&lt;0,"Close","Hold"))</f>
        <v>#NAME?</v>
      </c>
      <c r="X323" s="9" t="e">
        <f aca="false">IF(Q323="Normal", "Confirmed","Check")</f>
        <v>#NAME?</v>
      </c>
      <c r="Y323" s="9"/>
    </row>
    <row r="324" customFormat="false" ht="12.8" hidden="false" customHeight="false" outlineLevel="0" collapsed="false">
      <c r="A324" s="11" t="n">
        <v>45526.2083333333</v>
      </c>
      <c r="B324" s="7" t="n">
        <v>19578.25</v>
      </c>
      <c r="C324" s="7" t="n">
        <v>20025.75</v>
      </c>
      <c r="D324" s="7" t="n">
        <v>19542</v>
      </c>
      <c r="E324" s="7" t="n">
        <v>19917.75</v>
      </c>
      <c r="F324" s="8" t="n">
        <v>1526350</v>
      </c>
      <c r="G324" s="9" t="n">
        <f aca="false">IF(ISNUMBER(B323),LN(B324/B323), "")</f>
        <v>-0.0167777485594394</v>
      </c>
      <c r="H324" s="1" t="str">
        <f aca="false">IF(A324&lt;&gt;"",TEXT(A324,"ddd"),"")</f>
        <v>Thu</v>
      </c>
      <c r="I324" s="1" t="str">
        <f aca="false">IF(A324&lt;&gt;"",TEXT(A324,"MMM"),"")</f>
        <v>Aug</v>
      </c>
      <c r="J324" s="3" t="n">
        <f aca="false">IF(G324&gt;0,1,IF(G324&lt;0,-1,0))</f>
        <v>-1</v>
      </c>
      <c r="K324" s="3" t="n">
        <f aca="false">IF(J324=J323,K323+1,1)</f>
        <v>1</v>
      </c>
      <c r="L324" s="9" t="str">
        <f aca="false">IF(ABS(G324)&gt;STRONG_MOV_TRSH,"STRONG","")</f>
        <v/>
      </c>
      <c r="M324" s="9"/>
      <c r="N324" s="9" t="str">
        <f aca="false">IF(L317="STRONG",(E320/E317)-1,"")</f>
        <v/>
      </c>
      <c r="O324" s="1" t="n">
        <f aca="false">(C324-D324)</f>
        <v>483.75</v>
      </c>
      <c r="P324" s="9" t="n">
        <f aca="false">STDEV(G303:G324)*SQRT(252)</f>
        <v>0.302424897904988</v>
      </c>
      <c r="Q324" s="10" t="e">
        <f aca="false">IF(O324&gt;Statistics!$B$11,"High",IF(O324&lt;Statistics!$B$10,"Low", "Normal"))</f>
        <v>#NAME?</v>
      </c>
      <c r="R324" s="9" t="n">
        <f aca="false">G325</f>
        <v>0.0107954006318224</v>
      </c>
      <c r="S324" s="9" t="n">
        <f aca="false">IF(E327&lt;&gt;"",(E324/E327)-1,"")</f>
        <v>0.0185372214622672</v>
      </c>
      <c r="T324" s="13" t="n">
        <f aca="false">F324/AVERAGE(F303:F322)</f>
        <v>0.846288953493723</v>
      </c>
      <c r="U324" s="1" t="n">
        <f aca="false">O324-O323</f>
        <v>273</v>
      </c>
      <c r="V324" s="9" t="e">
        <f aca="false">IF(Q324="High","Wait",IF(G324&gt;0,"Buy","Sell"))</f>
        <v>#NAME?</v>
      </c>
      <c r="W324" s="9" t="e">
        <f aca="false">IF(Q324="High","Close",IF(G324&lt;0,"Close","Hold"))</f>
        <v>#NAME?</v>
      </c>
      <c r="X324" s="9" t="e">
        <f aca="false">IF(Q324="Normal", "Confirmed","Check")</f>
        <v>#NAME?</v>
      </c>
      <c r="Y324" s="9"/>
    </row>
    <row r="325" customFormat="false" ht="12.8" hidden="false" customHeight="false" outlineLevel="0" collapsed="false">
      <c r="A325" s="11" t="n">
        <v>45527.2083333333</v>
      </c>
      <c r="B325" s="7" t="n">
        <v>19790.75</v>
      </c>
      <c r="C325" s="7" t="n">
        <v>19903.25</v>
      </c>
      <c r="D325" s="7" t="n">
        <v>19592</v>
      </c>
      <c r="E325" s="7" t="n">
        <v>19621.25</v>
      </c>
      <c r="F325" s="8" t="n">
        <v>1389224</v>
      </c>
      <c r="G325" s="9" t="n">
        <f aca="false">IF(ISNUMBER(B324),LN(B325/B324), "")</f>
        <v>0.0107954006318224</v>
      </c>
      <c r="H325" s="1" t="str">
        <f aca="false">IF(A325&lt;&gt;"",TEXT(A325,"ddd"),"")</f>
        <v>Fri</v>
      </c>
      <c r="I325" s="1" t="str">
        <f aca="false">IF(A325&lt;&gt;"",TEXT(A325,"MMM"),"")</f>
        <v>Aug</v>
      </c>
      <c r="J325" s="3" t="n">
        <f aca="false">IF(G325&gt;0,1,IF(G325&lt;0,-1,0))</f>
        <v>1</v>
      </c>
      <c r="K325" s="3" t="n">
        <f aca="false">IF(J325=J324,K324+1,1)</f>
        <v>1</v>
      </c>
      <c r="L325" s="9" t="str">
        <f aca="false">IF(ABS(G325)&gt;STRONG_MOV_TRSH,"STRONG","")</f>
        <v/>
      </c>
      <c r="M325" s="9"/>
      <c r="N325" s="9" t="str">
        <f aca="false">IF(L318="STRONG",(E321/E318)-1,"")</f>
        <v/>
      </c>
      <c r="O325" s="1" t="n">
        <f aca="false">(C325-D325)</f>
        <v>311.25</v>
      </c>
      <c r="P325" s="9" t="n">
        <f aca="false">STDEV(G304:G325)*SQRT(252)</f>
        <v>0.276037278102305</v>
      </c>
      <c r="Q325" s="10" t="e">
        <f aca="false">IF(O325&gt;Statistics!$B$11,"High",IF(O325&lt;Statistics!$B$10,"Low", "Normal"))</f>
        <v>#NAME?</v>
      </c>
      <c r="R325" s="9" t="n">
        <f aca="false">G326</f>
        <v>-0.0101316188384718</v>
      </c>
      <c r="S325" s="9" t="n">
        <f aca="false">IF(E328&lt;&gt;"",(E325/E328)-1,"")</f>
        <v>-0.000852938181077456</v>
      </c>
      <c r="T325" s="13" t="n">
        <f aca="false">F325/AVERAGE(F304:F323)</f>
        <v>0.782215919958599</v>
      </c>
      <c r="U325" s="1" t="n">
        <f aca="false">O325-O324</f>
        <v>-172.5</v>
      </c>
      <c r="V325" s="9" t="e">
        <f aca="false">IF(Q325="High","Wait",IF(G325&gt;0,"Buy","Sell"))</f>
        <v>#NAME?</v>
      </c>
      <c r="W325" s="9" t="e">
        <f aca="false">IF(Q325="High","Close",IF(G325&lt;0,"Close","Hold"))</f>
        <v>#NAME?</v>
      </c>
      <c r="X325" s="9" t="e">
        <f aca="false">IF(Q325="Normal", "Confirmed","Check")</f>
        <v>#NAME?</v>
      </c>
      <c r="Y325" s="9"/>
    </row>
    <row r="326" customFormat="false" ht="12.8" hidden="false" customHeight="false" outlineLevel="0" collapsed="false">
      <c r="A326" s="11" t="n">
        <v>45530.2083333333</v>
      </c>
      <c r="B326" s="7" t="n">
        <v>19591.25</v>
      </c>
      <c r="C326" s="7" t="n">
        <v>19846.25</v>
      </c>
      <c r="D326" s="7" t="n">
        <v>19506.5</v>
      </c>
      <c r="E326" s="7" t="n">
        <v>19788</v>
      </c>
      <c r="F326" s="8" t="n">
        <v>1256338</v>
      </c>
      <c r="G326" s="9" t="n">
        <f aca="false">IF(ISNUMBER(B325),LN(B326/B325), "")</f>
        <v>-0.0101316188384718</v>
      </c>
      <c r="H326" s="1" t="str">
        <f aca="false">IF(A326&lt;&gt;"",TEXT(A326,"ddd"),"")</f>
        <v>Mon</v>
      </c>
      <c r="I326" s="1" t="str">
        <f aca="false">IF(A326&lt;&gt;"",TEXT(A326,"MMM"),"")</f>
        <v>Aug</v>
      </c>
      <c r="J326" s="3" t="n">
        <f aca="false">IF(G326&gt;0,1,IF(G326&lt;0,-1,0))</f>
        <v>-1</v>
      </c>
      <c r="K326" s="3" t="n">
        <f aca="false">IF(J326=J325,K325+1,1)</f>
        <v>1</v>
      </c>
      <c r="L326" s="9" t="str">
        <f aca="false">IF(ABS(G326)&gt;STRONG_MOV_TRSH,"STRONG","")</f>
        <v/>
      </c>
      <c r="M326" s="9"/>
      <c r="N326" s="9" t="str">
        <f aca="false">IF(L319="STRONG",(E322/E319)-1,"")</f>
        <v/>
      </c>
      <c r="O326" s="1" t="n">
        <f aca="false">(C326-D326)</f>
        <v>339.75</v>
      </c>
      <c r="P326" s="9" t="n">
        <f aca="false">STDEV(G305:G326)*SQRT(252)</f>
        <v>0.275559307760844</v>
      </c>
      <c r="Q326" s="10" t="e">
        <f aca="false">IF(O326&gt;Statistics!$B$11,"High",IF(O326&lt;Statistics!$B$10,"Low", "Normal"))</f>
        <v>#NAME?</v>
      </c>
      <c r="R326" s="9" t="n">
        <f aca="false">G327</f>
        <v>0.00318512181620777</v>
      </c>
      <c r="S326" s="9" t="n">
        <f aca="false">IF(E329&lt;&gt;"",(E326/E329)-1,"")</f>
        <v>0.0284422384782299</v>
      </c>
      <c r="T326" s="13" t="n">
        <f aca="false">F326/AVERAGE(F305:F324)</f>
        <v>0.726646305414901</v>
      </c>
      <c r="U326" s="1" t="n">
        <f aca="false">O326-O325</f>
        <v>28.5</v>
      </c>
      <c r="V326" s="9" t="e">
        <f aca="false">IF(Q326="High","Wait",IF(G326&gt;0,"Buy","Sell"))</f>
        <v>#NAME?</v>
      </c>
      <c r="W326" s="9" t="e">
        <f aca="false">IF(Q326="High","Close",IF(G326&lt;0,"Close","Hold"))</f>
        <v>#NAME?</v>
      </c>
      <c r="X326" s="9" t="e">
        <f aca="false">IF(Q326="Normal", "Confirmed","Check")</f>
        <v>#NAME?</v>
      </c>
      <c r="Y326" s="9"/>
    </row>
    <row r="327" customFormat="false" ht="12.8" hidden="false" customHeight="false" outlineLevel="0" collapsed="false">
      <c r="A327" s="11" t="n">
        <v>45531.2083333333</v>
      </c>
      <c r="B327" s="7" t="n">
        <v>19653.75</v>
      </c>
      <c r="C327" s="7" t="n">
        <v>19694.5</v>
      </c>
      <c r="D327" s="7" t="n">
        <v>19441.75</v>
      </c>
      <c r="E327" s="7" t="n">
        <v>19555.25</v>
      </c>
      <c r="F327" s="8" t="n">
        <v>1156765</v>
      </c>
      <c r="G327" s="9" t="n">
        <f aca="false">IF(ISNUMBER(B326),LN(B327/B326), "")</f>
        <v>0.00318512181620777</v>
      </c>
      <c r="H327" s="1" t="str">
        <f aca="false">IF(A327&lt;&gt;"",TEXT(A327,"ddd"),"")</f>
        <v>Tue</v>
      </c>
      <c r="I327" s="1" t="str">
        <f aca="false">IF(A327&lt;&gt;"",TEXT(A327,"MMM"),"")</f>
        <v>Aug</v>
      </c>
      <c r="J327" s="3" t="n">
        <f aca="false">IF(G327&gt;0,1,IF(G327&lt;0,-1,0))</f>
        <v>1</v>
      </c>
      <c r="K327" s="3" t="n">
        <f aca="false">IF(J327=J326,K326+1,1)</f>
        <v>1</v>
      </c>
      <c r="L327" s="9" t="str">
        <f aca="false">IF(ABS(G327)&gt;STRONG_MOV_TRSH,"STRONG","")</f>
        <v/>
      </c>
      <c r="M327" s="9"/>
      <c r="N327" s="9" t="str">
        <f aca="false">IF(L320="STRONG",(E323/E320)-1,"")</f>
        <v/>
      </c>
      <c r="O327" s="1" t="n">
        <f aca="false">(C327-D327)</f>
        <v>252.75</v>
      </c>
      <c r="P327" s="9" t="n">
        <f aca="false">STDEV(G306:G327)*SQRT(252)</f>
        <v>0.27414175188191</v>
      </c>
      <c r="Q327" s="10" t="e">
        <f aca="false">IF(O327&gt;Statistics!$B$11,"High",IF(O327&lt;Statistics!$B$10,"Low", "Normal"))</f>
        <v>#NAME?</v>
      </c>
      <c r="R327" s="9" t="n">
        <f aca="false">G328</f>
        <v>-0.0121835674395189</v>
      </c>
      <c r="S327" s="9" t="n">
        <f aca="false">IF(E330&lt;&gt;"",(E327/E330)-1,"")</f>
        <v>0.00546300581006731</v>
      </c>
      <c r="T327" s="13" t="n">
        <f aca="false">F327/AVERAGE(F306:F325)</f>
        <v>0.677506156045376</v>
      </c>
      <c r="U327" s="1" t="n">
        <f aca="false">O327-O326</f>
        <v>-87</v>
      </c>
      <c r="V327" s="9" t="e">
        <f aca="false">IF(Q327="High","Wait",IF(G327&gt;0,"Buy","Sell"))</f>
        <v>#NAME?</v>
      </c>
      <c r="W327" s="9" t="e">
        <f aca="false">IF(Q327="High","Close",IF(G327&lt;0,"Close","Hold"))</f>
        <v>#NAME?</v>
      </c>
      <c r="X327" s="9" t="e">
        <f aca="false">IF(Q327="Normal", "Confirmed","Check")</f>
        <v>#NAME?</v>
      </c>
      <c r="Y327" s="9"/>
    </row>
    <row r="328" customFormat="false" ht="12.8" hidden="false" customHeight="false" outlineLevel="0" collapsed="false">
      <c r="A328" s="11" t="n">
        <v>45532.2083333333</v>
      </c>
      <c r="B328" s="7" t="n">
        <v>19415.75</v>
      </c>
      <c r="C328" s="7" t="n">
        <v>19690</v>
      </c>
      <c r="D328" s="7" t="n">
        <v>19227</v>
      </c>
      <c r="E328" s="7" t="n">
        <v>19638</v>
      </c>
      <c r="F328" s="8" t="n">
        <v>1399017</v>
      </c>
      <c r="G328" s="9" t="n">
        <f aca="false">IF(ISNUMBER(B327),LN(B328/B327), "")</f>
        <v>-0.0121835674395189</v>
      </c>
      <c r="H328" s="1" t="str">
        <f aca="false">IF(A328&lt;&gt;"",TEXT(A328,"ddd"),"")</f>
        <v>Wed</v>
      </c>
      <c r="I328" s="1" t="str">
        <f aca="false">IF(A328&lt;&gt;"",TEXT(A328,"MMM"),"")</f>
        <v>Aug</v>
      </c>
      <c r="J328" s="3" t="n">
        <f aca="false">IF(G328&gt;0,1,IF(G328&lt;0,-1,0))</f>
        <v>-1</v>
      </c>
      <c r="K328" s="3" t="n">
        <f aca="false">IF(J328=J327,K327+1,1)</f>
        <v>1</v>
      </c>
      <c r="L328" s="9" t="str">
        <f aca="false">IF(ABS(G328)&gt;STRONG_MOV_TRSH,"STRONG","")</f>
        <v/>
      </c>
      <c r="M328" s="9"/>
      <c r="N328" s="9" t="str">
        <f aca="false">IF(L321="STRONG",(E324/E321)-1,"")</f>
        <v/>
      </c>
      <c r="O328" s="1" t="n">
        <f aca="false">(C328-D328)</f>
        <v>463</v>
      </c>
      <c r="P328" s="9" t="n">
        <f aca="false">STDEV(G307:G328)*SQRT(252)</f>
        <v>0.277787130122885</v>
      </c>
      <c r="Q328" s="10" t="e">
        <f aca="false">IF(O328&gt;Statistics!$B$11,"High",IF(O328&lt;Statistics!$B$10,"Low", "Normal"))</f>
        <v>#NAME?</v>
      </c>
      <c r="R328" s="9" t="n">
        <f aca="false">G329</f>
        <v>-0.00115952498239757</v>
      </c>
      <c r="S328" s="9" t="n">
        <f aca="false">IF(E331&lt;&gt;"",(E328/E331)-1,"")</f>
        <v>0.00193877551020405</v>
      </c>
      <c r="T328" s="13" t="n">
        <f aca="false">F328/AVERAGE(F307:F326)</f>
        <v>0.830841235830142</v>
      </c>
      <c r="U328" s="1" t="n">
        <f aca="false">O328-O327</f>
        <v>210.25</v>
      </c>
      <c r="V328" s="9" t="e">
        <f aca="false">IF(Q328="High","Wait",IF(G328&gt;0,"Buy","Sell"))</f>
        <v>#NAME?</v>
      </c>
      <c r="W328" s="9" t="e">
        <f aca="false">IF(Q328="High","Close",IF(G328&lt;0,"Close","Hold"))</f>
        <v>#NAME?</v>
      </c>
      <c r="X328" s="9" t="e">
        <f aca="false">IF(Q328="Normal", "Confirmed","Check")</f>
        <v>#NAME?</v>
      </c>
      <c r="Y328" s="9"/>
    </row>
    <row r="329" customFormat="false" ht="12.8" hidden="false" customHeight="false" outlineLevel="0" collapsed="false">
      <c r="A329" s="11" t="n">
        <v>45533.2083333333</v>
      </c>
      <c r="B329" s="7" t="n">
        <v>19393.25</v>
      </c>
      <c r="C329" s="7" t="n">
        <v>19692</v>
      </c>
      <c r="D329" s="7" t="n">
        <v>19139</v>
      </c>
      <c r="E329" s="7" t="n">
        <v>19240.75</v>
      </c>
      <c r="F329" s="8" t="n">
        <v>1695851</v>
      </c>
      <c r="G329" s="9" t="n">
        <f aca="false">IF(ISNUMBER(B328),LN(B329/B328), "")</f>
        <v>-0.00115952498239757</v>
      </c>
      <c r="H329" s="1" t="str">
        <f aca="false">IF(A329&lt;&gt;"",TEXT(A329,"ddd"),"")</f>
        <v>Thu</v>
      </c>
      <c r="I329" s="1" t="str">
        <f aca="false">IF(A329&lt;&gt;"",TEXT(A329,"MMM"),"")</f>
        <v>Aug</v>
      </c>
      <c r="J329" s="3" t="n">
        <f aca="false">IF(G329&gt;0,1,IF(G329&lt;0,-1,0))</f>
        <v>-1</v>
      </c>
      <c r="K329" s="3" t="n">
        <f aca="false">IF(J329=J328,K328+1,1)</f>
        <v>2</v>
      </c>
      <c r="L329" s="9" t="str">
        <f aca="false">IF(ABS(G329)&gt;STRONG_MOV_TRSH,"STRONG","")</f>
        <v/>
      </c>
      <c r="M329" s="9"/>
      <c r="N329" s="9" t="str">
        <f aca="false">IF(L322="STRONG",(E325/E322)-1,"")</f>
        <v/>
      </c>
      <c r="O329" s="1" t="n">
        <f aca="false">(C329-D329)</f>
        <v>553</v>
      </c>
      <c r="P329" s="9" t="n">
        <f aca="false">STDEV(G308:G329)*SQRT(252)</f>
        <v>0.272901739905587</v>
      </c>
      <c r="Q329" s="10" t="e">
        <f aca="false">IF(O329&gt;Statistics!$B$11,"High",IF(O329&lt;Statistics!$B$10,"Low", "Normal"))</f>
        <v>#NAME?</v>
      </c>
      <c r="R329" s="9" t="n">
        <f aca="false">G330</f>
        <v>0.0117772802667533</v>
      </c>
      <c r="S329" s="9" t="n">
        <f aca="false">IF(E332&lt;&gt;"",(E329/E332)-1,"")</f>
        <v>0.0131509662471696</v>
      </c>
      <c r="T329" s="13" t="n">
        <f aca="false">F329/AVERAGE(F308:F327)</f>
        <v>1.03271689150481</v>
      </c>
      <c r="U329" s="1" t="n">
        <f aca="false">O329-O328</f>
        <v>90</v>
      </c>
      <c r="V329" s="9" t="e">
        <f aca="false">IF(Q329="High","Wait",IF(G329&gt;0,"Buy","Sell"))</f>
        <v>#NAME?</v>
      </c>
      <c r="W329" s="9" t="e">
        <f aca="false">IF(Q329="High","Close",IF(G329&lt;0,"Close","Hold"))</f>
        <v>#NAME?</v>
      </c>
      <c r="X329" s="9" t="e">
        <f aca="false">IF(Q329="Normal", "Confirmed","Check")</f>
        <v>#NAME?</v>
      </c>
      <c r="Y329" s="9"/>
    </row>
    <row r="330" customFormat="false" ht="12.8" hidden="false" customHeight="false" outlineLevel="0" collapsed="false">
      <c r="A330" s="11" t="n">
        <v>45534.2083333333</v>
      </c>
      <c r="B330" s="7" t="n">
        <v>19623</v>
      </c>
      <c r="C330" s="7" t="n">
        <v>19633</v>
      </c>
      <c r="D330" s="7" t="n">
        <v>19370</v>
      </c>
      <c r="E330" s="7" t="n">
        <v>19449</v>
      </c>
      <c r="F330" s="8" t="n">
        <v>1324898</v>
      </c>
      <c r="G330" s="9" t="n">
        <f aca="false">IF(ISNUMBER(B329),LN(B330/B329), "")</f>
        <v>0.0117772802667533</v>
      </c>
      <c r="H330" s="1" t="str">
        <f aca="false">IF(A330&lt;&gt;"",TEXT(A330,"ddd"),"")</f>
        <v>Fri</v>
      </c>
      <c r="I330" s="1" t="str">
        <f aca="false">IF(A330&lt;&gt;"",TEXT(A330,"MMM"),"")</f>
        <v>Aug</v>
      </c>
      <c r="J330" s="3" t="n">
        <f aca="false">IF(G330&gt;0,1,IF(G330&lt;0,-1,0))</f>
        <v>1</v>
      </c>
      <c r="K330" s="3" t="n">
        <f aca="false">IF(J330=J329,K329+1,1)</f>
        <v>1</v>
      </c>
      <c r="L330" s="9" t="str">
        <f aca="false">IF(ABS(G330)&gt;STRONG_MOV_TRSH,"STRONG","")</f>
        <v/>
      </c>
      <c r="M330" s="9"/>
      <c r="N330" s="9" t="str">
        <f aca="false">IF(L323="STRONG",(E326/E323)-1,"")</f>
        <v/>
      </c>
      <c r="O330" s="1" t="n">
        <f aca="false">(C330-D330)</f>
        <v>263</v>
      </c>
      <c r="P330" s="9" t="n">
        <f aca="false">STDEV(G309:G330)*SQRT(252)</f>
        <v>0.256734012017885</v>
      </c>
      <c r="Q330" s="10" t="e">
        <f aca="false">IF(O330&gt;Statistics!$B$11,"High",IF(O330&lt;Statistics!$B$10,"Low", "Normal"))</f>
        <v>#NAME?</v>
      </c>
      <c r="R330" s="9" t="n">
        <f aca="false">G331</f>
        <v>-0.0319213217222498</v>
      </c>
      <c r="S330" s="9" t="n">
        <f aca="false">IF(E333&lt;&gt;"",(E330/E333)-1,"")</f>
        <v>0.0253314705959882</v>
      </c>
      <c r="T330" s="13" t="n">
        <f aca="false">F330/AVERAGE(F309:F328)</f>
        <v>0.818130222890033</v>
      </c>
      <c r="U330" s="1" t="n">
        <f aca="false">O330-O329</f>
        <v>-290</v>
      </c>
      <c r="V330" s="9" t="e">
        <f aca="false">IF(Q330="High","Wait",IF(G330&gt;0,"Buy","Sell"))</f>
        <v>#NAME?</v>
      </c>
      <c r="W330" s="9" t="e">
        <f aca="false">IF(Q330="High","Close",IF(G330&lt;0,"Close","Hold"))</f>
        <v>#NAME?</v>
      </c>
      <c r="X330" s="9" t="e">
        <f aca="false">IF(Q330="Normal", "Confirmed","Check")</f>
        <v>#NAME?</v>
      </c>
      <c r="Y330" s="9"/>
    </row>
    <row r="331" customFormat="false" ht="12.8" hidden="false" customHeight="false" outlineLevel="0" collapsed="false">
      <c r="A331" s="11" t="n">
        <v>45538.2083333333</v>
      </c>
      <c r="B331" s="7" t="n">
        <v>19006.5</v>
      </c>
      <c r="C331" s="7" t="n">
        <v>19683</v>
      </c>
      <c r="D331" s="7" t="n">
        <v>18911</v>
      </c>
      <c r="E331" s="7" t="n">
        <v>19600</v>
      </c>
      <c r="F331" s="8" t="n">
        <v>1784918</v>
      </c>
      <c r="G331" s="9" t="n">
        <f aca="false">IF(ISNUMBER(B330),LN(B331/B330), "")</f>
        <v>-0.0319213217222498</v>
      </c>
      <c r="H331" s="1" t="str">
        <f aca="false">IF(A331&lt;&gt;"",TEXT(A331,"ddd"),"")</f>
        <v>Tue</v>
      </c>
      <c r="I331" s="1" t="str">
        <f aca="false">IF(A331&lt;&gt;"",TEXT(A331,"MMM"),"")</f>
        <v>Sep</v>
      </c>
      <c r="J331" s="3" t="n">
        <f aca="false">IF(G331&gt;0,1,IF(G331&lt;0,-1,0))</f>
        <v>-1</v>
      </c>
      <c r="K331" s="3" t="n">
        <f aca="false">IF(J331=J330,K330+1,1)</f>
        <v>1</v>
      </c>
      <c r="L331" s="9" t="str">
        <f aca="false">IF(ABS(G331)&gt;STRONG_MOV_TRSH,"STRONG","")</f>
        <v>STRONG</v>
      </c>
      <c r="M331" s="9"/>
      <c r="N331" s="9" t="str">
        <f aca="false">IF(L324="STRONG",(E327/E324)-1,"")</f>
        <v/>
      </c>
      <c r="O331" s="1" t="n">
        <f aca="false">(C331-D331)</f>
        <v>772</v>
      </c>
      <c r="P331" s="9" t="n">
        <f aca="false">STDEV(G310:G331)*SQRT(252)</f>
        <v>0.265793689441221</v>
      </c>
      <c r="Q331" s="10" t="e">
        <f aca="false">IF(O331&gt;Statistics!$B$11,"High",IF(O331&lt;Statistics!$B$10,"Low", "Normal"))</f>
        <v>#NAME?</v>
      </c>
      <c r="R331" s="9" t="n">
        <f aca="false">G332</f>
        <v>-0.00231768125028495</v>
      </c>
      <c r="S331" s="9" t="n">
        <f aca="false">IF(E334&lt;&gt;"",(E331/E334)-1,"")</f>
        <v>0.0359408033826638</v>
      </c>
      <c r="T331" s="13" t="n">
        <f aca="false">F331/AVERAGE(F310:F329)</f>
        <v>1.12224398246038</v>
      </c>
      <c r="U331" s="1" t="n">
        <f aca="false">O331-O330</f>
        <v>509</v>
      </c>
      <c r="V331" s="9" t="e">
        <f aca="false">IF(Q331="High","Wait",IF(G331&gt;0,"Buy","Sell"))</f>
        <v>#NAME?</v>
      </c>
      <c r="W331" s="9" t="e">
        <f aca="false">IF(Q331="High","Close",IF(G331&lt;0,"Close","Hold"))</f>
        <v>#NAME?</v>
      </c>
      <c r="X331" s="9" t="e">
        <f aca="false">IF(Q331="Normal", "Confirmed","Check")</f>
        <v>#NAME?</v>
      </c>
      <c r="Y331" s="9"/>
    </row>
    <row r="332" customFormat="false" ht="12.8" hidden="false" customHeight="false" outlineLevel="0" collapsed="false">
      <c r="A332" s="11" t="n">
        <v>45539.2083333333</v>
      </c>
      <c r="B332" s="7" t="n">
        <v>18962.5</v>
      </c>
      <c r="C332" s="7" t="n">
        <v>19115</v>
      </c>
      <c r="D332" s="7" t="n">
        <v>18824.25</v>
      </c>
      <c r="E332" s="7" t="n">
        <v>18991</v>
      </c>
      <c r="F332" s="8" t="n">
        <v>1497422</v>
      </c>
      <c r="G332" s="9" t="n">
        <f aca="false">IF(ISNUMBER(B331),LN(B332/B331), "")</f>
        <v>-0.00231768125028495</v>
      </c>
      <c r="H332" s="1" t="str">
        <f aca="false">IF(A332&lt;&gt;"",TEXT(A332,"ddd"),"")</f>
        <v>Wed</v>
      </c>
      <c r="I332" s="1" t="str">
        <f aca="false">IF(A332&lt;&gt;"",TEXT(A332,"MMM"),"")</f>
        <v>Sep</v>
      </c>
      <c r="J332" s="3" t="n">
        <f aca="false">IF(G332&gt;0,1,IF(G332&lt;0,-1,0))</f>
        <v>-1</v>
      </c>
      <c r="K332" s="3" t="n">
        <f aca="false">IF(J332=J331,K331+1,1)</f>
        <v>2</v>
      </c>
      <c r="L332" s="9" t="str">
        <f aca="false">IF(ABS(G332)&gt;STRONG_MOV_TRSH,"STRONG","")</f>
        <v/>
      </c>
      <c r="M332" s="9"/>
      <c r="N332" s="9" t="str">
        <f aca="false">IF(L325="STRONG",(E328/E325)-1,"")</f>
        <v/>
      </c>
      <c r="O332" s="1" t="n">
        <f aca="false">(C332-D332)</f>
        <v>290.75</v>
      </c>
      <c r="P332" s="9" t="n">
        <f aca="false">STDEV(G311:G332)*SQRT(252)</f>
        <v>0.251081538070428</v>
      </c>
      <c r="Q332" s="10" t="e">
        <f aca="false">IF(O332&gt;Statistics!$B$11,"High",IF(O332&lt;Statistics!$B$10,"Low", "Normal"))</f>
        <v>#NAME?</v>
      </c>
      <c r="R332" s="9" t="n">
        <f aca="false">G333</f>
        <v>5.27342720155898E-005</v>
      </c>
      <c r="S332" s="9" t="n">
        <f aca="false">IF(E335&lt;&gt;"",(E332/E335)-1,"")</f>
        <v>0.0321476127068669</v>
      </c>
      <c r="T332" s="13" t="n">
        <f aca="false">F332/AVERAGE(F311:F330)</f>
        <v>0.974527707721476</v>
      </c>
      <c r="U332" s="1" t="n">
        <f aca="false">O332-O331</f>
        <v>-481.25</v>
      </c>
      <c r="V332" s="9" t="e">
        <f aca="false">IF(Q332="High","Wait",IF(G332&gt;0,"Buy","Sell"))</f>
        <v>#NAME?</v>
      </c>
      <c r="W332" s="9" t="e">
        <f aca="false">IF(Q332="High","Close",IF(G332&lt;0,"Close","Hold"))</f>
        <v>#NAME?</v>
      </c>
      <c r="X332" s="9" t="e">
        <f aca="false">IF(Q332="Normal", "Confirmed","Check")</f>
        <v>#NAME?</v>
      </c>
      <c r="Y332" s="9"/>
    </row>
    <row r="333" customFormat="false" ht="12.8" hidden="false" customHeight="false" outlineLevel="0" collapsed="false">
      <c r="A333" s="11" t="n">
        <v>45540.2083333333</v>
      </c>
      <c r="B333" s="7" t="n">
        <v>18963.5</v>
      </c>
      <c r="C333" s="7" t="n">
        <v>19150.25</v>
      </c>
      <c r="D333" s="7" t="n">
        <v>18828</v>
      </c>
      <c r="E333" s="7" t="n">
        <v>18968.5</v>
      </c>
      <c r="F333" s="8" t="n">
        <v>1484912</v>
      </c>
      <c r="G333" s="9" t="n">
        <f aca="false">IF(ISNUMBER(B332),LN(B333/B332), "")</f>
        <v>5.27342720155898E-005</v>
      </c>
      <c r="H333" s="1" t="str">
        <f aca="false">IF(A333&lt;&gt;"",TEXT(A333,"ddd"),"")</f>
        <v>Thu</v>
      </c>
      <c r="I333" s="1" t="str">
        <f aca="false">IF(A333&lt;&gt;"",TEXT(A333,"MMM"),"")</f>
        <v>Sep</v>
      </c>
      <c r="J333" s="3" t="n">
        <f aca="false">IF(G333&gt;0,1,IF(G333&lt;0,-1,0))</f>
        <v>1</v>
      </c>
      <c r="K333" s="3" t="n">
        <f aca="false">IF(J333=J332,K332+1,1)</f>
        <v>1</v>
      </c>
      <c r="L333" s="9" t="str">
        <f aca="false">IF(ABS(G333)&gt;STRONG_MOV_TRSH,"STRONG","")</f>
        <v/>
      </c>
      <c r="M333" s="9"/>
      <c r="N333" s="9" t="str">
        <f aca="false">IF(L326="STRONG",(E329/E326)-1,"")</f>
        <v/>
      </c>
      <c r="O333" s="1" t="n">
        <f aca="false">(C333-D333)</f>
        <v>322.25</v>
      </c>
      <c r="P333" s="9" t="n">
        <f aca="false">STDEV(G312:G333)*SQRT(252)</f>
        <v>0.226432862625698</v>
      </c>
      <c r="Q333" s="10" t="e">
        <f aca="false">IF(O333&gt;Statistics!$B$11,"High",IF(O333&lt;Statistics!$B$10,"Low", "Normal"))</f>
        <v>#NAME?</v>
      </c>
      <c r="R333" s="9" t="n">
        <f aca="false">G334</f>
        <v>-0.0270046539323536</v>
      </c>
      <c r="S333" s="9" t="n">
        <f aca="false">IF(E336&lt;&gt;"",(E333/E336)-1,"")</f>
        <v>0.013071633620402</v>
      </c>
      <c r="T333" s="13" t="n">
        <f aca="false">F333/AVERAGE(F312:F331)</f>
        <v>1.02043418577394</v>
      </c>
      <c r="U333" s="1" t="n">
        <f aca="false">O333-O332</f>
        <v>31.5</v>
      </c>
      <c r="V333" s="9" t="e">
        <f aca="false">IF(Q333="High","Wait",IF(G333&gt;0,"Buy","Sell"))</f>
        <v>#NAME?</v>
      </c>
      <c r="W333" s="9" t="e">
        <f aca="false">IF(Q333="High","Close",IF(G333&lt;0,"Close","Hold"))</f>
        <v>#NAME?</v>
      </c>
      <c r="X333" s="9" t="e">
        <f aca="false">IF(Q333="Normal", "Confirmed","Check")</f>
        <v>#NAME?</v>
      </c>
      <c r="Y333" s="9"/>
    </row>
    <row r="334" customFormat="false" ht="12.8" hidden="false" customHeight="false" outlineLevel="0" collapsed="false">
      <c r="A334" s="11" t="n">
        <v>45541.2083333333</v>
      </c>
      <c r="B334" s="7" t="n">
        <v>18458.25</v>
      </c>
      <c r="C334" s="7" t="n">
        <v>18972.5</v>
      </c>
      <c r="D334" s="7" t="n">
        <v>18337.25</v>
      </c>
      <c r="E334" s="7" t="n">
        <v>18920</v>
      </c>
      <c r="F334" s="8" t="n">
        <v>1794051</v>
      </c>
      <c r="G334" s="9" t="n">
        <f aca="false">IF(ISNUMBER(B333),LN(B334/B333), "")</f>
        <v>-0.0270046539323536</v>
      </c>
      <c r="H334" s="1" t="str">
        <f aca="false">IF(A334&lt;&gt;"",TEXT(A334,"ddd"),"")</f>
        <v>Fri</v>
      </c>
      <c r="I334" s="1" t="str">
        <f aca="false">IF(A334&lt;&gt;"",TEXT(A334,"MMM"),"")</f>
        <v>Sep</v>
      </c>
      <c r="J334" s="3" t="n">
        <f aca="false">IF(G334&gt;0,1,IF(G334&lt;0,-1,0))</f>
        <v>-1</v>
      </c>
      <c r="K334" s="3" t="n">
        <f aca="false">IF(J334=J333,K333+1,1)</f>
        <v>1</v>
      </c>
      <c r="L334" s="9" t="str">
        <f aca="false">IF(ABS(G334)&gt;STRONG_MOV_TRSH,"STRONG","")</f>
        <v/>
      </c>
      <c r="M334" s="9"/>
      <c r="N334" s="9" t="str">
        <f aca="false">IF(L327="STRONG",(E330/E327)-1,"")</f>
        <v/>
      </c>
      <c r="O334" s="1" t="n">
        <f aca="false">(C334-D334)</f>
        <v>635.25</v>
      </c>
      <c r="P334" s="9" t="n">
        <f aca="false">STDEV(G313:G334)*SQRT(252)</f>
        <v>0.245623472226769</v>
      </c>
      <c r="Q334" s="10" t="e">
        <f aca="false">IF(O334&gt;Statistics!$B$11,"High",IF(O334&lt;Statistics!$B$10,"Low", "Normal"))</f>
        <v>#NAME?</v>
      </c>
      <c r="R334" s="9" t="n">
        <f aca="false">G335</f>
        <v>0.0125975744401829</v>
      </c>
      <c r="S334" s="9" t="n">
        <f aca="false">IF(E337&lt;&gt;"",(E334/E337)-1,"")</f>
        <v>0.0041530112648771</v>
      </c>
      <c r="T334" s="13" t="n">
        <f aca="false">F334/AVERAGE(F313:F332)</f>
        <v>1.2577864072279</v>
      </c>
      <c r="U334" s="1" t="n">
        <f aca="false">O334-O333</f>
        <v>313</v>
      </c>
      <c r="V334" s="9" t="e">
        <f aca="false">IF(Q334="High","Wait",IF(G334&gt;0,"Buy","Sell"))</f>
        <v>#NAME?</v>
      </c>
      <c r="W334" s="9" t="e">
        <f aca="false">IF(Q334="High","Close",IF(G334&lt;0,"Close","Hold"))</f>
        <v>#NAME?</v>
      </c>
      <c r="X334" s="9" t="e">
        <f aca="false">IF(Q334="Normal", "Confirmed","Check")</f>
        <v>#NAME?</v>
      </c>
      <c r="Y334" s="9"/>
    </row>
    <row r="335" customFormat="false" ht="12.8" hidden="false" customHeight="false" outlineLevel="0" collapsed="false">
      <c r="A335" s="11" t="n">
        <v>45544.2083333333</v>
      </c>
      <c r="B335" s="7" t="n">
        <v>18692.25</v>
      </c>
      <c r="C335" s="7" t="n">
        <v>18735</v>
      </c>
      <c r="D335" s="7" t="n">
        <v>18386.75</v>
      </c>
      <c r="E335" s="7" t="n">
        <v>18399.5</v>
      </c>
      <c r="F335" s="8" t="n">
        <v>1794051</v>
      </c>
      <c r="G335" s="9" t="n">
        <f aca="false">IF(ISNUMBER(B334),LN(B335/B334), "")</f>
        <v>0.0125975744401829</v>
      </c>
      <c r="H335" s="1" t="str">
        <f aca="false">IF(A335&lt;&gt;"",TEXT(A335,"ddd"),"")</f>
        <v>Mon</v>
      </c>
      <c r="I335" s="1" t="str">
        <f aca="false">IF(A335&lt;&gt;"",TEXT(A335,"MMM"),"")</f>
        <v>Sep</v>
      </c>
      <c r="J335" s="3" t="n">
        <f aca="false">IF(G335&gt;0,1,IF(G335&lt;0,-1,0))</f>
        <v>1</v>
      </c>
      <c r="K335" s="3" t="n">
        <f aca="false">IF(J335=J334,K334+1,1)</f>
        <v>1</v>
      </c>
      <c r="L335" s="9" t="str">
        <f aca="false">IF(ABS(G335)&gt;STRONG_MOV_TRSH,"STRONG","")</f>
        <v/>
      </c>
      <c r="M335" s="9"/>
      <c r="N335" s="9" t="str">
        <f aca="false">IF(L328="STRONG",(E331/E328)-1,"")</f>
        <v/>
      </c>
      <c r="O335" s="1" t="n">
        <f aca="false">(C335-D335)</f>
        <v>348.25</v>
      </c>
      <c r="P335" s="9" t="n">
        <f aca="false">STDEV(G314:G335)*SQRT(252)</f>
        <v>0.244637725377113</v>
      </c>
      <c r="Q335" s="10" t="e">
        <f aca="false">IF(O335&gt;Statistics!$B$11,"High",IF(O335&lt;Statistics!$B$10,"Low", "Normal"))</f>
        <v>#NAME?</v>
      </c>
      <c r="R335" s="9" t="n">
        <f aca="false">G336</f>
        <v>0.00914634434051952</v>
      </c>
      <c r="S335" s="9" t="n">
        <f aca="false">IF(E338&lt;&gt;"",(E335/E338)-1,"")</f>
        <v>-0.0439831653330562</v>
      </c>
      <c r="T335" s="13" t="n">
        <f aca="false">F335/AVERAGE(F314:F333)</f>
        <v>1.28719633361803</v>
      </c>
      <c r="U335" s="1" t="n">
        <f aca="false">O335-O334</f>
        <v>-287</v>
      </c>
      <c r="V335" s="9" t="e">
        <f aca="false">IF(Q335="High","Wait",IF(G335&gt;0,"Buy","Sell"))</f>
        <v>#NAME?</v>
      </c>
      <c r="W335" s="9" t="e">
        <f aca="false">IF(Q335="High","Close",IF(G335&lt;0,"Close","Hold"))</f>
        <v>#NAME?</v>
      </c>
      <c r="X335" s="9" t="e">
        <f aca="false">IF(Q335="Normal", "Confirmed","Check")</f>
        <v>#NAME?</v>
      </c>
      <c r="Y335" s="9"/>
    </row>
    <row r="336" customFormat="false" ht="12.8" hidden="false" customHeight="false" outlineLevel="0" collapsed="false">
      <c r="A336" s="11" t="n">
        <v>45545.2083333333</v>
      </c>
      <c r="B336" s="7" t="n">
        <v>18864</v>
      </c>
      <c r="C336" s="7" t="n">
        <v>18876.75</v>
      </c>
      <c r="D336" s="7" t="n">
        <v>18582.5</v>
      </c>
      <c r="E336" s="7" t="n">
        <v>18723.75</v>
      </c>
      <c r="F336" s="8" t="n">
        <v>1453633</v>
      </c>
      <c r="G336" s="9" t="n">
        <f aca="false">IF(ISNUMBER(B335),LN(B336/B335), "")</f>
        <v>0.00914634434051952</v>
      </c>
      <c r="H336" s="1" t="str">
        <f aca="false">IF(A336&lt;&gt;"",TEXT(A336,"ddd"),"")</f>
        <v>Tue</v>
      </c>
      <c r="I336" s="1" t="str">
        <f aca="false">IF(A336&lt;&gt;"",TEXT(A336,"MMM"),"")</f>
        <v>Sep</v>
      </c>
      <c r="J336" s="3" t="n">
        <f aca="false">IF(G336&gt;0,1,IF(G336&lt;0,-1,0))</f>
        <v>1</v>
      </c>
      <c r="K336" s="3" t="n">
        <f aca="false">IF(J336=J335,K335+1,1)</f>
        <v>2</v>
      </c>
      <c r="L336" s="9" t="str">
        <f aca="false">IF(ABS(G336)&gt;STRONG_MOV_TRSH,"STRONG","")</f>
        <v/>
      </c>
      <c r="M336" s="9"/>
      <c r="N336" s="9" t="str">
        <f aca="false">IF(L329="STRONG",(E332/E329)-1,"")</f>
        <v/>
      </c>
      <c r="O336" s="1" t="n">
        <f aca="false">(C336-D336)</f>
        <v>294.25</v>
      </c>
      <c r="P336" s="9" t="n">
        <f aca="false">STDEV(G315:G336)*SQRT(252)</f>
        <v>0.224215301694623</v>
      </c>
      <c r="Q336" s="10" t="e">
        <f aca="false">IF(O336&gt;Statistics!$B$11,"High",IF(O336&lt;Statistics!$B$10,"Low", "Normal"))</f>
        <v>#NAME?</v>
      </c>
      <c r="R336" s="9" t="n">
        <f aca="false">G337</f>
        <v>0.0213460314207684</v>
      </c>
      <c r="S336" s="9" t="n">
        <f aca="false">IF(E339&lt;&gt;"",(E336/E339)-1,"")</f>
        <v>-0.0353554868624421</v>
      </c>
      <c r="T336" s="13" t="n">
        <f aca="false">F336/AVERAGE(F315:F334)</f>
        <v>1.04477671477291</v>
      </c>
      <c r="U336" s="1" t="n">
        <f aca="false">O336-O335</f>
        <v>-54</v>
      </c>
      <c r="V336" s="9" t="e">
        <f aca="false">IF(Q336="High","Wait",IF(G336&gt;0,"Buy","Sell"))</f>
        <v>#NAME?</v>
      </c>
      <c r="W336" s="9" t="e">
        <f aca="false">IF(Q336="High","Close",IF(G336&lt;0,"Close","Hold"))</f>
        <v>#NAME?</v>
      </c>
      <c r="X336" s="9" t="e">
        <f aca="false">IF(Q336="Normal", "Confirmed","Check")</f>
        <v>#NAME?</v>
      </c>
      <c r="Y336" s="9"/>
    </row>
    <row r="337" customFormat="false" ht="12.8" hidden="false" customHeight="false" outlineLevel="0" collapsed="false">
      <c r="A337" s="11" t="n">
        <v>45546.2083333333</v>
      </c>
      <c r="B337" s="7" t="n">
        <v>19271</v>
      </c>
      <c r="C337" s="7" t="n">
        <v>19293.5</v>
      </c>
      <c r="D337" s="7" t="n">
        <v>18547.75</v>
      </c>
      <c r="E337" s="7" t="n">
        <v>18841.75</v>
      </c>
      <c r="F337" s="8" t="n">
        <v>1798075</v>
      </c>
      <c r="G337" s="9" t="n">
        <f aca="false">IF(ISNUMBER(B336),LN(B337/B336), "")</f>
        <v>0.0213460314207684</v>
      </c>
      <c r="H337" s="1" t="str">
        <f aca="false">IF(A337&lt;&gt;"",TEXT(A337,"ddd"),"")</f>
        <v>Wed</v>
      </c>
      <c r="I337" s="1" t="str">
        <f aca="false">IF(A337&lt;&gt;"",TEXT(A337,"MMM"),"")</f>
        <v>Sep</v>
      </c>
      <c r="J337" s="3" t="n">
        <f aca="false">IF(G337&gt;0,1,IF(G337&lt;0,-1,0))</f>
        <v>1</v>
      </c>
      <c r="K337" s="3" t="n">
        <f aca="false">IF(J337=J336,K336+1,1)</f>
        <v>3</v>
      </c>
      <c r="L337" s="9" t="str">
        <f aca="false">IF(ABS(G337)&gt;STRONG_MOV_TRSH,"STRONG","")</f>
        <v/>
      </c>
      <c r="M337" s="9"/>
      <c r="N337" s="9" t="str">
        <f aca="false">IF(L330="STRONG",(E333/E330)-1,"")</f>
        <v/>
      </c>
      <c r="O337" s="1" t="n">
        <f aca="false">(C337-D337)</f>
        <v>745.75</v>
      </c>
      <c r="P337" s="9" t="n">
        <f aca="false">STDEV(G316:G337)*SQRT(252)</f>
        <v>0.234479505056739</v>
      </c>
      <c r="Q337" s="10" t="e">
        <f aca="false">IF(O337&gt;Statistics!$B$11,"High",IF(O337&lt;Statistics!$B$10,"Low", "Normal"))</f>
        <v>#NAME?</v>
      </c>
      <c r="R337" s="9" t="n">
        <f aca="false">G338</f>
        <v>0.00910429667761424</v>
      </c>
      <c r="S337" s="9" t="n">
        <f aca="false">IF(E340&lt;&gt;"",(E337/E340)-1,"")</f>
        <v>-0.0336696883053608</v>
      </c>
      <c r="T337" s="13" t="n">
        <f aca="false">F337/AVERAGE(F316:F335)</f>
        <v>1.28374055828748</v>
      </c>
      <c r="U337" s="1" t="n">
        <f aca="false">O337-O336</f>
        <v>451.5</v>
      </c>
      <c r="V337" s="9" t="e">
        <f aca="false">IF(Q337="High","Wait",IF(G337&gt;0,"Buy","Sell"))</f>
        <v>#NAME?</v>
      </c>
      <c r="W337" s="9" t="e">
        <f aca="false">IF(Q337="High","Close",IF(G337&lt;0,"Close","Hold"))</f>
        <v>#NAME?</v>
      </c>
      <c r="X337" s="9" t="e">
        <f aca="false">IF(Q337="Normal", "Confirmed","Check")</f>
        <v>#NAME?</v>
      </c>
      <c r="Y337" s="9"/>
    </row>
    <row r="338" customFormat="false" ht="12.8" hidden="false" customHeight="false" outlineLevel="0" collapsed="false">
      <c r="A338" s="11" t="n">
        <v>45547.2083333333</v>
      </c>
      <c r="B338" s="7" t="n">
        <v>19447.25</v>
      </c>
      <c r="C338" s="7" t="n">
        <v>19483.25</v>
      </c>
      <c r="D338" s="7" t="n">
        <v>19185.25</v>
      </c>
      <c r="E338" s="7" t="n">
        <v>19246</v>
      </c>
      <c r="F338" s="8" t="n">
        <v>1498854</v>
      </c>
      <c r="G338" s="9" t="n">
        <f aca="false">IF(ISNUMBER(B337),LN(B338/B337), "")</f>
        <v>0.00910429667761424</v>
      </c>
      <c r="H338" s="1" t="str">
        <f aca="false">IF(A338&lt;&gt;"",TEXT(A338,"ddd"),"")</f>
        <v>Thu</v>
      </c>
      <c r="I338" s="1" t="str">
        <f aca="false">IF(A338&lt;&gt;"",TEXT(A338,"MMM"),"")</f>
        <v>Sep</v>
      </c>
      <c r="J338" s="3" t="n">
        <f aca="false">IF(G338&gt;0,1,IF(G338&lt;0,-1,0))</f>
        <v>1</v>
      </c>
      <c r="K338" s="3" t="n">
        <f aca="false">IF(J338=J337,K337+1,1)</f>
        <v>4</v>
      </c>
      <c r="L338" s="9" t="str">
        <f aca="false">IF(ABS(G338)&gt;STRONG_MOV_TRSH,"STRONG","")</f>
        <v/>
      </c>
      <c r="M338" s="9"/>
      <c r="N338" s="9" t="n">
        <f aca="false">IF(L331="STRONG",(E334/E331)-1,"")</f>
        <v>-0.0346938775510204</v>
      </c>
      <c r="O338" s="1" t="n">
        <f aca="false">(C338-D338)</f>
        <v>298</v>
      </c>
      <c r="P338" s="9" t="n">
        <f aca="false">STDEV(G317:G338)*SQRT(252)</f>
        <v>0.235853327881357</v>
      </c>
      <c r="Q338" s="10" t="e">
        <f aca="false">IF(O338&gt;Statistics!$B$11,"High",IF(O338&lt;Statistics!$B$10,"Low", "Normal"))</f>
        <v>#NAME?</v>
      </c>
      <c r="R338" s="9" t="n">
        <f aca="false">G339</f>
        <v>0.00425887373251225</v>
      </c>
      <c r="S338" s="9" t="n">
        <f aca="false">IF(E341&lt;&gt;"",(E338/E341)-1,"")</f>
        <v>-0.00932967867299794</v>
      </c>
      <c r="T338" s="13" t="n">
        <f aca="false">F338/AVERAGE(F317:F336)</f>
        <v>1.0710076115758</v>
      </c>
      <c r="U338" s="1" t="n">
        <f aca="false">O338-O337</f>
        <v>-447.75</v>
      </c>
      <c r="V338" s="9" t="e">
        <f aca="false">IF(Q338="High","Wait",IF(G338&gt;0,"Buy","Sell"))</f>
        <v>#NAME?</v>
      </c>
      <c r="W338" s="9" t="e">
        <f aca="false">IF(Q338="High","Close",IF(G338&lt;0,"Close","Hold"))</f>
        <v>#NAME?</v>
      </c>
      <c r="X338" s="9" t="e">
        <f aca="false">IF(Q338="Normal", "Confirmed","Check")</f>
        <v>#NAME?</v>
      </c>
      <c r="Y338" s="9"/>
    </row>
    <row r="339" customFormat="false" ht="12.8" hidden="false" customHeight="false" outlineLevel="0" collapsed="false">
      <c r="A339" s="11" t="n">
        <v>45548.2083333333</v>
      </c>
      <c r="B339" s="7" t="n">
        <v>19530.25</v>
      </c>
      <c r="C339" s="7" t="n">
        <v>19577</v>
      </c>
      <c r="D339" s="7" t="n">
        <v>19396</v>
      </c>
      <c r="E339" s="7" t="n">
        <v>19410</v>
      </c>
      <c r="F339" s="8" t="n">
        <v>1050142</v>
      </c>
      <c r="G339" s="9" t="n">
        <f aca="false">IF(ISNUMBER(B338),LN(B339/B338), "")</f>
        <v>0.00425887373251225</v>
      </c>
      <c r="H339" s="1" t="str">
        <f aca="false">IF(A339&lt;&gt;"",TEXT(A339,"ddd"),"")</f>
        <v>Fri</v>
      </c>
      <c r="I339" s="1" t="str">
        <f aca="false">IF(A339&lt;&gt;"",TEXT(A339,"MMM"),"")</f>
        <v>Sep</v>
      </c>
      <c r="J339" s="3" t="n">
        <f aca="false">IF(G339&gt;0,1,IF(G339&lt;0,-1,0))</f>
        <v>1</v>
      </c>
      <c r="K339" s="3" t="n">
        <f aca="false">IF(J339=J338,K338+1,1)</f>
        <v>5</v>
      </c>
      <c r="L339" s="9" t="str">
        <f aca="false">IF(ABS(G339)&gt;STRONG_MOV_TRSH,"STRONG","")</f>
        <v/>
      </c>
      <c r="M339" s="9"/>
      <c r="N339" s="9" t="str">
        <f aca="false">IF(L332="STRONG",(E335/E332)-1,"")</f>
        <v/>
      </c>
      <c r="O339" s="1" t="n">
        <f aca="false">(C339-D339)</f>
        <v>181</v>
      </c>
      <c r="P339" s="9" t="n">
        <f aca="false">STDEV(G318:G339)*SQRT(252)</f>
        <v>0.221996482601867</v>
      </c>
      <c r="Q339" s="10" t="e">
        <f aca="false">IF(O339&gt;Statistics!$B$11,"High",IF(O339&lt;Statistics!$B$10,"Low", "Normal"))</f>
        <v>#NAME?</v>
      </c>
      <c r="R339" s="9" t="n">
        <f aca="false">G340</f>
        <v>-0.00499189374334387</v>
      </c>
      <c r="S339" s="9" t="n">
        <f aca="false">IF(E342&lt;&gt;"",(E339/E342)-1,"")</f>
        <v>-0.00154320987654322</v>
      </c>
      <c r="T339" s="13" t="n">
        <f aca="false">F339/AVERAGE(F318:F337)</f>
        <v>0.734739186766296</v>
      </c>
      <c r="U339" s="1" t="n">
        <f aca="false">O339-O338</f>
        <v>-117</v>
      </c>
      <c r="V339" s="9" t="e">
        <f aca="false">IF(Q339="High","Wait",IF(G339&gt;0,"Buy","Sell"))</f>
        <v>#NAME?</v>
      </c>
      <c r="W339" s="9" t="e">
        <f aca="false">IF(Q339="High","Close",IF(G339&lt;0,"Close","Hold"))</f>
        <v>#NAME?</v>
      </c>
      <c r="X339" s="9" t="e">
        <f aca="false">IF(Q339="Normal", "Confirmed","Check")</f>
        <v>#NAME?</v>
      </c>
      <c r="Y339" s="9"/>
    </row>
    <row r="340" customFormat="false" ht="12.8" hidden="false" customHeight="false" outlineLevel="0" collapsed="false">
      <c r="A340" s="11" t="n">
        <v>45551.2083333333</v>
      </c>
      <c r="B340" s="7" t="n">
        <v>19433</v>
      </c>
      <c r="C340" s="7" t="n">
        <v>19546.75</v>
      </c>
      <c r="D340" s="7" t="n">
        <v>19299</v>
      </c>
      <c r="E340" s="7" t="n">
        <v>19498.25</v>
      </c>
      <c r="F340" s="8" t="n">
        <v>626875</v>
      </c>
      <c r="G340" s="9" t="n">
        <f aca="false">IF(ISNUMBER(B339),LN(B340/B339), "")</f>
        <v>-0.00499189374334387</v>
      </c>
      <c r="H340" s="1" t="str">
        <f aca="false">IF(A340&lt;&gt;"",TEXT(A340,"ddd"),"")</f>
        <v>Mon</v>
      </c>
      <c r="I340" s="1" t="str">
        <f aca="false">IF(A340&lt;&gt;"",TEXT(A340,"MMM"),"")</f>
        <v>Sep</v>
      </c>
      <c r="J340" s="3" t="n">
        <f aca="false">IF(G340&gt;0,1,IF(G340&lt;0,-1,0))</f>
        <v>-1</v>
      </c>
      <c r="K340" s="3" t="n">
        <f aca="false">IF(J340=J339,K339+1,1)</f>
        <v>1</v>
      </c>
      <c r="L340" s="9" t="str">
        <f aca="false">IF(ABS(G340)&gt;STRONG_MOV_TRSH,"STRONG","")</f>
        <v/>
      </c>
      <c r="M340" s="9"/>
      <c r="N340" s="9" t="str">
        <f aca="false">IF(L333="STRONG",(E336/E333)-1,"")</f>
        <v/>
      </c>
      <c r="O340" s="1" t="n">
        <f aca="false">(C340-D340)</f>
        <v>247.75</v>
      </c>
      <c r="P340" s="9" t="n">
        <f aca="false">STDEV(G319:G340)*SQRT(252)</f>
        <v>0.222922570956775</v>
      </c>
      <c r="Q340" s="10" t="e">
        <f aca="false">IF(O340&gt;Statistics!$B$11,"High",IF(O340&lt;Statistics!$B$10,"Low", "Normal"))</f>
        <v>#NAME?</v>
      </c>
      <c r="R340" s="9" t="n">
        <f aca="false">G341</f>
        <v>0.000321566158576214</v>
      </c>
      <c r="S340" s="9" t="n">
        <f aca="false">IF(E343&lt;&gt;"",(E340/E343)-1,"")</f>
        <v>0.00481840786405385</v>
      </c>
      <c r="T340" s="13" t="n">
        <f aca="false">F340/AVERAGE(F319:F338)</f>
        <v>0.437162939963747</v>
      </c>
      <c r="U340" s="1" t="n">
        <f aca="false">O340-O339</f>
        <v>66.75</v>
      </c>
      <c r="V340" s="9" t="e">
        <f aca="false">IF(Q340="High","Wait",IF(G340&gt;0,"Buy","Sell"))</f>
        <v>#NAME?</v>
      </c>
      <c r="W340" s="9" t="e">
        <f aca="false">IF(Q340="High","Close",IF(G340&lt;0,"Close","Hold"))</f>
        <v>#NAME?</v>
      </c>
      <c r="X340" s="9" t="e">
        <f aca="false">IF(Q340="Normal", "Confirmed","Check")</f>
        <v>#NAME?</v>
      </c>
      <c r="Y340" s="9"/>
    </row>
    <row r="341" customFormat="false" ht="12.8" hidden="false" customHeight="false" outlineLevel="0" collapsed="false">
      <c r="A341" s="11" t="n">
        <v>45552.2083333333</v>
      </c>
      <c r="B341" s="7" t="n">
        <v>19439.25</v>
      </c>
      <c r="C341" s="7" t="n">
        <v>19615.5</v>
      </c>
      <c r="D341" s="7" t="n">
        <v>19341.25</v>
      </c>
      <c r="E341" s="7" t="n">
        <v>19427.25</v>
      </c>
      <c r="F341" s="8" t="n">
        <v>360355</v>
      </c>
      <c r="G341" s="9" t="n">
        <f aca="false">IF(ISNUMBER(B340),LN(B341/B340), "")</f>
        <v>0.000321566158576214</v>
      </c>
      <c r="H341" s="1" t="str">
        <f aca="false">IF(A341&lt;&gt;"",TEXT(A341,"ddd"),"")</f>
        <v>Tue</v>
      </c>
      <c r="I341" s="1" t="str">
        <f aca="false">IF(A341&lt;&gt;"",TEXT(A341,"MMM"),"")</f>
        <v>Sep</v>
      </c>
      <c r="J341" s="3" t="n">
        <f aca="false">IF(G341&gt;0,1,IF(G341&lt;0,-1,0))</f>
        <v>1</v>
      </c>
      <c r="K341" s="3" t="n">
        <f aca="false">IF(J341=J340,K340+1,1)</f>
        <v>1</v>
      </c>
      <c r="L341" s="9" t="str">
        <f aca="false">IF(ABS(G341)&gt;STRONG_MOV_TRSH,"STRONG","")</f>
        <v/>
      </c>
      <c r="M341" s="9"/>
      <c r="N341" s="9" t="str">
        <f aca="false">IF(L334="STRONG",(E337/E334)-1,"")</f>
        <v/>
      </c>
      <c r="O341" s="1" t="n">
        <f aca="false">(C341-D341)</f>
        <v>274.25</v>
      </c>
      <c r="P341" s="9" t="n">
        <f aca="false">STDEV(G320:G341)*SQRT(252)</f>
        <v>0.206992999485395</v>
      </c>
      <c r="Q341" s="10" t="e">
        <f aca="false">IF(O341&gt;Statistics!$B$11,"High",IF(O341&lt;Statistics!$B$10,"Low", "Normal"))</f>
        <v>#NAME?</v>
      </c>
      <c r="R341" s="9" t="n">
        <f aca="false">G342</f>
        <v>-0.00464055900645041</v>
      </c>
      <c r="S341" s="9" t="n">
        <f aca="false">IF(E344&lt;&gt;"",(E341/E344)-1,"")</f>
        <v>-0.0195685087055261</v>
      </c>
      <c r="T341" s="13" t="n">
        <f aca="false">F341/AVERAGE(F320:F339)</f>
        <v>0.252488051826491</v>
      </c>
      <c r="U341" s="1" t="n">
        <f aca="false">O341-O340</f>
        <v>26.5</v>
      </c>
      <c r="V341" s="9" t="e">
        <f aca="false">IF(Q341="High","Wait",IF(G341&gt;0,"Buy","Sell"))</f>
        <v>#NAME?</v>
      </c>
      <c r="W341" s="9" t="e">
        <f aca="false">IF(Q341="High","Close",IF(G341&lt;0,"Close","Hold"))</f>
        <v>#NAME?</v>
      </c>
      <c r="X341" s="9" t="e">
        <f aca="false">IF(Q341="Normal", "Confirmed","Check")</f>
        <v>#NAME?</v>
      </c>
      <c r="Y341" s="9"/>
    </row>
    <row r="342" customFormat="false" ht="12.8" hidden="false" customHeight="false" outlineLevel="0" collapsed="false">
      <c r="A342" s="11" t="n">
        <v>45553.2083333333</v>
      </c>
      <c r="B342" s="7" t="n">
        <v>19349.25</v>
      </c>
      <c r="C342" s="7" t="n">
        <v>19663.75</v>
      </c>
      <c r="D342" s="7" t="n">
        <v>19330.25</v>
      </c>
      <c r="E342" s="7" t="n">
        <v>19440</v>
      </c>
      <c r="F342" s="8" t="n">
        <v>262691</v>
      </c>
      <c r="G342" s="9" t="n">
        <f aca="false">IF(ISNUMBER(B341),LN(B342/B341), "")</f>
        <v>-0.00464055900645041</v>
      </c>
      <c r="H342" s="1" t="str">
        <f aca="false">IF(A342&lt;&gt;"",TEXT(A342,"ddd"),"")</f>
        <v>Wed</v>
      </c>
      <c r="I342" s="1" t="str">
        <f aca="false">IF(A342&lt;&gt;"",TEXT(A342,"MMM"),"")</f>
        <v>Sep</v>
      </c>
      <c r="J342" s="3" t="n">
        <f aca="false">IF(G342&gt;0,1,IF(G342&lt;0,-1,0))</f>
        <v>-1</v>
      </c>
      <c r="K342" s="3" t="n">
        <f aca="false">IF(J342=J341,K341+1,1)</f>
        <v>1</v>
      </c>
      <c r="L342" s="9" t="str">
        <f aca="false">IF(ABS(G342)&gt;STRONG_MOV_TRSH,"STRONG","")</f>
        <v/>
      </c>
      <c r="M342" s="9"/>
      <c r="N342" s="9" t="str">
        <f aca="false">IF(L335="STRONG",(E338/E335)-1,"")</f>
        <v/>
      </c>
      <c r="O342" s="1" t="n">
        <f aca="false">(C342-D342)</f>
        <v>333.5</v>
      </c>
      <c r="P342" s="9" t="n">
        <f aca="false">STDEV(G321:G342)*SQRT(252)</f>
        <v>0.207412761843751</v>
      </c>
      <c r="Q342" s="10" t="e">
        <f aca="false">IF(O342&gt;Statistics!$B$11,"High",IF(O342&lt;Statistics!$B$10,"Low", "Normal"))</f>
        <v>#NAME?</v>
      </c>
      <c r="R342" s="9" t="n">
        <f aca="false">G343</f>
        <v>0.025562942477636</v>
      </c>
      <c r="S342" s="9" t="n">
        <f aca="false">IF(E345&lt;&gt;"",(E342/E345)-1,"")</f>
        <v>-0.0298917111632318</v>
      </c>
      <c r="T342" s="13" t="n">
        <f aca="false">F342/AVERAGE(F321:F340)</f>
        <v>0.18742409715051</v>
      </c>
      <c r="U342" s="1" t="n">
        <f aca="false">O342-O341</f>
        <v>59.25</v>
      </c>
      <c r="V342" s="9" t="e">
        <f aca="false">IF(Q342="High","Wait",IF(G342&gt;0,"Buy","Sell"))</f>
        <v>#NAME?</v>
      </c>
      <c r="W342" s="9" t="e">
        <f aca="false">IF(Q342="High","Close",IF(G342&lt;0,"Close","Hold"))</f>
        <v>#NAME?</v>
      </c>
      <c r="X342" s="9" t="e">
        <f aca="false">IF(Q342="Normal", "Confirmed","Check")</f>
        <v>#NAME?</v>
      </c>
      <c r="Y342" s="9"/>
    </row>
    <row r="343" customFormat="false" ht="12.8" hidden="false" customHeight="false" outlineLevel="0" collapsed="false">
      <c r="A343" s="11" t="n">
        <v>45554.2083333333</v>
      </c>
      <c r="B343" s="7" t="n">
        <v>19850.25</v>
      </c>
      <c r="C343" s="7" t="n">
        <v>19967</v>
      </c>
      <c r="D343" s="7" t="n">
        <v>19399.75</v>
      </c>
      <c r="E343" s="7" t="n">
        <v>19404.75</v>
      </c>
      <c r="F343" s="8" t="n">
        <v>170987</v>
      </c>
      <c r="G343" s="9" t="n">
        <f aca="false">IF(ISNUMBER(B342),LN(B343/B342), "")</f>
        <v>0.025562942477636</v>
      </c>
      <c r="H343" s="1" t="str">
        <f aca="false">IF(A343&lt;&gt;"",TEXT(A343,"ddd"),"")</f>
        <v>Thu</v>
      </c>
      <c r="I343" s="1" t="str">
        <f aca="false">IF(A343&lt;&gt;"",TEXT(A343,"MMM"),"")</f>
        <v>Sep</v>
      </c>
      <c r="J343" s="3" t="n">
        <f aca="false">IF(G343&gt;0,1,IF(G343&lt;0,-1,0))</f>
        <v>1</v>
      </c>
      <c r="K343" s="3" t="n">
        <f aca="false">IF(J343=J342,K342+1,1)</f>
        <v>1</v>
      </c>
      <c r="L343" s="9" t="str">
        <f aca="false">IF(ABS(G343)&gt;STRONG_MOV_TRSH,"STRONG","")</f>
        <v/>
      </c>
      <c r="M343" s="9"/>
      <c r="N343" s="9" t="str">
        <f aca="false">IF(L336="STRONG",(E339/E336)-1,"")</f>
        <v/>
      </c>
      <c r="O343" s="1" t="n">
        <f aca="false">(C343-D343)</f>
        <v>567.25</v>
      </c>
      <c r="P343" s="9" t="n">
        <f aca="false">STDEV(G322:G343)*SQRT(252)</f>
        <v>0.221356763637018</v>
      </c>
      <c r="Q343" s="10" t="e">
        <f aca="false">IF(O343&gt;Statistics!$B$11,"High",IF(O343&lt;Statistics!$B$10,"Low", "Normal"))</f>
        <v>#NAME?</v>
      </c>
      <c r="R343" s="9" t="n">
        <f aca="false">G344</f>
        <v>-0.00213020016374343</v>
      </c>
      <c r="S343" s="9" t="n">
        <f aca="false">IF(E346&lt;&gt;"",(E343/E346)-1,"")</f>
        <v>-0.0329176063094155</v>
      </c>
      <c r="T343" s="13" t="n">
        <f aca="false">F343/AVERAGE(F322:F341)</f>
        <v>0.125322027889496</v>
      </c>
      <c r="U343" s="1" t="n">
        <f aca="false">O343-O342</f>
        <v>233.75</v>
      </c>
      <c r="V343" s="9" t="e">
        <f aca="false">IF(Q343="High","Wait",IF(G343&gt;0,"Buy","Sell"))</f>
        <v>#NAME?</v>
      </c>
      <c r="W343" s="9" t="e">
        <f aca="false">IF(Q343="High","Close",IF(G343&lt;0,"Close","Hold"))</f>
        <v>#NAME?</v>
      </c>
      <c r="X343" s="9" t="e">
        <f aca="false">IF(Q343="Normal", "Confirmed","Check")</f>
        <v>#NAME?</v>
      </c>
      <c r="Y343" s="9"/>
    </row>
    <row r="344" customFormat="false" ht="12.8" hidden="false" customHeight="false" outlineLevel="0" collapsed="false">
      <c r="A344" s="11" t="n">
        <v>45555.2083333333</v>
      </c>
      <c r="B344" s="7" t="n">
        <v>19808.01</v>
      </c>
      <c r="C344" s="7" t="n">
        <v>19839.75</v>
      </c>
      <c r="D344" s="7" t="n">
        <v>19746.75</v>
      </c>
      <c r="E344" s="7" t="n">
        <v>19815</v>
      </c>
      <c r="F344" s="8" t="n">
        <v>1234853</v>
      </c>
      <c r="G344" s="9" t="n">
        <f aca="false">IF(ISNUMBER(B343),LN(B344/B343), "")</f>
        <v>-0.00213020016374343</v>
      </c>
      <c r="H344" s="1" t="str">
        <f aca="false">IF(A344&lt;&gt;"",TEXT(A344,"ddd"),"")</f>
        <v>Fri</v>
      </c>
      <c r="I344" s="1" t="str">
        <f aca="false">IF(A344&lt;&gt;"",TEXT(A344,"MMM"),"")</f>
        <v>Sep</v>
      </c>
      <c r="J344" s="3" t="n">
        <f aca="false">IF(G344&gt;0,1,IF(G344&lt;0,-1,0))</f>
        <v>-1</v>
      </c>
      <c r="K344" s="3" t="n">
        <f aca="false">IF(J344=J343,K343+1,1)</f>
        <v>1</v>
      </c>
      <c r="L344" s="9" t="str">
        <f aca="false">IF(ABS(G344)&gt;STRONG_MOV_TRSH,"STRONG","")</f>
        <v/>
      </c>
      <c r="M344" s="9"/>
      <c r="N344" s="9" t="str">
        <f aca="false">IF(L337="STRONG",(E340/E337)-1,"")</f>
        <v/>
      </c>
      <c r="O344" s="1" t="n">
        <f aca="false">(C344-D344)</f>
        <v>93</v>
      </c>
      <c r="P344" s="9" t="n">
        <f aca="false">STDEV(G323:G344)*SQRT(252)</f>
        <v>0.221319511092238</v>
      </c>
      <c r="Q344" s="10" t="e">
        <f aca="false">IF(O344&gt;Statistics!$B$11,"High",IF(O344&lt;Statistics!$B$10,"Low", "Normal"))</f>
        <v>#NAME?</v>
      </c>
      <c r="R344" s="9" t="n">
        <f aca="false">G345</f>
        <v>0.0136378934749437</v>
      </c>
      <c r="S344" s="9" t="n">
        <f aca="false">IF(E347&lt;&gt;"",(E344/E347)-1,"")</f>
        <v>-0.0182939668305734</v>
      </c>
      <c r="T344" s="13" t="n">
        <f aca="false">F344/AVERAGE(F323:F342)</f>
        <v>0.935106415283169</v>
      </c>
      <c r="U344" s="1" t="n">
        <f aca="false">O344-O343</f>
        <v>-474.25</v>
      </c>
      <c r="V344" s="9" t="e">
        <f aca="false">IF(Q344="High","Wait",IF(G344&gt;0,"Buy","Sell"))</f>
        <v>#NAME?</v>
      </c>
      <c r="W344" s="9" t="e">
        <f aca="false">IF(Q344="High","Close",IF(G344&lt;0,"Close","Hold"))</f>
        <v>#NAME?</v>
      </c>
      <c r="X344" s="9" t="e">
        <f aca="false">IF(Q344="Normal", "Confirmed","Check")</f>
        <v>#NAME?</v>
      </c>
      <c r="Y344" s="9"/>
    </row>
    <row r="345" customFormat="false" ht="12.8" hidden="false" customHeight="false" outlineLevel="0" collapsed="false">
      <c r="A345" s="11" t="n">
        <v>45558.2083333333</v>
      </c>
      <c r="B345" s="7" t="n">
        <v>20080</v>
      </c>
      <c r="C345" s="7" t="n">
        <v>20164</v>
      </c>
      <c r="D345" s="7" t="n">
        <v>19955</v>
      </c>
      <c r="E345" s="7" t="n">
        <v>20039</v>
      </c>
      <c r="F345" s="8" t="n">
        <v>1097095</v>
      </c>
      <c r="G345" s="9" t="n">
        <f aca="false">IF(ISNUMBER(B344),LN(B345/B344), "")</f>
        <v>0.0136378934749437</v>
      </c>
      <c r="H345" s="1" t="str">
        <f aca="false">IF(A345&lt;&gt;"",TEXT(A345,"ddd"),"")</f>
        <v>Mon</v>
      </c>
      <c r="I345" s="1" t="str">
        <f aca="false">IF(A345&lt;&gt;"",TEXT(A345,"MMM"),"")</f>
        <v>Sep</v>
      </c>
      <c r="J345" s="3" t="n">
        <f aca="false">IF(G345&gt;0,1,IF(G345&lt;0,-1,0))</f>
        <v>1</v>
      </c>
      <c r="K345" s="3" t="n">
        <f aca="false">IF(J345=J344,K344+1,1)</f>
        <v>1</v>
      </c>
      <c r="L345" s="9" t="str">
        <f aca="false">IF(ABS(G345)&gt;STRONG_MOV_TRSH,"STRONG","")</f>
        <v/>
      </c>
      <c r="M345" s="9"/>
      <c r="N345" s="9" t="str">
        <f aca="false">IF(L338="STRONG",(E341/E338)-1,"")</f>
        <v/>
      </c>
      <c r="O345" s="1" t="n">
        <f aca="false">(C345-D345)</f>
        <v>209</v>
      </c>
      <c r="P345" s="9" t="n">
        <f aca="false">STDEV(G324:G345)*SQRT(252)</f>
        <v>0.22554447691289</v>
      </c>
      <c r="Q345" s="10" t="e">
        <f aca="false">IF(O345&gt;Statistics!$B$11,"High",IF(O345&lt;Statistics!$B$10,"Low", "Normal"))</f>
        <v>#NAME?</v>
      </c>
      <c r="R345" s="9" t="n">
        <f aca="false">G346</f>
        <v>0.00436049911060784</v>
      </c>
      <c r="S345" s="9" t="n">
        <f aca="false">IF(E348&lt;&gt;"",(E345/E348)-1,"")</f>
        <v>-0.010016426445342</v>
      </c>
      <c r="T345" s="13" t="n">
        <f aca="false">F345/AVERAGE(F324:F343)</f>
        <v>0.866398643354585</v>
      </c>
      <c r="U345" s="1" t="n">
        <f aca="false">O345-O344</f>
        <v>116</v>
      </c>
      <c r="V345" s="9" t="e">
        <f aca="false">IF(Q345="High","Wait",IF(G345&gt;0,"Buy","Sell"))</f>
        <v>#NAME?</v>
      </c>
      <c r="W345" s="9" t="e">
        <f aca="false">IF(Q345="High","Close",IF(G345&lt;0,"Close","Hold"))</f>
        <v>#NAME?</v>
      </c>
      <c r="X345" s="9" t="e">
        <f aca="false">IF(Q345="Normal", "Confirmed","Check")</f>
        <v>#NAME?</v>
      </c>
      <c r="Y345" s="9"/>
    </row>
    <row r="346" customFormat="false" ht="12.8" hidden="false" customHeight="false" outlineLevel="0" collapsed="false">
      <c r="A346" s="11" t="n">
        <v>45559.2083333333</v>
      </c>
      <c r="B346" s="7" t="n">
        <v>20167.75</v>
      </c>
      <c r="C346" s="7" t="n">
        <v>20214.75</v>
      </c>
      <c r="D346" s="7" t="n">
        <v>19952</v>
      </c>
      <c r="E346" s="7" t="n">
        <v>20065.25</v>
      </c>
      <c r="F346" s="8" t="n">
        <v>1146619</v>
      </c>
      <c r="G346" s="9" t="n">
        <f aca="false">IF(ISNUMBER(B345),LN(B346/B345), "")</f>
        <v>0.00436049911060784</v>
      </c>
      <c r="H346" s="1" t="str">
        <f aca="false">IF(A346&lt;&gt;"",TEXT(A346,"ddd"),"")</f>
        <v>Tue</v>
      </c>
      <c r="I346" s="1" t="str">
        <f aca="false">IF(A346&lt;&gt;"",TEXT(A346,"MMM"),"")</f>
        <v>Sep</v>
      </c>
      <c r="J346" s="3" t="n">
        <f aca="false">IF(G346&gt;0,1,IF(G346&lt;0,-1,0))</f>
        <v>1</v>
      </c>
      <c r="K346" s="3" t="n">
        <f aca="false">IF(J346=J345,K345+1,1)</f>
        <v>2</v>
      </c>
      <c r="L346" s="9" t="str">
        <f aca="false">IF(ABS(G346)&gt;STRONG_MOV_TRSH,"STRONG","")</f>
        <v/>
      </c>
      <c r="M346" s="9"/>
      <c r="N346" s="9" t="str">
        <f aca="false">IF(L339="STRONG",(E342/E339)-1,"")</f>
        <v/>
      </c>
      <c r="O346" s="1" t="n">
        <f aca="false">(C346-D346)</f>
        <v>262.75</v>
      </c>
      <c r="P346" s="9" t="n">
        <f aca="false">STDEV(G325:G346)*SQRT(252)</f>
        <v>0.217440113169221</v>
      </c>
      <c r="Q346" s="10" t="e">
        <f aca="false">IF(O346&gt;Statistics!$B$11,"High",IF(O346&lt;Statistics!$B$10,"Low", "Normal"))</f>
        <v>#NAME?</v>
      </c>
      <c r="R346" s="9" t="n">
        <f aca="false">G347</f>
        <v>0.00120169242466629</v>
      </c>
      <c r="S346" s="9" t="n">
        <f aca="false">IF(E349&lt;&gt;"",(E346/E349)-1,"")</f>
        <v>-0.013726068470594</v>
      </c>
      <c r="T346" s="13" t="n">
        <f aca="false">F346/AVERAGE(F325:F344)</f>
        <v>0.916052592978676</v>
      </c>
      <c r="U346" s="1" t="n">
        <f aca="false">O346-O345</f>
        <v>53.75</v>
      </c>
      <c r="V346" s="9" t="e">
        <f aca="false">IF(Q346="High","Wait",IF(G346&gt;0,"Buy","Sell"))</f>
        <v>#NAME?</v>
      </c>
      <c r="W346" s="9" t="e">
        <f aca="false">IF(Q346="High","Close",IF(G346&lt;0,"Close","Hold"))</f>
        <v>#NAME?</v>
      </c>
      <c r="X346" s="9" t="e">
        <f aca="false">IF(Q346="Normal", "Confirmed","Check")</f>
        <v>#NAME?</v>
      </c>
      <c r="Y346" s="9"/>
    </row>
    <row r="347" customFormat="false" ht="12.8" hidden="false" customHeight="false" outlineLevel="0" collapsed="false">
      <c r="A347" s="11" t="n">
        <v>45560.2083333333</v>
      </c>
      <c r="B347" s="7" t="n">
        <v>20192</v>
      </c>
      <c r="C347" s="7" t="n">
        <v>20272.75</v>
      </c>
      <c r="D347" s="7" t="n">
        <v>20063.75</v>
      </c>
      <c r="E347" s="7" t="n">
        <v>20184.25</v>
      </c>
      <c r="F347" s="8" t="n">
        <v>1036524</v>
      </c>
      <c r="G347" s="9" t="n">
        <f aca="false">IF(ISNUMBER(B346),LN(B347/B346), "")</f>
        <v>0.00120169242466629</v>
      </c>
      <c r="H347" s="1" t="str">
        <f aca="false">IF(A347&lt;&gt;"",TEXT(A347,"ddd"),"")</f>
        <v>Wed</v>
      </c>
      <c r="I347" s="1" t="str">
        <f aca="false">IF(A347&lt;&gt;"",TEXT(A347,"MMM"),"")</f>
        <v>Sep</v>
      </c>
      <c r="J347" s="3" t="n">
        <f aca="false">IF(G347&gt;0,1,IF(G347&lt;0,-1,0))</f>
        <v>1</v>
      </c>
      <c r="K347" s="3" t="n">
        <f aca="false">IF(J347=J346,K346+1,1)</f>
        <v>3</v>
      </c>
      <c r="L347" s="9" t="str">
        <f aca="false">IF(ABS(G347)&gt;STRONG_MOV_TRSH,"STRONG","")</f>
        <v/>
      </c>
      <c r="M347" s="9"/>
      <c r="N347" s="9" t="str">
        <f aca="false">IF(L340="STRONG",(E343/E340)-1,"")</f>
        <v/>
      </c>
      <c r="O347" s="1" t="n">
        <f aca="false">(C347-D347)</f>
        <v>209</v>
      </c>
      <c r="P347" s="9" t="n">
        <f aca="false">STDEV(G326:G347)*SQRT(252)</f>
        <v>0.214847191608298</v>
      </c>
      <c r="Q347" s="10" t="e">
        <f aca="false">IF(O347&gt;Statistics!$B$11,"High",IF(O347&lt;Statistics!$B$10,"Low", "Normal"))</f>
        <v>#NAME?</v>
      </c>
      <c r="R347" s="9" t="n">
        <f aca="false">G348</f>
        <v>0.00761013336476827</v>
      </c>
      <c r="S347" s="9" t="n">
        <f aca="false">IF(E350&lt;&gt;"",(E347/E350)-1,"")</f>
        <v>-0.000693129355265887</v>
      </c>
      <c r="T347" s="13" t="n">
        <f aca="false">F347/AVERAGE(F326:F345)</f>
        <v>0.837873325459204</v>
      </c>
      <c r="U347" s="1" t="n">
        <f aca="false">O347-O346</f>
        <v>-53.75</v>
      </c>
      <c r="V347" s="9" t="e">
        <f aca="false">IF(Q347="High","Wait",IF(G347&gt;0,"Buy","Sell"))</f>
        <v>#NAME?</v>
      </c>
      <c r="W347" s="9" t="e">
        <f aca="false">IF(Q347="High","Close",IF(G347&lt;0,"Close","Hold"))</f>
        <v>#NAME?</v>
      </c>
      <c r="X347" s="9" t="e">
        <f aca="false">IF(Q347="Normal", "Confirmed","Check")</f>
        <v>#NAME?</v>
      </c>
      <c r="Y347" s="9"/>
    </row>
    <row r="348" customFormat="false" ht="12.8" hidden="false" customHeight="false" outlineLevel="0" collapsed="false">
      <c r="A348" s="11" t="n">
        <v>45561.2083333333</v>
      </c>
      <c r="B348" s="7" t="n">
        <v>20346.25</v>
      </c>
      <c r="C348" s="7" t="n">
        <v>20537.75</v>
      </c>
      <c r="D348" s="7" t="n">
        <v>20188</v>
      </c>
      <c r="E348" s="7" t="n">
        <v>20241.75</v>
      </c>
      <c r="F348" s="8" t="n">
        <v>1305049</v>
      </c>
      <c r="G348" s="9" t="n">
        <f aca="false">IF(ISNUMBER(B347),LN(B348/B347), "")</f>
        <v>0.00761013336476827</v>
      </c>
      <c r="H348" s="1" t="str">
        <f aca="false">IF(A348&lt;&gt;"",TEXT(A348,"ddd"),"")</f>
        <v>Thu</v>
      </c>
      <c r="I348" s="1" t="str">
        <f aca="false">IF(A348&lt;&gt;"",TEXT(A348,"MMM"),"")</f>
        <v>Sep</v>
      </c>
      <c r="J348" s="3" t="n">
        <f aca="false">IF(G348&gt;0,1,IF(G348&lt;0,-1,0))</f>
        <v>1</v>
      </c>
      <c r="K348" s="3" t="n">
        <f aca="false">IF(J348=J347,K347+1,1)</f>
        <v>4</v>
      </c>
      <c r="L348" s="9" t="str">
        <f aca="false">IF(ABS(G348)&gt;STRONG_MOV_TRSH,"STRONG","")</f>
        <v/>
      </c>
      <c r="M348" s="9"/>
      <c r="N348" s="9" t="str">
        <f aca="false">IF(L341="STRONG",(E344/E341)-1,"")</f>
        <v/>
      </c>
      <c r="O348" s="1" t="n">
        <f aca="false">(C348-D348)</f>
        <v>349.75</v>
      </c>
      <c r="P348" s="9" t="n">
        <f aca="false">STDEV(G327:G348)*SQRT(252)</f>
        <v>0.212278857364422</v>
      </c>
      <c r="Q348" s="10" t="e">
        <f aca="false">IF(O348&gt;Statistics!$B$11,"High",IF(O348&lt;Statistics!$B$10,"Low", "Normal"))</f>
        <v>#NAME?</v>
      </c>
      <c r="R348" s="9" t="n">
        <f aca="false">G349</f>
        <v>-0.00615022490647958</v>
      </c>
      <c r="S348" s="9" t="n">
        <f aca="false">IF(E351&lt;&gt;"",(E348/E351)-1,"")</f>
        <v>0.000481909845788886</v>
      </c>
      <c r="T348" s="13" t="n">
        <f aca="false">F348/AVERAGE(F327:F346)</f>
        <v>1.05963430429541</v>
      </c>
      <c r="U348" s="1" t="n">
        <f aca="false">O348-O347</f>
        <v>140.75</v>
      </c>
      <c r="V348" s="9" t="e">
        <f aca="false">IF(Q348="High","Wait",IF(G348&gt;0,"Buy","Sell"))</f>
        <v>#NAME?</v>
      </c>
      <c r="W348" s="9" t="e">
        <f aca="false">IF(Q348="High","Close",IF(G348&lt;0,"Close","Hold"))</f>
        <v>#NAME?</v>
      </c>
      <c r="X348" s="9" t="e">
        <f aca="false">IF(Q348="Normal", "Confirmed","Check")</f>
        <v>#NAME?</v>
      </c>
      <c r="Y348" s="9"/>
    </row>
    <row r="349" customFormat="false" ht="12.8" hidden="false" customHeight="false" outlineLevel="0" collapsed="false">
      <c r="A349" s="11" t="n">
        <v>45562.2083333333</v>
      </c>
      <c r="B349" s="7" t="n">
        <v>20221.5</v>
      </c>
      <c r="C349" s="7" t="n">
        <v>20396</v>
      </c>
      <c r="D349" s="7" t="n">
        <v>20173</v>
      </c>
      <c r="E349" s="7" t="n">
        <v>20344.5</v>
      </c>
      <c r="F349" s="8" t="n">
        <v>1224998</v>
      </c>
      <c r="G349" s="9" t="n">
        <f aca="false">IF(ISNUMBER(B348),LN(B349/B348), "")</f>
        <v>-0.00615022490647958</v>
      </c>
      <c r="H349" s="1" t="str">
        <f aca="false">IF(A349&lt;&gt;"",TEXT(A349,"ddd"),"")</f>
        <v>Fri</v>
      </c>
      <c r="I349" s="1" t="str">
        <f aca="false">IF(A349&lt;&gt;"",TEXT(A349,"MMM"),"")</f>
        <v>Sep</v>
      </c>
      <c r="J349" s="3" t="n">
        <f aca="false">IF(G349&gt;0,1,IF(G349&lt;0,-1,0))</f>
        <v>-1</v>
      </c>
      <c r="K349" s="3" t="n">
        <f aca="false">IF(J349=J348,K348+1,1)</f>
        <v>1</v>
      </c>
      <c r="L349" s="9" t="str">
        <f aca="false">IF(ABS(G349)&gt;STRONG_MOV_TRSH,"STRONG","")</f>
        <v/>
      </c>
      <c r="M349" s="9"/>
      <c r="N349" s="9" t="str">
        <f aca="false">IF(L342="STRONG",(E345/E342)-1,"")</f>
        <v/>
      </c>
      <c r="O349" s="1" t="n">
        <f aca="false">(C349-D349)</f>
        <v>223</v>
      </c>
      <c r="P349" s="9" t="n">
        <f aca="false">STDEV(G328:G349)*SQRT(252)</f>
        <v>0.213850496571762</v>
      </c>
      <c r="Q349" s="10" t="e">
        <f aca="false">IF(O349&gt;Statistics!$B$11,"High",IF(O349&lt;Statistics!$B$10,"Low", "Normal"))</f>
        <v>#NAME?</v>
      </c>
      <c r="R349" s="9" t="n">
        <f aca="false">G350</f>
        <v>0.00196380002715677</v>
      </c>
      <c r="S349" s="9" t="n">
        <f aca="false">IF(E352&lt;&gt;"",(E349/E352)-1,"")</f>
        <v>0.0186511115561787</v>
      </c>
      <c r="T349" s="13" t="n">
        <f aca="false">F349/AVERAGE(F328:F347)</f>
        <v>0.999516029468718</v>
      </c>
      <c r="U349" s="1" t="n">
        <f aca="false">O349-O348</f>
        <v>-126.75</v>
      </c>
      <c r="V349" s="9" t="e">
        <f aca="false">IF(Q349="High","Wait",IF(G349&gt;0,"Buy","Sell"))</f>
        <v>#NAME?</v>
      </c>
      <c r="W349" s="9" t="e">
        <f aca="false">IF(Q349="High","Close",IF(G349&lt;0,"Close","Hold"))</f>
        <v>#NAME?</v>
      </c>
      <c r="X349" s="9" t="e">
        <f aca="false">IF(Q349="Normal", "Confirmed","Check")</f>
        <v>#NAME?</v>
      </c>
      <c r="Y349" s="9"/>
    </row>
    <row r="350" customFormat="false" ht="12.8" hidden="false" customHeight="false" outlineLevel="0" collapsed="false">
      <c r="A350" s="11" t="n">
        <v>45565.2083333333</v>
      </c>
      <c r="B350" s="7" t="n">
        <v>20261.25</v>
      </c>
      <c r="C350" s="7" t="n">
        <v>20286.75</v>
      </c>
      <c r="D350" s="7" t="n">
        <v>20057.5</v>
      </c>
      <c r="E350" s="7" t="n">
        <v>20198.25</v>
      </c>
      <c r="F350" s="8" t="n">
        <v>1312804</v>
      </c>
      <c r="G350" s="9" t="n">
        <f aca="false">IF(ISNUMBER(B349),LN(B350/B349), "")</f>
        <v>0.00196380002715677</v>
      </c>
      <c r="H350" s="1" t="str">
        <f aca="false">IF(A350&lt;&gt;"",TEXT(A350,"ddd"),"")</f>
        <v>Mon</v>
      </c>
      <c r="I350" s="1" t="str">
        <f aca="false">IF(A350&lt;&gt;"",TEXT(A350,"MMM"),"")</f>
        <v>Sep</v>
      </c>
      <c r="J350" s="3" t="n">
        <f aca="false">IF(G350&gt;0,1,IF(G350&lt;0,-1,0))</f>
        <v>1</v>
      </c>
      <c r="K350" s="3" t="n">
        <f aca="false">IF(J350=J349,K349+1,1)</f>
        <v>1</v>
      </c>
      <c r="L350" s="9" t="str">
        <f aca="false">IF(ABS(G350)&gt;STRONG_MOV_TRSH,"STRONG","")</f>
        <v/>
      </c>
      <c r="M350" s="9"/>
      <c r="N350" s="9" t="str">
        <f aca="false">IF(L343="STRONG",(E346/E343)-1,"")</f>
        <v/>
      </c>
      <c r="O350" s="1" t="n">
        <f aca="false">(C350-D350)</f>
        <v>229.25</v>
      </c>
      <c r="P350" s="9" t="n">
        <f aca="false">STDEV(G329:G350)*SQRT(252)</f>
        <v>0.208442680317834</v>
      </c>
      <c r="Q350" s="10" t="e">
        <f aca="false">IF(O350&gt;Statistics!$B$11,"High",IF(O350&lt;Statistics!$B$10,"Low", "Normal"))</f>
        <v>#NAME?</v>
      </c>
      <c r="R350" s="9" t="n">
        <f aca="false">G351</f>
        <v>-0.0142287031919098</v>
      </c>
      <c r="S350" s="9" t="n">
        <f aca="false">IF(E353&lt;&gt;"",(E350/E353)-1,"")</f>
        <v>0.00706753421584017</v>
      </c>
      <c r="T350" s="13" t="n">
        <f aca="false">F350/AVERAGE(F329:F348)</f>
        <v>1.07528200163364</v>
      </c>
      <c r="U350" s="1" t="n">
        <f aca="false">O350-O349</f>
        <v>6.25</v>
      </c>
      <c r="V350" s="9" t="e">
        <f aca="false">IF(Q350="High","Wait",IF(G350&gt;0,"Buy","Sell"))</f>
        <v>#NAME?</v>
      </c>
      <c r="W350" s="9" t="e">
        <f aca="false">IF(Q350="High","Close",IF(G350&lt;0,"Close","Hold"))</f>
        <v>#NAME?</v>
      </c>
      <c r="X350" s="9" t="e">
        <f aca="false">IF(Q350="Normal", "Confirmed","Check")</f>
        <v>#NAME?</v>
      </c>
      <c r="Y350" s="9"/>
    </row>
    <row r="351" customFormat="false" ht="12.8" hidden="false" customHeight="false" outlineLevel="0" collapsed="false">
      <c r="A351" s="11" t="n">
        <v>45566.2083333333</v>
      </c>
      <c r="B351" s="7" t="n">
        <v>19975</v>
      </c>
      <c r="C351" s="7" t="n">
        <v>20331.5</v>
      </c>
      <c r="D351" s="7" t="n">
        <v>19818</v>
      </c>
      <c r="E351" s="7" t="n">
        <v>20232</v>
      </c>
      <c r="F351" s="8" t="n">
        <v>1618835</v>
      </c>
      <c r="G351" s="9" t="n">
        <f aca="false">IF(ISNUMBER(B350),LN(B351/B350), "")</f>
        <v>-0.0142287031919098</v>
      </c>
      <c r="H351" s="1" t="str">
        <f aca="false">IF(A351&lt;&gt;"",TEXT(A351,"ddd"),"")</f>
        <v>Tue</v>
      </c>
      <c r="I351" s="1" t="str">
        <f aca="false">IF(A351&lt;&gt;"",TEXT(A351,"MMM"),"")</f>
        <v>Oct</v>
      </c>
      <c r="J351" s="3" t="n">
        <f aca="false">IF(G351&gt;0,1,IF(G351&lt;0,-1,0))</f>
        <v>-1</v>
      </c>
      <c r="K351" s="3" t="n">
        <f aca="false">IF(J351=J350,K350+1,1)</f>
        <v>1</v>
      </c>
      <c r="L351" s="9" t="str">
        <f aca="false">IF(ABS(G351)&gt;STRONG_MOV_TRSH,"STRONG","")</f>
        <v/>
      </c>
      <c r="M351" s="9"/>
      <c r="N351" s="9" t="str">
        <f aca="false">IF(L344="STRONG",(E347/E344)-1,"")</f>
        <v/>
      </c>
      <c r="O351" s="1" t="n">
        <f aca="false">(C351-D351)</f>
        <v>513.5</v>
      </c>
      <c r="P351" s="9" t="n">
        <f aca="false">STDEV(G330:G351)*SQRT(252)</f>
        <v>0.21535145416116</v>
      </c>
      <c r="Q351" s="10" t="e">
        <f aca="false">IF(O351&gt;Statistics!$B$11,"High",IF(O351&lt;Statistics!$B$10,"Low", "Normal"))</f>
        <v>#NAME?</v>
      </c>
      <c r="R351" s="9" t="n">
        <f aca="false">G352</f>
        <v>0.00173816311213275</v>
      </c>
      <c r="S351" s="9" t="n">
        <f aca="false">IF(E354&lt;&gt;"",(E351/E354)-1,"")</f>
        <v>0.0130309061549438</v>
      </c>
      <c r="T351" s="13" t="n">
        <f aca="false">F351/AVERAGE(F330:F349)</f>
        <v>1.35201475324552</v>
      </c>
      <c r="U351" s="1" t="n">
        <f aca="false">O351-O350</f>
        <v>284.25</v>
      </c>
      <c r="V351" s="9" t="e">
        <f aca="false">IF(Q351="High","Wait",IF(G351&gt;0,"Buy","Sell"))</f>
        <v>#NAME?</v>
      </c>
      <c r="W351" s="9" t="e">
        <f aca="false">IF(Q351="High","Close",IF(G351&lt;0,"Close","Hold"))</f>
        <v>#NAME?</v>
      </c>
      <c r="X351" s="9" t="e">
        <f aca="false">IF(Q351="Normal", "Confirmed","Check")</f>
        <v>#NAME?</v>
      </c>
      <c r="Y351" s="9"/>
    </row>
    <row r="352" customFormat="false" ht="12.8" hidden="false" customHeight="false" outlineLevel="0" collapsed="false">
      <c r="A352" s="11" t="n">
        <v>45567.2083333333</v>
      </c>
      <c r="B352" s="7" t="n">
        <v>20009.75</v>
      </c>
      <c r="C352" s="7" t="n">
        <v>20089.5</v>
      </c>
      <c r="D352" s="7" t="n">
        <v>19833.5</v>
      </c>
      <c r="E352" s="7" t="n">
        <v>19972</v>
      </c>
      <c r="F352" s="8" t="n">
        <v>1366434</v>
      </c>
      <c r="G352" s="9" t="n">
        <f aca="false">IF(ISNUMBER(B351),LN(B352/B351), "")</f>
        <v>0.00173816311213275</v>
      </c>
      <c r="H352" s="1" t="str">
        <f aca="false">IF(A352&lt;&gt;"",TEXT(A352,"ddd"),"")</f>
        <v>Wed</v>
      </c>
      <c r="I352" s="1" t="str">
        <f aca="false">IF(A352&lt;&gt;"",TEXT(A352,"MMM"),"")</f>
        <v>Oct</v>
      </c>
      <c r="J352" s="3" t="n">
        <f aca="false">IF(G352&gt;0,1,IF(G352&lt;0,-1,0))</f>
        <v>1</v>
      </c>
      <c r="K352" s="3" t="n">
        <f aca="false">IF(J352=J351,K351+1,1)</f>
        <v>1</v>
      </c>
      <c r="L352" s="9" t="str">
        <f aca="false">IF(ABS(G352)&gt;STRONG_MOV_TRSH,"STRONG","")</f>
        <v/>
      </c>
      <c r="M352" s="9"/>
      <c r="N352" s="9" t="str">
        <f aca="false">IF(L345="STRONG",(E348/E345)-1,"")</f>
        <v/>
      </c>
      <c r="O352" s="1" t="n">
        <f aca="false">(C352-D352)</f>
        <v>256</v>
      </c>
      <c r="P352" s="9" t="n">
        <f aca="false">STDEV(G331:G352)*SQRT(252)</f>
        <v>0.212171565819091</v>
      </c>
      <c r="Q352" s="10" t="e">
        <f aca="false">IF(O352&gt;Statistics!$B$11,"High",IF(O352&lt;Statistics!$B$10,"Low", "Normal"))</f>
        <v>#NAME?</v>
      </c>
      <c r="R352" s="9" t="n">
        <f aca="false">G353</f>
        <v>-0.000975000077238237</v>
      </c>
      <c r="S352" s="9" t="n">
        <f aca="false">IF(E355&lt;&gt;"",(E352/E355)-1,"")</f>
        <v>-0.0122162322567881</v>
      </c>
      <c r="T352" s="13" t="n">
        <f aca="false">F352/AVERAGE(F331:F350)</f>
        <v>1.14179172946894</v>
      </c>
      <c r="U352" s="1" t="n">
        <f aca="false">O352-O351</f>
        <v>-257.5</v>
      </c>
      <c r="V352" s="9" t="e">
        <f aca="false">IF(Q352="High","Wait",IF(G352&gt;0,"Buy","Sell"))</f>
        <v>#NAME?</v>
      </c>
      <c r="W352" s="9" t="e">
        <f aca="false">IF(Q352="High","Close",IF(G352&lt;0,"Close","Hold"))</f>
        <v>#NAME?</v>
      </c>
      <c r="X352" s="9" t="e">
        <f aca="false">IF(Q352="Normal", "Confirmed","Check")</f>
        <v>#NAME?</v>
      </c>
      <c r="Y352" s="9"/>
    </row>
    <row r="353" customFormat="false" ht="12.8" hidden="false" customHeight="false" outlineLevel="0" collapsed="false">
      <c r="A353" s="11" t="n">
        <v>45568.2083333333</v>
      </c>
      <c r="B353" s="7" t="n">
        <v>19990.25</v>
      </c>
      <c r="C353" s="7" t="n">
        <v>20115</v>
      </c>
      <c r="D353" s="7" t="n">
        <v>19851</v>
      </c>
      <c r="E353" s="7" t="n">
        <v>20056.5</v>
      </c>
      <c r="F353" s="8" t="n">
        <v>1414771</v>
      </c>
      <c r="G353" s="9" t="n">
        <f aca="false">IF(ISNUMBER(B352),LN(B353/B352), "")</f>
        <v>-0.000975000077238237</v>
      </c>
      <c r="H353" s="1" t="str">
        <f aca="false">IF(A353&lt;&gt;"",TEXT(A353,"ddd"),"")</f>
        <v>Thu</v>
      </c>
      <c r="I353" s="1" t="str">
        <f aca="false">IF(A353&lt;&gt;"",TEXT(A353,"MMM"),"")</f>
        <v>Oct</v>
      </c>
      <c r="J353" s="3" t="n">
        <f aca="false">IF(G353&gt;0,1,IF(G353&lt;0,-1,0))</f>
        <v>-1</v>
      </c>
      <c r="K353" s="3" t="n">
        <f aca="false">IF(J353=J352,K352+1,1)</f>
        <v>1</v>
      </c>
      <c r="L353" s="9" t="str">
        <f aca="false">IF(ABS(G353)&gt;STRONG_MOV_TRSH,"STRONG","")</f>
        <v/>
      </c>
      <c r="M353" s="9"/>
      <c r="N353" s="9" t="str">
        <f aca="false">IF(L346="STRONG",(E349/E346)-1,"")</f>
        <v/>
      </c>
      <c r="O353" s="1" t="n">
        <f aca="false">(C353-D353)</f>
        <v>264</v>
      </c>
      <c r="P353" s="9" t="n">
        <f aca="false">STDEV(G332:G353)*SQRT(252)</f>
        <v>0.177818071214111</v>
      </c>
      <c r="Q353" s="10" t="e">
        <f aca="false">IF(O353&gt;Statistics!$B$11,"High",IF(O353&lt;Statistics!$B$10,"Low", "Normal"))</f>
        <v>#NAME?</v>
      </c>
      <c r="R353" s="9" t="n">
        <f aca="false">G354</f>
        <v>0.0117860505245548</v>
      </c>
      <c r="S353" s="9" t="n">
        <f aca="false">IF(E356&lt;&gt;"",(E353/E356)-1,"")</f>
        <v>0.00122304313099031</v>
      </c>
      <c r="T353" s="13" t="n">
        <f aca="false">F353/AVERAGE(F332:F351)</f>
        <v>1.19044252292656</v>
      </c>
      <c r="U353" s="1" t="n">
        <f aca="false">O353-O352</f>
        <v>8</v>
      </c>
      <c r="V353" s="9" t="e">
        <f aca="false">IF(Q353="High","Wait",IF(G353&gt;0,"Buy","Sell"))</f>
        <v>#NAME?</v>
      </c>
      <c r="W353" s="9" t="e">
        <f aca="false">IF(Q353="High","Close",IF(G353&lt;0,"Close","Hold"))</f>
        <v>#NAME?</v>
      </c>
      <c r="X353" s="9" t="e">
        <f aca="false">IF(Q353="Normal", "Confirmed","Check")</f>
        <v>#NAME?</v>
      </c>
      <c r="Y353" s="9"/>
    </row>
    <row r="354" customFormat="false" ht="12.8" hidden="false" customHeight="false" outlineLevel="0" collapsed="false">
      <c r="A354" s="11" t="n">
        <v>45569.2083333333</v>
      </c>
      <c r="B354" s="7" t="n">
        <v>20227.25</v>
      </c>
      <c r="C354" s="7" t="n">
        <v>20263</v>
      </c>
      <c r="D354" s="7" t="n">
        <v>19941.25</v>
      </c>
      <c r="E354" s="7" t="n">
        <v>19971.75</v>
      </c>
      <c r="F354" s="8" t="n">
        <v>1462166</v>
      </c>
      <c r="G354" s="9" t="n">
        <f aca="false">IF(ISNUMBER(B353),LN(B354/B353), "")</f>
        <v>0.0117860505245548</v>
      </c>
      <c r="H354" s="1" t="str">
        <f aca="false">IF(A354&lt;&gt;"",TEXT(A354,"ddd"),"")</f>
        <v>Fri</v>
      </c>
      <c r="I354" s="1" t="str">
        <f aca="false">IF(A354&lt;&gt;"",TEXT(A354,"MMM"),"")</f>
        <v>Oct</v>
      </c>
      <c r="J354" s="3" t="n">
        <f aca="false">IF(G354&gt;0,1,IF(G354&lt;0,-1,0))</f>
        <v>1</v>
      </c>
      <c r="K354" s="3" t="n">
        <f aca="false">IF(J354=J353,K353+1,1)</f>
        <v>1</v>
      </c>
      <c r="L354" s="9" t="str">
        <f aca="false">IF(ABS(G354)&gt;STRONG_MOV_TRSH,"STRONG","")</f>
        <v/>
      </c>
      <c r="M354" s="9"/>
      <c r="N354" s="9" t="str">
        <f aca="false">IF(L347="STRONG",(E350/E347)-1,"")</f>
        <v/>
      </c>
      <c r="O354" s="1" t="n">
        <f aca="false">(C354-D354)</f>
        <v>321.75</v>
      </c>
      <c r="P354" s="9" t="n">
        <f aca="false">STDEV(G333:G354)*SQRT(252)</f>
        <v>0.179824390750819</v>
      </c>
      <c r="Q354" s="10" t="e">
        <f aca="false">IF(O354&gt;Statistics!$B$11,"High",IF(O354&lt;Statistics!$B$10,"Low", "Normal"))</f>
        <v>#NAME?</v>
      </c>
      <c r="R354" s="9" t="n">
        <f aca="false">G355</f>
        <v>-0.011660997376804</v>
      </c>
      <c r="S354" s="9" t="n">
        <f aca="false">IF(E357&lt;&gt;"",(E354/E357)-1,"")</f>
        <v>-0.0160730121194206</v>
      </c>
      <c r="T354" s="13" t="n">
        <f aca="false">F354/AVERAGE(F333:F352)</f>
        <v>1.23714026795261</v>
      </c>
      <c r="U354" s="1" t="n">
        <f aca="false">O354-O353</f>
        <v>57.75</v>
      </c>
      <c r="V354" s="9" t="e">
        <f aca="false">IF(Q354="High","Wait",IF(G354&gt;0,"Buy","Sell"))</f>
        <v>#NAME?</v>
      </c>
      <c r="W354" s="9" t="e">
        <f aca="false">IF(Q354="High","Close",IF(G354&lt;0,"Close","Hold"))</f>
        <v>#NAME?</v>
      </c>
      <c r="X354" s="9" t="e">
        <f aca="false">IF(Q354="Normal", "Confirmed","Check")</f>
        <v>#NAME?</v>
      </c>
      <c r="Y354" s="9"/>
    </row>
    <row r="355" customFormat="false" ht="12.8" hidden="false" customHeight="false" outlineLevel="0" collapsed="false">
      <c r="A355" s="11" t="n">
        <v>45572.2083333333</v>
      </c>
      <c r="B355" s="7" t="n">
        <v>19992.75</v>
      </c>
      <c r="C355" s="7" t="n">
        <v>20268</v>
      </c>
      <c r="D355" s="7" t="n">
        <v>19948</v>
      </c>
      <c r="E355" s="7" t="n">
        <v>20219</v>
      </c>
      <c r="F355" s="8" t="n">
        <v>1243605</v>
      </c>
      <c r="G355" s="9" t="n">
        <f aca="false">IF(ISNUMBER(B354),LN(B355/B354), "")</f>
        <v>-0.011660997376804</v>
      </c>
      <c r="H355" s="1" t="str">
        <f aca="false">IF(A355&lt;&gt;"",TEXT(A355,"ddd"),"")</f>
        <v>Mon</v>
      </c>
      <c r="I355" s="1" t="str">
        <f aca="false">IF(A355&lt;&gt;"",TEXT(A355,"MMM"),"")</f>
        <v>Oct</v>
      </c>
      <c r="J355" s="3" t="n">
        <f aca="false">IF(G355&gt;0,1,IF(G355&lt;0,-1,0))</f>
        <v>-1</v>
      </c>
      <c r="K355" s="3" t="n">
        <f aca="false">IF(J355=J354,K354+1,1)</f>
        <v>1</v>
      </c>
      <c r="L355" s="9" t="str">
        <f aca="false">IF(ABS(G355)&gt;STRONG_MOV_TRSH,"STRONG","")</f>
        <v/>
      </c>
      <c r="M355" s="9"/>
      <c r="N355" s="9" t="str">
        <f aca="false">IF(L348="STRONG",(E351/E348)-1,"")</f>
        <v/>
      </c>
      <c r="O355" s="1" t="n">
        <f aca="false">(C355-D355)</f>
        <v>320</v>
      </c>
      <c r="P355" s="9" t="n">
        <f aca="false">STDEV(G334:G355)*SQRT(252)</f>
        <v>0.186329716747582</v>
      </c>
      <c r="Q355" s="10" t="e">
        <f aca="false">IF(O355&gt;Statistics!$B$11,"High",IF(O355&lt;Statistics!$B$10,"Low", "Normal"))</f>
        <v>#NAME?</v>
      </c>
      <c r="R355" s="9" t="n">
        <f aca="false">G356</f>
        <v>0.0151772838570219</v>
      </c>
      <c r="S355" s="9" t="n">
        <f aca="false">IF(E358&lt;&gt;"",(E355/E358)-1,"")</f>
        <v>-0.0111870499199178</v>
      </c>
      <c r="T355" s="13" t="n">
        <f aca="false">F355/AVERAGE(F334:F353)</f>
        <v>1.0553471158148</v>
      </c>
      <c r="U355" s="1" t="n">
        <f aca="false">O355-O354</f>
        <v>-1.75</v>
      </c>
      <c r="V355" s="9" t="e">
        <f aca="false">IF(Q355="High","Wait",IF(G355&gt;0,"Buy","Sell"))</f>
        <v>#NAME?</v>
      </c>
      <c r="W355" s="9" t="e">
        <f aca="false">IF(Q355="High","Close",IF(G355&lt;0,"Close","Hold"))</f>
        <v>#NAME?</v>
      </c>
      <c r="X355" s="9" t="e">
        <f aca="false">IF(Q355="Normal", "Confirmed","Check")</f>
        <v>#NAME?</v>
      </c>
      <c r="Y355" s="9"/>
    </row>
    <row r="356" customFormat="false" ht="12.8" hidden="false" customHeight="false" outlineLevel="0" collapsed="false">
      <c r="A356" s="11" t="n">
        <v>45573.2083333333</v>
      </c>
      <c r="B356" s="7" t="n">
        <v>20298.5</v>
      </c>
      <c r="C356" s="7" t="n">
        <v>20329.5</v>
      </c>
      <c r="D356" s="7" t="n">
        <v>19902.5</v>
      </c>
      <c r="E356" s="7" t="n">
        <v>20032</v>
      </c>
      <c r="F356" s="8" t="n">
        <v>1162724</v>
      </c>
      <c r="G356" s="9" t="n">
        <f aca="false">IF(ISNUMBER(B355),LN(B356/B355), "")</f>
        <v>0.0151772838570219</v>
      </c>
      <c r="H356" s="1" t="str">
        <f aca="false">IF(A356&lt;&gt;"",TEXT(A356,"ddd"),"")</f>
        <v>Tue</v>
      </c>
      <c r="I356" s="1" t="str">
        <f aca="false">IF(A356&lt;&gt;"",TEXT(A356,"MMM"),"")</f>
        <v>Oct</v>
      </c>
      <c r="J356" s="3" t="n">
        <f aca="false">IF(G356&gt;0,1,IF(G356&lt;0,-1,0))</f>
        <v>1</v>
      </c>
      <c r="K356" s="3" t="n">
        <f aca="false">IF(J356=J355,K355+1,1)</f>
        <v>1</v>
      </c>
      <c r="L356" s="9" t="str">
        <f aca="false">IF(ABS(G356)&gt;STRONG_MOV_TRSH,"STRONG","")</f>
        <v/>
      </c>
      <c r="M356" s="9"/>
      <c r="N356" s="9" t="str">
        <f aca="false">IF(L349="STRONG",(E352/E349)-1,"")</f>
        <v/>
      </c>
      <c r="O356" s="1" t="n">
        <f aca="false">(C356-D356)</f>
        <v>427</v>
      </c>
      <c r="P356" s="9" t="n">
        <f aca="false">STDEV(G335:G356)*SQRT(252)</f>
        <v>0.159151699040071</v>
      </c>
      <c r="Q356" s="10" t="e">
        <f aca="false">IF(O356&gt;Statistics!$B$11,"High",IF(O356&lt;Statistics!$B$10,"Low", "Normal"))</f>
        <v>#NAME?</v>
      </c>
      <c r="R356" s="9" t="n">
        <f aca="false">G357</f>
        <v>0.00809581969508825</v>
      </c>
      <c r="S356" s="9" t="n">
        <f aca="false">IF(E359&lt;&gt;"",(E356/E359)-1,"")</f>
        <v>-0.0200327764596532</v>
      </c>
      <c r="T356" s="13" t="n">
        <f aca="false">F356/AVERAGE(F335:F354)</f>
        <v>1.00080345807598</v>
      </c>
      <c r="U356" s="1" t="n">
        <f aca="false">O356-O355</f>
        <v>107</v>
      </c>
      <c r="V356" s="9" t="e">
        <f aca="false">IF(Q356="High","Wait",IF(G356&gt;0,"Buy","Sell"))</f>
        <v>#NAME?</v>
      </c>
      <c r="W356" s="9" t="e">
        <f aca="false">IF(Q356="High","Close",IF(G356&lt;0,"Close","Hold"))</f>
        <v>#NAME?</v>
      </c>
      <c r="X356" s="9" t="e">
        <f aca="false">IF(Q356="Normal", "Confirmed","Check")</f>
        <v>#NAME?</v>
      </c>
      <c r="Y356" s="9"/>
    </row>
    <row r="357" customFormat="false" ht="12.8" hidden="false" customHeight="false" outlineLevel="0" collapsed="false">
      <c r="A357" s="11" t="n">
        <v>45574.2083333333</v>
      </c>
      <c r="B357" s="7" t="n">
        <v>20463.5</v>
      </c>
      <c r="C357" s="7" t="n">
        <v>20482.25</v>
      </c>
      <c r="D357" s="7" t="n">
        <v>20195.5</v>
      </c>
      <c r="E357" s="7" t="n">
        <v>20298</v>
      </c>
      <c r="F357" s="8" t="n">
        <v>1074631</v>
      </c>
      <c r="G357" s="9" t="n">
        <f aca="false">IF(ISNUMBER(B356),LN(B357/B356), "")</f>
        <v>0.00809581969508825</v>
      </c>
      <c r="H357" s="1" t="str">
        <f aca="false">IF(A357&lt;&gt;"",TEXT(A357,"ddd"),"")</f>
        <v>Wed</v>
      </c>
      <c r="I357" s="1" t="str">
        <f aca="false">IF(A357&lt;&gt;"",TEXT(A357,"MMM"),"")</f>
        <v>Oct</v>
      </c>
      <c r="J357" s="3" t="n">
        <f aca="false">IF(G357&gt;0,1,IF(G357&lt;0,-1,0))</f>
        <v>1</v>
      </c>
      <c r="K357" s="3" t="n">
        <f aca="false">IF(J357=J356,K356+1,1)</f>
        <v>2</v>
      </c>
      <c r="L357" s="9" t="str">
        <f aca="false">IF(ABS(G357)&gt;STRONG_MOV_TRSH,"STRONG","")</f>
        <v/>
      </c>
      <c r="M357" s="9"/>
      <c r="N357" s="9" t="str">
        <f aca="false">IF(L350="STRONG",(E353/E350)-1,"")</f>
        <v/>
      </c>
      <c r="O357" s="1" t="n">
        <f aca="false">(C357-D357)</f>
        <v>286.75</v>
      </c>
      <c r="P357" s="9" t="n">
        <f aca="false">STDEV(G336:G357)*SQRT(252)</f>
        <v>0.157057474747078</v>
      </c>
      <c r="Q357" s="10" t="e">
        <f aca="false">IF(O357&gt;Statistics!$B$11,"High",IF(O357&lt;Statistics!$B$10,"Low", "Normal"))</f>
        <v>#NAME?</v>
      </c>
      <c r="R357" s="9" t="n">
        <f aca="false">G358</f>
        <v>-0.00165063953894428</v>
      </c>
      <c r="S357" s="9" t="n">
        <f aca="false">IF(E360&lt;&gt;"",(E357/E360)-1,"")</f>
        <v>-0.00664342081115799</v>
      </c>
      <c r="T357" s="13" t="n">
        <f aca="false">F357/AVERAGE(F336:F355)</f>
        <v>0.947422269820212</v>
      </c>
      <c r="U357" s="1" t="n">
        <f aca="false">O357-O356</f>
        <v>-140.25</v>
      </c>
      <c r="V357" s="9" t="e">
        <f aca="false">IF(Q357="High","Wait",IF(G357&gt;0,"Buy","Sell"))</f>
        <v>#NAME?</v>
      </c>
      <c r="W357" s="9" t="e">
        <f aca="false">IF(Q357="High","Close",IF(G357&lt;0,"Close","Hold"))</f>
        <v>#NAME?</v>
      </c>
      <c r="X357" s="9" t="e">
        <f aca="false">IF(Q357="Normal", "Confirmed","Check")</f>
        <v>#NAME?</v>
      </c>
      <c r="Y357" s="9"/>
    </row>
    <row r="358" customFormat="false" ht="12.8" hidden="false" customHeight="false" outlineLevel="0" collapsed="false">
      <c r="A358" s="11" t="n">
        <v>45575.2083333333</v>
      </c>
      <c r="B358" s="7" t="n">
        <v>20429.75</v>
      </c>
      <c r="C358" s="7" t="n">
        <v>20508</v>
      </c>
      <c r="D358" s="7" t="n">
        <v>20301.25</v>
      </c>
      <c r="E358" s="7" t="n">
        <v>20447.75</v>
      </c>
      <c r="F358" s="8" t="n">
        <v>1110733</v>
      </c>
      <c r="G358" s="9" t="n">
        <f aca="false">IF(ISNUMBER(B357),LN(B358/B357), "")</f>
        <v>-0.00165063953894428</v>
      </c>
      <c r="H358" s="1" t="str">
        <f aca="false">IF(A358&lt;&gt;"",TEXT(A358,"ddd"),"")</f>
        <v>Thu</v>
      </c>
      <c r="I358" s="1" t="str">
        <f aca="false">IF(A358&lt;&gt;"",TEXT(A358,"MMM"),"")</f>
        <v>Oct</v>
      </c>
      <c r="J358" s="3" t="n">
        <f aca="false">IF(G358&gt;0,1,IF(G358&lt;0,-1,0))</f>
        <v>-1</v>
      </c>
      <c r="K358" s="3" t="n">
        <f aca="false">IF(J358=J357,K357+1,1)</f>
        <v>1</v>
      </c>
      <c r="L358" s="9" t="str">
        <f aca="false">IF(ABS(G358)&gt;STRONG_MOV_TRSH,"STRONG","")</f>
        <v/>
      </c>
      <c r="M358" s="9"/>
      <c r="N358" s="9" t="str">
        <f aca="false">IF(L351="STRONG",(E354/E351)-1,"")</f>
        <v/>
      </c>
      <c r="O358" s="1" t="n">
        <f aca="false">(C358-D358)</f>
        <v>206.75</v>
      </c>
      <c r="P358" s="9" t="n">
        <f aca="false">STDEV(G337:G358)*SQRT(252)</f>
        <v>0.157158032140152</v>
      </c>
      <c r="Q358" s="10" t="e">
        <f aca="false">IF(O358&gt;Statistics!$B$11,"High",IF(O358&lt;Statistics!$B$10,"Low", "Normal"))</f>
        <v>#NAME?</v>
      </c>
      <c r="R358" s="9" t="n">
        <f aca="false">G359</f>
        <v>0.000990710640661726</v>
      </c>
      <c r="S358" s="9" t="n">
        <f aca="false">IF(E361&lt;&gt;"",(E358/E361)-1,"")</f>
        <v>-0.00919442761962452</v>
      </c>
      <c r="T358" s="13" t="n">
        <f aca="false">F358/AVERAGE(F337:F356)</f>
        <v>0.991971405780073</v>
      </c>
      <c r="U358" s="1" t="n">
        <f aca="false">O358-O357</f>
        <v>-80</v>
      </c>
      <c r="V358" s="9" t="e">
        <f aca="false">IF(Q358="High","Wait",IF(G358&gt;0,"Buy","Sell"))</f>
        <v>#NAME?</v>
      </c>
      <c r="W358" s="9" t="e">
        <f aca="false">IF(Q358="High","Close",IF(G358&lt;0,"Close","Hold"))</f>
        <v>#NAME?</v>
      </c>
      <c r="X358" s="9" t="e">
        <f aca="false">IF(Q358="Normal", "Confirmed","Check")</f>
        <v>#NAME?</v>
      </c>
      <c r="Y358" s="9"/>
    </row>
    <row r="359" customFormat="false" ht="12.8" hidden="false" customHeight="false" outlineLevel="0" collapsed="false">
      <c r="A359" s="11" t="n">
        <v>45576.2083333333</v>
      </c>
      <c r="B359" s="7" t="n">
        <v>20450</v>
      </c>
      <c r="C359" s="7" t="n">
        <v>20494.5</v>
      </c>
      <c r="D359" s="7" t="n">
        <v>20313.25</v>
      </c>
      <c r="E359" s="7" t="n">
        <v>20441.5</v>
      </c>
      <c r="F359" s="8" t="n">
        <v>989984</v>
      </c>
      <c r="G359" s="9" t="n">
        <f aca="false">IF(ISNUMBER(B358),LN(B359/B358), "")</f>
        <v>0.000990710640661726</v>
      </c>
      <c r="H359" s="1" t="str">
        <f aca="false">IF(A359&lt;&gt;"",TEXT(A359,"ddd"),"")</f>
        <v>Fri</v>
      </c>
      <c r="I359" s="1" t="str">
        <f aca="false">IF(A359&lt;&gt;"",TEXT(A359,"MMM"),"")</f>
        <v>Oct</v>
      </c>
      <c r="J359" s="3" t="n">
        <f aca="false">IF(G359&gt;0,1,IF(G359&lt;0,-1,0))</f>
        <v>1</v>
      </c>
      <c r="K359" s="3" t="n">
        <f aca="false">IF(J359=J358,K358+1,1)</f>
        <v>1</v>
      </c>
      <c r="L359" s="9" t="str">
        <f aca="false">IF(ABS(G359)&gt;STRONG_MOV_TRSH,"STRONG","")</f>
        <v/>
      </c>
      <c r="M359" s="9"/>
      <c r="N359" s="9" t="str">
        <f aca="false">IF(L352="STRONG",(E355/E352)-1,"")</f>
        <v/>
      </c>
      <c r="O359" s="1" t="n">
        <f aca="false">(C359-D359)</f>
        <v>181.25</v>
      </c>
      <c r="P359" s="9" t="n">
        <f aca="false">STDEV(G338:G359)*SQRT(252)</f>
        <v>0.144177688098687</v>
      </c>
      <c r="Q359" s="10" t="e">
        <f aca="false">IF(O359&gt;Statistics!$B$11,"High",IF(O359&lt;Statistics!$B$10,"Low", "Normal"))</f>
        <v>#NAME?</v>
      </c>
      <c r="R359" s="9" t="n">
        <f aca="false">G360</f>
        <v>0.00824222298458114</v>
      </c>
      <c r="S359" s="9" t="n">
        <f aca="false">IF(E362&lt;&gt;"",(E359/E362)-1,"")</f>
        <v>0.0049901671583088</v>
      </c>
      <c r="T359" s="13" t="n">
        <f aca="false">F359/AVERAGE(F338:F357)</f>
        <v>0.913648148965078</v>
      </c>
      <c r="U359" s="1" t="n">
        <f aca="false">O359-O358</f>
        <v>-25.5</v>
      </c>
      <c r="V359" s="9" t="e">
        <f aca="false">IF(Q359="High","Wait",IF(G359&gt;0,"Buy","Sell"))</f>
        <v>#NAME?</v>
      </c>
      <c r="W359" s="9" t="e">
        <f aca="false">IF(Q359="High","Close",IF(G359&lt;0,"Close","Hold"))</f>
        <v>#NAME?</v>
      </c>
      <c r="X359" s="9" t="e">
        <f aca="false">IF(Q359="Normal", "Confirmed","Check")</f>
        <v>#NAME?</v>
      </c>
      <c r="Y359" s="9"/>
    </row>
    <row r="360" customFormat="false" ht="12.8" hidden="false" customHeight="false" outlineLevel="0" collapsed="false">
      <c r="A360" s="11" t="n">
        <v>45579.2083333333</v>
      </c>
      <c r="B360" s="7" t="n">
        <v>20619.25</v>
      </c>
      <c r="C360" s="7" t="n">
        <v>20680</v>
      </c>
      <c r="D360" s="7" t="n">
        <v>20382.5</v>
      </c>
      <c r="E360" s="7" t="n">
        <v>20433.75</v>
      </c>
      <c r="F360" s="8" t="n">
        <v>872065</v>
      </c>
      <c r="G360" s="9" t="n">
        <f aca="false">IF(ISNUMBER(B359),LN(B360/B359), "")</f>
        <v>0.00824222298458114</v>
      </c>
      <c r="H360" s="1" t="str">
        <f aca="false">IF(A360&lt;&gt;"",TEXT(A360,"ddd"),"")</f>
        <v>Mon</v>
      </c>
      <c r="I360" s="1" t="str">
        <f aca="false">IF(A360&lt;&gt;"",TEXT(A360,"MMM"),"")</f>
        <v>Oct</v>
      </c>
      <c r="J360" s="3" t="n">
        <f aca="false">IF(G360&gt;0,1,IF(G360&lt;0,-1,0))</f>
        <v>1</v>
      </c>
      <c r="K360" s="3" t="n">
        <f aca="false">IF(J360=J359,K359+1,1)</f>
        <v>2</v>
      </c>
      <c r="L360" s="9" t="str">
        <f aca="false">IF(ABS(G360)&gt;STRONG_MOV_TRSH,"STRONG","")</f>
        <v/>
      </c>
      <c r="M360" s="9"/>
      <c r="N360" s="9" t="str">
        <f aca="false">IF(L353="STRONG",(E356/E353)-1,"")</f>
        <v/>
      </c>
      <c r="O360" s="1" t="n">
        <f aca="false">(C360-D360)</f>
        <v>297.5</v>
      </c>
      <c r="P360" s="9" t="n">
        <f aca="false">STDEV(G339:G360)*SQRT(252)</f>
        <v>0.143746991704836</v>
      </c>
      <c r="Q360" s="10" t="e">
        <f aca="false">IF(O360&gt;Statistics!$B$11,"High",IF(O360&lt;Statistics!$B$10,"Low", "Normal"))</f>
        <v>#NAME?</v>
      </c>
      <c r="R360" s="9" t="n">
        <f aca="false">G361</f>
        <v>-0.0135373912699875</v>
      </c>
      <c r="S360" s="9" t="n">
        <f aca="false">IF(E363&lt;&gt;"",(E360/E363)-1,"")</f>
        <v>0.00500442651977173</v>
      </c>
      <c r="T360" s="13" t="n">
        <f aca="false">F360/AVERAGE(F339:F358)</f>
        <v>0.819498629204087</v>
      </c>
      <c r="U360" s="1" t="n">
        <f aca="false">O360-O359</f>
        <v>116.25</v>
      </c>
      <c r="V360" s="9" t="e">
        <f aca="false">IF(Q360="High","Wait",IF(G360&gt;0,"Buy","Sell"))</f>
        <v>#NAME?</v>
      </c>
      <c r="W360" s="9" t="e">
        <f aca="false">IF(Q360="High","Close",IF(G360&lt;0,"Close","Hold"))</f>
        <v>#NAME?</v>
      </c>
      <c r="X360" s="9" t="e">
        <f aca="false">IF(Q360="Normal", "Confirmed","Check")</f>
        <v>#NAME?</v>
      </c>
      <c r="Y360" s="9"/>
    </row>
    <row r="361" customFormat="false" ht="12.8" hidden="false" customHeight="false" outlineLevel="0" collapsed="false">
      <c r="A361" s="11" t="n">
        <v>45580.2083333333</v>
      </c>
      <c r="B361" s="7" t="n">
        <v>20342</v>
      </c>
      <c r="C361" s="7" t="n">
        <v>20659.25</v>
      </c>
      <c r="D361" s="7" t="n">
        <v>20254</v>
      </c>
      <c r="E361" s="7" t="n">
        <v>20637.5</v>
      </c>
      <c r="F361" s="8" t="n">
        <v>1223692</v>
      </c>
      <c r="G361" s="9" t="n">
        <f aca="false">IF(ISNUMBER(B360),LN(B361/B360), "")</f>
        <v>-0.0135373912699875</v>
      </c>
      <c r="H361" s="1" t="str">
        <f aca="false">IF(A361&lt;&gt;"",TEXT(A361,"ddd"),"")</f>
        <v>Tue</v>
      </c>
      <c r="I361" s="1" t="str">
        <f aca="false">IF(A361&lt;&gt;"",TEXT(A361,"MMM"),"")</f>
        <v>Oct</v>
      </c>
      <c r="J361" s="3" t="n">
        <f aca="false">IF(G361&gt;0,1,IF(G361&lt;0,-1,0))</f>
        <v>-1</v>
      </c>
      <c r="K361" s="3" t="n">
        <f aca="false">IF(J361=J360,K360+1,1)</f>
        <v>1</v>
      </c>
      <c r="L361" s="9" t="str">
        <f aca="false">IF(ABS(G361)&gt;STRONG_MOV_TRSH,"STRONG","")</f>
        <v/>
      </c>
      <c r="M361" s="9"/>
      <c r="N361" s="9" t="str">
        <f aca="false">IF(L354="STRONG",(E357/E354)-1,"")</f>
        <v/>
      </c>
      <c r="O361" s="1" t="n">
        <f aca="false">(C361-D361)</f>
        <v>405.25</v>
      </c>
      <c r="P361" s="9" t="n">
        <f aca="false">STDEV(G340:G361)*SQRT(252)</f>
        <v>0.153649036344545</v>
      </c>
      <c r="Q361" s="10" t="e">
        <f aca="false">IF(O361&gt;Statistics!$B$11,"High",IF(O361&lt;Statistics!$B$10,"Low", "Normal"))</f>
        <v>#NAME?</v>
      </c>
      <c r="R361" s="9" t="n">
        <f aca="false">G362</f>
        <v>0.000368627358781418</v>
      </c>
      <c r="S361" s="9" t="n">
        <f aca="false">IF(E364&lt;&gt;"",(E361/E364)-1,"")</f>
        <v>0.0123617276986092</v>
      </c>
      <c r="T361" s="13" t="n">
        <f aca="false">F361/AVERAGE(F340:F359)</f>
        <v>1.1531898365776</v>
      </c>
      <c r="U361" s="1" t="n">
        <f aca="false">O361-O360</f>
        <v>107.75</v>
      </c>
      <c r="V361" s="9" t="e">
        <f aca="false">IF(Q361="High","Wait",IF(G361&gt;0,"Buy","Sell"))</f>
        <v>#NAME?</v>
      </c>
      <c r="W361" s="9" t="e">
        <f aca="false">IF(Q361="High","Close",IF(G361&lt;0,"Close","Hold"))</f>
        <v>#NAME?</v>
      </c>
      <c r="X361" s="9" t="e">
        <f aca="false">IF(Q361="Normal", "Confirmed","Check")</f>
        <v>#NAME?</v>
      </c>
      <c r="Y361" s="9"/>
    </row>
    <row r="362" customFormat="false" ht="12.8" hidden="false" customHeight="false" outlineLevel="0" collapsed="false">
      <c r="A362" s="11" t="n">
        <v>45581.2083333333</v>
      </c>
      <c r="B362" s="7" t="n">
        <v>20349.5</v>
      </c>
      <c r="C362" s="7" t="n">
        <v>20397.5</v>
      </c>
      <c r="D362" s="7" t="n">
        <v>20205.25</v>
      </c>
      <c r="E362" s="7" t="n">
        <v>20340</v>
      </c>
      <c r="F362" s="8" t="n">
        <v>1075278</v>
      </c>
      <c r="G362" s="9" t="n">
        <f aca="false">IF(ISNUMBER(B361),LN(B362/B361), "")</f>
        <v>0.000368627358781418</v>
      </c>
      <c r="H362" s="1" t="str">
        <f aca="false">IF(A362&lt;&gt;"",TEXT(A362,"ddd"),"")</f>
        <v>Wed</v>
      </c>
      <c r="I362" s="1" t="str">
        <f aca="false">IF(A362&lt;&gt;"",TEXT(A362,"MMM"),"")</f>
        <v>Oct</v>
      </c>
      <c r="J362" s="3" t="n">
        <f aca="false">IF(G362&gt;0,1,IF(G362&lt;0,-1,0))</f>
        <v>1</v>
      </c>
      <c r="K362" s="3" t="n">
        <f aca="false">IF(J362=J361,K361+1,1)</f>
        <v>1</v>
      </c>
      <c r="L362" s="9" t="str">
        <f aca="false">IF(ABS(G362)&gt;STRONG_MOV_TRSH,"STRONG","")</f>
        <v/>
      </c>
      <c r="M362" s="9"/>
      <c r="N362" s="9" t="str">
        <f aca="false">IF(L355="STRONG",(E358/E355)-1,"")</f>
        <v/>
      </c>
      <c r="O362" s="1" t="n">
        <f aca="false">(C362-D362)</f>
        <v>192.25</v>
      </c>
      <c r="P362" s="9" t="n">
        <f aca="false">STDEV(G341:G362)*SQRT(252)</f>
        <v>0.15184469896656</v>
      </c>
      <c r="Q362" s="10" t="e">
        <f aca="false">IF(O362&gt;Statistics!$B$11,"High",IF(O362&lt;Statistics!$B$10,"Low", "Normal"))</f>
        <v>#NAME?</v>
      </c>
      <c r="R362" s="9" t="n">
        <f aca="false">G363</f>
        <v>0.000908700252864749</v>
      </c>
      <c r="S362" s="9" t="n">
        <f aca="false">IF(E365&lt;&gt;"",(E362/E365)-1,"")</f>
        <v>-0.00759913640632814</v>
      </c>
      <c r="T362" s="13" t="n">
        <f aca="false">F362/AVERAGE(F341:F360)</f>
        <v>1.00175317379329</v>
      </c>
      <c r="U362" s="1" t="n">
        <f aca="false">O362-O361</f>
        <v>-213</v>
      </c>
      <c r="V362" s="9" t="e">
        <f aca="false">IF(Q362="High","Wait",IF(G362&gt;0,"Buy","Sell"))</f>
        <v>#NAME?</v>
      </c>
      <c r="W362" s="9" t="e">
        <f aca="false">IF(Q362="High","Close",IF(G362&lt;0,"Close","Hold"))</f>
        <v>#NAME?</v>
      </c>
      <c r="X362" s="9" t="e">
        <f aca="false">IF(Q362="Normal", "Confirmed","Check")</f>
        <v>#NAME?</v>
      </c>
      <c r="Y362" s="9"/>
    </row>
    <row r="363" customFormat="false" ht="12.8" hidden="false" customHeight="false" outlineLevel="0" collapsed="false">
      <c r="A363" s="11" t="n">
        <v>45582.2083333333</v>
      </c>
      <c r="B363" s="7" t="n">
        <v>20368</v>
      </c>
      <c r="C363" s="7" t="n">
        <v>20594.5</v>
      </c>
      <c r="D363" s="7" t="n">
        <v>20276.75</v>
      </c>
      <c r="E363" s="7" t="n">
        <v>20332</v>
      </c>
      <c r="F363" s="8" t="n">
        <v>1332449</v>
      </c>
      <c r="G363" s="9" t="n">
        <f aca="false">IF(ISNUMBER(B362),LN(B363/B362), "")</f>
        <v>0.000908700252864749</v>
      </c>
      <c r="H363" s="1" t="str">
        <f aca="false">IF(A363&lt;&gt;"",TEXT(A363,"ddd"),"")</f>
        <v>Thu</v>
      </c>
      <c r="I363" s="1" t="str">
        <f aca="false">IF(A363&lt;&gt;"",TEXT(A363,"MMM"),"")</f>
        <v>Oct</v>
      </c>
      <c r="J363" s="3" t="n">
        <f aca="false">IF(G363&gt;0,1,IF(G363&lt;0,-1,0))</f>
        <v>1</v>
      </c>
      <c r="K363" s="3" t="n">
        <f aca="false">IF(J363=J362,K362+1,1)</f>
        <v>2</v>
      </c>
      <c r="L363" s="9" t="str">
        <f aca="false">IF(ABS(G363)&gt;STRONG_MOV_TRSH,"STRONG","")</f>
        <v/>
      </c>
      <c r="M363" s="9"/>
      <c r="N363" s="9" t="str">
        <f aca="false">IF(L356="STRONG",(E359/E356)-1,"")</f>
        <v/>
      </c>
      <c r="O363" s="1" t="n">
        <f aca="false">(C363-D363)</f>
        <v>317.75</v>
      </c>
      <c r="P363" s="9" t="n">
        <f aca="false">STDEV(G342:G363)*SQRT(252)</f>
        <v>0.151775411340123</v>
      </c>
      <c r="Q363" s="10" t="e">
        <f aca="false">IF(O363&gt;Statistics!$B$11,"High",IF(O363&lt;Statistics!$B$10,"Low", "Normal"))</f>
        <v>#NAME?</v>
      </c>
      <c r="R363" s="9" t="n">
        <f aca="false">G364</f>
        <v>0.00565464219228201</v>
      </c>
      <c r="S363" s="9" t="n">
        <f aca="false">IF(E366&lt;&gt;"",(E363/E366)-1,"")</f>
        <v>-0.00907728485616466</v>
      </c>
      <c r="T363" s="13" t="n">
        <f aca="false">F363/AVERAGE(F342:F361)</f>
        <v>1.19334869595356</v>
      </c>
      <c r="U363" s="1" t="n">
        <f aca="false">O363-O362</f>
        <v>125.5</v>
      </c>
      <c r="V363" s="9" t="e">
        <f aca="false">IF(Q363="High","Wait",IF(G363&gt;0,"Buy","Sell"))</f>
        <v>#NAME?</v>
      </c>
      <c r="W363" s="9" t="e">
        <f aca="false">IF(Q363="High","Close",IF(G363&lt;0,"Close","Hold"))</f>
        <v>#NAME?</v>
      </c>
      <c r="X363" s="9" t="e">
        <f aca="false">IF(Q363="Normal", "Confirmed","Check")</f>
        <v>#NAME?</v>
      </c>
      <c r="Y363" s="9"/>
    </row>
    <row r="364" customFormat="false" ht="12.8" hidden="false" customHeight="false" outlineLevel="0" collapsed="false">
      <c r="A364" s="11" t="n">
        <v>45583.2083333333</v>
      </c>
      <c r="B364" s="7" t="n">
        <v>20483.5</v>
      </c>
      <c r="C364" s="7" t="n">
        <v>20532</v>
      </c>
      <c r="D364" s="7" t="n">
        <v>20321</v>
      </c>
      <c r="E364" s="7" t="n">
        <v>20385.5</v>
      </c>
      <c r="F364" s="8" t="n">
        <v>993223</v>
      </c>
      <c r="G364" s="9" t="n">
        <f aca="false">IF(ISNUMBER(B363),LN(B364/B363), "")</f>
        <v>0.00565464219228201</v>
      </c>
      <c r="H364" s="1" t="str">
        <f aca="false">IF(A364&lt;&gt;"",TEXT(A364,"ddd"),"")</f>
        <v>Fri</v>
      </c>
      <c r="I364" s="1" t="str">
        <f aca="false">IF(A364&lt;&gt;"",TEXT(A364,"MMM"),"")</f>
        <v>Oct</v>
      </c>
      <c r="J364" s="3" t="n">
        <f aca="false">IF(G364&gt;0,1,IF(G364&lt;0,-1,0))</f>
        <v>1</v>
      </c>
      <c r="K364" s="3" t="n">
        <f aca="false">IF(J364=J363,K363+1,1)</f>
        <v>3</v>
      </c>
      <c r="L364" s="9" t="str">
        <f aca="false">IF(ABS(G364)&gt;STRONG_MOV_TRSH,"STRONG","")</f>
        <v/>
      </c>
      <c r="M364" s="9"/>
      <c r="N364" s="9" t="str">
        <f aca="false">IF(L357="STRONG",(E360/E357)-1,"")</f>
        <v/>
      </c>
      <c r="O364" s="1" t="n">
        <f aca="false">(C364-D364)</f>
        <v>211</v>
      </c>
      <c r="P364" s="9" t="n">
        <f aca="false">STDEV(G343:G364)*SQRT(252)</f>
        <v>0.150263363417888</v>
      </c>
      <c r="Q364" s="10" t="e">
        <f aca="false">IF(O364&gt;Statistics!$B$11,"High",IF(O364&lt;Statistics!$B$10,"Low", "Normal"))</f>
        <v>#NAME?</v>
      </c>
      <c r="R364" s="9" t="n">
        <f aca="false">G365</f>
        <v>0.00175596952663387</v>
      </c>
      <c r="S364" s="9" t="n">
        <f aca="false">IF(E367&lt;&gt;"",(E364/E367)-1,"")</f>
        <v>-0.0066877002351049</v>
      </c>
      <c r="T364" s="13" t="n">
        <f aca="false">F364/AVERAGE(F343:F362)</f>
        <v>0.858304153151375</v>
      </c>
      <c r="U364" s="1" t="n">
        <f aca="false">O364-O363</f>
        <v>-106.75</v>
      </c>
      <c r="V364" s="9" t="e">
        <f aca="false">IF(Q364="High","Wait",IF(G364&gt;0,"Buy","Sell"))</f>
        <v>#NAME?</v>
      </c>
      <c r="W364" s="9" t="e">
        <f aca="false">IF(Q364="High","Close",IF(G364&lt;0,"Close","Hold"))</f>
        <v>#NAME?</v>
      </c>
      <c r="X364" s="9" t="e">
        <f aca="false">IF(Q364="Normal", "Confirmed","Check")</f>
        <v>#NAME?</v>
      </c>
      <c r="Y364" s="9"/>
    </row>
    <row r="365" customFormat="false" ht="12.8" hidden="false" customHeight="false" outlineLevel="0" collapsed="false">
      <c r="A365" s="11" t="n">
        <v>45586.2083333333</v>
      </c>
      <c r="B365" s="7" t="n">
        <v>20519.5</v>
      </c>
      <c r="C365" s="7" t="n">
        <v>20554.25</v>
      </c>
      <c r="D365" s="7" t="n">
        <v>20342.5</v>
      </c>
      <c r="E365" s="7" t="n">
        <v>20495.75</v>
      </c>
      <c r="F365" s="8" t="n">
        <v>1106488</v>
      </c>
      <c r="G365" s="9" t="n">
        <f aca="false">IF(ISNUMBER(B364),LN(B365/B364), "")</f>
        <v>0.00175596952663387</v>
      </c>
      <c r="H365" s="1" t="str">
        <f aca="false">IF(A365&lt;&gt;"",TEXT(A365,"ddd"),"")</f>
        <v>Mon</v>
      </c>
      <c r="I365" s="1" t="str">
        <f aca="false">IF(A365&lt;&gt;"",TEXT(A365,"MMM"),"")</f>
        <v>Oct</v>
      </c>
      <c r="J365" s="3" t="n">
        <f aca="false">IF(G365&gt;0,1,IF(G365&lt;0,-1,0))</f>
        <v>1</v>
      </c>
      <c r="K365" s="3" t="n">
        <f aca="false">IF(J365=J364,K364+1,1)</f>
        <v>4</v>
      </c>
      <c r="L365" s="9" t="str">
        <f aca="false">IF(ABS(G365)&gt;STRONG_MOV_TRSH,"STRONG","")</f>
        <v/>
      </c>
      <c r="M365" s="9"/>
      <c r="N365" s="9" t="str">
        <f aca="false">IF(L358="STRONG",(E361/E358)-1,"")</f>
        <v/>
      </c>
      <c r="O365" s="1" t="n">
        <f aca="false">(C365-D365)</f>
        <v>211.75</v>
      </c>
      <c r="P365" s="9" t="n">
        <f aca="false">STDEV(G344:G365)*SQRT(252)</f>
        <v>0.12627288443449</v>
      </c>
      <c r="Q365" s="10" t="e">
        <f aca="false">IF(O365&gt;Statistics!$B$11,"High",IF(O365&lt;Statistics!$B$10,"Low", "Normal"))</f>
        <v>#NAME?</v>
      </c>
      <c r="R365" s="9" t="n">
        <f aca="false">G366</f>
        <v>0.00109591720964608</v>
      </c>
      <c r="S365" s="9" t="n">
        <f aca="false">IF(E368&lt;&gt;"",(E365/E368)-1,"")</f>
        <v>0.00966772580605424</v>
      </c>
      <c r="T365" s="13" t="n">
        <f aca="false">F365/AVERAGE(F344:F363)</f>
        <v>0.910490790304291</v>
      </c>
      <c r="U365" s="1" t="n">
        <f aca="false">O365-O364</f>
        <v>0.75</v>
      </c>
      <c r="V365" s="9" t="e">
        <f aca="false">IF(Q365="High","Wait",IF(G365&gt;0,"Buy","Sell"))</f>
        <v>#NAME?</v>
      </c>
      <c r="W365" s="9" t="e">
        <f aca="false">IF(Q365="High","Close",IF(G365&lt;0,"Close","Hold"))</f>
        <v>#NAME?</v>
      </c>
      <c r="X365" s="9" t="e">
        <f aca="false">IF(Q365="Normal", "Confirmed","Check")</f>
        <v>#NAME?</v>
      </c>
      <c r="Y365" s="9"/>
    </row>
    <row r="366" customFormat="false" ht="12.8" hidden="false" customHeight="false" outlineLevel="0" collapsed="false">
      <c r="A366" s="11" t="n">
        <v>45587.2083333333</v>
      </c>
      <c r="B366" s="7" t="n">
        <v>20542</v>
      </c>
      <c r="C366" s="7" t="n">
        <v>20602</v>
      </c>
      <c r="D366" s="7" t="n">
        <v>20360.25</v>
      </c>
      <c r="E366" s="7" t="n">
        <v>20518.25</v>
      </c>
      <c r="F366" s="8" t="n">
        <v>1159474</v>
      </c>
      <c r="G366" s="9" t="n">
        <f aca="false">IF(ISNUMBER(B365),LN(B366/B365), "")</f>
        <v>0.00109591720964608</v>
      </c>
      <c r="H366" s="1" t="str">
        <f aca="false">IF(A366&lt;&gt;"",TEXT(A366,"ddd"),"")</f>
        <v>Tue</v>
      </c>
      <c r="I366" s="1" t="str">
        <f aca="false">IF(A366&lt;&gt;"",TEXT(A366,"MMM"),"")</f>
        <v>Oct</v>
      </c>
      <c r="J366" s="3" t="n">
        <f aca="false">IF(G366&gt;0,1,IF(G366&lt;0,-1,0))</f>
        <v>1</v>
      </c>
      <c r="K366" s="3" t="n">
        <f aca="false">IF(J366=J365,K365+1,1)</f>
        <v>5</v>
      </c>
      <c r="L366" s="9" t="str">
        <f aca="false">IF(ABS(G366)&gt;STRONG_MOV_TRSH,"STRONG","")</f>
        <v/>
      </c>
      <c r="M366" s="9"/>
      <c r="N366" s="9" t="str">
        <f aca="false">IF(L359="STRONG",(E362/E359)-1,"")</f>
        <v/>
      </c>
      <c r="O366" s="1" t="n">
        <f aca="false">(C366-D366)</f>
        <v>241.75</v>
      </c>
      <c r="P366" s="9" t="n">
        <f aca="false">STDEV(G345:G366)*SQRT(252)</f>
        <v>0.12562811680386</v>
      </c>
      <c r="Q366" s="10" t="e">
        <f aca="false">IF(O366&gt;Statistics!$B$11,"High",IF(O366&lt;Statistics!$B$10,"Low", "Normal"))</f>
        <v>#NAME?</v>
      </c>
      <c r="R366" s="9" t="n">
        <f aca="false">G367</f>
        <v>-0.0157746294649319</v>
      </c>
      <c r="S366" s="9" t="n">
        <f aca="false">IF(E369&lt;&gt;"",(E366/E369)-1,"")</f>
        <v>0.00653666911945061</v>
      </c>
      <c r="T366" s="13" t="n">
        <f aca="false">F366/AVERAGE(F345:F364)</f>
        <v>0.963671431953526</v>
      </c>
      <c r="U366" s="1" t="n">
        <f aca="false">O366-O365</f>
        <v>30</v>
      </c>
      <c r="V366" s="9" t="e">
        <f aca="false">IF(Q366="High","Wait",IF(G366&gt;0,"Buy","Sell"))</f>
        <v>#NAME?</v>
      </c>
      <c r="W366" s="9" t="e">
        <f aca="false">IF(Q366="High","Close",IF(G366&lt;0,"Close","Hold"))</f>
        <v>#NAME?</v>
      </c>
      <c r="X366" s="9" t="e">
        <f aca="false">IF(Q366="Normal", "Confirmed","Check")</f>
        <v>#NAME?</v>
      </c>
      <c r="Y366" s="9"/>
    </row>
    <row r="367" customFormat="false" ht="12.8" hidden="false" customHeight="false" outlineLevel="0" collapsed="false">
      <c r="A367" s="11" t="n">
        <v>45588.2083333333</v>
      </c>
      <c r="B367" s="7" t="n">
        <v>20220.5</v>
      </c>
      <c r="C367" s="7" t="n">
        <v>20542.5</v>
      </c>
      <c r="D367" s="7" t="n">
        <v>20079</v>
      </c>
      <c r="E367" s="7" t="n">
        <v>20522.75</v>
      </c>
      <c r="F367" s="8" t="n">
        <v>1387682</v>
      </c>
      <c r="G367" s="9" t="n">
        <f aca="false">IF(ISNUMBER(B366),LN(B367/B366), "")</f>
        <v>-0.0157746294649319</v>
      </c>
      <c r="H367" s="1" t="str">
        <f aca="false">IF(A367&lt;&gt;"",TEXT(A367,"ddd"),"")</f>
        <v>Wed</v>
      </c>
      <c r="I367" s="1" t="str">
        <f aca="false">IF(A367&lt;&gt;"",TEXT(A367,"MMM"),"")</f>
        <v>Oct</v>
      </c>
      <c r="J367" s="3" t="n">
        <f aca="false">IF(G367&gt;0,1,IF(G367&lt;0,-1,0))</f>
        <v>-1</v>
      </c>
      <c r="K367" s="3" t="n">
        <f aca="false">IF(J367=J366,K366+1,1)</f>
        <v>1</v>
      </c>
      <c r="L367" s="9" t="str">
        <f aca="false">IF(ABS(G367)&gt;STRONG_MOV_TRSH,"STRONG","")</f>
        <v/>
      </c>
      <c r="M367" s="9"/>
      <c r="N367" s="9" t="str">
        <f aca="false">IF(L360="STRONG",(E363/E360)-1,"")</f>
        <v/>
      </c>
      <c r="O367" s="1" t="n">
        <f aca="false">(C367-D367)</f>
        <v>463.5</v>
      </c>
      <c r="P367" s="9" t="n">
        <f aca="false">STDEV(G346:G367)*SQRT(252)</f>
        <v>0.13127141026512</v>
      </c>
      <c r="Q367" s="10" t="e">
        <f aca="false">IF(O367&gt;Statistics!$B$11,"High",IF(O367&lt;Statistics!$B$10,"Low", "Normal"))</f>
        <v>#NAME?</v>
      </c>
      <c r="R367" s="9" t="n">
        <f aca="false">G368</f>
        <v>0.00786935336902108</v>
      </c>
      <c r="S367" s="9" t="n">
        <f aca="false">IF(E370&lt;&gt;"",(E367/E370)-1,"")</f>
        <v>-6.09043071525539E-005</v>
      </c>
      <c r="T367" s="13" t="n">
        <f aca="false">F367/AVERAGE(F346:F365)</f>
        <v>1.15289149635742</v>
      </c>
      <c r="U367" s="1" t="n">
        <f aca="false">O367-O366</f>
        <v>221.75</v>
      </c>
      <c r="V367" s="9" t="e">
        <f aca="false">IF(Q367="High","Wait",IF(G367&gt;0,"Buy","Sell"))</f>
        <v>#NAME?</v>
      </c>
      <c r="W367" s="9" t="e">
        <f aca="false">IF(Q367="High","Close",IF(G367&lt;0,"Close","Hold"))</f>
        <v>#NAME?</v>
      </c>
      <c r="X367" s="9" t="e">
        <f aca="false">IF(Q367="Normal", "Confirmed","Check")</f>
        <v>#NAME?</v>
      </c>
      <c r="Y367" s="9"/>
    </row>
    <row r="368" customFormat="false" ht="12.8" hidden="false" customHeight="false" outlineLevel="0" collapsed="false">
      <c r="A368" s="11" t="n">
        <v>45589.2083333333</v>
      </c>
      <c r="B368" s="7" t="n">
        <v>20380.25</v>
      </c>
      <c r="C368" s="7" t="n">
        <v>20428</v>
      </c>
      <c r="D368" s="7" t="n">
        <v>20260.5</v>
      </c>
      <c r="E368" s="7" t="n">
        <v>20299.5</v>
      </c>
      <c r="F368" s="8" t="n">
        <v>1160911</v>
      </c>
      <c r="G368" s="9" t="n">
        <f aca="false">IF(ISNUMBER(B367),LN(B368/B367), "")</f>
        <v>0.00786935336902108</v>
      </c>
      <c r="H368" s="1" t="str">
        <f aca="false">IF(A368&lt;&gt;"",TEXT(A368,"ddd"),"")</f>
        <v>Thu</v>
      </c>
      <c r="I368" s="1" t="str">
        <f aca="false">IF(A368&lt;&gt;"",TEXT(A368,"MMM"),"")</f>
        <v>Oct</v>
      </c>
      <c r="J368" s="3" t="n">
        <f aca="false">IF(G368&gt;0,1,IF(G368&lt;0,-1,0))</f>
        <v>1</v>
      </c>
      <c r="K368" s="3" t="n">
        <f aca="false">IF(J368=J367,K367+1,1)</f>
        <v>1</v>
      </c>
      <c r="L368" s="9" t="str">
        <f aca="false">IF(ABS(G368)&gt;STRONG_MOV_TRSH,"STRONG","")</f>
        <v/>
      </c>
      <c r="M368" s="9"/>
      <c r="N368" s="9" t="str">
        <f aca="false">IF(L361="STRONG",(E364/E361)-1,"")</f>
        <v/>
      </c>
      <c r="O368" s="1" t="n">
        <f aca="false">(C368-D368)</f>
        <v>167.5</v>
      </c>
      <c r="P368" s="9" t="n">
        <f aca="false">STDEV(G347:G368)*SQRT(252)</f>
        <v>0.133092939490688</v>
      </c>
      <c r="Q368" s="10" t="e">
        <f aca="false">IF(O368&gt;Statistics!$B$11,"High",IF(O368&lt;Statistics!$B$10,"Low", "Normal"))</f>
        <v>#NAME?</v>
      </c>
      <c r="R368" s="9" t="n">
        <f aca="false">G369</f>
        <v>0.00579761402781659</v>
      </c>
      <c r="S368" s="9" t="n">
        <f aca="false">IF(E371&lt;&gt;"",(E368/E371)-1,"")</f>
        <v>-0.0101667641895845</v>
      </c>
      <c r="T368" s="13" t="n">
        <f aca="false">F368/AVERAGE(F347:F366)</f>
        <v>0.963974523380396</v>
      </c>
      <c r="U368" s="1" t="n">
        <f aca="false">O368-O367</f>
        <v>-296</v>
      </c>
      <c r="V368" s="9" t="e">
        <f aca="false">IF(Q368="High","Wait",IF(G368&gt;0,"Buy","Sell"))</f>
        <v>#NAME?</v>
      </c>
      <c r="W368" s="9" t="e">
        <f aca="false">IF(Q368="High","Close",IF(G368&lt;0,"Close","Hold"))</f>
        <v>#NAME?</v>
      </c>
      <c r="X368" s="9" t="e">
        <f aca="false">IF(Q368="Normal", "Confirmed","Check")</f>
        <v>#NAME?</v>
      </c>
      <c r="Y368" s="9"/>
    </row>
    <row r="369" customFormat="false" ht="12.8" hidden="false" customHeight="false" outlineLevel="0" collapsed="false">
      <c r="A369" s="11" t="n">
        <v>45590.2083333333</v>
      </c>
      <c r="B369" s="7" t="n">
        <v>20498.75</v>
      </c>
      <c r="C369" s="7" t="n">
        <v>20707.5</v>
      </c>
      <c r="D369" s="7" t="n">
        <v>20363.25</v>
      </c>
      <c r="E369" s="7" t="n">
        <v>20385</v>
      </c>
      <c r="F369" s="8" t="n">
        <v>1306774</v>
      </c>
      <c r="G369" s="9" t="n">
        <f aca="false">IF(ISNUMBER(B368),LN(B369/B368), "")</f>
        <v>0.00579761402781659</v>
      </c>
      <c r="H369" s="1" t="str">
        <f aca="false">IF(A369&lt;&gt;"",TEXT(A369,"ddd"),"")</f>
        <v>Fri</v>
      </c>
      <c r="I369" s="1" t="str">
        <f aca="false">IF(A369&lt;&gt;"",TEXT(A369,"MMM"),"")</f>
        <v>Oct</v>
      </c>
      <c r="J369" s="3" t="n">
        <f aca="false">IF(G369&gt;0,1,IF(G369&lt;0,-1,0))</f>
        <v>1</v>
      </c>
      <c r="K369" s="3" t="n">
        <f aca="false">IF(J369=J368,K368+1,1)</f>
        <v>2</v>
      </c>
      <c r="L369" s="9" t="str">
        <f aca="false">IF(ABS(G369)&gt;STRONG_MOV_TRSH,"STRONG","")</f>
        <v/>
      </c>
      <c r="M369" s="9"/>
      <c r="N369" s="9" t="str">
        <f aca="false">IF(L362="STRONG",(E365/E362)-1,"")</f>
        <v/>
      </c>
      <c r="O369" s="1" t="n">
        <f aca="false">(C369-D369)</f>
        <v>344.25</v>
      </c>
      <c r="P369" s="9" t="n">
        <f aca="false">STDEV(G348:G369)*SQRT(252)</f>
        <v>0.134296972800978</v>
      </c>
      <c r="Q369" s="10" t="e">
        <f aca="false">IF(O369&gt;Statistics!$B$11,"High",IF(O369&lt;Statistics!$B$10,"Low", "Normal"))</f>
        <v>#NAME?</v>
      </c>
      <c r="R369" s="9" t="n">
        <f aca="false">G370</f>
        <v>-8.53747035272043E-005</v>
      </c>
      <c r="S369" s="9" t="n">
        <f aca="false">IF(E372&lt;&gt;"",(E369/E372)-1,"")</f>
        <v>-0.0164053075995175</v>
      </c>
      <c r="T369" s="13" t="n">
        <f aca="false">F369/AVERAGE(F348:F367)</f>
        <v>1.06950071990992</v>
      </c>
      <c r="U369" s="1" t="n">
        <f aca="false">O369-O368</f>
        <v>176.75</v>
      </c>
      <c r="V369" s="9" t="e">
        <f aca="false">IF(Q369="High","Wait",IF(G369&gt;0,"Buy","Sell"))</f>
        <v>#NAME?</v>
      </c>
      <c r="W369" s="9" t="e">
        <f aca="false">IF(Q369="High","Close",IF(G369&lt;0,"Close","Hold"))</f>
        <v>#NAME?</v>
      </c>
      <c r="X369" s="9" t="e">
        <f aca="false">IF(Q369="Normal", "Confirmed","Check")</f>
        <v>#NAME?</v>
      </c>
      <c r="Y369" s="9"/>
    </row>
    <row r="370" customFormat="false" ht="12.8" hidden="false" customHeight="false" outlineLevel="0" collapsed="false">
      <c r="A370" s="11" t="n">
        <v>45593.2083333333</v>
      </c>
      <c r="B370" s="7" t="n">
        <v>20497</v>
      </c>
      <c r="C370" s="7" t="n">
        <v>20676.75</v>
      </c>
      <c r="D370" s="7" t="n">
        <v>20486</v>
      </c>
      <c r="E370" s="7" t="n">
        <v>20524</v>
      </c>
      <c r="F370" s="8" t="n">
        <v>1109789</v>
      </c>
      <c r="G370" s="9" t="n">
        <f aca="false">IF(ISNUMBER(B369),LN(B370/B369), "")</f>
        <v>-8.53747035272043E-005</v>
      </c>
      <c r="H370" s="1" t="str">
        <f aca="false">IF(A370&lt;&gt;"",TEXT(A370,"ddd"),"")</f>
        <v>Mon</v>
      </c>
      <c r="I370" s="1" t="str">
        <f aca="false">IF(A370&lt;&gt;"",TEXT(A370,"MMM"),"")</f>
        <v>Oct</v>
      </c>
      <c r="J370" s="3" t="n">
        <f aca="false">IF(G370&gt;0,1,IF(G370&lt;0,-1,0))</f>
        <v>-1</v>
      </c>
      <c r="K370" s="3" t="n">
        <f aca="false">IF(J370=J369,K369+1,1)</f>
        <v>1</v>
      </c>
      <c r="L370" s="9" t="str">
        <f aca="false">IF(ABS(G370)&gt;STRONG_MOV_TRSH,"STRONG","")</f>
        <v/>
      </c>
      <c r="M370" s="9"/>
      <c r="N370" s="9" t="str">
        <f aca="false">IF(L363="STRONG",(E366/E363)-1,"")</f>
        <v/>
      </c>
      <c r="O370" s="1" t="n">
        <f aca="false">(C370-D370)</f>
        <v>190.75</v>
      </c>
      <c r="P370" s="9" t="n">
        <f aca="false">STDEV(G349:G370)*SQRT(252)</f>
        <v>0.132041921360544</v>
      </c>
      <c r="Q370" s="10" t="e">
        <f aca="false">IF(O370&gt;Statistics!$B$11,"High",IF(O370&lt;Statistics!$B$10,"Low", "Normal"))</f>
        <v>#NAME?</v>
      </c>
      <c r="R370" s="9" t="n">
        <f aca="false">G371</f>
        <v>0.00968606987773425</v>
      </c>
      <c r="S370" s="9" t="n">
        <f aca="false">IF(E373&lt;&gt;"",(E370/E373)-1,"")</f>
        <v>0.00185492531484921</v>
      </c>
      <c r="T370" s="13" t="n">
        <f aca="false">F370/AVERAGE(F349:F368)</f>
        <v>0.913671774774794</v>
      </c>
      <c r="U370" s="1" t="n">
        <f aca="false">O370-O369</f>
        <v>-153.5</v>
      </c>
      <c r="V370" s="9" t="e">
        <f aca="false">IF(Q370="High","Wait",IF(G370&gt;0,"Buy","Sell"))</f>
        <v>#NAME?</v>
      </c>
      <c r="W370" s="9" t="e">
        <f aca="false">IF(Q370="High","Close",IF(G370&lt;0,"Close","Hold"))</f>
        <v>#NAME?</v>
      </c>
      <c r="X370" s="9" t="e">
        <f aca="false">IF(Q370="Normal", "Confirmed","Check")</f>
        <v>#NAME?</v>
      </c>
      <c r="Y370" s="9"/>
    </row>
    <row r="371" customFormat="false" ht="12.8" hidden="false" customHeight="false" outlineLevel="0" collapsed="false">
      <c r="A371" s="11" t="n">
        <v>45594.2083333333</v>
      </c>
      <c r="B371" s="7" t="n">
        <v>20696.5</v>
      </c>
      <c r="C371" s="7" t="n">
        <v>20760.25</v>
      </c>
      <c r="D371" s="7" t="n">
        <v>20432</v>
      </c>
      <c r="E371" s="7" t="n">
        <v>20508</v>
      </c>
      <c r="F371" s="8" t="n">
        <v>1185222</v>
      </c>
      <c r="G371" s="9" t="n">
        <f aca="false">IF(ISNUMBER(B370),LN(B371/B370), "")</f>
        <v>0.00968606987773425</v>
      </c>
      <c r="H371" s="1" t="str">
        <f aca="false">IF(A371&lt;&gt;"",TEXT(A371,"ddd"),"")</f>
        <v>Tue</v>
      </c>
      <c r="I371" s="1" t="str">
        <f aca="false">IF(A371&lt;&gt;"",TEXT(A371,"MMM"),"")</f>
        <v>Oct</v>
      </c>
      <c r="J371" s="3" t="n">
        <f aca="false">IF(G371&gt;0,1,IF(G371&lt;0,-1,0))</f>
        <v>1</v>
      </c>
      <c r="K371" s="3" t="n">
        <f aca="false">IF(J371=J370,K370+1,1)</f>
        <v>1</v>
      </c>
      <c r="L371" s="9" t="str">
        <f aca="false">IF(ABS(G371)&gt;STRONG_MOV_TRSH,"STRONG","")</f>
        <v/>
      </c>
      <c r="M371" s="9"/>
      <c r="N371" s="9" t="str">
        <f aca="false">IF(L364="STRONG",(E367/E364)-1,"")</f>
        <v/>
      </c>
      <c r="O371" s="1" t="n">
        <f aca="false">(C371-D371)</f>
        <v>328.25</v>
      </c>
      <c r="P371" s="9" t="n">
        <f aca="false">STDEV(G350:G371)*SQRT(252)</f>
        <v>0.133576502328881</v>
      </c>
      <c r="Q371" s="10" t="e">
        <f aca="false">IF(O371&gt;Statistics!$B$11,"High",IF(O371&lt;Statistics!$B$10,"Low", "Normal"))</f>
        <v>#NAME?</v>
      </c>
      <c r="R371" s="9" t="n">
        <f aca="false">G372</f>
        <v>-0.00784603085181001</v>
      </c>
      <c r="S371" s="9" t="n">
        <f aca="false">IF(E374&lt;&gt;"",(E371/E374)-1,"")</f>
        <v>0.0220655112694834</v>
      </c>
      <c r="T371" s="13" t="n">
        <f aca="false">F371/AVERAGE(F350:F369)</f>
        <v>0.972500897753792</v>
      </c>
      <c r="U371" s="1" t="n">
        <f aca="false">O371-O370</f>
        <v>137.5</v>
      </c>
      <c r="V371" s="9" t="e">
        <f aca="false">IF(Q371="High","Wait",IF(G371&gt;0,"Buy","Sell"))</f>
        <v>#NAME?</v>
      </c>
      <c r="W371" s="9" t="e">
        <f aca="false">IF(Q371="High","Close",IF(G371&lt;0,"Close","Hold"))</f>
        <v>#NAME?</v>
      </c>
      <c r="X371" s="9" t="e">
        <f aca="false">IF(Q371="Normal", "Confirmed","Check")</f>
        <v>#NAME?</v>
      </c>
      <c r="Y371" s="9"/>
    </row>
    <row r="372" customFormat="false" ht="12.8" hidden="false" customHeight="false" outlineLevel="0" collapsed="false">
      <c r="A372" s="11" t="n">
        <v>45595.2083333333</v>
      </c>
      <c r="B372" s="7" t="n">
        <v>20534.75</v>
      </c>
      <c r="C372" s="7" t="n">
        <v>20789.75</v>
      </c>
      <c r="D372" s="7" t="n">
        <v>20471</v>
      </c>
      <c r="E372" s="7" t="n">
        <v>20725</v>
      </c>
      <c r="F372" s="8" t="n">
        <v>1245410</v>
      </c>
      <c r="G372" s="9" t="n">
        <f aca="false">IF(ISNUMBER(B371),LN(B372/B371), "")</f>
        <v>-0.00784603085181001</v>
      </c>
      <c r="H372" s="1" t="str">
        <f aca="false">IF(A372&lt;&gt;"",TEXT(A372,"ddd"),"")</f>
        <v>Wed</v>
      </c>
      <c r="I372" s="1" t="str">
        <f aca="false">IF(A372&lt;&gt;"",TEXT(A372,"MMM"),"")</f>
        <v>Oct</v>
      </c>
      <c r="J372" s="3" t="n">
        <f aca="false">IF(G372&gt;0,1,IF(G372&lt;0,-1,0))</f>
        <v>-1</v>
      </c>
      <c r="K372" s="3" t="n">
        <f aca="false">IF(J372=J371,K371+1,1)</f>
        <v>1</v>
      </c>
      <c r="L372" s="9" t="str">
        <f aca="false">IF(ABS(G372)&gt;STRONG_MOV_TRSH,"STRONG","")</f>
        <v/>
      </c>
      <c r="M372" s="9"/>
      <c r="N372" s="9" t="str">
        <f aca="false">IF(L365="STRONG",(E368/E365)-1,"")</f>
        <v/>
      </c>
      <c r="O372" s="1" t="n">
        <f aca="false">(C372-D372)</f>
        <v>318.75</v>
      </c>
      <c r="P372" s="9" t="n">
        <f aca="false">STDEV(G351:G372)*SQRT(252)</f>
        <v>0.136861639654832</v>
      </c>
      <c r="Q372" s="10" t="e">
        <f aca="false">IF(O372&gt;Statistics!$B$11,"High",IF(O372&lt;Statistics!$B$10,"Low", "Normal"))</f>
        <v>#NAME?</v>
      </c>
      <c r="R372" s="9" t="n">
        <f aca="false">G373</f>
        <v>-0.0252993903436859</v>
      </c>
      <c r="S372" s="9" t="n">
        <f aca="false">IF(E375&lt;&gt;"",(E372/E375)-1,"")</f>
        <v>0.0289572653816079</v>
      </c>
      <c r="T372" s="13" t="n">
        <f aca="false">F372/AVERAGE(F351:F370)</f>
        <v>1.03046917495446</v>
      </c>
      <c r="U372" s="1" t="n">
        <f aca="false">O372-O371</f>
        <v>-9.5</v>
      </c>
      <c r="V372" s="9" t="e">
        <f aca="false">IF(Q372="High","Wait",IF(G372&gt;0,"Buy","Sell"))</f>
        <v>#NAME?</v>
      </c>
      <c r="W372" s="9" t="e">
        <f aca="false">IF(Q372="High","Close",IF(G372&lt;0,"Close","Hold"))</f>
        <v>#NAME?</v>
      </c>
      <c r="X372" s="9" t="e">
        <f aca="false">IF(Q372="Normal", "Confirmed","Check")</f>
        <v>#NAME?</v>
      </c>
      <c r="Y372" s="9"/>
    </row>
    <row r="373" customFormat="false" ht="12.8" hidden="false" customHeight="false" outlineLevel="0" collapsed="false">
      <c r="A373" s="11" t="n">
        <v>45596.2083333333</v>
      </c>
      <c r="B373" s="7" t="n">
        <v>20021.75</v>
      </c>
      <c r="C373" s="7" t="n">
        <v>20496.5</v>
      </c>
      <c r="D373" s="7" t="n">
        <v>20007.75</v>
      </c>
      <c r="E373" s="7" t="n">
        <v>20486</v>
      </c>
      <c r="F373" s="8" t="n">
        <v>1526915</v>
      </c>
      <c r="G373" s="9" t="n">
        <f aca="false">IF(ISNUMBER(B372),LN(B373/B372), "")</f>
        <v>-0.0252993903436859</v>
      </c>
      <c r="H373" s="1" t="str">
        <f aca="false">IF(A373&lt;&gt;"",TEXT(A373,"ddd"),"")</f>
        <v>Thu</v>
      </c>
      <c r="I373" s="1" t="str">
        <f aca="false">IF(A373&lt;&gt;"",TEXT(A373,"MMM"),"")</f>
        <v>Oct</v>
      </c>
      <c r="J373" s="3" t="n">
        <f aca="false">IF(G373&gt;0,1,IF(G373&lt;0,-1,0))</f>
        <v>-1</v>
      </c>
      <c r="K373" s="3" t="n">
        <f aca="false">IF(J373=J372,K372+1,1)</f>
        <v>2</v>
      </c>
      <c r="L373" s="9" t="str">
        <f aca="false">IF(ABS(G373)&gt;STRONG_MOV_TRSH,"STRONG","")</f>
        <v/>
      </c>
      <c r="M373" s="9"/>
      <c r="N373" s="9" t="str">
        <f aca="false">IF(L366="STRONG",(E369/E366)-1,"")</f>
        <v/>
      </c>
      <c r="O373" s="1" t="n">
        <f aca="false">(C373-D373)</f>
        <v>488.75</v>
      </c>
      <c r="P373" s="9" t="n">
        <f aca="false">STDEV(G352:G373)*SQRT(252)</f>
        <v>0.155169036299584</v>
      </c>
      <c r="Q373" s="10" t="e">
        <f aca="false">IF(O373&gt;Statistics!$B$11,"High",IF(O373&lt;Statistics!$B$10,"Low", "Normal"))</f>
        <v>#NAME?</v>
      </c>
      <c r="R373" s="9" t="n">
        <f aca="false">G374</f>
        <v>0.00654638305515748</v>
      </c>
      <c r="S373" s="9" t="n">
        <f aca="false">IF(E376&lt;&gt;"",(E373/E376)-1,"")</f>
        <v>0.0177861685214626</v>
      </c>
      <c r="T373" s="13" t="n">
        <f aca="false">F373/AVERAGE(F352:F371)</f>
        <v>1.28646801691543</v>
      </c>
      <c r="U373" s="1" t="n">
        <f aca="false">O373-O372</f>
        <v>170</v>
      </c>
      <c r="V373" s="9" t="e">
        <f aca="false">IF(Q373="High","Wait",IF(G373&gt;0,"Buy","Sell"))</f>
        <v>#NAME?</v>
      </c>
      <c r="W373" s="9" t="e">
        <f aca="false">IF(Q373="High","Close",IF(G373&lt;0,"Close","Hold"))</f>
        <v>#NAME?</v>
      </c>
      <c r="X373" s="9" t="e">
        <f aca="false">IF(Q373="Normal", "Confirmed","Check")</f>
        <v>#NAME?</v>
      </c>
      <c r="Y373" s="9"/>
    </row>
    <row r="374" customFormat="false" ht="12.8" hidden="false" customHeight="false" outlineLevel="0" collapsed="false">
      <c r="A374" s="11" t="n">
        <v>45597.2083333333</v>
      </c>
      <c r="B374" s="7" t="n">
        <v>20153.25</v>
      </c>
      <c r="C374" s="7" t="n">
        <v>20287.25</v>
      </c>
      <c r="D374" s="7" t="n">
        <v>20017.75</v>
      </c>
      <c r="E374" s="7" t="n">
        <v>20065.25</v>
      </c>
      <c r="F374" s="8" t="n">
        <v>1360922</v>
      </c>
      <c r="G374" s="9" t="n">
        <f aca="false">IF(ISNUMBER(B373),LN(B374/B373), "")</f>
        <v>0.00654638305515748</v>
      </c>
      <c r="H374" s="1" t="str">
        <f aca="false">IF(A374&lt;&gt;"",TEXT(A374,"ddd"),"")</f>
        <v>Fri</v>
      </c>
      <c r="I374" s="1" t="str">
        <f aca="false">IF(A374&lt;&gt;"",TEXT(A374,"MMM"),"")</f>
        <v>Nov</v>
      </c>
      <c r="J374" s="3" t="n">
        <f aca="false">IF(G374&gt;0,1,IF(G374&lt;0,-1,0))</f>
        <v>1</v>
      </c>
      <c r="K374" s="3" t="n">
        <f aca="false">IF(J374=J373,K373+1,1)</f>
        <v>1</v>
      </c>
      <c r="L374" s="9" t="str">
        <f aca="false">IF(ABS(G374)&gt;STRONG_MOV_TRSH,"STRONG","")</f>
        <v/>
      </c>
      <c r="M374" s="9"/>
      <c r="N374" s="9" t="str">
        <f aca="false">IF(L367="STRONG",(E370/E367)-1,"")</f>
        <v/>
      </c>
      <c r="O374" s="1" t="n">
        <f aca="false">(C374-D374)</f>
        <v>269.5</v>
      </c>
      <c r="P374" s="9" t="n">
        <f aca="false">STDEV(G353:G374)*SQRT(252)</f>
        <v>0.156622362874628</v>
      </c>
      <c r="Q374" s="10" t="e">
        <f aca="false">IF(O374&gt;Statistics!$B$11,"High",IF(O374&lt;Statistics!$B$10,"Low", "Normal"))</f>
        <v>#NAME?</v>
      </c>
      <c r="R374" s="9" t="n">
        <f aca="false">G375</f>
        <v>-0.00334251073823972</v>
      </c>
      <c r="S374" s="9" t="n">
        <f aca="false">IF(E377&lt;&gt;"",(E374/E377)-1,"")</f>
        <v>-0.0147188804321139</v>
      </c>
      <c r="T374" s="13" t="n">
        <f aca="false">F374/AVERAGE(F353:F372)</f>
        <v>1.15249007804566</v>
      </c>
      <c r="U374" s="1" t="n">
        <f aca="false">O374-O373</f>
        <v>-219.25</v>
      </c>
      <c r="V374" s="9" t="e">
        <f aca="false">IF(Q374="High","Wait",IF(G374&gt;0,"Buy","Sell"))</f>
        <v>#NAME?</v>
      </c>
      <c r="W374" s="9" t="e">
        <f aca="false">IF(Q374="High","Close",IF(G374&lt;0,"Close","Hold"))</f>
        <v>#NAME?</v>
      </c>
      <c r="X374" s="9" t="e">
        <f aca="false">IF(Q374="Normal", "Confirmed","Check")</f>
        <v>#NAME?</v>
      </c>
      <c r="Y374" s="9"/>
    </row>
    <row r="375" customFormat="false" ht="12.8" hidden="false" customHeight="false" outlineLevel="0" collapsed="false">
      <c r="A375" s="11" t="n">
        <v>45600.2083333333</v>
      </c>
      <c r="B375" s="7" t="n">
        <v>20086</v>
      </c>
      <c r="C375" s="7" t="n">
        <v>20249</v>
      </c>
      <c r="D375" s="7" t="n">
        <v>20013.25</v>
      </c>
      <c r="E375" s="7" t="n">
        <v>20141.75</v>
      </c>
      <c r="F375" s="8" t="n">
        <v>1167242</v>
      </c>
      <c r="G375" s="9" t="n">
        <f aca="false">IF(ISNUMBER(B374),LN(B375/B374), "")</f>
        <v>-0.00334251073823972</v>
      </c>
      <c r="H375" s="1" t="str">
        <f aca="false">IF(A375&lt;&gt;"",TEXT(A375,"ddd"),"")</f>
        <v>Mon</v>
      </c>
      <c r="I375" s="1" t="str">
        <f aca="false">IF(A375&lt;&gt;"",TEXT(A375,"MMM"),"")</f>
        <v>Nov</v>
      </c>
      <c r="J375" s="3" t="n">
        <f aca="false">IF(G375&gt;0,1,IF(G375&lt;0,-1,0))</f>
        <v>-1</v>
      </c>
      <c r="K375" s="3" t="n">
        <f aca="false">IF(J375=J374,K374+1,1)</f>
        <v>1</v>
      </c>
      <c r="L375" s="9" t="str">
        <f aca="false">IF(ABS(G375)&gt;STRONG_MOV_TRSH,"STRONG","")</f>
        <v/>
      </c>
      <c r="M375" s="9"/>
      <c r="N375" s="9" t="str">
        <f aca="false">IF(L368="STRONG",(E371/E368)-1,"")</f>
        <v/>
      </c>
      <c r="O375" s="1" t="n">
        <f aca="false">(C375-D375)</f>
        <v>235.75</v>
      </c>
      <c r="P375" s="9" t="n">
        <f aca="false">STDEV(G354:G375)*SQRT(252)</f>
        <v>0.157062485267163</v>
      </c>
      <c r="Q375" s="10" t="e">
        <f aca="false">IF(O375&gt;Statistics!$B$11,"High",IF(O375&lt;Statistics!$B$10,"Low", "Normal"))</f>
        <v>#NAME?</v>
      </c>
      <c r="R375" s="9" t="n">
        <f aca="false">G376</f>
        <v>0.0126523693130632</v>
      </c>
      <c r="S375" s="9" t="n">
        <f aca="false">IF(E378&lt;&gt;"",(E375/E378)-1,"")</f>
        <v>-0.0373968003632149</v>
      </c>
      <c r="T375" s="13" t="n">
        <f aca="false">F375/AVERAGE(F354:F373)</f>
        <v>0.983801613327706</v>
      </c>
      <c r="U375" s="1" t="n">
        <f aca="false">O375-O374</f>
        <v>-33.75</v>
      </c>
      <c r="V375" s="9" t="e">
        <f aca="false">IF(Q375="High","Wait",IF(G375&gt;0,"Buy","Sell"))</f>
        <v>#NAME?</v>
      </c>
      <c r="W375" s="9" t="e">
        <f aca="false">IF(Q375="High","Close",IF(G375&lt;0,"Close","Hold"))</f>
        <v>#NAME?</v>
      </c>
      <c r="X375" s="9" t="e">
        <f aca="false">IF(Q375="Normal", "Confirmed","Check")</f>
        <v>#NAME?</v>
      </c>
      <c r="Y375" s="9"/>
    </row>
    <row r="376" customFormat="false" ht="12.8" hidden="false" customHeight="false" outlineLevel="0" collapsed="false">
      <c r="A376" s="11" t="n">
        <v>45601.2083333333</v>
      </c>
      <c r="B376" s="7" t="n">
        <v>20341.75</v>
      </c>
      <c r="C376" s="7" t="n">
        <v>20386</v>
      </c>
      <c r="D376" s="7" t="n">
        <v>20041.75</v>
      </c>
      <c r="E376" s="7" t="n">
        <v>20128</v>
      </c>
      <c r="F376" s="8" t="n">
        <v>1075354</v>
      </c>
      <c r="G376" s="9" t="n">
        <f aca="false">IF(ISNUMBER(B375),LN(B376/B375), "")</f>
        <v>0.0126523693130632</v>
      </c>
      <c r="H376" s="1" t="str">
        <f aca="false">IF(A376&lt;&gt;"",TEXT(A376,"ddd"),"")</f>
        <v>Tue</v>
      </c>
      <c r="I376" s="1" t="str">
        <f aca="false">IF(A376&lt;&gt;"",TEXT(A376,"MMM"),"")</f>
        <v>Nov</v>
      </c>
      <c r="J376" s="3" t="n">
        <f aca="false">IF(G376&gt;0,1,IF(G376&lt;0,-1,0))</f>
        <v>1</v>
      </c>
      <c r="K376" s="3" t="n">
        <f aca="false">IF(J376=J375,K375+1,1)</f>
        <v>1</v>
      </c>
      <c r="L376" s="9" t="str">
        <f aca="false">IF(ABS(G376)&gt;STRONG_MOV_TRSH,"STRONG","")</f>
        <v/>
      </c>
      <c r="M376" s="9"/>
      <c r="N376" s="9" t="str">
        <f aca="false">IF(L369="STRONG",(E372/E369)-1,"")</f>
        <v/>
      </c>
      <c r="O376" s="1" t="n">
        <f aca="false">(C376-D376)</f>
        <v>344.25</v>
      </c>
      <c r="P376" s="9" t="n">
        <f aca="false">STDEV(G355:G376)*SQRT(252)</f>
        <v>0.157853592010183</v>
      </c>
      <c r="Q376" s="10" t="e">
        <f aca="false">IF(O376&gt;Statistics!$B$11,"High",IF(O376&lt;Statistics!$B$10,"Low", "Normal"))</f>
        <v>#NAME?</v>
      </c>
      <c r="R376" s="9" t="n">
        <f aca="false">G377</f>
        <v>0.0267866121311056</v>
      </c>
      <c r="S376" s="9" t="n">
        <f aca="false">IF(E379&lt;&gt;"",(E376/E379)-1,"")</f>
        <v>-0.0516843345111896</v>
      </c>
      <c r="T376" s="13" t="n">
        <f aca="false">F376/AVERAGE(F355:F374)</f>
        <v>0.91023812412839</v>
      </c>
      <c r="U376" s="1" t="n">
        <f aca="false">O376-O375</f>
        <v>108.5</v>
      </c>
      <c r="V376" s="9" t="e">
        <f aca="false">IF(Q376="High","Wait",IF(G376&gt;0,"Buy","Sell"))</f>
        <v>#NAME?</v>
      </c>
      <c r="W376" s="9" t="e">
        <f aca="false">IF(Q376="High","Close",IF(G376&lt;0,"Close","Hold"))</f>
        <v>#NAME?</v>
      </c>
      <c r="X376" s="9" t="e">
        <f aca="false">IF(Q376="Normal", "Confirmed","Check")</f>
        <v>#NAME?</v>
      </c>
      <c r="Y376" s="9"/>
    </row>
    <row r="377" customFormat="false" ht="12.8" hidden="false" customHeight="false" outlineLevel="0" collapsed="false">
      <c r="A377" s="11" t="n">
        <v>45602.2083333333</v>
      </c>
      <c r="B377" s="7" t="n">
        <v>20894</v>
      </c>
      <c r="C377" s="7" t="n">
        <v>20935.75</v>
      </c>
      <c r="D377" s="7" t="n">
        <v>20323.5</v>
      </c>
      <c r="E377" s="7" t="n">
        <v>20365</v>
      </c>
      <c r="F377" s="8" t="n">
        <v>1535645</v>
      </c>
      <c r="G377" s="9" t="n">
        <f aca="false">IF(ISNUMBER(B376),LN(B377/B376), "")</f>
        <v>0.0267866121311056</v>
      </c>
      <c r="H377" s="1" t="str">
        <f aca="false">IF(A377&lt;&gt;"",TEXT(A377,"ddd"),"")</f>
        <v>Wed</v>
      </c>
      <c r="I377" s="1" t="str">
        <f aca="false">IF(A377&lt;&gt;"",TEXT(A377,"MMM"),"")</f>
        <v>Nov</v>
      </c>
      <c r="J377" s="3" t="n">
        <f aca="false">IF(G377&gt;0,1,IF(G377&lt;0,-1,0))</f>
        <v>1</v>
      </c>
      <c r="K377" s="3" t="n">
        <f aca="false">IF(J377=J376,K376+1,1)</f>
        <v>2</v>
      </c>
      <c r="L377" s="9" t="str">
        <f aca="false">IF(ABS(G377)&gt;STRONG_MOV_TRSH,"STRONG","")</f>
        <v/>
      </c>
      <c r="M377" s="9"/>
      <c r="N377" s="9" t="str">
        <f aca="false">IF(L370="STRONG",(E373/E370)-1,"")</f>
        <v/>
      </c>
      <c r="O377" s="1" t="n">
        <f aca="false">(C377-D377)</f>
        <v>612.25</v>
      </c>
      <c r="P377" s="9" t="n">
        <f aca="false">STDEV(G356:G377)*SQRT(252)</f>
        <v>0.17565085989771</v>
      </c>
      <c r="Q377" s="10" t="e">
        <f aca="false">IF(O377&gt;Statistics!$B$11,"High",IF(O377&lt;Statistics!$B$10,"Low", "Normal"))</f>
        <v>#NAME?</v>
      </c>
      <c r="R377" s="9" t="n">
        <f aca="false">G378</f>
        <v>0.0157059171497116</v>
      </c>
      <c r="S377" s="9" t="n">
        <f aca="false">IF(E380&lt;&gt;"",(E377/E380)-1,"")</f>
        <v>-0.0412861312494115</v>
      </c>
      <c r="T377" s="13" t="n">
        <f aca="false">F377/AVERAGE(F356:F375)</f>
        <v>1.30406807042644</v>
      </c>
      <c r="U377" s="1" t="n">
        <f aca="false">O377-O376</f>
        <v>268</v>
      </c>
      <c r="V377" s="9" t="e">
        <f aca="false">IF(Q377="High","Wait",IF(G377&gt;0,"Buy","Sell"))</f>
        <v>#NAME?</v>
      </c>
      <c r="W377" s="9" t="e">
        <f aca="false">IF(Q377="High","Close",IF(G377&lt;0,"Close","Hold"))</f>
        <v>#NAME?</v>
      </c>
      <c r="X377" s="9" t="e">
        <f aca="false">IF(Q377="Normal", "Confirmed","Check")</f>
        <v>#NAME?</v>
      </c>
      <c r="Y377" s="9"/>
    </row>
    <row r="378" customFormat="false" ht="12.8" hidden="false" customHeight="false" outlineLevel="0" collapsed="false">
      <c r="A378" s="11" t="n">
        <v>45603.2083333333</v>
      </c>
      <c r="B378" s="7" t="n">
        <v>21224.75</v>
      </c>
      <c r="C378" s="7" t="n">
        <v>21253.5</v>
      </c>
      <c r="D378" s="7" t="n">
        <v>20860.75</v>
      </c>
      <c r="E378" s="7" t="n">
        <v>20924.25</v>
      </c>
      <c r="F378" s="8" t="n">
        <v>1039992</v>
      </c>
      <c r="G378" s="9" t="n">
        <f aca="false">IF(ISNUMBER(B377),LN(B378/B377), "")</f>
        <v>0.0157059171497116</v>
      </c>
      <c r="H378" s="1" t="str">
        <f aca="false">IF(A378&lt;&gt;"",TEXT(A378,"ddd"),"")</f>
        <v>Thu</v>
      </c>
      <c r="I378" s="1" t="str">
        <f aca="false">IF(A378&lt;&gt;"",TEXT(A378,"MMM"),"")</f>
        <v>Nov</v>
      </c>
      <c r="J378" s="3" t="n">
        <f aca="false">IF(G378&gt;0,1,IF(G378&lt;0,-1,0))</f>
        <v>1</v>
      </c>
      <c r="K378" s="3" t="n">
        <f aca="false">IF(J378=J377,K377+1,1)</f>
        <v>3</v>
      </c>
      <c r="L378" s="9" t="str">
        <f aca="false">IF(ABS(G378)&gt;STRONG_MOV_TRSH,"STRONG","")</f>
        <v/>
      </c>
      <c r="M378" s="9"/>
      <c r="N378" s="9" t="str">
        <f aca="false">IF(L371="STRONG",(E374/E371)-1,"")</f>
        <v/>
      </c>
      <c r="O378" s="1" t="n">
        <f aca="false">(C378-D378)</f>
        <v>392.75</v>
      </c>
      <c r="P378" s="9" t="n">
        <f aca="false">STDEV(G357:G378)*SQRT(252)</f>
        <v>0.17613504810104</v>
      </c>
      <c r="Q378" s="10" t="e">
        <f aca="false">IF(O378&gt;Statistics!$B$11,"High",IF(O378&lt;Statistics!$B$10,"Low", "Normal"))</f>
        <v>#NAME?</v>
      </c>
      <c r="R378" s="9" t="n">
        <f aca="false">G379</f>
        <v>0.000306199361729062</v>
      </c>
      <c r="S378" s="9" t="n">
        <f aca="false">IF(E381&lt;&gt;"",(E378/E381)-1,"")</f>
        <v>-0.013844377415402</v>
      </c>
      <c r="T378" s="13" t="n">
        <f aca="false">F378/AVERAGE(F357:F376)</f>
        <v>0.886448560571198</v>
      </c>
      <c r="U378" s="1" t="n">
        <f aca="false">O378-O377</f>
        <v>-219.5</v>
      </c>
      <c r="V378" s="9" t="e">
        <f aca="false">IF(Q378="High","Wait",IF(G378&gt;0,"Buy","Sell"))</f>
        <v>#NAME?</v>
      </c>
      <c r="W378" s="9" t="e">
        <f aca="false">IF(Q378="High","Close",IF(G378&lt;0,"Close","Hold"))</f>
        <v>#NAME?</v>
      </c>
      <c r="X378" s="9" t="e">
        <f aca="false">IF(Q378="Normal", "Confirmed","Check")</f>
        <v>#NAME?</v>
      </c>
      <c r="Y378" s="9"/>
    </row>
    <row r="379" customFormat="false" ht="12.8" hidden="false" customHeight="false" outlineLevel="0" collapsed="false">
      <c r="A379" s="11" t="n">
        <v>45604.2083333333</v>
      </c>
      <c r="B379" s="7" t="n">
        <v>21231.25</v>
      </c>
      <c r="C379" s="7" t="n">
        <v>21266.5</v>
      </c>
      <c r="D379" s="7" t="n">
        <v>21121.5</v>
      </c>
      <c r="E379" s="7" t="n">
        <v>21225</v>
      </c>
      <c r="F379" s="8" t="n">
        <v>968725</v>
      </c>
      <c r="G379" s="9" t="n">
        <f aca="false">IF(ISNUMBER(B378),LN(B379/B378), "")</f>
        <v>0.000306199361729062</v>
      </c>
      <c r="H379" s="1" t="str">
        <f aca="false">IF(A379&lt;&gt;"",TEXT(A379,"ddd"),"")</f>
        <v>Fri</v>
      </c>
      <c r="I379" s="1" t="str">
        <f aca="false">IF(A379&lt;&gt;"",TEXT(A379,"MMM"),"")</f>
        <v>Nov</v>
      </c>
      <c r="J379" s="3" t="n">
        <f aca="false">IF(G379&gt;0,1,IF(G379&lt;0,-1,0))</f>
        <v>1</v>
      </c>
      <c r="K379" s="3" t="n">
        <f aca="false">IF(J379=J378,K378+1,1)</f>
        <v>4</v>
      </c>
      <c r="L379" s="9" t="str">
        <f aca="false">IF(ABS(G379)&gt;STRONG_MOV_TRSH,"STRONG","")</f>
        <v/>
      </c>
      <c r="M379" s="9"/>
      <c r="N379" s="9" t="str">
        <f aca="false">IF(L372="STRONG",(E375/E372)-1,"")</f>
        <v/>
      </c>
      <c r="O379" s="1" t="n">
        <f aca="false">(C379-D379)</f>
        <v>145</v>
      </c>
      <c r="P379" s="9" t="n">
        <f aca="false">STDEV(G358:G379)*SQRT(252)</f>
        <v>0.174883544342072</v>
      </c>
      <c r="Q379" s="10" t="e">
        <f aca="false">IF(O379&gt;Statistics!$B$11,"High",IF(O379&lt;Statistics!$B$10,"Low", "Normal"))</f>
        <v>#NAME?</v>
      </c>
      <c r="R379" s="9" t="n">
        <f aca="false">G380</f>
        <v>-0.00063605740795499</v>
      </c>
      <c r="S379" s="9" t="n">
        <f aca="false">IF(E382&lt;&gt;"",(E379/E382)-1,"")</f>
        <v>0.00210098911734846</v>
      </c>
      <c r="T379" s="13" t="n">
        <f aca="false">F379/AVERAGE(F358:F377)</f>
        <v>0.809792933424484</v>
      </c>
      <c r="U379" s="1" t="n">
        <f aca="false">O379-O378</f>
        <v>-247.75</v>
      </c>
      <c r="V379" s="9" t="e">
        <f aca="false">IF(Q379="High","Wait",IF(G379&gt;0,"Buy","Sell"))</f>
        <v>#NAME?</v>
      </c>
      <c r="W379" s="9" t="e">
        <f aca="false">IF(Q379="High","Close",IF(G379&lt;0,"Close","Hold"))</f>
        <v>#NAME?</v>
      </c>
      <c r="X379" s="9" t="e">
        <f aca="false">IF(Q379="Normal", "Confirmed","Check")</f>
        <v>#NAME?</v>
      </c>
      <c r="Y379" s="9"/>
    </row>
    <row r="380" customFormat="false" ht="12.8" hidden="false" customHeight="false" outlineLevel="0" collapsed="false">
      <c r="A380" s="11" t="n">
        <v>45607.2083333333</v>
      </c>
      <c r="B380" s="7" t="n">
        <v>21217.75</v>
      </c>
      <c r="C380" s="7" t="n">
        <v>21340.5</v>
      </c>
      <c r="D380" s="7" t="n">
        <v>21098.25</v>
      </c>
      <c r="E380" s="7" t="n">
        <v>21242</v>
      </c>
      <c r="F380" s="8" t="n">
        <v>1057796</v>
      </c>
      <c r="G380" s="9" t="n">
        <f aca="false">IF(ISNUMBER(B379),LN(B380/B379), "")</f>
        <v>-0.00063605740795499</v>
      </c>
      <c r="H380" s="1" t="str">
        <f aca="false">IF(A380&lt;&gt;"",TEXT(A380,"ddd"),"")</f>
        <v>Mon</v>
      </c>
      <c r="I380" s="1" t="str">
        <f aca="false">IF(A380&lt;&gt;"",TEXT(A380,"MMM"),"")</f>
        <v>Nov</v>
      </c>
      <c r="J380" s="3" t="n">
        <f aca="false">IF(G380&gt;0,1,IF(G380&lt;0,-1,0))</f>
        <v>-1</v>
      </c>
      <c r="K380" s="3" t="n">
        <f aca="false">IF(J380=J379,K379+1,1)</f>
        <v>1</v>
      </c>
      <c r="L380" s="9" t="str">
        <f aca="false">IF(ABS(G380)&gt;STRONG_MOV_TRSH,"STRONG","")</f>
        <v/>
      </c>
      <c r="M380" s="9"/>
      <c r="N380" s="9" t="str">
        <f aca="false">IF(L373="STRONG",(E376/E373)-1,"")</f>
        <v/>
      </c>
      <c r="O380" s="1" t="n">
        <f aca="false">(C380-D380)</f>
        <v>242.25</v>
      </c>
      <c r="P380" s="9" t="n">
        <f aca="false">STDEV(G359:G380)*SQRT(252)</f>
        <v>0.174685679295222</v>
      </c>
      <c r="Q380" s="10" t="e">
        <f aca="false">IF(O380&gt;Statistics!$B$11,"High",IF(O380&lt;Statistics!$B$10,"Low", "Normal"))</f>
        <v>#NAME?</v>
      </c>
      <c r="R380" s="9" t="n">
        <f aca="false">G381</f>
        <v>-0.00133231955285108</v>
      </c>
      <c r="S380" s="9" t="n">
        <f aca="false">IF(E383&lt;&gt;"",(E380/E383)-1,"")</f>
        <v>0.00359066427289045</v>
      </c>
      <c r="T380" s="13" t="n">
        <f aca="false">F380/AVERAGE(F359:F378)</f>
        <v>0.886872927305028</v>
      </c>
      <c r="U380" s="1" t="n">
        <f aca="false">O380-O379</f>
        <v>97.25</v>
      </c>
      <c r="V380" s="9" t="e">
        <f aca="false">IF(Q380="High","Wait",IF(G380&gt;0,"Buy","Sell"))</f>
        <v>#NAME?</v>
      </c>
      <c r="W380" s="9" t="e">
        <f aca="false">IF(Q380="High","Close",IF(G380&lt;0,"Close","Hold"))</f>
        <v>#NAME?</v>
      </c>
      <c r="X380" s="9" t="e">
        <f aca="false">IF(Q380="Normal", "Confirmed","Check")</f>
        <v>#NAME?</v>
      </c>
      <c r="Y380" s="9"/>
    </row>
    <row r="381" customFormat="false" ht="12.8" hidden="false" customHeight="false" outlineLevel="0" collapsed="false">
      <c r="A381" s="11" t="n">
        <v>45608.2083333333</v>
      </c>
      <c r="B381" s="7" t="n">
        <v>21189.5</v>
      </c>
      <c r="C381" s="7" t="n">
        <v>21252.25</v>
      </c>
      <c r="D381" s="7" t="n">
        <v>21054.75</v>
      </c>
      <c r="E381" s="7" t="n">
        <v>21218</v>
      </c>
      <c r="F381" s="8" t="n">
        <v>1185300</v>
      </c>
      <c r="G381" s="9" t="n">
        <f aca="false">IF(ISNUMBER(B380),LN(B381/B380), "")</f>
        <v>-0.00133231955285108</v>
      </c>
      <c r="H381" s="1" t="str">
        <f aca="false">IF(A381&lt;&gt;"",TEXT(A381,"ddd"),"")</f>
        <v>Tue</v>
      </c>
      <c r="I381" s="1" t="str">
        <f aca="false">IF(A381&lt;&gt;"",TEXT(A381,"MMM"),"")</f>
        <v>Nov</v>
      </c>
      <c r="J381" s="3" t="n">
        <f aca="false">IF(G381&gt;0,1,IF(G381&lt;0,-1,0))</f>
        <v>-1</v>
      </c>
      <c r="K381" s="3" t="n">
        <f aca="false">IF(J381=J380,K380+1,1)</f>
        <v>2</v>
      </c>
      <c r="L381" s="9" t="str">
        <f aca="false">IF(ABS(G381)&gt;STRONG_MOV_TRSH,"STRONG","")</f>
        <v/>
      </c>
      <c r="M381" s="9"/>
      <c r="N381" s="9" t="str">
        <f aca="false">IF(L374="STRONG",(E377/E374)-1,"")</f>
        <v/>
      </c>
      <c r="O381" s="1" t="n">
        <f aca="false">(C381-D381)</f>
        <v>197.5</v>
      </c>
      <c r="P381" s="9" t="n">
        <f aca="false">STDEV(G360:G381)*SQRT(252)</f>
        <v>0.174978785954714</v>
      </c>
      <c r="Q381" s="10" t="e">
        <f aca="false">IF(O381&gt;Statistics!$B$11,"High",IF(O381&lt;Statistics!$B$10,"Low", "Normal"))</f>
        <v>#NAME?</v>
      </c>
      <c r="R381" s="9" t="n">
        <f aca="false">G382</f>
        <v>-0.00141679874463611</v>
      </c>
      <c r="S381" s="9" t="n">
        <f aca="false">IF(E384&lt;&gt;"",(E381/E384)-1,"")</f>
        <v>0.0113441372735938</v>
      </c>
      <c r="T381" s="13" t="n">
        <f aca="false">F381/AVERAGE(F360:F379)</f>
        <v>0.994660737024054</v>
      </c>
      <c r="U381" s="1" t="n">
        <f aca="false">O381-O380</f>
        <v>-44.75</v>
      </c>
      <c r="V381" s="9" t="e">
        <f aca="false">IF(Q381="High","Wait",IF(G381&gt;0,"Buy","Sell"))</f>
        <v>#NAME?</v>
      </c>
      <c r="W381" s="9" t="e">
        <f aca="false">IF(Q381="High","Close",IF(G381&lt;0,"Close","Hold"))</f>
        <v>#NAME?</v>
      </c>
      <c r="X381" s="9" t="e">
        <f aca="false">IF(Q381="Normal", "Confirmed","Check")</f>
        <v>#NAME?</v>
      </c>
      <c r="Y381" s="9"/>
    </row>
    <row r="382" customFormat="false" ht="12.8" hidden="false" customHeight="false" outlineLevel="0" collapsed="false">
      <c r="A382" s="11" t="n">
        <v>45609.2083333333</v>
      </c>
      <c r="B382" s="7" t="n">
        <v>21159.5</v>
      </c>
      <c r="C382" s="7" t="n">
        <v>21268.75</v>
      </c>
      <c r="D382" s="7" t="n">
        <v>21057.5</v>
      </c>
      <c r="E382" s="7" t="n">
        <v>21180.5</v>
      </c>
      <c r="F382" s="8" t="n">
        <v>1297749</v>
      </c>
      <c r="G382" s="9" t="n">
        <f aca="false">IF(ISNUMBER(B381),LN(B382/B381), "")</f>
        <v>-0.00141679874463611</v>
      </c>
      <c r="H382" s="1" t="str">
        <f aca="false">IF(A382&lt;&gt;"",TEXT(A382,"ddd"),"")</f>
        <v>Wed</v>
      </c>
      <c r="I382" s="1" t="str">
        <f aca="false">IF(A382&lt;&gt;"",TEXT(A382,"MMM"),"")</f>
        <v>Nov</v>
      </c>
      <c r="J382" s="3" t="n">
        <f aca="false">IF(G382&gt;0,1,IF(G382&lt;0,-1,0))</f>
        <v>-1</v>
      </c>
      <c r="K382" s="3" t="n">
        <f aca="false">IF(J382=J381,K381+1,1)</f>
        <v>3</v>
      </c>
      <c r="L382" s="9" t="str">
        <f aca="false">IF(ABS(G382)&gt;STRONG_MOV_TRSH,"STRONG","")</f>
        <v/>
      </c>
      <c r="M382" s="9"/>
      <c r="N382" s="9" t="str">
        <f aca="false">IF(L375="STRONG",(E378/E375)-1,"")</f>
        <v/>
      </c>
      <c r="O382" s="1" t="n">
        <f aca="false">(C382-D382)</f>
        <v>211.25</v>
      </c>
      <c r="P382" s="9" t="n">
        <f aca="false">STDEV(G361:G382)*SQRT(252)</f>
        <v>0.173637185453228</v>
      </c>
      <c r="Q382" s="10" t="e">
        <f aca="false">IF(O382&gt;Statistics!$B$11,"High",IF(O382&lt;Statistics!$B$10,"Low", "Normal"))</f>
        <v>#NAME?</v>
      </c>
      <c r="R382" s="9" t="n">
        <f aca="false">G383</f>
        <v>-0.00700717216344978</v>
      </c>
      <c r="S382" s="9" t="n">
        <f aca="false">IF(E385&lt;&gt;"",(E382/E385)-1,"")</f>
        <v>0.032955778539119</v>
      </c>
      <c r="T382" s="13" t="n">
        <f aca="false">F382/AVERAGE(F361:F380)</f>
        <v>1.08060278821963</v>
      </c>
      <c r="U382" s="1" t="n">
        <f aca="false">O382-O381</f>
        <v>13.75</v>
      </c>
      <c r="V382" s="9" t="e">
        <f aca="false">IF(Q382="High","Wait",IF(G382&gt;0,"Buy","Sell"))</f>
        <v>#NAME?</v>
      </c>
      <c r="W382" s="9" t="e">
        <f aca="false">IF(Q382="High","Close",IF(G382&lt;0,"Close","Hold"))</f>
        <v>#NAME?</v>
      </c>
      <c r="X382" s="9" t="e">
        <f aca="false">IF(Q382="Normal", "Confirmed","Check")</f>
        <v>#NAME?</v>
      </c>
      <c r="Y382" s="9"/>
    </row>
    <row r="383" customFormat="false" ht="12.8" hidden="false" customHeight="false" outlineLevel="0" collapsed="false">
      <c r="A383" s="11" t="n">
        <v>45610.2083333333</v>
      </c>
      <c r="B383" s="7" t="n">
        <v>21011.75</v>
      </c>
      <c r="C383" s="7" t="n">
        <v>21191.25</v>
      </c>
      <c r="D383" s="7" t="n">
        <v>20950.5</v>
      </c>
      <c r="E383" s="7" t="n">
        <v>21166</v>
      </c>
      <c r="F383" s="8" t="n">
        <v>1324325</v>
      </c>
      <c r="G383" s="9" t="n">
        <f aca="false">IF(ISNUMBER(B382),LN(B383/B382), "")</f>
        <v>-0.00700717216344978</v>
      </c>
      <c r="H383" s="1" t="str">
        <f aca="false">IF(A383&lt;&gt;"",TEXT(A383,"ddd"),"")</f>
        <v>Thu</v>
      </c>
      <c r="I383" s="1" t="str">
        <f aca="false">IF(A383&lt;&gt;"",TEXT(A383,"MMM"),"")</f>
        <v>Nov</v>
      </c>
      <c r="J383" s="3" t="n">
        <f aca="false">IF(G383&gt;0,1,IF(G383&lt;0,-1,0))</f>
        <v>-1</v>
      </c>
      <c r="K383" s="3" t="n">
        <f aca="false">IF(J383=J382,K382+1,1)</f>
        <v>4</v>
      </c>
      <c r="L383" s="9" t="str">
        <f aca="false">IF(ABS(G383)&gt;STRONG_MOV_TRSH,"STRONG","")</f>
        <v/>
      </c>
      <c r="M383" s="9"/>
      <c r="N383" s="9" t="str">
        <f aca="false">IF(L376="STRONG",(E379/E376)-1,"")</f>
        <v/>
      </c>
      <c r="O383" s="1" t="n">
        <f aca="false">(C383-D383)</f>
        <v>240.75</v>
      </c>
      <c r="P383" s="9" t="n">
        <f aca="false">STDEV(G362:G383)*SQRT(252)</f>
        <v>0.168322413632587</v>
      </c>
      <c r="Q383" s="10" t="e">
        <f aca="false">IF(O383&gt;Statistics!$B$11,"High",IF(O383&lt;Statistics!$B$10,"Low", "Normal"))</f>
        <v>#NAME?</v>
      </c>
      <c r="R383" s="9" t="n">
        <f aca="false">G384</f>
        <v>-0.0249618434470437</v>
      </c>
      <c r="S383" s="9" t="n">
        <f aca="false">IF(E386&lt;&gt;"",(E383/E386)-1,"")</f>
        <v>0.0257702606103929</v>
      </c>
      <c r="T383" s="13" t="n">
        <f aca="false">F383/AVERAGE(F362:F381)</f>
        <v>1.10449738290437</v>
      </c>
      <c r="U383" s="1" t="n">
        <f aca="false">O383-O382</f>
        <v>29.5</v>
      </c>
      <c r="V383" s="9" t="e">
        <f aca="false">IF(Q383="High","Wait",IF(G383&gt;0,"Buy","Sell"))</f>
        <v>#NAME?</v>
      </c>
      <c r="W383" s="9" t="e">
        <f aca="false">IF(Q383="High","Close",IF(G383&lt;0,"Close","Hold"))</f>
        <v>#NAME?</v>
      </c>
      <c r="X383" s="9" t="e">
        <f aca="false">IF(Q383="Normal", "Confirmed","Check")</f>
        <v>#NAME?</v>
      </c>
      <c r="Y383" s="9"/>
    </row>
    <row r="384" customFormat="false" ht="12.8" hidden="false" customHeight="false" outlineLevel="0" collapsed="false">
      <c r="A384" s="11" t="n">
        <v>45611.2083333333</v>
      </c>
      <c r="B384" s="7" t="n">
        <v>20493.75</v>
      </c>
      <c r="C384" s="7" t="n">
        <v>20981</v>
      </c>
      <c r="D384" s="7" t="n">
        <v>20405.25</v>
      </c>
      <c r="E384" s="7" t="n">
        <v>20980</v>
      </c>
      <c r="F384" s="8" t="n">
        <v>1502693</v>
      </c>
      <c r="G384" s="9" t="n">
        <f aca="false">IF(ISNUMBER(B383),LN(B384/B383), "")</f>
        <v>-0.0249618434470437</v>
      </c>
      <c r="H384" s="1" t="str">
        <f aca="false">IF(A384&lt;&gt;"",TEXT(A384,"ddd"),"")</f>
        <v>Fri</v>
      </c>
      <c r="I384" s="1" t="str">
        <f aca="false">IF(A384&lt;&gt;"",TEXT(A384,"MMM"),"")</f>
        <v>Nov</v>
      </c>
      <c r="J384" s="3" t="n">
        <f aca="false">IF(G384&gt;0,1,IF(G384&lt;0,-1,0))</f>
        <v>-1</v>
      </c>
      <c r="K384" s="3" t="n">
        <f aca="false">IF(J384=J383,K383+1,1)</f>
        <v>5</v>
      </c>
      <c r="L384" s="9" t="str">
        <f aca="false">IF(ABS(G384)&gt;STRONG_MOV_TRSH,"STRONG","")</f>
        <v/>
      </c>
      <c r="M384" s="9"/>
      <c r="N384" s="9" t="str">
        <f aca="false">IF(L377="STRONG",(E380/E377)-1,"")</f>
        <v/>
      </c>
      <c r="O384" s="1" t="n">
        <f aca="false">(C384-D384)</f>
        <v>575.75</v>
      </c>
      <c r="P384" s="9" t="n">
        <f aca="false">STDEV(G363:G384)*SQRT(252)</f>
        <v>0.19066488940495</v>
      </c>
      <c r="Q384" s="10" t="e">
        <f aca="false">IF(O384&gt;Statistics!$B$11,"High",IF(O384&lt;Statistics!$B$10,"Low", "Normal"))</f>
        <v>#NAME?</v>
      </c>
      <c r="R384" s="9" t="n">
        <f aca="false">G385</f>
        <v>0.0067960069234226</v>
      </c>
      <c r="S384" s="9" t="n">
        <f aca="false">IF(E387&lt;&gt;"",(E384/E387)-1,"")</f>
        <v>0.0103053067514205</v>
      </c>
      <c r="T384" s="13" t="n">
        <f aca="false">F384/AVERAGE(F363:F382)</f>
        <v>1.24173792555669</v>
      </c>
      <c r="U384" s="1" t="n">
        <f aca="false">O384-O383</f>
        <v>335</v>
      </c>
      <c r="V384" s="9" t="e">
        <f aca="false">IF(Q384="High","Wait",IF(G384&gt;0,"Buy","Sell"))</f>
        <v>#NAME?</v>
      </c>
      <c r="W384" s="9" t="e">
        <f aca="false">IF(Q384="High","Close",IF(G384&lt;0,"Close","Hold"))</f>
        <v>#NAME?</v>
      </c>
      <c r="X384" s="9" t="e">
        <f aca="false">IF(Q384="Normal", "Confirmed","Check")</f>
        <v>#NAME?</v>
      </c>
      <c r="Y384" s="9"/>
    </row>
    <row r="385" customFormat="false" ht="12.8" hidden="false" customHeight="false" outlineLevel="0" collapsed="false">
      <c r="A385" s="11" t="n">
        <v>45614.2083333333</v>
      </c>
      <c r="B385" s="7" t="n">
        <v>20633.5</v>
      </c>
      <c r="C385" s="7" t="n">
        <v>20724.5</v>
      </c>
      <c r="D385" s="7" t="n">
        <v>20476.25</v>
      </c>
      <c r="E385" s="7" t="n">
        <v>20504.75</v>
      </c>
      <c r="F385" s="8" t="n">
        <v>1242409</v>
      </c>
      <c r="G385" s="9" t="n">
        <f aca="false">IF(ISNUMBER(B384),LN(B385/B384), "")</f>
        <v>0.0067960069234226</v>
      </c>
      <c r="H385" s="1" t="str">
        <f aca="false">IF(A385&lt;&gt;"",TEXT(A385,"ddd"),"")</f>
        <v>Mon</v>
      </c>
      <c r="I385" s="1" t="str">
        <f aca="false">IF(A385&lt;&gt;"",TEXT(A385,"MMM"),"")</f>
        <v>Nov</v>
      </c>
      <c r="J385" s="3" t="n">
        <f aca="false">IF(G385&gt;0,1,IF(G385&lt;0,-1,0))</f>
        <v>1</v>
      </c>
      <c r="K385" s="3" t="n">
        <f aca="false">IF(J385=J384,K384+1,1)</f>
        <v>1</v>
      </c>
      <c r="L385" s="9" t="str">
        <f aca="false">IF(ABS(G385)&gt;STRONG_MOV_TRSH,"STRONG","")</f>
        <v/>
      </c>
      <c r="M385" s="9"/>
      <c r="N385" s="9" t="str">
        <f aca="false">IF(L378="STRONG",(E381/E378)-1,"")</f>
        <v/>
      </c>
      <c r="O385" s="1" t="n">
        <f aca="false">(C385-D385)</f>
        <v>248.25</v>
      </c>
      <c r="P385" s="9" t="n">
        <f aca="false">STDEV(G364:G385)*SQRT(252)</f>
        <v>0.191919639073597</v>
      </c>
      <c r="Q385" s="10" t="e">
        <f aca="false">IF(O385&gt;Statistics!$B$11,"High",IF(O385&lt;Statistics!$B$10,"Low", "Normal"))</f>
        <v>#NAME?</v>
      </c>
      <c r="R385" s="9" t="n">
        <f aca="false">G386</f>
        <v>0.00648533416459596</v>
      </c>
      <c r="S385" s="9" t="n">
        <f aca="false">IF(E388&lt;&gt;"",(E385/E388)-1,"")</f>
        <v>-0.0113070626951313</v>
      </c>
      <c r="T385" s="13" t="n">
        <f aca="false">F385/AVERAGE(F364:F383)</f>
        <v>1.02699911857596</v>
      </c>
      <c r="U385" s="1" t="n">
        <f aca="false">O385-O384</f>
        <v>-327.5</v>
      </c>
      <c r="V385" s="9" t="e">
        <f aca="false">IF(Q385="High","Wait",IF(G385&gt;0,"Buy","Sell"))</f>
        <v>#NAME?</v>
      </c>
      <c r="W385" s="9" t="e">
        <f aca="false">IF(Q385="High","Close",IF(G385&lt;0,"Close","Hold"))</f>
        <v>#NAME?</v>
      </c>
      <c r="X385" s="9" t="e">
        <f aca="false">IF(Q385="Normal", "Confirmed","Check")</f>
        <v>#NAME?</v>
      </c>
      <c r="Y385" s="9"/>
    </row>
    <row r="386" customFormat="false" ht="12.8" hidden="false" customHeight="false" outlineLevel="0" collapsed="false">
      <c r="A386" s="11" t="n">
        <v>45615.2083333333</v>
      </c>
      <c r="B386" s="7" t="n">
        <v>20767.75</v>
      </c>
      <c r="C386" s="7" t="n">
        <v>20792.5</v>
      </c>
      <c r="D386" s="7" t="n">
        <v>20382</v>
      </c>
      <c r="E386" s="7" t="n">
        <v>20634.25</v>
      </c>
      <c r="F386" s="8" t="n">
        <v>1269635</v>
      </c>
      <c r="G386" s="9" t="n">
        <f aca="false">IF(ISNUMBER(B385),LN(B386/B385), "")</f>
        <v>0.00648533416459596</v>
      </c>
      <c r="H386" s="1" t="str">
        <f aca="false">IF(A386&lt;&gt;"",TEXT(A386,"ddd"),"")</f>
        <v>Tue</v>
      </c>
      <c r="I386" s="1" t="str">
        <f aca="false">IF(A386&lt;&gt;"",TEXT(A386,"MMM"),"")</f>
        <v>Nov</v>
      </c>
      <c r="J386" s="3" t="n">
        <f aca="false">IF(G386&gt;0,1,IF(G386&lt;0,-1,0))</f>
        <v>1</v>
      </c>
      <c r="K386" s="3" t="n">
        <f aca="false">IF(J386=J385,K385+1,1)</f>
        <v>2</v>
      </c>
      <c r="L386" s="9" t="str">
        <f aca="false">IF(ABS(G386)&gt;STRONG_MOV_TRSH,"STRONG","")</f>
        <v/>
      </c>
      <c r="M386" s="9"/>
      <c r="N386" s="9" t="str">
        <f aca="false">IF(L379="STRONG",(E382/E379)-1,"")</f>
        <v/>
      </c>
      <c r="O386" s="1" t="n">
        <f aca="false">(C386-D386)</f>
        <v>410.5</v>
      </c>
      <c r="P386" s="9" t="n">
        <f aca="false">STDEV(G365:G386)*SQRT(252)</f>
        <v>0.192203148233037</v>
      </c>
      <c r="Q386" s="10" t="e">
        <f aca="false">IF(O386&gt;Statistics!$B$11,"High",IF(O386&lt;Statistics!$B$10,"Low", "Normal"))</f>
        <v>#NAME?</v>
      </c>
      <c r="R386" s="9" t="n">
        <f aca="false">G387</f>
        <v>-0.000903249954525945</v>
      </c>
      <c r="S386" s="9" t="n">
        <f aca="false">IF(E389&lt;&gt;"",(E386/E389)-1,"")</f>
        <v>-0.00815948855989235</v>
      </c>
      <c r="T386" s="13" t="n">
        <f aca="false">F386/AVERAGE(F365:F384)</f>
        <v>1.02786110073959</v>
      </c>
      <c r="U386" s="1" t="n">
        <f aca="false">O386-O385</f>
        <v>162.25</v>
      </c>
      <c r="V386" s="9" t="e">
        <f aca="false">IF(Q386="High","Wait",IF(G386&gt;0,"Buy","Sell"))</f>
        <v>#NAME?</v>
      </c>
      <c r="W386" s="9" t="e">
        <f aca="false">IF(Q386="High","Close",IF(G386&lt;0,"Close","Hold"))</f>
        <v>#NAME?</v>
      </c>
      <c r="X386" s="9" t="e">
        <f aca="false">IF(Q386="Normal", "Confirmed","Check")</f>
        <v>#NAME?</v>
      </c>
      <c r="Y386" s="9"/>
    </row>
    <row r="387" customFormat="false" ht="12.8" hidden="false" customHeight="false" outlineLevel="0" collapsed="false">
      <c r="A387" s="11" t="n">
        <v>45616.2083333333</v>
      </c>
      <c r="B387" s="7" t="n">
        <v>20749</v>
      </c>
      <c r="C387" s="7" t="n">
        <v>20843.5</v>
      </c>
      <c r="D387" s="7" t="n">
        <v>20477.25</v>
      </c>
      <c r="E387" s="7" t="n">
        <v>20766</v>
      </c>
      <c r="F387" s="8" t="n">
        <v>1456356</v>
      </c>
      <c r="G387" s="9" t="n">
        <f aca="false">IF(ISNUMBER(B386),LN(B387/B386), "")</f>
        <v>-0.000903249954525945</v>
      </c>
      <c r="H387" s="1" t="str">
        <f aca="false">IF(A387&lt;&gt;"",TEXT(A387,"ddd"),"")</f>
        <v>Wed</v>
      </c>
      <c r="I387" s="1" t="str">
        <f aca="false">IF(A387&lt;&gt;"",TEXT(A387,"MMM"),"")</f>
        <v>Nov</v>
      </c>
      <c r="J387" s="3" t="n">
        <f aca="false">IF(G387&gt;0,1,IF(G387&lt;0,-1,0))</f>
        <v>-1</v>
      </c>
      <c r="K387" s="3" t="n">
        <f aca="false">IF(J387=J386,K386+1,1)</f>
        <v>1</v>
      </c>
      <c r="L387" s="9" t="str">
        <f aca="false">IF(ABS(G387)&gt;STRONG_MOV_TRSH,"STRONG","")</f>
        <v/>
      </c>
      <c r="M387" s="9"/>
      <c r="N387" s="9" t="str">
        <f aca="false">IF(L380="STRONG",(E383/E380)-1,"")</f>
        <v/>
      </c>
      <c r="O387" s="1" t="n">
        <f aca="false">(C387-D387)</f>
        <v>366.25</v>
      </c>
      <c r="P387" s="9" t="n">
        <f aca="false">STDEV(G366:G387)*SQRT(252)</f>
        <v>0.192226330746107</v>
      </c>
      <c r="Q387" s="10" t="e">
        <f aca="false">IF(O387&gt;Statistics!$B$11,"High",IF(O387&lt;Statistics!$B$10,"Low", "Normal"))</f>
        <v>#NAME?</v>
      </c>
      <c r="R387" s="9" t="n">
        <f aca="false">G388</f>
        <v>0.00387219839985537</v>
      </c>
      <c r="S387" s="9" t="n">
        <f aca="false">IF(E390&lt;&gt;"",(E387/E390)-1,"")</f>
        <v>-0.00683916017026165</v>
      </c>
      <c r="T387" s="13" t="n">
        <f aca="false">F387/AVERAGE(F366:F385)</f>
        <v>1.17257384151393</v>
      </c>
      <c r="U387" s="1" t="n">
        <f aca="false">O387-O386</f>
        <v>-44.25</v>
      </c>
      <c r="V387" s="9" t="e">
        <f aca="false">IF(Q387="High","Wait",IF(G387&gt;0,"Buy","Sell"))</f>
        <v>#NAME?</v>
      </c>
      <c r="W387" s="9" t="e">
        <f aca="false">IF(Q387="High","Close",IF(G387&lt;0,"Close","Hold"))</f>
        <v>#NAME?</v>
      </c>
      <c r="X387" s="9" t="e">
        <f aca="false">IF(Q387="Normal", "Confirmed","Check")</f>
        <v>#NAME?</v>
      </c>
      <c r="Y387" s="9"/>
    </row>
    <row r="388" customFormat="false" ht="12.8" hidden="false" customHeight="false" outlineLevel="0" collapsed="false">
      <c r="A388" s="11" t="n">
        <v>45617.2083333333</v>
      </c>
      <c r="B388" s="7" t="n">
        <v>20829.5</v>
      </c>
      <c r="C388" s="7" t="n">
        <v>20907</v>
      </c>
      <c r="D388" s="7" t="n">
        <v>20514</v>
      </c>
      <c r="E388" s="7" t="n">
        <v>20739.25</v>
      </c>
      <c r="F388" s="8" t="n">
        <v>1736337</v>
      </c>
      <c r="G388" s="9" t="n">
        <f aca="false">IF(ISNUMBER(B387),LN(B388/B387), "")</f>
        <v>0.00387219839985537</v>
      </c>
      <c r="H388" s="1" t="str">
        <f aca="false">IF(A388&lt;&gt;"",TEXT(A388,"ddd"),"")</f>
        <v>Thu</v>
      </c>
      <c r="I388" s="1" t="str">
        <f aca="false">IF(A388&lt;&gt;"",TEXT(A388,"MMM"),"")</f>
        <v>Nov</v>
      </c>
      <c r="J388" s="3" t="n">
        <f aca="false">IF(G388&gt;0,1,IF(G388&lt;0,-1,0))</f>
        <v>1</v>
      </c>
      <c r="K388" s="3" t="n">
        <f aca="false">IF(J388=J387,K387+1,1)</f>
        <v>1</v>
      </c>
      <c r="L388" s="9" t="str">
        <f aca="false">IF(ABS(G388)&gt;STRONG_MOV_TRSH,"STRONG","")</f>
        <v/>
      </c>
      <c r="M388" s="9"/>
      <c r="N388" s="9" t="str">
        <f aca="false">IF(L381="STRONG",(E384/E381)-1,"")</f>
        <v/>
      </c>
      <c r="O388" s="1" t="n">
        <f aca="false">(C388-D388)</f>
        <v>393</v>
      </c>
      <c r="P388" s="9" t="n">
        <f aca="false">STDEV(G367:G388)*SQRT(252)</f>
        <v>0.192558008303103</v>
      </c>
      <c r="Q388" s="10" t="e">
        <f aca="false">IF(O388&gt;Statistics!$B$11,"High",IF(O388&lt;Statistics!$B$10,"Low", "Normal"))</f>
        <v>#NAME?</v>
      </c>
      <c r="R388" s="9" t="n">
        <f aca="false">G389</f>
        <v>0.000971706621081713</v>
      </c>
      <c r="S388" s="9" t="n">
        <f aca="false">IF(E391&lt;&gt;"",(E388/E391)-1,"")</f>
        <v>-0.0081659493065519</v>
      </c>
      <c r="T388" s="13" t="n">
        <f aca="false">F388/AVERAGE(F367:F386)</f>
        <v>1.39182597215526</v>
      </c>
      <c r="U388" s="1" t="n">
        <f aca="false">O388-O387</f>
        <v>26.75</v>
      </c>
      <c r="V388" s="9" t="e">
        <f aca="false">IF(Q388="High","Wait",IF(G388&gt;0,"Buy","Sell"))</f>
        <v>#NAME?</v>
      </c>
      <c r="W388" s="9" t="e">
        <f aca="false">IF(Q388="High","Close",IF(G388&lt;0,"Close","Hold"))</f>
        <v>#NAME?</v>
      </c>
      <c r="X388" s="9" t="e">
        <f aca="false">IF(Q388="Normal", "Confirmed","Check")</f>
        <v>#NAME?</v>
      </c>
      <c r="Y388" s="9"/>
    </row>
    <row r="389" customFormat="false" ht="12.8" hidden="false" customHeight="false" outlineLevel="0" collapsed="false">
      <c r="A389" s="11" t="n">
        <v>45618.2083333333</v>
      </c>
      <c r="B389" s="7" t="n">
        <v>20849.75</v>
      </c>
      <c r="C389" s="7" t="n">
        <v>20880.5</v>
      </c>
      <c r="D389" s="7" t="n">
        <v>20693</v>
      </c>
      <c r="E389" s="7" t="n">
        <v>20804</v>
      </c>
      <c r="F389" s="8" t="n">
        <v>1453970</v>
      </c>
      <c r="G389" s="9" t="n">
        <f aca="false">IF(ISNUMBER(B388),LN(B389/B388), "")</f>
        <v>0.000971706621081713</v>
      </c>
      <c r="H389" s="1" t="str">
        <f aca="false">IF(A389&lt;&gt;"",TEXT(A389,"ddd"),"")</f>
        <v>Fri</v>
      </c>
      <c r="I389" s="1" t="str">
        <f aca="false">IF(A389&lt;&gt;"",TEXT(A389,"MMM"),"")</f>
        <v>Nov</v>
      </c>
      <c r="J389" s="3" t="n">
        <f aca="false">IF(G389&gt;0,1,IF(G389&lt;0,-1,0))</f>
        <v>1</v>
      </c>
      <c r="K389" s="3" t="n">
        <f aca="false">IF(J389=J388,K388+1,1)</f>
        <v>2</v>
      </c>
      <c r="L389" s="9" t="str">
        <f aca="false">IF(ABS(G389)&gt;STRONG_MOV_TRSH,"STRONG","")</f>
        <v/>
      </c>
      <c r="M389" s="9"/>
      <c r="N389" s="9" t="str">
        <f aca="false">IF(L382="STRONG",(E385/E382)-1,"")</f>
        <v/>
      </c>
      <c r="O389" s="1" t="n">
        <f aca="false">(C389-D389)</f>
        <v>187.5</v>
      </c>
      <c r="P389" s="9" t="n">
        <f aca="false">STDEV(G368:G389)*SQRT(252)</f>
        <v>0.183567348724442</v>
      </c>
      <c r="Q389" s="10" t="e">
        <f aca="false">IF(O389&gt;Statistics!$B$11,"High",IF(O389&lt;Statistics!$B$10,"Low", "Normal"))</f>
        <v>#NAME?</v>
      </c>
      <c r="R389" s="9" t="n">
        <f aca="false">G390</f>
        <v>0.0014617783575856</v>
      </c>
      <c r="S389" s="9" t="n">
        <f aca="false">IF(E392&lt;&gt;"",(E389/E392)-1,"")</f>
        <v>-0.00925077089757476</v>
      </c>
      <c r="T389" s="13" t="n">
        <f aca="false">F389/AVERAGE(F368:F387)</f>
        <v>1.16228503878067</v>
      </c>
      <c r="U389" s="1" t="n">
        <f aca="false">O389-O388</f>
        <v>-205.5</v>
      </c>
      <c r="V389" s="9" t="e">
        <f aca="false">IF(Q389="High","Wait",IF(G389&gt;0,"Buy","Sell"))</f>
        <v>#NAME?</v>
      </c>
      <c r="W389" s="9" t="e">
        <f aca="false">IF(Q389="High","Close",IF(G389&lt;0,"Close","Hold"))</f>
        <v>#NAME?</v>
      </c>
      <c r="X389" s="9" t="e">
        <f aca="false">IF(Q389="Normal", "Confirmed","Check")</f>
        <v>#NAME?</v>
      </c>
      <c r="Y389" s="9"/>
    </row>
    <row r="390" customFormat="false" ht="12.8" hidden="false" customHeight="false" outlineLevel="0" collapsed="false">
      <c r="A390" s="11" t="n">
        <v>45621.2083333333</v>
      </c>
      <c r="B390" s="7" t="n">
        <v>20880.25</v>
      </c>
      <c r="C390" s="7" t="n">
        <v>21081.25</v>
      </c>
      <c r="D390" s="7" t="n">
        <v>20780.25</v>
      </c>
      <c r="E390" s="7" t="n">
        <v>20909</v>
      </c>
      <c r="F390" s="8" t="n">
        <v>1309260</v>
      </c>
      <c r="G390" s="9" t="n">
        <f aca="false">IF(ISNUMBER(B389),LN(B390/B389), "")</f>
        <v>0.0014617783575856</v>
      </c>
      <c r="H390" s="1" t="str">
        <f aca="false">IF(A390&lt;&gt;"",TEXT(A390,"ddd"),"")</f>
        <v>Mon</v>
      </c>
      <c r="I390" s="1" t="str">
        <f aca="false">IF(A390&lt;&gt;"",TEXT(A390,"MMM"),"")</f>
        <v>Nov</v>
      </c>
      <c r="J390" s="3" t="n">
        <f aca="false">IF(G390&gt;0,1,IF(G390&lt;0,-1,0))</f>
        <v>1</v>
      </c>
      <c r="K390" s="3" t="n">
        <f aca="false">IF(J390=J389,K389+1,1)</f>
        <v>3</v>
      </c>
      <c r="L390" s="9" t="str">
        <f aca="false">IF(ABS(G390)&gt;STRONG_MOV_TRSH,"STRONG","")</f>
        <v/>
      </c>
      <c r="M390" s="9"/>
      <c r="N390" s="9" t="str">
        <f aca="false">IF(L383="STRONG",(E386/E383)-1,"")</f>
        <v/>
      </c>
      <c r="O390" s="1" t="n">
        <f aca="false">(C390-D390)</f>
        <v>301</v>
      </c>
      <c r="P390" s="9" t="n">
        <f aca="false">STDEV(G369:G390)*SQRT(252)</f>
        <v>0.182129922956314</v>
      </c>
      <c r="Q390" s="10" t="e">
        <f aca="false">IF(O390&gt;Statistics!$B$11,"High",IF(O390&lt;Statistics!$B$10,"Low", "Normal"))</f>
        <v>#NAME?</v>
      </c>
      <c r="R390" s="9" t="n">
        <f aca="false">G391</f>
        <v>0.00540912987868127</v>
      </c>
      <c r="S390" s="9" t="n">
        <f aca="false">IF(E393&lt;&gt;"",(E390/E393)-1,"")</f>
        <v>0.00452803901079757</v>
      </c>
      <c r="T390" s="13" t="n">
        <f aca="false">F390/AVERAGE(F369:F388)</f>
        <v>1.02307557964398</v>
      </c>
      <c r="U390" s="1" t="n">
        <f aca="false">O390-O389</f>
        <v>113.5</v>
      </c>
      <c r="V390" s="9" t="e">
        <f aca="false">IF(Q390="High","Wait",IF(G390&gt;0,"Buy","Sell"))</f>
        <v>#NAME?</v>
      </c>
      <c r="W390" s="9" t="e">
        <f aca="false">IF(Q390="High","Close",IF(G390&lt;0,"Close","Hold"))</f>
        <v>#NAME?</v>
      </c>
      <c r="X390" s="9" t="e">
        <f aca="false">IF(Q390="Normal", "Confirmed","Check")</f>
        <v>#NAME?</v>
      </c>
      <c r="Y390" s="9"/>
    </row>
    <row r="391" customFormat="false" ht="12.8" hidden="false" customHeight="false" outlineLevel="0" collapsed="false">
      <c r="A391" s="11" t="n">
        <v>45622.2083333333</v>
      </c>
      <c r="B391" s="7" t="n">
        <v>20993.5</v>
      </c>
      <c r="C391" s="7" t="n">
        <v>21025</v>
      </c>
      <c r="D391" s="7" t="n">
        <v>20755.25</v>
      </c>
      <c r="E391" s="7" t="n">
        <v>20910</v>
      </c>
      <c r="F391" s="8" t="n">
        <v>1285541</v>
      </c>
      <c r="G391" s="9" t="n">
        <f aca="false">IF(ISNUMBER(B390),LN(B391/B390), "")</f>
        <v>0.00540912987868127</v>
      </c>
      <c r="H391" s="1" t="str">
        <f aca="false">IF(A391&lt;&gt;"",TEXT(A391,"ddd"),"")</f>
        <v>Tue</v>
      </c>
      <c r="I391" s="1" t="str">
        <f aca="false">IF(A391&lt;&gt;"",TEXT(A391,"MMM"),"")</f>
        <v>Nov</v>
      </c>
      <c r="J391" s="3" t="n">
        <f aca="false">IF(G391&gt;0,1,IF(G391&lt;0,-1,0))</f>
        <v>1</v>
      </c>
      <c r="K391" s="3" t="n">
        <f aca="false">IF(J391=J390,K390+1,1)</f>
        <v>4</v>
      </c>
      <c r="L391" s="9" t="str">
        <f aca="false">IF(ABS(G391)&gt;STRONG_MOV_TRSH,"STRONG","")</f>
        <v/>
      </c>
      <c r="M391" s="9"/>
      <c r="N391" s="9" t="str">
        <f aca="false">IF(L384="STRONG",(E387/E384)-1,"")</f>
        <v/>
      </c>
      <c r="O391" s="1" t="n">
        <f aca="false">(C391-D391)</f>
        <v>269.75</v>
      </c>
      <c r="P391" s="9" t="n">
        <f aca="false">STDEV(G370:G391)*SQRT(252)</f>
        <v>0.182014435298202</v>
      </c>
      <c r="Q391" s="10" t="e">
        <f aca="false">IF(O391&gt;Statistics!$B$11,"High",IF(O391&lt;Statistics!$B$10,"Low", "Normal"))</f>
        <v>#NAME?</v>
      </c>
      <c r="R391" s="9" t="n">
        <f aca="false">G392</f>
        <v>-0.00863507452540351</v>
      </c>
      <c r="S391" s="9" t="n">
        <f aca="false">IF(E394&lt;&gt;"",(E391/E394)-1,"")</f>
        <v>-0.00402486365476673</v>
      </c>
      <c r="T391" s="13" t="n">
        <f aca="false">F391/AVERAGE(F370:F389)</f>
        <v>0.998797053164843</v>
      </c>
      <c r="U391" s="1" t="n">
        <f aca="false">O391-O390</f>
        <v>-31.25</v>
      </c>
      <c r="V391" s="9" t="e">
        <f aca="false">IF(Q391="High","Wait",IF(G391&gt;0,"Buy","Sell"))</f>
        <v>#NAME?</v>
      </c>
      <c r="W391" s="9" t="e">
        <f aca="false">IF(Q391="High","Close",IF(G391&lt;0,"Close","Hold"))</f>
        <v>#NAME?</v>
      </c>
      <c r="X391" s="9" t="e">
        <f aca="false">IF(Q391="Normal", "Confirmed","Check")</f>
        <v>#NAME?</v>
      </c>
      <c r="Y391" s="9"/>
    </row>
    <row r="392" customFormat="false" ht="12.8" hidden="false" customHeight="false" outlineLevel="0" collapsed="false">
      <c r="A392" s="11" t="n">
        <v>45623.2083333333</v>
      </c>
      <c r="B392" s="7" t="n">
        <v>20813</v>
      </c>
      <c r="C392" s="7" t="n">
        <v>21019.25</v>
      </c>
      <c r="D392" s="7" t="n">
        <v>20675</v>
      </c>
      <c r="E392" s="7" t="n">
        <v>20998.25</v>
      </c>
      <c r="F392" s="8" t="n">
        <v>1225084</v>
      </c>
      <c r="G392" s="9" t="n">
        <f aca="false">IF(ISNUMBER(B391),LN(B392/B391), "")</f>
        <v>-0.00863507452540351</v>
      </c>
      <c r="H392" s="1" t="str">
        <f aca="false">IF(A392&lt;&gt;"",TEXT(A392,"ddd"),"")</f>
        <v>Wed</v>
      </c>
      <c r="I392" s="1" t="str">
        <f aca="false">IF(A392&lt;&gt;"",TEXT(A392,"MMM"),"")</f>
        <v>Nov</v>
      </c>
      <c r="J392" s="3" t="n">
        <f aca="false">IF(G392&gt;0,1,IF(G392&lt;0,-1,0))</f>
        <v>-1</v>
      </c>
      <c r="K392" s="3" t="n">
        <f aca="false">IF(J392=J391,K391+1,1)</f>
        <v>1</v>
      </c>
      <c r="L392" s="9" t="str">
        <f aca="false">IF(ABS(G392)&gt;STRONG_MOV_TRSH,"STRONG","")</f>
        <v/>
      </c>
      <c r="M392" s="9"/>
      <c r="N392" s="9" t="str">
        <f aca="false">IF(L385="STRONG",(E388/E385)-1,"")</f>
        <v/>
      </c>
      <c r="O392" s="1" t="n">
        <f aca="false">(C392-D392)</f>
        <v>344.25</v>
      </c>
      <c r="P392" s="9" t="n">
        <f aca="false">STDEV(G371:G392)*SQRT(252)</f>
        <v>0.184950014771378</v>
      </c>
      <c r="Q392" s="10" t="e">
        <f aca="false">IF(O392&gt;Statistics!$B$11,"High",IF(O392&lt;Statistics!$B$10,"Low", "Normal"))</f>
        <v>#NAME?</v>
      </c>
      <c r="R392" s="9" t="n">
        <f aca="false">G393</f>
        <v>0.0086350745254036</v>
      </c>
      <c r="S392" s="9" t="n">
        <f aca="false">IF(E395&lt;&gt;"",(E392/E395)-1,"")</f>
        <v>-0.0102168277162386</v>
      </c>
      <c r="T392" s="13" t="n">
        <f aca="false">F392/AVERAGE(F371:F390)</f>
        <v>0.944506274310455</v>
      </c>
      <c r="U392" s="1" t="n">
        <f aca="false">O392-O391</f>
        <v>74.5</v>
      </c>
      <c r="V392" s="9" t="e">
        <f aca="false">IF(Q392="High","Wait",IF(G392&gt;0,"Buy","Sell"))</f>
        <v>#NAME?</v>
      </c>
      <c r="W392" s="9" t="e">
        <f aca="false">IF(Q392="High","Close",IF(G392&lt;0,"Close","Hold"))</f>
        <v>#NAME?</v>
      </c>
      <c r="X392" s="9" t="e">
        <f aca="false">IF(Q392="Normal", "Confirmed","Check")</f>
        <v>#NAME?</v>
      </c>
      <c r="Y392" s="9"/>
    </row>
    <row r="393" customFormat="false" ht="12.8" hidden="false" customHeight="false" outlineLevel="0" collapsed="false">
      <c r="A393" s="11" t="n">
        <v>45625.2083333333</v>
      </c>
      <c r="B393" s="7" t="n">
        <v>20993.5</v>
      </c>
      <c r="C393" s="7" t="n">
        <v>21018</v>
      </c>
      <c r="D393" s="7" t="n">
        <v>20805.75</v>
      </c>
      <c r="E393" s="7" t="n">
        <v>20814.75</v>
      </c>
      <c r="F393" s="8" t="n">
        <v>867549</v>
      </c>
      <c r="G393" s="9" t="n">
        <f aca="false">IF(ISNUMBER(B392),LN(B393/B392), "")</f>
        <v>0.0086350745254036</v>
      </c>
      <c r="H393" s="1" t="str">
        <f aca="false">IF(A393&lt;&gt;"",TEXT(A393,"ddd"),"")</f>
        <v>Fri</v>
      </c>
      <c r="I393" s="1" t="str">
        <f aca="false">IF(A393&lt;&gt;"",TEXT(A393,"MMM"),"")</f>
        <v>Nov</v>
      </c>
      <c r="J393" s="3" t="n">
        <f aca="false">IF(G393&gt;0,1,IF(G393&lt;0,-1,0))</f>
        <v>1</v>
      </c>
      <c r="K393" s="3" t="n">
        <f aca="false">IF(J393=J392,K392+1,1)</f>
        <v>1</v>
      </c>
      <c r="L393" s="9" t="str">
        <f aca="false">IF(ABS(G393)&gt;STRONG_MOV_TRSH,"STRONG","")</f>
        <v/>
      </c>
      <c r="M393" s="9"/>
      <c r="N393" s="9" t="str">
        <f aca="false">IF(L386="STRONG",(E389/E386)-1,"")</f>
        <v/>
      </c>
      <c r="O393" s="1" t="n">
        <f aca="false">(C393-D393)</f>
        <v>212.25</v>
      </c>
      <c r="P393" s="9" t="n">
        <f aca="false">STDEV(G372:G393)*SQRT(252)</f>
        <v>0.184370229225869</v>
      </c>
      <c r="Q393" s="10" t="e">
        <f aca="false">IF(O393&gt;Statistics!$B$11,"High",IF(O393&lt;Statistics!$B$10,"Low", "Normal"))</f>
        <v>#NAME?</v>
      </c>
      <c r="R393" s="9" t="n">
        <f aca="false">G394</f>
        <v>0.0106370120355618</v>
      </c>
      <c r="S393" s="9" t="n">
        <f aca="false">IF(E396&lt;&gt;"",(E393/E396)-1,"")</f>
        <v>-0.02375564284458</v>
      </c>
      <c r="T393" s="13" t="n">
        <f aca="false">F393/AVERAGE(F372:F391)</f>
        <v>0.66627995172028</v>
      </c>
      <c r="U393" s="1" t="n">
        <f aca="false">O393-O392</f>
        <v>-132</v>
      </c>
      <c r="V393" s="9" t="e">
        <f aca="false">IF(Q393="High","Wait",IF(G393&gt;0,"Buy","Sell"))</f>
        <v>#NAME?</v>
      </c>
      <c r="W393" s="9" t="e">
        <f aca="false">IF(Q393="High","Close",IF(G393&lt;0,"Close","Hold"))</f>
        <v>#NAME?</v>
      </c>
      <c r="X393" s="9" t="e">
        <f aca="false">IF(Q393="Normal", "Confirmed","Check")</f>
        <v>#NAME?</v>
      </c>
      <c r="Y393" s="9"/>
    </row>
    <row r="394" customFormat="false" ht="12.8" hidden="false" customHeight="false" outlineLevel="0" collapsed="false">
      <c r="A394" s="11" t="n">
        <v>45628.2083333333</v>
      </c>
      <c r="B394" s="7" t="n">
        <v>21218</v>
      </c>
      <c r="C394" s="7" t="n">
        <v>21259.5</v>
      </c>
      <c r="D394" s="7" t="n">
        <v>20939.75</v>
      </c>
      <c r="E394" s="7" t="n">
        <v>20994.5</v>
      </c>
      <c r="F394" s="8" t="n">
        <v>1109619</v>
      </c>
      <c r="G394" s="9" t="n">
        <f aca="false">IF(ISNUMBER(B393),LN(B394/B393), "")</f>
        <v>0.0106370120355618</v>
      </c>
      <c r="H394" s="1" t="str">
        <f aca="false">IF(A394&lt;&gt;"",TEXT(A394,"ddd"),"")</f>
        <v>Mon</v>
      </c>
      <c r="I394" s="1" t="str">
        <f aca="false">IF(A394&lt;&gt;"",TEXT(A394,"MMM"),"")</f>
        <v>Dec</v>
      </c>
      <c r="J394" s="3" t="n">
        <f aca="false">IF(G394&gt;0,1,IF(G394&lt;0,-1,0))</f>
        <v>1</v>
      </c>
      <c r="K394" s="3" t="n">
        <f aca="false">IF(J394=J393,K393+1,1)</f>
        <v>2</v>
      </c>
      <c r="L394" s="9" t="str">
        <f aca="false">IF(ABS(G394)&gt;STRONG_MOV_TRSH,"STRONG","")</f>
        <v/>
      </c>
      <c r="M394" s="9"/>
      <c r="N394" s="9" t="str">
        <f aca="false">IF(L387="STRONG",(E390/E387)-1,"")</f>
        <v/>
      </c>
      <c r="O394" s="1" t="n">
        <f aca="false">(C394-D394)</f>
        <v>319.75</v>
      </c>
      <c r="P394" s="9" t="n">
        <f aca="false">STDEV(G373:G394)*SQRT(252)</f>
        <v>0.184764118031252</v>
      </c>
      <c r="Q394" s="10" t="e">
        <f aca="false">IF(O394&gt;Statistics!$B$11,"High",IF(O394&lt;Statistics!$B$10,"Low", "Normal"))</f>
        <v>#NAME?</v>
      </c>
      <c r="R394" s="9" t="n">
        <f aca="false">G395</f>
        <v>0.00298827267395515</v>
      </c>
      <c r="S394" s="9" t="n">
        <f aca="false">IF(E397&lt;&gt;"",(E394/E397)-1,"")</f>
        <v>-0.0240109711310492</v>
      </c>
      <c r="T394" s="13" t="n">
        <f aca="false">F394/AVERAGE(F373:F392)</f>
        <v>0.852856031128405</v>
      </c>
      <c r="U394" s="1" t="n">
        <f aca="false">O394-O393</f>
        <v>107.5</v>
      </c>
      <c r="V394" s="9" t="e">
        <f aca="false">IF(Q394="High","Wait",IF(G394&gt;0,"Buy","Sell"))</f>
        <v>#NAME?</v>
      </c>
      <c r="W394" s="9" t="e">
        <f aca="false">IF(Q394="High","Close",IF(G394&lt;0,"Close","Hold"))</f>
        <v>#NAME?</v>
      </c>
      <c r="X394" s="9" t="e">
        <f aca="false">IF(Q394="Normal", "Confirmed","Check")</f>
        <v>#NAME?</v>
      </c>
      <c r="Y394" s="9"/>
    </row>
    <row r="395" customFormat="false" ht="12.8" hidden="false" customHeight="false" outlineLevel="0" collapsed="false">
      <c r="A395" s="11" t="n">
        <v>45629.2083333333</v>
      </c>
      <c r="B395" s="7" t="n">
        <v>21281.5</v>
      </c>
      <c r="C395" s="7" t="n">
        <v>21328.75</v>
      </c>
      <c r="D395" s="7" t="n">
        <v>21134.75</v>
      </c>
      <c r="E395" s="7" t="n">
        <v>21215</v>
      </c>
      <c r="F395" s="8" t="n">
        <v>1011669</v>
      </c>
      <c r="G395" s="9" t="n">
        <f aca="false">IF(ISNUMBER(B394),LN(B395/B394), "")</f>
        <v>0.00298827267395515</v>
      </c>
      <c r="H395" s="1" t="str">
        <f aca="false">IF(A395&lt;&gt;"",TEXT(A395,"ddd"),"")</f>
        <v>Tue</v>
      </c>
      <c r="I395" s="1" t="str">
        <f aca="false">IF(A395&lt;&gt;"",TEXT(A395,"MMM"),"")</f>
        <v>Dec</v>
      </c>
      <c r="J395" s="3" t="n">
        <f aca="false">IF(G395&gt;0,1,IF(G395&lt;0,-1,0))</f>
        <v>1</v>
      </c>
      <c r="K395" s="3" t="n">
        <f aca="false">IF(J395=J394,K394+1,1)</f>
        <v>3</v>
      </c>
      <c r="L395" s="9" t="str">
        <f aca="false">IF(ABS(G395)&gt;STRONG_MOV_TRSH,"STRONG","")</f>
        <v/>
      </c>
      <c r="M395" s="9"/>
      <c r="N395" s="9" t="str">
        <f aca="false">IF(L388="STRONG",(E391/E388)-1,"")</f>
        <v/>
      </c>
      <c r="O395" s="1" t="n">
        <f aca="false">(C395-D395)</f>
        <v>194</v>
      </c>
      <c r="P395" s="9" t="n">
        <f aca="false">STDEV(G374:G395)*SQRT(252)</f>
        <v>0.158485628172851</v>
      </c>
      <c r="Q395" s="10" t="e">
        <f aca="false">IF(O395&gt;Statistics!$B$11,"High",IF(O395&lt;Statistics!$B$10,"Low", "Normal"))</f>
        <v>#NAME?</v>
      </c>
      <c r="R395" s="9" t="n">
        <f aca="false">G396</f>
        <v>0.0119110194208521</v>
      </c>
      <c r="S395" s="9" t="n">
        <f aca="false">IF(E398&lt;&gt;"",(E395/E398)-1,"")</f>
        <v>-0.0109211277783605</v>
      </c>
      <c r="T395" s="13" t="n">
        <f aca="false">F395/AVERAGE(F374:F393)</f>
        <v>0.7977869467426</v>
      </c>
      <c r="U395" s="1" t="n">
        <f aca="false">O395-O394</f>
        <v>-125.75</v>
      </c>
      <c r="V395" s="9" t="e">
        <f aca="false">IF(Q395="High","Wait",IF(G395&gt;0,"Buy","Sell"))</f>
        <v>#NAME?</v>
      </c>
      <c r="W395" s="9" t="e">
        <f aca="false">IF(Q395="High","Close",IF(G395&lt;0,"Close","Hold"))</f>
        <v>#NAME?</v>
      </c>
      <c r="X395" s="9" t="e">
        <f aca="false">IF(Q395="Normal", "Confirmed","Check")</f>
        <v>#NAME?</v>
      </c>
      <c r="Y395" s="9"/>
    </row>
    <row r="396" customFormat="false" ht="12.8" hidden="false" customHeight="false" outlineLevel="0" collapsed="false">
      <c r="A396" s="11" t="n">
        <v>45630.2083333333</v>
      </c>
      <c r="B396" s="7" t="n">
        <v>21536.5</v>
      </c>
      <c r="C396" s="7" t="n">
        <v>21550</v>
      </c>
      <c r="D396" s="7" t="n">
        <v>21305.5</v>
      </c>
      <c r="E396" s="7" t="n">
        <v>21321.25</v>
      </c>
      <c r="F396" s="8" t="n">
        <v>974144</v>
      </c>
      <c r="G396" s="9" t="n">
        <f aca="false">IF(ISNUMBER(B395),LN(B396/B395), "")</f>
        <v>0.0119110194208521</v>
      </c>
      <c r="H396" s="1" t="str">
        <f aca="false">IF(A396&lt;&gt;"",TEXT(A396,"ddd"),"")</f>
        <v>Wed</v>
      </c>
      <c r="I396" s="1" t="str">
        <f aca="false">IF(A396&lt;&gt;"",TEXT(A396,"MMM"),"")</f>
        <v>Dec</v>
      </c>
      <c r="J396" s="3" t="n">
        <f aca="false">IF(G396&gt;0,1,IF(G396&lt;0,-1,0))</f>
        <v>1</v>
      </c>
      <c r="K396" s="3" t="n">
        <f aca="false">IF(J396=J395,K395+1,1)</f>
        <v>4</v>
      </c>
      <c r="L396" s="9" t="str">
        <f aca="false">IF(ABS(G396)&gt;STRONG_MOV_TRSH,"STRONG","")</f>
        <v/>
      </c>
      <c r="M396" s="9"/>
      <c r="N396" s="9" t="str">
        <f aca="false">IF(L389="STRONG",(E392/E389)-1,"")</f>
        <v/>
      </c>
      <c r="O396" s="1" t="n">
        <f aca="false">(C396-D396)</f>
        <v>244.5</v>
      </c>
      <c r="P396" s="9" t="n">
        <f aca="false">STDEV(G375:G396)*SQRT(252)</f>
        <v>0.161037574442482</v>
      </c>
      <c r="Q396" s="10" t="e">
        <f aca="false">IF(O396&gt;Statistics!$B$11,"High",IF(O396&lt;Statistics!$B$10,"Low", "Normal"))</f>
        <v>#NAME?</v>
      </c>
      <c r="R396" s="9" t="n">
        <f aca="false">G397</f>
        <v>-0.00294119568683998</v>
      </c>
      <c r="S396" s="9" t="n">
        <f aca="false">IF(E399&lt;&gt;"",(E396/E399)-1,"")</f>
        <v>-0.0151278942202205</v>
      </c>
      <c r="T396" s="13" t="n">
        <f aca="false">F396/AVERAGE(F375:F394)</f>
        <v>0.775883282031587</v>
      </c>
      <c r="U396" s="1" t="n">
        <f aca="false">O396-O395</f>
        <v>50.5</v>
      </c>
      <c r="V396" s="9" t="e">
        <f aca="false">IF(Q396="High","Wait",IF(G396&gt;0,"Buy","Sell"))</f>
        <v>#NAME?</v>
      </c>
      <c r="W396" s="9" t="e">
        <f aca="false">IF(Q396="High","Close",IF(G396&lt;0,"Close","Hold"))</f>
        <v>#NAME?</v>
      </c>
      <c r="X396" s="9" t="e">
        <f aca="false">IF(Q396="Normal", "Confirmed","Check")</f>
        <v>#NAME?</v>
      </c>
      <c r="Y396" s="9"/>
    </row>
    <row r="397" customFormat="false" ht="12.8" hidden="false" customHeight="false" outlineLevel="0" collapsed="false">
      <c r="A397" s="11" t="n">
        <v>45631.2083333333</v>
      </c>
      <c r="B397" s="7" t="n">
        <v>21473.25</v>
      </c>
      <c r="C397" s="7" t="n">
        <v>21567.75</v>
      </c>
      <c r="D397" s="7" t="n">
        <v>21437.25</v>
      </c>
      <c r="E397" s="7" t="n">
        <v>21511</v>
      </c>
      <c r="F397" s="8" t="n">
        <v>933007</v>
      </c>
      <c r="G397" s="9" t="n">
        <f aca="false">IF(ISNUMBER(B396),LN(B397/B396), "")</f>
        <v>-0.00294119568683998</v>
      </c>
      <c r="H397" s="1" t="str">
        <f aca="false">IF(A397&lt;&gt;"",TEXT(A397,"ddd"),"")</f>
        <v>Thu</v>
      </c>
      <c r="I397" s="1" t="str">
        <f aca="false">IF(A397&lt;&gt;"",TEXT(A397,"MMM"),"")</f>
        <v>Dec</v>
      </c>
      <c r="J397" s="3" t="n">
        <f aca="false">IF(G397&gt;0,1,IF(G397&lt;0,-1,0))</f>
        <v>-1</v>
      </c>
      <c r="K397" s="3" t="n">
        <f aca="false">IF(J397=J396,K396+1,1)</f>
        <v>1</v>
      </c>
      <c r="L397" s="9" t="str">
        <f aca="false">IF(ABS(G397)&gt;STRONG_MOV_TRSH,"STRONG","")</f>
        <v/>
      </c>
      <c r="M397" s="9"/>
      <c r="N397" s="9" t="str">
        <f aca="false">IF(L390="STRONG",(E393/E390)-1,"")</f>
        <v/>
      </c>
      <c r="O397" s="1" t="n">
        <f aca="false">(C397-D397)</f>
        <v>130.5</v>
      </c>
      <c r="P397" s="9" t="n">
        <f aca="false">STDEV(G376:G397)*SQRT(252)</f>
        <v>0.160853004193774</v>
      </c>
      <c r="Q397" s="10" t="e">
        <f aca="false">IF(O397&gt;Statistics!$B$11,"High",IF(O397&lt;Statistics!$B$10,"Low", "Normal"))</f>
        <v>#NAME?</v>
      </c>
      <c r="R397" s="9" t="n">
        <f aca="false">G398</f>
        <v>0.00850920970169324</v>
      </c>
      <c r="S397" s="9" t="n">
        <f aca="false">IF(E400&lt;&gt;"",(E397/E400)-1,"")</f>
        <v>0.00144320297951572</v>
      </c>
      <c r="T397" s="13" t="n">
        <f aca="false">F397/AVERAGE(F376:F395)</f>
        <v>0.74775131308313</v>
      </c>
      <c r="U397" s="1" t="n">
        <f aca="false">O397-O396</f>
        <v>-114</v>
      </c>
      <c r="V397" s="9" t="e">
        <f aca="false">IF(Q397="High","Wait",IF(G397&gt;0,"Buy","Sell"))</f>
        <v>#NAME?</v>
      </c>
      <c r="W397" s="9" t="e">
        <f aca="false">IF(Q397="High","Close",IF(G397&lt;0,"Close","Hold"))</f>
        <v>#NAME?</v>
      </c>
      <c r="X397" s="9" t="e">
        <f aca="false">IF(Q397="Normal", "Confirmed","Check")</f>
        <v>#NAME?</v>
      </c>
      <c r="Y397" s="9"/>
    </row>
    <row r="398" customFormat="false" ht="12.8" hidden="false" customHeight="false" outlineLevel="0" collapsed="false">
      <c r="A398" s="11" t="n">
        <v>45632.2083333333</v>
      </c>
      <c r="B398" s="7" t="n">
        <v>21656.75</v>
      </c>
      <c r="C398" s="7" t="n">
        <v>21669.5</v>
      </c>
      <c r="D398" s="7" t="n">
        <v>21424</v>
      </c>
      <c r="E398" s="7" t="n">
        <v>21449.25</v>
      </c>
      <c r="F398" s="8" t="n">
        <v>1012713</v>
      </c>
      <c r="G398" s="9" t="n">
        <f aca="false">IF(ISNUMBER(B397),LN(B398/B397), "")</f>
        <v>0.00850920970169324</v>
      </c>
      <c r="H398" s="1" t="str">
        <f aca="false">IF(A398&lt;&gt;"",TEXT(A398,"ddd"),"")</f>
        <v>Fri</v>
      </c>
      <c r="I398" s="1" t="str">
        <f aca="false">IF(A398&lt;&gt;"",TEXT(A398,"MMM"),"")</f>
        <v>Dec</v>
      </c>
      <c r="J398" s="3" t="n">
        <f aca="false">IF(G398&gt;0,1,IF(G398&lt;0,-1,0))</f>
        <v>1</v>
      </c>
      <c r="K398" s="3" t="n">
        <f aca="false">IF(J398=J397,K397+1,1)</f>
        <v>1</v>
      </c>
      <c r="L398" s="9" t="str">
        <f aca="false">IF(ABS(G398)&gt;STRONG_MOV_TRSH,"STRONG","")</f>
        <v/>
      </c>
      <c r="M398" s="9"/>
      <c r="N398" s="9" t="str">
        <f aca="false">IF(L391="STRONG",(E394/E391)-1,"")</f>
        <v/>
      </c>
      <c r="O398" s="1" t="n">
        <f aca="false">(C398-D398)</f>
        <v>245.5</v>
      </c>
      <c r="P398" s="9" t="n">
        <f aca="false">STDEV(G377:G398)*SQRT(252)</f>
        <v>0.158474197885591</v>
      </c>
      <c r="Q398" s="10" t="e">
        <f aca="false">IF(O398&gt;Statistics!$B$11,"High",IF(O398&lt;Statistics!$B$10,"Low", "Normal"))</f>
        <v>#NAME?</v>
      </c>
      <c r="R398" s="9" t="n">
        <f aca="false">G399</f>
        <v>-0.00802034873798019</v>
      </c>
      <c r="S398" s="9" t="n">
        <f aca="false">IF(E401&lt;&gt;"",(E398/E401)-1,"")</f>
        <v>0.000513101582451991</v>
      </c>
      <c r="T398" s="13" t="n">
        <f aca="false">F398/AVERAGE(F377:F396)</f>
        <v>0.81493621216363</v>
      </c>
      <c r="U398" s="1" t="n">
        <f aca="false">O398-O397</f>
        <v>115</v>
      </c>
      <c r="V398" s="9" t="e">
        <f aca="false">IF(Q398="High","Wait",IF(G398&gt;0,"Buy","Sell"))</f>
        <v>#NAME?</v>
      </c>
      <c r="W398" s="9" t="e">
        <f aca="false">IF(Q398="High","Close",IF(G398&lt;0,"Close","Hold"))</f>
        <v>#NAME?</v>
      </c>
      <c r="X398" s="9" t="e">
        <f aca="false">IF(Q398="Normal", "Confirmed","Check")</f>
        <v>#NAME?</v>
      </c>
      <c r="Y398" s="9"/>
    </row>
    <row r="399" customFormat="false" ht="12.8" hidden="false" customHeight="false" outlineLevel="0" collapsed="false">
      <c r="A399" s="11" t="n">
        <v>45635.2083333333</v>
      </c>
      <c r="B399" s="7" t="n">
        <v>21483.75</v>
      </c>
      <c r="C399" s="7" t="n">
        <v>21706.5</v>
      </c>
      <c r="D399" s="7" t="n">
        <v>21437</v>
      </c>
      <c r="E399" s="7" t="n">
        <v>21648.75</v>
      </c>
      <c r="F399" s="8" t="n">
        <v>1113455</v>
      </c>
      <c r="G399" s="9" t="n">
        <f aca="false">IF(ISNUMBER(B398),LN(B399/B398), "")</f>
        <v>-0.00802034873798019</v>
      </c>
      <c r="H399" s="1" t="str">
        <f aca="false">IF(A399&lt;&gt;"",TEXT(A399,"ddd"),"")</f>
        <v>Mon</v>
      </c>
      <c r="I399" s="1" t="str">
        <f aca="false">IF(A399&lt;&gt;"",TEXT(A399,"MMM"),"")</f>
        <v>Dec</v>
      </c>
      <c r="J399" s="3" t="n">
        <f aca="false">IF(G399&gt;0,1,IF(G399&lt;0,-1,0))</f>
        <v>-1</v>
      </c>
      <c r="K399" s="3" t="n">
        <f aca="false">IF(J399=J398,K398+1,1)</f>
        <v>1</v>
      </c>
      <c r="L399" s="9" t="str">
        <f aca="false">IF(ABS(G399)&gt;STRONG_MOV_TRSH,"STRONG","")</f>
        <v/>
      </c>
      <c r="M399" s="9"/>
      <c r="N399" s="9" t="str">
        <f aca="false">IF(L392="STRONG",(E395/E392)-1,"")</f>
        <v/>
      </c>
      <c r="O399" s="1" t="n">
        <f aca="false">(C399-D399)</f>
        <v>269.5</v>
      </c>
      <c r="P399" s="9" t="n">
        <f aca="false">STDEV(G378:G399)*SQRT(252)</f>
        <v>0.13781678186349</v>
      </c>
      <c r="Q399" s="10" t="e">
        <f aca="false">IF(O399&gt;Statistics!$B$11,"High",IF(O399&lt;Statistics!$B$10,"Low", "Normal"))</f>
        <v>#NAME?</v>
      </c>
      <c r="R399" s="9" t="n">
        <f aca="false">G400</f>
        <v>-0.00366061636592355</v>
      </c>
      <c r="S399" s="9" t="n">
        <f aca="false">IF(E402&lt;&gt;"",(E399/E402)-1,"")</f>
        <v>-0.0049639766968872</v>
      </c>
      <c r="T399" s="13" t="n">
        <f aca="false">F399/AVERAGE(F378:F397)</f>
        <v>0.918269476594109</v>
      </c>
      <c r="U399" s="1" t="n">
        <f aca="false">O399-O398</f>
        <v>24</v>
      </c>
      <c r="V399" s="9" t="e">
        <f aca="false">IF(Q399="High","Wait",IF(G399&gt;0,"Buy","Sell"))</f>
        <v>#NAME?</v>
      </c>
      <c r="W399" s="9" t="e">
        <f aca="false">IF(Q399="High","Close",IF(G399&lt;0,"Close","Hold"))</f>
        <v>#NAME?</v>
      </c>
      <c r="X399" s="9" t="e">
        <f aca="false">IF(Q399="Normal", "Confirmed","Check")</f>
        <v>#NAME?</v>
      </c>
      <c r="Y399" s="9"/>
    </row>
    <row r="400" customFormat="false" ht="12.8" hidden="false" customHeight="false" outlineLevel="0" collapsed="false">
      <c r="A400" s="11" t="n">
        <v>45636.2083333333</v>
      </c>
      <c r="B400" s="7" t="n">
        <v>21405.25</v>
      </c>
      <c r="C400" s="7" t="n">
        <v>21606.75</v>
      </c>
      <c r="D400" s="7" t="n">
        <v>21352.75</v>
      </c>
      <c r="E400" s="7" t="n">
        <v>21480</v>
      </c>
      <c r="F400" s="8" t="n">
        <v>1207546</v>
      </c>
      <c r="G400" s="9" t="n">
        <f aca="false">IF(ISNUMBER(B399),LN(B400/B399), "")</f>
        <v>-0.00366061636592355</v>
      </c>
      <c r="H400" s="1" t="str">
        <f aca="false">IF(A400&lt;&gt;"",TEXT(A400,"ddd"),"")</f>
        <v>Tue</v>
      </c>
      <c r="I400" s="1" t="str">
        <f aca="false">IF(A400&lt;&gt;"",TEXT(A400,"MMM"),"")</f>
        <v>Dec</v>
      </c>
      <c r="J400" s="3" t="n">
        <f aca="false">IF(G400&gt;0,1,IF(G400&lt;0,-1,0))</f>
        <v>-1</v>
      </c>
      <c r="K400" s="3" t="n">
        <f aca="false">IF(J400=J399,K399+1,1)</f>
        <v>2</v>
      </c>
      <c r="L400" s="9" t="str">
        <f aca="false">IF(ABS(G400)&gt;STRONG_MOV_TRSH,"STRONG","")</f>
        <v/>
      </c>
      <c r="M400" s="9"/>
      <c r="N400" s="9" t="str">
        <f aca="false">IF(L393="STRONG",(E396/E393)-1,"")</f>
        <v/>
      </c>
      <c r="O400" s="1" t="n">
        <f aca="false">(C400-D400)</f>
        <v>254</v>
      </c>
      <c r="P400" s="9" t="n">
        <f aca="false">STDEV(G379:G400)*SQRT(252)</f>
        <v>0.128754209416756</v>
      </c>
      <c r="Q400" s="10" t="e">
        <f aca="false">IF(O400&gt;Statistics!$B$11,"High",IF(O400&lt;Statistics!$B$10,"Low", "Normal"))</f>
        <v>#NAME?</v>
      </c>
      <c r="R400" s="9" t="n">
        <f aca="false">G401</f>
        <v>0.0179755411545295</v>
      </c>
      <c r="S400" s="9" t="n">
        <f aca="false">IF(E403&lt;&gt;"",(E400/E403)-1,"")</f>
        <v>-0.0101610561968618</v>
      </c>
      <c r="T400" s="13" t="n">
        <f aca="false">F400/AVERAGE(F379:F398)</f>
        <v>0.996988054886828</v>
      </c>
      <c r="U400" s="1" t="n">
        <f aca="false">O400-O399</f>
        <v>-15.5</v>
      </c>
      <c r="V400" s="9" t="e">
        <f aca="false">IF(Q400="High","Wait",IF(G400&gt;0,"Buy","Sell"))</f>
        <v>#NAME?</v>
      </c>
      <c r="W400" s="9" t="e">
        <f aca="false">IF(Q400="High","Close",IF(G400&lt;0,"Close","Hold"))</f>
        <v>#NAME?</v>
      </c>
      <c r="X400" s="9" t="e">
        <f aca="false">IF(Q400="Normal", "Confirmed","Check")</f>
        <v>#NAME?</v>
      </c>
      <c r="Y400" s="9"/>
    </row>
    <row r="401" customFormat="false" ht="12.8" hidden="false" customHeight="false" outlineLevel="0" collapsed="false">
      <c r="A401" s="11" t="n">
        <v>45637.2083333333</v>
      </c>
      <c r="B401" s="7" t="n">
        <v>21793.5</v>
      </c>
      <c r="C401" s="7" t="n">
        <v>21819.75</v>
      </c>
      <c r="D401" s="7" t="n">
        <v>21405.75</v>
      </c>
      <c r="E401" s="7" t="n">
        <v>21438.25</v>
      </c>
      <c r="F401" s="8" t="n">
        <v>1089929</v>
      </c>
      <c r="G401" s="9" t="n">
        <f aca="false">IF(ISNUMBER(B400),LN(B401/B400), "")</f>
        <v>0.0179755411545295</v>
      </c>
      <c r="H401" s="1" t="str">
        <f aca="false">IF(A401&lt;&gt;"",TEXT(A401,"ddd"),"")</f>
        <v>Wed</v>
      </c>
      <c r="I401" s="1" t="str">
        <f aca="false">IF(A401&lt;&gt;"",TEXT(A401,"MMM"),"")</f>
        <v>Dec</v>
      </c>
      <c r="J401" s="3" t="n">
        <f aca="false">IF(G401&gt;0,1,IF(G401&lt;0,-1,0))</f>
        <v>1</v>
      </c>
      <c r="K401" s="3" t="n">
        <f aca="false">IF(J401=J400,K400+1,1)</f>
        <v>1</v>
      </c>
      <c r="L401" s="9" t="str">
        <f aca="false">IF(ABS(G401)&gt;STRONG_MOV_TRSH,"STRONG","")</f>
        <v/>
      </c>
      <c r="M401" s="9"/>
      <c r="N401" s="9" t="str">
        <f aca="false">IF(L394="STRONG",(E397/E394)-1,"")</f>
        <v/>
      </c>
      <c r="O401" s="1" t="n">
        <f aca="false">(C401-D401)</f>
        <v>414</v>
      </c>
      <c r="P401" s="9" t="n">
        <f aca="false">STDEV(G380:G401)*SQRT(252)</f>
        <v>0.141846526338399</v>
      </c>
      <c r="Q401" s="10" t="e">
        <f aca="false">IF(O401&gt;Statistics!$B$11,"High",IF(O401&lt;Statistics!$B$10,"Low", "Normal"))</f>
        <v>#NAME?</v>
      </c>
      <c r="R401" s="9" t="n">
        <f aca="false">G402</f>
        <v>-0.00654857069501335</v>
      </c>
      <c r="S401" s="9" t="n">
        <f aca="false">IF(E404&lt;&gt;"",(E401/E404)-1,"")</f>
        <v>-0.0159282083060787</v>
      </c>
      <c r="T401" s="13" t="n">
        <f aca="false">F401/AVERAGE(F380:F399)</f>
        <v>0.894535187089654</v>
      </c>
      <c r="U401" s="1" t="n">
        <f aca="false">O401-O400</f>
        <v>160</v>
      </c>
      <c r="V401" s="9" t="e">
        <f aca="false">IF(Q401="High","Wait",IF(G401&gt;0,"Buy","Sell"))</f>
        <v>#NAME?</v>
      </c>
      <c r="W401" s="9" t="e">
        <f aca="false">IF(Q401="High","Close",IF(G401&lt;0,"Close","Hold"))</f>
        <v>#NAME?</v>
      </c>
      <c r="X401" s="9" t="e">
        <f aca="false">IF(Q401="Normal", "Confirmed","Check")</f>
        <v>#NAME?</v>
      </c>
      <c r="Y401" s="9"/>
    </row>
    <row r="402" customFormat="false" ht="12.8" hidden="false" customHeight="false" outlineLevel="0" collapsed="false">
      <c r="A402" s="11" t="n">
        <v>45638.2083333333</v>
      </c>
      <c r="B402" s="7" t="n">
        <v>21651.25</v>
      </c>
      <c r="C402" s="7" t="n">
        <v>21772.75</v>
      </c>
      <c r="D402" s="7" t="n">
        <v>21602.25</v>
      </c>
      <c r="E402" s="7" t="n">
        <v>21756.75</v>
      </c>
      <c r="F402" s="8" t="n">
        <v>1144968</v>
      </c>
      <c r="G402" s="9" t="n">
        <f aca="false">IF(ISNUMBER(B401),LN(B402/B401), "")</f>
        <v>-0.00654857069501335</v>
      </c>
      <c r="H402" s="1" t="str">
        <f aca="false">IF(A402&lt;&gt;"",TEXT(A402,"ddd"),"")</f>
        <v>Thu</v>
      </c>
      <c r="I402" s="1" t="str">
        <f aca="false">IF(A402&lt;&gt;"",TEXT(A402,"MMM"),"")</f>
        <v>Dec</v>
      </c>
      <c r="J402" s="3" t="n">
        <f aca="false">IF(G402&gt;0,1,IF(G402&lt;0,-1,0))</f>
        <v>-1</v>
      </c>
      <c r="K402" s="3" t="n">
        <f aca="false">IF(J402=J401,K401+1,1)</f>
        <v>1</v>
      </c>
      <c r="L402" s="9" t="str">
        <f aca="false">IF(ABS(G402)&gt;STRONG_MOV_TRSH,"STRONG","")</f>
        <v/>
      </c>
      <c r="M402" s="9"/>
      <c r="N402" s="9" t="str">
        <f aca="false">IF(L395="STRONG",(E398/E395)-1,"")</f>
        <v/>
      </c>
      <c r="O402" s="1" t="n">
        <f aca="false">(C402-D402)</f>
        <v>170.5</v>
      </c>
      <c r="P402" s="9" t="n">
        <f aca="false">STDEV(G381:G402)*SQRT(252)</f>
        <v>0.144151682582217</v>
      </c>
      <c r="Q402" s="10" t="e">
        <f aca="false">IF(O402&gt;Statistics!$B$11,"High",IF(O402&lt;Statistics!$B$10,"Low", "Normal"))</f>
        <v>#NAME?</v>
      </c>
      <c r="R402" s="9" t="n">
        <f aca="false">G403</f>
        <v>0.00665180715822378</v>
      </c>
      <c r="S402" s="9" t="n">
        <f aca="false">IF(E405&lt;&gt;"",(E402/E405)-1,"")</f>
        <v>-0.0161104327770994</v>
      </c>
      <c r="T402" s="13" t="n">
        <f aca="false">F402/AVERAGE(F381:F400)</f>
        <v>0.93396781293823</v>
      </c>
      <c r="U402" s="1" t="n">
        <f aca="false">O402-O401</f>
        <v>-243.5</v>
      </c>
      <c r="V402" s="9" t="e">
        <f aca="false">IF(Q402="High","Wait",IF(G402&gt;0,"Buy","Sell"))</f>
        <v>#NAME?</v>
      </c>
      <c r="W402" s="9" t="e">
        <f aca="false">IF(Q402="High","Close",IF(G402&lt;0,"Close","Hold"))</f>
        <v>#NAME?</v>
      </c>
      <c r="X402" s="9" t="e">
        <f aca="false">IF(Q402="Normal", "Confirmed","Check")</f>
        <v>#NAME?</v>
      </c>
      <c r="Y402" s="9"/>
    </row>
    <row r="403" customFormat="false" ht="12.8" hidden="false" customHeight="false" outlineLevel="0" collapsed="false">
      <c r="A403" s="11" t="n">
        <v>45639.2083333333</v>
      </c>
      <c r="B403" s="7" t="n">
        <v>21795.75</v>
      </c>
      <c r="C403" s="7" t="n">
        <v>21908</v>
      </c>
      <c r="D403" s="7" t="n">
        <v>21666.75</v>
      </c>
      <c r="E403" s="7" t="n">
        <v>21700.5</v>
      </c>
      <c r="F403" s="8" t="n">
        <v>1308826</v>
      </c>
      <c r="G403" s="9" t="n">
        <f aca="false">IF(ISNUMBER(B402),LN(B403/B402), "")</f>
        <v>0.00665180715822378</v>
      </c>
      <c r="H403" s="1" t="str">
        <f aca="false">IF(A403&lt;&gt;"",TEXT(A403,"ddd"),"")</f>
        <v>Fri</v>
      </c>
      <c r="I403" s="1" t="str">
        <f aca="false">IF(A403&lt;&gt;"",TEXT(A403,"MMM"),"")</f>
        <v>Dec</v>
      </c>
      <c r="J403" s="3" t="n">
        <f aca="false">IF(G403&gt;0,1,IF(G403&lt;0,-1,0))</f>
        <v>1</v>
      </c>
      <c r="K403" s="3" t="n">
        <f aca="false">IF(J403=J402,K402+1,1)</f>
        <v>1</v>
      </c>
      <c r="L403" s="9" t="str">
        <f aca="false">IF(ABS(G403)&gt;STRONG_MOV_TRSH,"STRONG","")</f>
        <v/>
      </c>
      <c r="M403" s="9"/>
      <c r="N403" s="9" t="str">
        <f aca="false">IF(L396="STRONG",(E399/E396)-1,"")</f>
        <v/>
      </c>
      <c r="O403" s="1" t="n">
        <f aca="false">(C403-D403)</f>
        <v>241.25</v>
      </c>
      <c r="P403" s="9" t="n">
        <f aca="false">STDEV(G382:G403)*SQRT(252)</f>
        <v>0.145184140881116</v>
      </c>
      <c r="Q403" s="10" t="e">
        <f aca="false">IF(O403&gt;Statistics!$B$11,"High",IF(O403&lt;Statistics!$B$10,"Low", "Normal"))</f>
        <v>#NAME?</v>
      </c>
      <c r="R403" s="9" t="n">
        <f aca="false">G404</f>
        <v>0.0143263052457128</v>
      </c>
      <c r="S403" s="9" t="n">
        <f aca="false">IF(E406&lt;&gt;"",(E403/E406)-1,"")</f>
        <v>-0.0144312104731302</v>
      </c>
      <c r="T403" s="13" t="n">
        <f aca="false">F403/AVERAGE(F382:F401)</f>
        <v>1.07179833427439</v>
      </c>
      <c r="U403" s="1" t="n">
        <f aca="false">O403-O402</f>
        <v>70.75</v>
      </c>
      <c r="V403" s="9" t="e">
        <f aca="false">IF(Q403="High","Wait",IF(G403&gt;0,"Buy","Sell"))</f>
        <v>#NAME?</v>
      </c>
      <c r="W403" s="9" t="e">
        <f aca="false">IF(Q403="High","Close",IF(G403&lt;0,"Close","Hold"))</f>
        <v>#NAME?</v>
      </c>
      <c r="X403" s="9" t="e">
        <f aca="false">IF(Q403="Normal", "Confirmed","Check")</f>
        <v>#NAME?</v>
      </c>
      <c r="Y403" s="9"/>
    </row>
    <row r="404" customFormat="false" ht="12.8" hidden="false" customHeight="false" outlineLevel="0" collapsed="false">
      <c r="A404" s="11" t="n">
        <v>45642.2083333333</v>
      </c>
      <c r="B404" s="7" t="n">
        <v>22110.25</v>
      </c>
      <c r="C404" s="7" t="n">
        <v>22152.5</v>
      </c>
      <c r="D404" s="7" t="n">
        <v>21762.25</v>
      </c>
      <c r="E404" s="7" t="n">
        <v>21785.25</v>
      </c>
      <c r="F404" s="8" t="n">
        <v>595879</v>
      </c>
      <c r="G404" s="9" t="n">
        <f aca="false">IF(ISNUMBER(B403),LN(B404/B403), "")</f>
        <v>0.0143263052457128</v>
      </c>
      <c r="H404" s="1" t="str">
        <f aca="false">IF(A404&lt;&gt;"",TEXT(A404,"ddd"),"")</f>
        <v>Mon</v>
      </c>
      <c r="I404" s="1" t="str">
        <f aca="false">IF(A404&lt;&gt;"",TEXT(A404,"MMM"),"")</f>
        <v>Dec</v>
      </c>
      <c r="J404" s="3" t="n">
        <f aca="false">IF(G404&gt;0,1,IF(G404&lt;0,-1,0))</f>
        <v>1</v>
      </c>
      <c r="K404" s="3" t="n">
        <f aca="false">IF(J404=J403,K403+1,1)</f>
        <v>2</v>
      </c>
      <c r="L404" s="9" t="str">
        <f aca="false">IF(ABS(G404)&gt;STRONG_MOV_TRSH,"STRONG","")</f>
        <v/>
      </c>
      <c r="M404" s="9"/>
      <c r="N404" s="9" t="str">
        <f aca="false">IF(L397="STRONG",(E400/E397)-1,"")</f>
        <v/>
      </c>
      <c r="O404" s="1" t="n">
        <f aca="false">(C404-D404)</f>
        <v>390.25</v>
      </c>
      <c r="P404" s="9" t="n">
        <f aca="false">STDEV(G383:G404)*SQRT(252)</f>
        <v>0.15131953396588</v>
      </c>
      <c r="Q404" s="10" t="e">
        <f aca="false">IF(O404&gt;Statistics!$B$11,"High",IF(O404&lt;Statistics!$B$10,"Low", "Normal"))</f>
        <v>#NAME?</v>
      </c>
      <c r="R404" s="9" t="n">
        <f aca="false">G405</f>
        <v>-0.00432861865675977</v>
      </c>
      <c r="S404" s="9" t="n">
        <f aca="false">IF(E407&lt;&gt;"",(E404/E407)-1,"")</f>
        <v>0.0277515686182006</v>
      </c>
      <c r="T404" s="13" t="n">
        <f aca="false">F404/AVERAGE(F383:F402)</f>
        <v>0.491037386616654</v>
      </c>
      <c r="U404" s="1" t="n">
        <f aca="false">O404-O403</f>
        <v>149</v>
      </c>
      <c r="V404" s="9" t="e">
        <f aca="false">IF(Q404="High","Wait",IF(G404&gt;0,"Buy","Sell"))</f>
        <v>#NAME?</v>
      </c>
      <c r="W404" s="9" t="e">
        <f aca="false">IF(Q404="High","Close",IF(G404&lt;0,"Close","Hold"))</f>
        <v>#NAME?</v>
      </c>
      <c r="X404" s="9" t="e">
        <f aca="false">IF(Q404="Normal", "Confirmed","Check")</f>
        <v>#NAME?</v>
      </c>
      <c r="Y404" s="9"/>
    </row>
    <row r="405" customFormat="false" ht="12.8" hidden="false" customHeight="false" outlineLevel="0" collapsed="false">
      <c r="A405" s="11" t="n">
        <v>45643.2083333333</v>
      </c>
      <c r="B405" s="7" t="n">
        <v>22014.75</v>
      </c>
      <c r="C405" s="7" t="n">
        <v>22125</v>
      </c>
      <c r="D405" s="7" t="n">
        <v>21942.75</v>
      </c>
      <c r="E405" s="7" t="n">
        <v>22113</v>
      </c>
      <c r="F405" s="8" t="n">
        <v>444153</v>
      </c>
      <c r="G405" s="9" t="n">
        <f aca="false">IF(ISNUMBER(B404),LN(B405/B404), "")</f>
        <v>-0.00432861865675977</v>
      </c>
      <c r="H405" s="1" t="str">
        <f aca="false">IF(A405&lt;&gt;"",TEXT(A405,"ddd"),"")</f>
        <v>Tue</v>
      </c>
      <c r="I405" s="1" t="str">
        <f aca="false">IF(A405&lt;&gt;"",TEXT(A405,"MMM"),"")</f>
        <v>Dec</v>
      </c>
      <c r="J405" s="3" t="n">
        <f aca="false">IF(G405&gt;0,1,IF(G405&lt;0,-1,0))</f>
        <v>-1</v>
      </c>
      <c r="K405" s="3" t="n">
        <f aca="false">IF(J405=J404,K404+1,1)</f>
        <v>1</v>
      </c>
      <c r="L405" s="9" t="str">
        <f aca="false">IF(ABS(G405)&gt;STRONG_MOV_TRSH,"STRONG","")</f>
        <v/>
      </c>
      <c r="M405" s="9"/>
      <c r="N405" s="9" t="str">
        <f aca="false">IF(L398="STRONG",(E401/E398)-1,"")</f>
        <v/>
      </c>
      <c r="O405" s="1" t="n">
        <f aca="false">(C405-D405)</f>
        <v>182.25</v>
      </c>
      <c r="P405" s="9" t="n">
        <f aca="false">STDEV(G384:G405)*SQRT(252)</f>
        <v>0.149669283386754</v>
      </c>
      <c r="Q405" s="10" t="e">
        <f aca="false">IF(O405&gt;Statistics!$B$11,"High",IF(O405&lt;Statistics!$B$10,"Low", "Normal"))</f>
        <v>#NAME?</v>
      </c>
      <c r="R405" s="9" t="n">
        <f aca="false">G406</f>
        <v>-0.0368274584905601</v>
      </c>
      <c r="S405" s="9" t="n">
        <f aca="false">IF(E408&lt;&gt;"",(E405/E408)-1,"")</f>
        <v>0.0452848026471284</v>
      </c>
      <c r="T405" s="13" t="n">
        <f aca="false">F405/AVERAGE(F384:F403)</f>
        <v>0.366240618832383</v>
      </c>
      <c r="U405" s="1" t="n">
        <f aca="false">O405-O404</f>
        <v>-208</v>
      </c>
      <c r="V405" s="9" t="e">
        <f aca="false">IF(Q405="High","Wait",IF(G405&gt;0,"Buy","Sell"))</f>
        <v>#NAME?</v>
      </c>
      <c r="W405" s="9" t="e">
        <f aca="false">IF(Q405="High","Close",IF(G405&lt;0,"Close","Hold"))</f>
        <v>#NAME?</v>
      </c>
      <c r="X405" s="9" t="e">
        <f aca="false">IF(Q405="Normal", "Confirmed","Check")</f>
        <v>#NAME?</v>
      </c>
      <c r="Y405" s="9"/>
    </row>
    <row r="406" customFormat="false" ht="12.8" hidden="false" customHeight="false" outlineLevel="0" collapsed="false">
      <c r="A406" s="11" t="n">
        <v>45644.2083333333</v>
      </c>
      <c r="B406" s="7" t="n">
        <v>21218.75</v>
      </c>
      <c r="C406" s="7" t="n">
        <v>22083.5</v>
      </c>
      <c r="D406" s="7" t="n">
        <v>21032.25</v>
      </c>
      <c r="E406" s="7" t="n">
        <v>22018.25</v>
      </c>
      <c r="F406" s="8" t="n">
        <v>342825</v>
      </c>
      <c r="G406" s="9" t="n">
        <f aca="false">IF(ISNUMBER(B405),LN(B406/B405), "")</f>
        <v>-0.0368274584905601</v>
      </c>
      <c r="H406" s="1" t="str">
        <f aca="false">IF(A406&lt;&gt;"",TEXT(A406,"ddd"),"")</f>
        <v>Wed</v>
      </c>
      <c r="I406" s="1" t="str">
        <f aca="false">IF(A406&lt;&gt;"",TEXT(A406,"MMM"),"")</f>
        <v>Dec</v>
      </c>
      <c r="J406" s="3" t="n">
        <f aca="false">IF(G406&gt;0,1,IF(G406&lt;0,-1,0))</f>
        <v>-1</v>
      </c>
      <c r="K406" s="3" t="n">
        <f aca="false">IF(J406=J405,K405+1,1)</f>
        <v>2</v>
      </c>
      <c r="L406" s="9" t="str">
        <f aca="false">IF(ABS(G406)&gt;STRONG_MOV_TRSH,"STRONG","")</f>
        <v>STRONG</v>
      </c>
      <c r="M406" s="9"/>
      <c r="N406" s="9" t="str">
        <f aca="false">IF(L399="STRONG",(E402/E399)-1,"")</f>
        <v/>
      </c>
      <c r="O406" s="1" t="n">
        <f aca="false">(C406-D406)</f>
        <v>1051.25</v>
      </c>
      <c r="P406" s="9" t="n">
        <f aca="false">STDEV(G385:G406)*SQRT(252)</f>
        <v>0.178117151253846</v>
      </c>
      <c r="Q406" s="10" t="e">
        <f aca="false">IF(O406&gt;Statistics!$B$11,"High",IF(O406&lt;Statistics!$B$10,"Low", "Normal"))</f>
        <v>#NAME?</v>
      </c>
      <c r="R406" s="9" t="n">
        <f aca="false">G407</f>
        <v>-0.0050081013689305</v>
      </c>
      <c r="S406" s="9" t="n">
        <f aca="false">IF(E409&lt;&gt;"",(E406/E409)-1,"")</f>
        <v>0.0209468388472862</v>
      </c>
      <c r="T406" s="13" t="n">
        <f aca="false">F406/AVERAGE(F385:F404)</f>
        <v>0.293666718405804</v>
      </c>
      <c r="U406" s="1" t="n">
        <f aca="false">O406-O405</f>
        <v>869</v>
      </c>
      <c r="V406" s="9" t="e">
        <f aca="false">IF(Q406="High","Wait",IF(G406&gt;0,"Buy","Sell"))</f>
        <v>#NAME?</v>
      </c>
      <c r="W406" s="9" t="e">
        <f aca="false">IF(Q406="High","Close",IF(G406&lt;0,"Close","Hold"))</f>
        <v>#NAME?</v>
      </c>
      <c r="X406" s="9" t="e">
        <f aca="false">IF(Q406="Normal", "Confirmed","Check")</f>
        <v>#NAME?</v>
      </c>
      <c r="Y406" s="9"/>
    </row>
    <row r="407" customFormat="false" ht="12.8" hidden="false" customHeight="false" outlineLevel="0" collapsed="false">
      <c r="A407" s="11" t="n">
        <v>45645.2083333333</v>
      </c>
      <c r="B407" s="7" t="n">
        <v>21112.75</v>
      </c>
      <c r="C407" s="7" t="n">
        <v>21424</v>
      </c>
      <c r="D407" s="7" t="n">
        <v>21077.5</v>
      </c>
      <c r="E407" s="7" t="n">
        <v>21197</v>
      </c>
      <c r="F407" s="8" t="n">
        <v>214524</v>
      </c>
      <c r="G407" s="9" t="n">
        <f aca="false">IF(ISNUMBER(B406),LN(B407/B406), "")</f>
        <v>-0.0050081013689305</v>
      </c>
      <c r="H407" s="1" t="str">
        <f aca="false">IF(A407&lt;&gt;"",TEXT(A407,"ddd"),"")</f>
        <v>Thu</v>
      </c>
      <c r="I407" s="1" t="str">
        <f aca="false">IF(A407&lt;&gt;"",TEXT(A407,"MMM"),"")</f>
        <v>Dec</v>
      </c>
      <c r="J407" s="3" t="n">
        <f aca="false">IF(G407&gt;0,1,IF(G407&lt;0,-1,0))</f>
        <v>-1</v>
      </c>
      <c r="K407" s="3" t="n">
        <f aca="false">IF(J407=J406,K406+1,1)</f>
        <v>3</v>
      </c>
      <c r="L407" s="9" t="str">
        <f aca="false">IF(ABS(G407)&gt;STRONG_MOV_TRSH,"STRONG","")</f>
        <v/>
      </c>
      <c r="M407" s="9"/>
      <c r="N407" s="9" t="str">
        <f aca="false">IF(L400="STRONG",(E403/E400)-1,"")</f>
        <v/>
      </c>
      <c r="O407" s="1" t="n">
        <f aca="false">(C407-D407)</f>
        <v>346.5</v>
      </c>
      <c r="P407" s="9" t="n">
        <f aca="false">STDEV(G386:G407)*SQRT(252)</f>
        <v>0.178449268918276</v>
      </c>
      <c r="Q407" s="10" t="e">
        <f aca="false">IF(O407&gt;Statistics!$B$11,"High",IF(O407&lt;Statistics!$B$10,"Low", "Normal"))</f>
        <v>#NAME?</v>
      </c>
      <c r="R407" s="9" t="n">
        <f aca="false">G408</f>
        <v>-0.00783490171833666</v>
      </c>
      <c r="S407" s="9" t="n">
        <f aca="false">IF(E410&lt;&gt;"",(E407/E410)-1,"")</f>
        <v>-0.024920936116382</v>
      </c>
      <c r="T407" s="13" t="n">
        <f aca="false">F407/AVERAGE(F386:F405)</f>
        <v>0.19026822601159</v>
      </c>
      <c r="U407" s="1" t="n">
        <f aca="false">O407-O406</f>
        <v>-704.75</v>
      </c>
      <c r="V407" s="9" t="e">
        <f aca="false">IF(Q407="High","Wait",IF(G407&gt;0,"Buy","Sell"))</f>
        <v>#NAME?</v>
      </c>
      <c r="W407" s="9" t="e">
        <f aca="false">IF(Q407="High","Close",IF(G407&lt;0,"Close","Hold"))</f>
        <v>#NAME?</v>
      </c>
      <c r="X407" s="9" t="e">
        <f aca="false">IF(Q407="Normal", "Confirmed","Check")</f>
        <v>#NAME?</v>
      </c>
      <c r="Y407" s="9"/>
    </row>
    <row r="408" customFormat="false" ht="12.8" hidden="false" customHeight="false" outlineLevel="0" collapsed="false">
      <c r="A408" s="11" t="n">
        <v>45646.2083333333</v>
      </c>
      <c r="B408" s="7" t="n">
        <v>20947.98</v>
      </c>
      <c r="C408" s="7" t="n">
        <v>21165</v>
      </c>
      <c r="D408" s="7" t="n">
        <v>20745.75</v>
      </c>
      <c r="E408" s="7" t="n">
        <v>21155</v>
      </c>
      <c r="F408" s="8" t="n">
        <v>2091012</v>
      </c>
      <c r="G408" s="9" t="n">
        <f aca="false">IF(ISNUMBER(B407),LN(B408/B407), "")</f>
        <v>-0.00783490171833666</v>
      </c>
      <c r="H408" s="1" t="str">
        <f aca="false">IF(A408&lt;&gt;"",TEXT(A408,"ddd"),"")</f>
        <v>Fri</v>
      </c>
      <c r="I408" s="1" t="str">
        <f aca="false">IF(A408&lt;&gt;"",TEXT(A408,"MMM"),"")</f>
        <v>Dec</v>
      </c>
      <c r="J408" s="3" t="n">
        <f aca="false">IF(G408&gt;0,1,IF(G408&lt;0,-1,0))</f>
        <v>-1</v>
      </c>
      <c r="K408" s="3" t="n">
        <f aca="false">IF(J408=J407,K407+1,1)</f>
        <v>4</v>
      </c>
      <c r="L408" s="9" t="str">
        <f aca="false">IF(ABS(G408)&gt;STRONG_MOV_TRSH,"STRONG","")</f>
        <v/>
      </c>
      <c r="M408" s="9"/>
      <c r="N408" s="9" t="str">
        <f aca="false">IF(L401="STRONG",(E404/E401)-1,"")</f>
        <v/>
      </c>
      <c r="O408" s="1" t="n">
        <f aca="false">(C408-D408)</f>
        <v>419.25</v>
      </c>
      <c r="P408" s="9" t="n">
        <f aca="false">STDEV(G387:G408)*SQRT(252)</f>
        <v>0.179785705988469</v>
      </c>
      <c r="Q408" s="10" t="e">
        <f aca="false">IF(O408&gt;Statistics!$B$11,"High",IF(O408&lt;Statistics!$B$10,"Low", "Normal"))</f>
        <v>#NAME?</v>
      </c>
      <c r="R408" s="9" t="n">
        <f aca="false">G409</f>
        <v>0.0377209499875008</v>
      </c>
      <c r="S408" s="9" t="n">
        <f aca="false">IF(E411&lt;&gt;"",(E408/E411)-1,"")</f>
        <v>-0.0405895691609978</v>
      </c>
      <c r="T408" s="13" t="n">
        <f aca="false">F408/AVERAGE(F387:F406)</f>
        <v>1.93407800921526</v>
      </c>
      <c r="U408" s="1" t="n">
        <f aca="false">O408-O407</f>
        <v>72.75</v>
      </c>
      <c r="V408" s="9" t="e">
        <f aca="false">IF(Q408="High","Wait",IF(G408&gt;0,"Buy","Sell"))</f>
        <v>#NAME?</v>
      </c>
      <c r="W408" s="9" t="e">
        <f aca="false">IF(Q408="High","Close",IF(G408&lt;0,"Close","Hold"))</f>
        <v>#NAME?</v>
      </c>
      <c r="X408" s="9" t="e">
        <f aca="false">IF(Q408="Normal", "Confirmed","Check")</f>
        <v>#NAME?</v>
      </c>
      <c r="Y408" s="9"/>
    </row>
    <row r="409" customFormat="false" ht="12.8" hidden="false" customHeight="false" outlineLevel="0" collapsed="false">
      <c r="A409" s="11" t="n">
        <v>45649.2083333333</v>
      </c>
      <c r="B409" s="7" t="n">
        <v>21753.25</v>
      </c>
      <c r="C409" s="7" t="n">
        <v>21777</v>
      </c>
      <c r="D409" s="7" t="n">
        <v>21476</v>
      </c>
      <c r="E409" s="7" t="n">
        <v>21566.5</v>
      </c>
      <c r="F409" s="8" t="n">
        <v>1465658</v>
      </c>
      <c r="G409" s="9" t="n">
        <f aca="false">IF(ISNUMBER(B408),LN(B409/B408), "")</f>
        <v>0.0377209499875008</v>
      </c>
      <c r="H409" s="1" t="str">
        <f aca="false">IF(A409&lt;&gt;"",TEXT(A409,"ddd"),"")</f>
        <v>Mon</v>
      </c>
      <c r="I409" s="1" t="str">
        <f aca="false">IF(A409&lt;&gt;"",TEXT(A409,"MMM"),"")</f>
        <v>Dec</v>
      </c>
      <c r="J409" s="3" t="n">
        <f aca="false">IF(G409&gt;0,1,IF(G409&lt;0,-1,0))</f>
        <v>1</v>
      </c>
      <c r="K409" s="3" t="n">
        <f aca="false">IF(J409=J408,K408+1,1)</f>
        <v>1</v>
      </c>
      <c r="L409" s="9" t="str">
        <f aca="false">IF(ABS(G409)&gt;STRONG_MOV_TRSH,"STRONG","")</f>
        <v>STRONG</v>
      </c>
      <c r="M409" s="9"/>
      <c r="N409" s="9" t="str">
        <f aca="false">IF(L402="STRONG",(E405/E402)-1,"")</f>
        <v/>
      </c>
      <c r="O409" s="1" t="n">
        <f aca="false">(C409-D409)</f>
        <v>301</v>
      </c>
      <c r="P409" s="9" t="n">
        <f aca="false">STDEV(G388:G409)*SQRT(252)</f>
        <v>0.219567156910361</v>
      </c>
      <c r="Q409" s="10" t="e">
        <f aca="false">IF(O409&gt;Statistics!$B$11,"High",IF(O409&lt;Statistics!$B$10,"Low", "Normal"))</f>
        <v>#NAME?</v>
      </c>
      <c r="R409" s="9" t="n">
        <f aca="false">G410</f>
        <v>0.0125738978673026</v>
      </c>
      <c r="S409" s="9" t="n">
        <f aca="false">IF(E412&lt;&gt;"",(E409/E412)-1,"")</f>
        <v>-0.0189910844250364</v>
      </c>
      <c r="T409" s="13" t="n">
        <f aca="false">F409/AVERAGE(F388:F407)</f>
        <v>1.43825930408315</v>
      </c>
      <c r="U409" s="1" t="n">
        <f aca="false">O409-O408</f>
        <v>-118.25</v>
      </c>
      <c r="V409" s="9" t="e">
        <f aca="false">IF(Q409="High","Wait",IF(G409&gt;0,"Buy","Sell"))</f>
        <v>#NAME?</v>
      </c>
      <c r="W409" s="9" t="e">
        <f aca="false">IF(Q409="High","Close",IF(G409&lt;0,"Close","Hold"))</f>
        <v>#NAME?</v>
      </c>
      <c r="X409" s="9" t="e">
        <f aca="false">IF(Q409="Normal", "Confirmed","Check")</f>
        <v>#NAME?</v>
      </c>
      <c r="Y409" s="9"/>
    </row>
    <row r="410" customFormat="false" ht="12.8" hidden="false" customHeight="false" outlineLevel="0" collapsed="false">
      <c r="A410" s="11" t="n">
        <v>45650.2083333333</v>
      </c>
      <c r="B410" s="7" t="n">
        <v>22028.5</v>
      </c>
      <c r="C410" s="7" t="n">
        <v>22050</v>
      </c>
      <c r="D410" s="7" t="n">
        <v>21708.5</v>
      </c>
      <c r="E410" s="7" t="n">
        <v>21738.75</v>
      </c>
      <c r="F410" s="8" t="n">
        <v>649417</v>
      </c>
      <c r="G410" s="9" t="n">
        <f aca="false">IF(ISNUMBER(B409),LN(B410/B409), "")</f>
        <v>0.0125738978673026</v>
      </c>
      <c r="H410" s="1" t="str">
        <f aca="false">IF(A410&lt;&gt;"",TEXT(A410,"ddd"),"")</f>
        <v>Tue</v>
      </c>
      <c r="I410" s="1" t="str">
        <f aca="false">IF(A410&lt;&gt;"",TEXT(A410,"MMM"),"")</f>
        <v>Dec</v>
      </c>
      <c r="J410" s="3" t="n">
        <f aca="false">IF(G410&gt;0,1,IF(G410&lt;0,-1,0))</f>
        <v>1</v>
      </c>
      <c r="K410" s="3" t="n">
        <f aca="false">IF(J410=J409,K409+1,1)</f>
        <v>2</v>
      </c>
      <c r="L410" s="9" t="str">
        <f aca="false">IF(ABS(G410)&gt;STRONG_MOV_TRSH,"STRONG","")</f>
        <v/>
      </c>
      <c r="M410" s="9"/>
      <c r="N410" s="9" t="str">
        <f aca="false">IF(L403="STRONG",(E406/E403)-1,"")</f>
        <v/>
      </c>
      <c r="O410" s="1" t="n">
        <f aca="false">(C410-D410)</f>
        <v>341.5</v>
      </c>
      <c r="P410" s="9" t="n">
        <f aca="false">STDEV(G389:G410)*SQRT(252)</f>
        <v>0.222344476160297</v>
      </c>
      <c r="Q410" s="10" t="e">
        <f aca="false">IF(O410&gt;Statistics!$B$11,"High",IF(O410&lt;Statistics!$B$10,"Low", "Normal"))</f>
        <v>#NAME?</v>
      </c>
      <c r="R410" s="9" t="n">
        <f aca="false">G411</f>
        <v>-0.000931045904232333</v>
      </c>
      <c r="S410" s="9" t="n">
        <f aca="false">IF(E413&lt;&gt;"",(E410/E413)-1,"")</f>
        <v>0.00128968368204685</v>
      </c>
      <c r="T410" s="13" t="n">
        <f aca="false">F410/AVERAGE(F389:F408)</f>
        <v>0.626376583002635</v>
      </c>
      <c r="U410" s="1" t="n">
        <f aca="false">O410-O409</f>
        <v>40.5</v>
      </c>
      <c r="V410" s="9" t="e">
        <f aca="false">IF(Q410="High","Wait",IF(G410&gt;0,"Buy","Sell"))</f>
        <v>#NAME?</v>
      </c>
      <c r="W410" s="9" t="e">
        <f aca="false">IF(Q410="High","Close",IF(G410&lt;0,"Close","Hold"))</f>
        <v>#NAME?</v>
      </c>
      <c r="X410" s="9" t="e">
        <f aca="false">IF(Q410="Normal", "Confirmed","Check")</f>
        <v>#NAME?</v>
      </c>
      <c r="Y410" s="9"/>
    </row>
    <row r="411" customFormat="false" ht="12.8" hidden="false" customHeight="false" outlineLevel="0" collapsed="false">
      <c r="A411" s="11" t="n">
        <v>45652.2083333333</v>
      </c>
      <c r="B411" s="7" t="n">
        <v>22008</v>
      </c>
      <c r="C411" s="7" t="n">
        <v>22111</v>
      </c>
      <c r="D411" s="7" t="n">
        <v>21870.5</v>
      </c>
      <c r="E411" s="7" t="n">
        <v>22050</v>
      </c>
      <c r="F411" s="8" t="n">
        <v>1055075</v>
      </c>
      <c r="G411" s="9" t="n">
        <f aca="false">IF(ISNUMBER(B410),LN(B411/B410), "")</f>
        <v>-0.000931045904232333</v>
      </c>
      <c r="H411" s="1" t="str">
        <f aca="false">IF(A411&lt;&gt;"",TEXT(A411,"ddd"),"")</f>
        <v>Thu</v>
      </c>
      <c r="I411" s="1" t="str">
        <f aca="false">IF(A411&lt;&gt;"",TEXT(A411,"MMM"),"")</f>
        <v>Dec</v>
      </c>
      <c r="J411" s="3" t="n">
        <f aca="false">IF(G411&gt;0,1,IF(G411&lt;0,-1,0))</f>
        <v>-1</v>
      </c>
      <c r="K411" s="3" t="n">
        <f aca="false">IF(J411=J410,K410+1,1)</f>
        <v>1</v>
      </c>
      <c r="L411" s="9" t="str">
        <f aca="false">IF(ABS(G411)&gt;STRONG_MOV_TRSH,"STRONG","")</f>
        <v/>
      </c>
      <c r="M411" s="9"/>
      <c r="N411" s="9" t="str">
        <f aca="false">IF(L404="STRONG",(E407/E404)-1,"")</f>
        <v/>
      </c>
      <c r="O411" s="1" t="n">
        <f aca="false">(C411-D411)</f>
        <v>240.5</v>
      </c>
      <c r="P411" s="9" t="n">
        <f aca="false">STDEV(G390:G411)*SQRT(252)</f>
        <v>0.222599045094105</v>
      </c>
      <c r="Q411" s="10" t="e">
        <f aca="false">IF(O411&gt;Statistics!$B$11,"High",IF(O411&lt;Statistics!$B$10,"Low", "Normal"))</f>
        <v>#NAME?</v>
      </c>
      <c r="R411" s="9" t="n">
        <f aca="false">G412</f>
        <v>-0.0141628898890257</v>
      </c>
      <c r="S411" s="9" t="n">
        <f aca="false">IF(E414&lt;&gt;"",(E411/E414)-1,"")</f>
        <v>0.0307953018173319</v>
      </c>
      <c r="T411" s="13" t="n">
        <f aca="false">F411/AVERAGE(F390:F409)</f>
        <v>1.01706911062086</v>
      </c>
      <c r="U411" s="1" t="n">
        <f aca="false">O411-O410</f>
        <v>-101</v>
      </c>
      <c r="V411" s="9" t="e">
        <f aca="false">IF(Q411="High","Wait",IF(G411&gt;0,"Buy","Sell"))</f>
        <v>#NAME?</v>
      </c>
      <c r="W411" s="9" t="e">
        <f aca="false">IF(Q411="High","Close",IF(G411&lt;0,"Close","Hold"))</f>
        <v>#NAME?</v>
      </c>
      <c r="X411" s="9" t="e">
        <f aca="false">IF(Q411="Normal", "Confirmed","Check")</f>
        <v>#NAME?</v>
      </c>
      <c r="Y411" s="9"/>
    </row>
    <row r="412" customFormat="false" ht="12.8" hidden="false" customHeight="false" outlineLevel="0" collapsed="false">
      <c r="A412" s="11" t="n">
        <v>45653.2083333333</v>
      </c>
      <c r="B412" s="7" t="n">
        <v>21698.5</v>
      </c>
      <c r="C412" s="7" t="n">
        <v>22008.75</v>
      </c>
      <c r="D412" s="7" t="n">
        <v>21498.25</v>
      </c>
      <c r="E412" s="7" t="n">
        <v>21984</v>
      </c>
      <c r="F412" s="8" t="n">
        <v>1422687</v>
      </c>
      <c r="G412" s="9" t="n">
        <f aca="false">IF(ISNUMBER(B411),LN(B412/B411), "")</f>
        <v>-0.0141628898890257</v>
      </c>
      <c r="H412" s="1" t="str">
        <f aca="false">IF(A412&lt;&gt;"",TEXT(A412,"ddd"),"")</f>
        <v>Fri</v>
      </c>
      <c r="I412" s="1" t="str">
        <f aca="false">IF(A412&lt;&gt;"",TEXT(A412,"MMM"),"")</f>
        <v>Dec</v>
      </c>
      <c r="J412" s="3" t="n">
        <f aca="false">IF(G412&gt;0,1,IF(G412&lt;0,-1,0))</f>
        <v>-1</v>
      </c>
      <c r="K412" s="3" t="n">
        <f aca="false">IF(J412=J411,K411+1,1)</f>
        <v>2</v>
      </c>
      <c r="L412" s="9" t="str">
        <f aca="false">IF(ABS(G412)&gt;STRONG_MOV_TRSH,"STRONG","")</f>
        <v/>
      </c>
      <c r="M412" s="9"/>
      <c r="N412" s="9" t="str">
        <f aca="false">IF(L405="STRONG",(E408/E405)-1,"")</f>
        <v/>
      </c>
      <c r="O412" s="1" t="n">
        <f aca="false">(C412-D412)</f>
        <v>510.5</v>
      </c>
      <c r="P412" s="9" t="n">
        <f aca="false">STDEV(G391:G412)*SQRT(252)</f>
        <v>0.229608596914692</v>
      </c>
      <c r="Q412" s="10" t="e">
        <f aca="false">IF(O412&gt;Statistics!$B$11,"High",IF(O412&lt;Statistics!$B$10,"Low", "Normal"))</f>
        <v>#NAME?</v>
      </c>
      <c r="R412" s="9" t="n">
        <f aca="false">G413</f>
        <v>-0.0130931540682023</v>
      </c>
      <c r="S412" s="9" t="n">
        <f aca="false">IF(E415&lt;&gt;"",(E412/E415)-1,"")</f>
        <v>0.0334105038017227</v>
      </c>
      <c r="T412" s="13" t="n">
        <f aca="false">F412/AVERAGE(F391:F410)</f>
        <v>1.41648858758957</v>
      </c>
      <c r="U412" s="1" t="n">
        <f aca="false">O412-O411</f>
        <v>270</v>
      </c>
      <c r="V412" s="9" t="e">
        <f aca="false">IF(Q412="High","Wait",IF(G412&gt;0,"Buy","Sell"))</f>
        <v>#NAME?</v>
      </c>
      <c r="W412" s="9" t="e">
        <f aca="false">IF(Q412="High","Close",IF(G412&lt;0,"Close","Hold"))</f>
        <v>#NAME?</v>
      </c>
      <c r="X412" s="9" t="e">
        <f aca="false">IF(Q412="Normal", "Confirmed","Check")</f>
        <v>#NAME?</v>
      </c>
      <c r="Y412" s="9"/>
    </row>
    <row r="413" customFormat="false" ht="12.8" hidden="false" customHeight="false" outlineLevel="0" collapsed="false">
      <c r="A413" s="11" t="n">
        <v>45656.2083333333</v>
      </c>
      <c r="B413" s="7" t="n">
        <v>21416.25</v>
      </c>
      <c r="C413" s="7" t="n">
        <v>21742.5</v>
      </c>
      <c r="D413" s="7" t="n">
        <v>21252.75</v>
      </c>
      <c r="E413" s="7" t="n">
        <v>21710.75</v>
      </c>
      <c r="F413" s="8" t="n">
        <v>1395670</v>
      </c>
      <c r="G413" s="9" t="n">
        <f aca="false">IF(ISNUMBER(B412),LN(B413/B412), "")</f>
        <v>-0.0130931540682023</v>
      </c>
      <c r="H413" s="1" t="str">
        <f aca="false">IF(A413&lt;&gt;"",TEXT(A413,"ddd"),"")</f>
        <v>Mon</v>
      </c>
      <c r="I413" s="1" t="str">
        <f aca="false">IF(A413&lt;&gt;"",TEXT(A413,"MMM"),"")</f>
        <v>Dec</v>
      </c>
      <c r="J413" s="3" t="n">
        <f aca="false">IF(G413&gt;0,1,IF(G413&lt;0,-1,0))</f>
        <v>-1</v>
      </c>
      <c r="K413" s="3" t="n">
        <f aca="false">IF(J413=J412,K412+1,1)</f>
        <v>3</v>
      </c>
      <c r="L413" s="9" t="str">
        <f aca="false">IF(ABS(G413)&gt;STRONG_MOV_TRSH,"STRONG","")</f>
        <v/>
      </c>
      <c r="M413" s="9"/>
      <c r="N413" s="9" t="n">
        <f aca="false">IF(L406="STRONG",(E409/E406)-1,"")</f>
        <v>-0.0205170710660475</v>
      </c>
      <c r="O413" s="1" t="n">
        <f aca="false">(C413-D413)</f>
        <v>489.75</v>
      </c>
      <c r="P413" s="9" t="n">
        <f aca="false">STDEV(G392:G413)*SQRT(252)</f>
        <v>0.234553440689285</v>
      </c>
      <c r="Q413" s="10" t="e">
        <f aca="false">IF(O413&gt;Statistics!$B$11,"High",IF(O413&lt;Statistics!$B$10,"Low", "Normal"))</f>
        <v>#NAME?</v>
      </c>
      <c r="R413" s="9" t="n">
        <f aca="false">G414</f>
        <v>-0.00889957858664662</v>
      </c>
      <c r="S413" s="9" t="n">
        <f aca="false">IF(E416&lt;&gt;"",(E413/E416)-1,"")</f>
        <v>0.0245027487436</v>
      </c>
      <c r="T413" s="13" t="n">
        <f aca="false">F413/AVERAGE(F392:F411)</f>
        <v>1.40571722328168</v>
      </c>
      <c r="U413" s="1" t="n">
        <f aca="false">O413-O412</f>
        <v>-20.75</v>
      </c>
      <c r="V413" s="9" t="e">
        <f aca="false">IF(Q413="High","Wait",IF(G413&gt;0,"Buy","Sell"))</f>
        <v>#NAME?</v>
      </c>
      <c r="W413" s="9" t="e">
        <f aca="false">IF(Q413="High","Close",IF(G413&lt;0,"Close","Hold"))</f>
        <v>#NAME?</v>
      </c>
      <c r="X413" s="9" t="e">
        <f aca="false">IF(Q413="Normal", "Confirmed","Check")</f>
        <v>#NAME?</v>
      </c>
      <c r="Y413" s="9"/>
    </row>
    <row r="414" customFormat="false" ht="12.8" hidden="false" customHeight="false" outlineLevel="0" collapsed="false">
      <c r="A414" s="11" t="n">
        <v>45657.2083333333</v>
      </c>
      <c r="B414" s="7" t="n">
        <v>21226.5</v>
      </c>
      <c r="C414" s="7" t="n">
        <v>21524.75</v>
      </c>
      <c r="D414" s="7" t="n">
        <v>21181.75</v>
      </c>
      <c r="E414" s="7" t="n">
        <v>21391.25</v>
      </c>
      <c r="F414" s="8" t="n">
        <v>1365775</v>
      </c>
      <c r="G414" s="9" t="n">
        <f aca="false">IF(ISNUMBER(B413),LN(B414/B413), "")</f>
        <v>-0.00889957858664662</v>
      </c>
      <c r="H414" s="1" t="str">
        <f aca="false">IF(A414&lt;&gt;"",TEXT(A414,"ddd"),"")</f>
        <v>Tue</v>
      </c>
      <c r="I414" s="1" t="str">
        <f aca="false">IF(A414&lt;&gt;"",TEXT(A414,"MMM"),"")</f>
        <v>Dec</v>
      </c>
      <c r="J414" s="3" t="n">
        <f aca="false">IF(G414&gt;0,1,IF(G414&lt;0,-1,0))</f>
        <v>-1</v>
      </c>
      <c r="K414" s="3" t="n">
        <f aca="false">IF(J414=J413,K413+1,1)</f>
        <v>4</v>
      </c>
      <c r="L414" s="9" t="str">
        <f aca="false">IF(ABS(G414)&gt;STRONG_MOV_TRSH,"STRONG","")</f>
        <v/>
      </c>
      <c r="M414" s="9"/>
      <c r="N414" s="9" t="str">
        <f aca="false">IF(L407="STRONG",(E410/E407)-1,"")</f>
        <v/>
      </c>
      <c r="O414" s="1" t="n">
        <f aca="false">(C414-D414)</f>
        <v>343</v>
      </c>
      <c r="P414" s="9" t="n">
        <f aca="false">STDEV(G393:G414)*SQRT(252)</f>
        <v>0.234684228428874</v>
      </c>
      <c r="Q414" s="10" t="e">
        <f aca="false">IF(O414&gt;Statistics!$B$11,"High",IF(O414&lt;Statistics!$B$10,"Low", "Normal"))</f>
        <v>#NAME?</v>
      </c>
      <c r="R414" s="9" t="n">
        <f aca="false">G415</f>
        <v>-0.00278341454410349</v>
      </c>
      <c r="S414" s="9" t="n">
        <f aca="false">IF(E417&lt;&gt;"",(E414/E417)-1,"")</f>
        <v>-0.00653678246331046</v>
      </c>
      <c r="T414" s="13" t="n">
        <f aca="false">F414/AVERAGE(F393:F412)</f>
        <v>1.36205285007396</v>
      </c>
      <c r="U414" s="1" t="n">
        <f aca="false">O414-O413</f>
        <v>-146.75</v>
      </c>
      <c r="V414" s="9" t="e">
        <f aca="false">IF(Q414="High","Wait",IF(G414&gt;0,"Buy","Sell"))</f>
        <v>#NAME?</v>
      </c>
      <c r="W414" s="9" t="e">
        <f aca="false">IF(Q414="High","Close",IF(G414&lt;0,"Close","Hold"))</f>
        <v>#NAME?</v>
      </c>
      <c r="X414" s="9" t="e">
        <f aca="false">IF(Q414="Normal", "Confirmed","Check")</f>
        <v>#NAME?</v>
      </c>
      <c r="Y414" s="9"/>
    </row>
    <row r="415" customFormat="false" ht="12.8" hidden="false" customHeight="false" outlineLevel="0" collapsed="false">
      <c r="A415" s="11" t="n">
        <v>45659.2083333333</v>
      </c>
      <c r="B415" s="7" t="n">
        <v>21167.5</v>
      </c>
      <c r="C415" s="7" t="n">
        <v>21490.75</v>
      </c>
      <c r="D415" s="7" t="n">
        <v>20983.25</v>
      </c>
      <c r="E415" s="7" t="n">
        <v>21273.25</v>
      </c>
      <c r="F415" s="8" t="n">
        <v>1983720</v>
      </c>
      <c r="G415" s="9" t="n">
        <f aca="false">IF(ISNUMBER(B414),LN(B415/B414), "")</f>
        <v>-0.00278341454410349</v>
      </c>
      <c r="H415" s="1" t="str">
        <f aca="false">IF(A415&lt;&gt;"",TEXT(A415,"ddd"),"")</f>
        <v>Thu</v>
      </c>
      <c r="I415" s="1" t="str">
        <f aca="false">IF(A415&lt;&gt;"",TEXT(A415,"MMM"),"")</f>
        <v>Jan</v>
      </c>
      <c r="J415" s="3" t="n">
        <f aca="false">IF(G415&gt;0,1,IF(G415&lt;0,-1,0))</f>
        <v>-1</v>
      </c>
      <c r="K415" s="3" t="n">
        <f aca="false">IF(J415=J414,K414+1,1)</f>
        <v>5</v>
      </c>
      <c r="L415" s="9" t="str">
        <f aca="false">IF(ABS(G415)&gt;STRONG_MOV_TRSH,"STRONG","")</f>
        <v/>
      </c>
      <c r="M415" s="9"/>
      <c r="N415" s="9" t="str">
        <f aca="false">IF(L408="STRONG",(E411/E408)-1,"")</f>
        <v/>
      </c>
      <c r="O415" s="1" t="n">
        <f aca="false">(C415-D415)</f>
        <v>507.5</v>
      </c>
      <c r="P415" s="9" t="n">
        <f aca="false">STDEV(G394:G415)*SQRT(252)</f>
        <v>0.233342702504272</v>
      </c>
      <c r="Q415" s="10" t="e">
        <f aca="false">IF(O415&gt;Statistics!$B$11,"High",IF(O415&lt;Statistics!$B$10,"Low", "Normal"))</f>
        <v>#NAME?</v>
      </c>
      <c r="R415" s="9" t="n">
        <f aca="false">G416</f>
        <v>0.0163530961268618</v>
      </c>
      <c r="S415" s="9" t="n">
        <f aca="false">IF(E418&lt;&gt;"",(E415/E418)-1,"")</f>
        <v>-0.0233116018548276</v>
      </c>
      <c r="T415" s="13" t="n">
        <f aca="false">F415/AVERAGE(F394:F413)</f>
        <v>1.92755340679022</v>
      </c>
      <c r="U415" s="1" t="n">
        <f aca="false">O415-O414</f>
        <v>164.5</v>
      </c>
      <c r="V415" s="9" t="e">
        <f aca="false">IF(Q415="High","Wait",IF(G415&gt;0,"Buy","Sell"))</f>
        <v>#NAME?</v>
      </c>
      <c r="W415" s="9" t="e">
        <f aca="false">IF(Q415="High","Close",IF(G415&lt;0,"Close","Hold"))</f>
        <v>#NAME?</v>
      </c>
      <c r="X415" s="9" t="e">
        <f aca="false">IF(Q415="Normal", "Confirmed","Check")</f>
        <v>#NAME?</v>
      </c>
      <c r="Y415" s="9"/>
    </row>
    <row r="416" customFormat="false" ht="12.8" hidden="false" customHeight="false" outlineLevel="0" collapsed="false">
      <c r="A416" s="11" t="n">
        <v>45660.2083333333</v>
      </c>
      <c r="B416" s="7" t="n">
        <v>21516.5</v>
      </c>
      <c r="C416" s="7" t="n">
        <v>21559.25</v>
      </c>
      <c r="D416" s="7" t="n">
        <v>21144.25</v>
      </c>
      <c r="E416" s="7" t="n">
        <v>21191.5</v>
      </c>
      <c r="F416" s="8" t="n">
        <v>1344599</v>
      </c>
      <c r="G416" s="9" t="n">
        <f aca="false">IF(ISNUMBER(B415),LN(B416/B415), "")</f>
        <v>0.0163530961268618</v>
      </c>
      <c r="H416" s="1" t="str">
        <f aca="false">IF(A416&lt;&gt;"",TEXT(A416,"ddd"),"")</f>
        <v>Fri</v>
      </c>
      <c r="I416" s="1" t="str">
        <f aca="false">IF(A416&lt;&gt;"",TEXT(A416,"MMM"),"")</f>
        <v>Jan</v>
      </c>
      <c r="J416" s="3" t="n">
        <f aca="false">IF(G416&gt;0,1,IF(G416&lt;0,-1,0))</f>
        <v>1</v>
      </c>
      <c r="K416" s="3" t="n">
        <f aca="false">IF(J416=J415,K415+1,1)</f>
        <v>1</v>
      </c>
      <c r="L416" s="9" t="str">
        <f aca="false">IF(ABS(G416)&gt;STRONG_MOV_TRSH,"STRONG","")</f>
        <v/>
      </c>
      <c r="M416" s="9"/>
      <c r="N416" s="9" t="n">
        <f aca="false">IF(L409="STRONG",(E412/E409)-1,"")</f>
        <v>0.0193587276563187</v>
      </c>
      <c r="O416" s="1" t="n">
        <f aca="false">(C416-D416)</f>
        <v>415</v>
      </c>
      <c r="P416" s="9" t="n">
        <f aca="false">STDEV(G395:G416)*SQRT(252)</f>
        <v>0.237130464348712</v>
      </c>
      <c r="Q416" s="10" t="e">
        <f aca="false">IF(O416&gt;Statistics!$B$11,"High",IF(O416&lt;Statistics!$B$10,"Low", "Normal"))</f>
        <v>#NAME?</v>
      </c>
      <c r="R416" s="9" t="n">
        <f aca="false">G417</f>
        <v>0.0105407693324072</v>
      </c>
      <c r="S416" s="9" t="n">
        <f aca="false">IF(E419&lt;&gt;"",(E416/E419)-1,"")</f>
        <v>-0.00910631831199948</v>
      </c>
      <c r="T416" s="13" t="n">
        <f aca="false">F416/AVERAGE(F395:F414)</f>
        <v>1.29046824472579</v>
      </c>
      <c r="U416" s="1" t="n">
        <f aca="false">O416-O415</f>
        <v>-92.5</v>
      </c>
      <c r="V416" s="9" t="e">
        <f aca="false">IF(Q416="High","Wait",IF(G416&gt;0,"Buy","Sell"))</f>
        <v>#NAME?</v>
      </c>
      <c r="W416" s="9" t="e">
        <f aca="false">IF(Q416="High","Close",IF(G416&lt;0,"Close","Hold"))</f>
        <v>#NAME?</v>
      </c>
      <c r="X416" s="9" t="e">
        <f aca="false">IF(Q416="Normal", "Confirmed","Check")</f>
        <v>#NAME?</v>
      </c>
      <c r="Y416" s="9"/>
    </row>
    <row r="417" customFormat="false" ht="12.8" hidden="false" customHeight="false" outlineLevel="0" collapsed="false">
      <c r="A417" s="11" t="n">
        <v>45663.2083333333</v>
      </c>
      <c r="B417" s="7" t="n">
        <v>21744.5</v>
      </c>
      <c r="C417" s="7" t="n">
        <v>21897</v>
      </c>
      <c r="D417" s="7" t="n">
        <v>21478.75</v>
      </c>
      <c r="E417" s="7" t="n">
        <v>21532</v>
      </c>
      <c r="F417" s="8" t="n">
        <v>1503351</v>
      </c>
      <c r="G417" s="9" t="n">
        <f aca="false">IF(ISNUMBER(B416),LN(B417/B416), "")</f>
        <v>0.0105407693324072</v>
      </c>
      <c r="H417" s="1" t="str">
        <f aca="false">IF(A417&lt;&gt;"",TEXT(A417,"ddd"),"")</f>
        <v>Mon</v>
      </c>
      <c r="I417" s="1" t="str">
        <f aca="false">IF(A417&lt;&gt;"",TEXT(A417,"MMM"),"")</f>
        <v>Jan</v>
      </c>
      <c r="J417" s="3" t="n">
        <f aca="false">IF(G417&gt;0,1,IF(G417&lt;0,-1,0))</f>
        <v>1</v>
      </c>
      <c r="K417" s="3" t="n">
        <f aca="false">IF(J417=J416,K416+1,1)</f>
        <v>2</v>
      </c>
      <c r="L417" s="9" t="str">
        <f aca="false">IF(ABS(G417)&gt;STRONG_MOV_TRSH,"STRONG","")</f>
        <v/>
      </c>
      <c r="M417" s="9"/>
      <c r="N417" s="9" t="str">
        <f aca="false">IF(L410="STRONG",(E413/E410)-1,"")</f>
        <v/>
      </c>
      <c r="O417" s="1" t="n">
        <f aca="false">(C417-D417)</f>
        <v>418.25</v>
      </c>
      <c r="P417" s="9" t="n">
        <f aca="false">STDEV(G396:G417)*SQRT(252)</f>
        <v>0.239396698144048</v>
      </c>
      <c r="Q417" s="10" t="e">
        <f aca="false">IF(O417&gt;Statistics!$B$11,"High",IF(O417&lt;Statistics!$B$10,"Low", "Normal"))</f>
        <v>#NAME?</v>
      </c>
      <c r="R417" s="9" t="n">
        <f aca="false">G418</f>
        <v>-0.017852542089914</v>
      </c>
      <c r="S417" s="9" t="n">
        <f aca="false">IF(E420&lt;&gt;"",(E417/E420)-1,"")</f>
        <v>0.00858364072837992</v>
      </c>
      <c r="T417" s="13" t="n">
        <f aca="false">F417/AVERAGE(F396:F415)</f>
        <v>1.37852658910421</v>
      </c>
      <c r="U417" s="1" t="n">
        <f aca="false">O417-O416</f>
        <v>3.25</v>
      </c>
      <c r="V417" s="9" t="e">
        <f aca="false">IF(Q417="High","Wait",IF(G417&gt;0,"Buy","Sell"))</f>
        <v>#NAME?</v>
      </c>
      <c r="W417" s="9" t="e">
        <f aca="false">IF(Q417="High","Close",IF(G417&lt;0,"Close","Hold"))</f>
        <v>#NAME?</v>
      </c>
      <c r="X417" s="9" t="e">
        <f aca="false">IF(Q417="Normal", "Confirmed","Check")</f>
        <v>#NAME?</v>
      </c>
      <c r="Y417" s="9"/>
    </row>
    <row r="418" customFormat="false" ht="12.8" hidden="false" customHeight="false" outlineLevel="0" collapsed="false">
      <c r="A418" s="11" t="n">
        <v>45664.2083333333</v>
      </c>
      <c r="B418" s="7" t="n">
        <v>21359.75</v>
      </c>
      <c r="C418" s="7" t="n">
        <v>21806.25</v>
      </c>
      <c r="D418" s="7" t="n">
        <v>21279.5</v>
      </c>
      <c r="E418" s="7" t="n">
        <v>21781</v>
      </c>
      <c r="F418" s="8" t="n">
        <v>1825034</v>
      </c>
      <c r="G418" s="9" t="n">
        <f aca="false">IF(ISNUMBER(B417),LN(B418/B417), "")</f>
        <v>-0.017852542089914</v>
      </c>
      <c r="H418" s="1" t="str">
        <f aca="false">IF(A418&lt;&gt;"",TEXT(A418,"ddd"),"")</f>
        <v>Tue</v>
      </c>
      <c r="I418" s="1" t="str">
        <f aca="false">IF(A418&lt;&gt;"",TEXT(A418,"MMM"),"")</f>
        <v>Jan</v>
      </c>
      <c r="J418" s="3" t="n">
        <f aca="false">IF(G418&gt;0,1,IF(G418&lt;0,-1,0))</f>
        <v>-1</v>
      </c>
      <c r="K418" s="3" t="n">
        <f aca="false">IF(J418=J417,K417+1,1)</f>
        <v>1</v>
      </c>
      <c r="L418" s="9" t="str">
        <f aca="false">IF(ABS(G418)&gt;STRONG_MOV_TRSH,"STRONG","")</f>
        <v/>
      </c>
      <c r="M418" s="9"/>
      <c r="N418" s="9" t="str">
        <f aca="false">IF(L411="STRONG",(E414/E411)-1,"")</f>
        <v/>
      </c>
      <c r="O418" s="1" t="n">
        <f aca="false">(C418-D418)</f>
        <v>526.75</v>
      </c>
      <c r="P418" s="9" t="n">
        <f aca="false">STDEV(G397:G418)*SQRT(252)</f>
        <v>0.244230415576747</v>
      </c>
      <c r="Q418" s="10" t="e">
        <f aca="false">IF(O418&gt;Statistics!$B$11,"High",IF(O418&lt;Statistics!$B$10,"Low", "Normal"))</f>
        <v>#NAME?</v>
      </c>
      <c r="R418" s="9" t="n">
        <f aca="false">G419</f>
        <v>4.68159314700533E-005</v>
      </c>
      <c r="S418" s="9" t="n">
        <f aca="false">IF(E421&lt;&gt;"",(E418/E421)-1,"")</f>
        <v>0.0224861515350672</v>
      </c>
      <c r="T418" s="13" t="n">
        <f aca="false">F418/AVERAGE(F397:F416)</f>
        <v>1.6455506626757</v>
      </c>
      <c r="U418" s="1" t="n">
        <f aca="false">O418-O417</f>
        <v>108.5</v>
      </c>
      <c r="V418" s="9" t="e">
        <f aca="false">IF(Q418="High","Wait",IF(G418&gt;0,"Buy","Sell"))</f>
        <v>#NAME?</v>
      </c>
      <c r="W418" s="9" t="e">
        <f aca="false">IF(Q418="High","Close",IF(G418&lt;0,"Close","Hold"))</f>
        <v>#NAME?</v>
      </c>
      <c r="X418" s="9" t="e">
        <f aca="false">IF(Q418="Normal", "Confirmed","Check")</f>
        <v>#NAME?</v>
      </c>
      <c r="Y418" s="9"/>
    </row>
    <row r="419" customFormat="false" ht="12.8" hidden="false" customHeight="false" outlineLevel="0" collapsed="false">
      <c r="A419" s="11" t="n">
        <v>45665.2083333333</v>
      </c>
      <c r="B419" s="7" t="n">
        <v>21360.75</v>
      </c>
      <c r="C419" s="7" t="n">
        <v>21448.25</v>
      </c>
      <c r="D419" s="7" t="n">
        <v>21166</v>
      </c>
      <c r="E419" s="7" t="n">
        <v>21386.25</v>
      </c>
      <c r="F419" s="8" t="n">
        <v>1849544</v>
      </c>
      <c r="G419" s="9" t="n">
        <f aca="false">IF(ISNUMBER(B418),LN(B419/B418), "")</f>
        <v>4.68159314700533E-005</v>
      </c>
      <c r="H419" s="1" t="str">
        <f aca="false">IF(A419&lt;&gt;"",TEXT(A419,"ddd"),"")</f>
        <v>Wed</v>
      </c>
      <c r="I419" s="1" t="str">
        <f aca="false">IF(A419&lt;&gt;"",TEXT(A419,"MMM"),"")</f>
        <v>Jan</v>
      </c>
      <c r="J419" s="3" t="n">
        <f aca="false">IF(G419&gt;0,1,IF(G419&lt;0,-1,0))</f>
        <v>1</v>
      </c>
      <c r="K419" s="3" t="n">
        <f aca="false">IF(J419=J418,K418+1,1)</f>
        <v>1</v>
      </c>
      <c r="L419" s="9" t="str">
        <f aca="false">IF(ABS(G419)&gt;STRONG_MOV_TRSH,"STRONG","")</f>
        <v/>
      </c>
      <c r="M419" s="9"/>
      <c r="N419" s="9" t="str">
        <f aca="false">IF(L412="STRONG",(E415/E412)-1,"")</f>
        <v/>
      </c>
      <c r="O419" s="1" t="n">
        <f aca="false">(C419-D419)</f>
        <v>282.25</v>
      </c>
      <c r="P419" s="9" t="n">
        <f aca="false">STDEV(G398:G419)*SQRT(252)</f>
        <v>0.244062916040652</v>
      </c>
      <c r="Q419" s="10" t="e">
        <f aca="false">IF(O419&gt;Statistics!$B$11,"High",IF(O419&lt;Statistics!$B$10,"Low", "Normal"))</f>
        <v>#NAME?</v>
      </c>
      <c r="R419" s="9" t="n">
        <f aca="false">G420</f>
        <v>-0.00276589687024466</v>
      </c>
      <c r="S419" s="9" t="n">
        <f aca="false">IF(E422&lt;&gt;"",(E419/E422)-1,"")</f>
        <v>0.0170609915586732</v>
      </c>
      <c r="T419" s="13" t="n">
        <f aca="false">F419/AVERAGE(F398:F417)</f>
        <v>1.62584539531892</v>
      </c>
      <c r="U419" s="1" t="n">
        <f aca="false">O419-O418</f>
        <v>-244.5</v>
      </c>
      <c r="V419" s="9" t="e">
        <f aca="false">IF(Q419="High","Wait",IF(G419&gt;0,"Buy","Sell"))</f>
        <v>#NAME?</v>
      </c>
      <c r="W419" s="9" t="e">
        <f aca="false">IF(Q419="High","Close",IF(G419&lt;0,"Close","Hold"))</f>
        <v>#NAME?</v>
      </c>
      <c r="X419" s="9" t="e">
        <f aca="false">IF(Q419="Normal", "Confirmed","Check")</f>
        <v>#NAME?</v>
      </c>
      <c r="Y419" s="9"/>
    </row>
    <row r="420" customFormat="false" ht="12.8" hidden="false" customHeight="false" outlineLevel="0" collapsed="false">
      <c r="A420" s="11" t="n">
        <v>45666.2083333333</v>
      </c>
      <c r="B420" s="7" t="n">
        <v>21301.75</v>
      </c>
      <c r="C420" s="7" t="n">
        <v>21348.75</v>
      </c>
      <c r="D420" s="7" t="n">
        <v>21217.5</v>
      </c>
      <c r="E420" s="7" t="n">
        <v>21348.75</v>
      </c>
      <c r="F420" s="8" t="n">
        <v>271335</v>
      </c>
      <c r="G420" s="9" t="n">
        <f aca="false">IF(ISNUMBER(B419),LN(B420/B419), "")</f>
        <v>-0.00276589687024466</v>
      </c>
      <c r="H420" s="1" t="str">
        <f aca="false">IF(A420&lt;&gt;"",TEXT(A420,"ddd"),"")</f>
        <v>Thu</v>
      </c>
      <c r="I420" s="1" t="str">
        <f aca="false">IF(A420&lt;&gt;"",TEXT(A420,"MMM"),"")</f>
        <v>Jan</v>
      </c>
      <c r="J420" s="3" t="n">
        <f aca="false">IF(G420&gt;0,1,IF(G420&lt;0,-1,0))</f>
        <v>-1</v>
      </c>
      <c r="K420" s="3" t="n">
        <f aca="false">IF(J420=J419,K419+1,1)</f>
        <v>1</v>
      </c>
      <c r="L420" s="9" t="str">
        <f aca="false">IF(ABS(G420)&gt;STRONG_MOV_TRSH,"STRONG","")</f>
        <v/>
      </c>
      <c r="M420" s="9"/>
      <c r="N420" s="9" t="str">
        <f aca="false">IF(L413="STRONG",(E416/E413)-1,"")</f>
        <v/>
      </c>
      <c r="O420" s="1" t="n">
        <f aca="false">(C420-D420)</f>
        <v>131.25</v>
      </c>
      <c r="P420" s="9" t="n">
        <f aca="false">STDEV(G399:G420)*SQRT(252)</f>
        <v>0.24218933957922</v>
      </c>
      <c r="Q420" s="10" t="e">
        <f aca="false">IF(O420&gt;Statistics!$B$11,"High",IF(O420&lt;Statistics!$B$10,"Low", "Normal"))</f>
        <v>#NAME?</v>
      </c>
      <c r="R420" s="9" t="n">
        <f aca="false">G421</f>
        <v>-0.0135051765816367</v>
      </c>
      <c r="S420" s="9" t="n">
        <f aca="false">IF(E423&lt;&gt;"",(E420/E423)-1,"")</f>
        <v>0.01563986679353</v>
      </c>
      <c r="T420" s="13" t="n">
        <f aca="false">F420/AVERAGE(F399:F418)</f>
        <v>0.230295207927075</v>
      </c>
      <c r="U420" s="1" t="n">
        <f aca="false">O420-O419</f>
        <v>-151</v>
      </c>
      <c r="V420" s="9" t="e">
        <f aca="false">IF(Q420="High","Wait",IF(G420&gt;0,"Buy","Sell"))</f>
        <v>#NAME?</v>
      </c>
      <c r="W420" s="9" t="e">
        <f aca="false">IF(Q420="High","Close",IF(G420&lt;0,"Close","Hold"))</f>
        <v>#NAME?</v>
      </c>
      <c r="X420" s="9" t="e">
        <f aca="false">IF(Q420="Normal", "Confirmed","Check")</f>
        <v>#NAME?</v>
      </c>
      <c r="Y420" s="9"/>
    </row>
    <row r="421" customFormat="false" ht="12.8" hidden="false" customHeight="false" outlineLevel="0" collapsed="false">
      <c r="A421" s="11" t="n">
        <v>45667.2083333333</v>
      </c>
      <c r="B421" s="7" t="n">
        <v>21016</v>
      </c>
      <c r="C421" s="7" t="n">
        <v>21372.5</v>
      </c>
      <c r="D421" s="7" t="n">
        <v>20874.75</v>
      </c>
      <c r="E421" s="7" t="n">
        <v>21302</v>
      </c>
      <c r="F421" s="8" t="n">
        <v>2151541</v>
      </c>
      <c r="G421" s="9" t="n">
        <f aca="false">IF(ISNUMBER(B420),LN(B421/B420), "")</f>
        <v>-0.0135051765816367</v>
      </c>
      <c r="H421" s="1" t="str">
        <f aca="false">IF(A421&lt;&gt;"",TEXT(A421,"ddd"),"")</f>
        <v>Fri</v>
      </c>
      <c r="I421" s="1" t="str">
        <f aca="false">IF(A421&lt;&gt;"",TEXT(A421,"MMM"),"")</f>
        <v>Jan</v>
      </c>
      <c r="J421" s="3" t="n">
        <f aca="false">IF(G421&gt;0,1,IF(G421&lt;0,-1,0))</f>
        <v>-1</v>
      </c>
      <c r="K421" s="3" t="n">
        <f aca="false">IF(J421=J420,K420+1,1)</f>
        <v>2</v>
      </c>
      <c r="L421" s="9" t="str">
        <f aca="false">IF(ABS(G421)&gt;STRONG_MOV_TRSH,"STRONG","")</f>
        <v/>
      </c>
      <c r="M421" s="9"/>
      <c r="N421" s="9" t="str">
        <f aca="false">IF(L414="STRONG",(E417/E414)-1,"")</f>
        <v/>
      </c>
      <c r="O421" s="1" t="n">
        <f aca="false">(C421-D421)</f>
        <v>497.75</v>
      </c>
      <c r="P421" s="9" t="n">
        <f aca="false">STDEV(G400:G421)*SQRT(252)</f>
        <v>0.24486146808162</v>
      </c>
      <c r="Q421" s="10" t="e">
        <f aca="false">IF(O421&gt;Statistics!$B$11,"High",IF(O421&lt;Statistics!$B$10,"Low", "Normal"))</f>
        <v>#NAME?</v>
      </c>
      <c r="R421" s="9" t="n">
        <f aca="false">G422</f>
        <v>-0.00327667954755297</v>
      </c>
      <c r="S421" s="9" t="n">
        <f aca="false">IF(E424&lt;&gt;"",(E421/E424)-1,"")</f>
        <v>0.0155536750771725</v>
      </c>
      <c r="T421" s="13" t="n">
        <f aca="false">F421/AVERAGE(F400:F419)</f>
        <v>1.7708016463409</v>
      </c>
      <c r="U421" s="1" t="n">
        <f aca="false">O421-O420</f>
        <v>366.5</v>
      </c>
      <c r="V421" s="9" t="e">
        <f aca="false">IF(Q421="High","Wait",IF(G421&gt;0,"Buy","Sell"))</f>
        <v>#NAME?</v>
      </c>
      <c r="W421" s="9" t="e">
        <f aca="false">IF(Q421="High","Close",IF(G421&lt;0,"Close","Hold"))</f>
        <v>#NAME?</v>
      </c>
      <c r="X421" s="9" t="e">
        <f aca="false">IF(Q421="Normal", "Confirmed","Check")</f>
        <v>#NAME?</v>
      </c>
      <c r="Y421" s="9"/>
    </row>
    <row r="422" customFormat="false" ht="12.8" hidden="false" customHeight="false" outlineLevel="0" collapsed="false">
      <c r="A422" s="11" t="n">
        <v>45670.2083333333</v>
      </c>
      <c r="B422" s="7" t="n">
        <v>20947.25</v>
      </c>
      <c r="C422" s="7" t="n">
        <v>21037</v>
      </c>
      <c r="D422" s="7" t="n">
        <v>20693.5</v>
      </c>
      <c r="E422" s="7" t="n">
        <v>21027.5</v>
      </c>
      <c r="F422" s="8" t="n">
        <v>1909993</v>
      </c>
      <c r="G422" s="9" t="n">
        <f aca="false">IF(ISNUMBER(B421),LN(B422/B421), "")</f>
        <v>-0.00327667954755297</v>
      </c>
      <c r="H422" s="1" t="str">
        <f aca="false">IF(A422&lt;&gt;"",TEXT(A422,"ddd"),"")</f>
        <v>Mon</v>
      </c>
      <c r="I422" s="1" t="str">
        <f aca="false">IF(A422&lt;&gt;"",TEXT(A422,"MMM"),"")</f>
        <v>Jan</v>
      </c>
      <c r="J422" s="3" t="n">
        <f aca="false">IF(G422&gt;0,1,IF(G422&lt;0,-1,0))</f>
        <v>-1</v>
      </c>
      <c r="K422" s="3" t="n">
        <f aca="false">IF(J422=J421,K421+1,1)</f>
        <v>3</v>
      </c>
      <c r="L422" s="9" t="str">
        <f aca="false">IF(ABS(G422)&gt;STRONG_MOV_TRSH,"STRONG","")</f>
        <v/>
      </c>
      <c r="M422" s="9"/>
      <c r="N422" s="9" t="str">
        <f aca="false">IF(L415="STRONG",(E418/E415)-1,"")</f>
        <v/>
      </c>
      <c r="O422" s="1" t="n">
        <f aca="false">(C422-D422)</f>
        <v>343.5</v>
      </c>
      <c r="P422" s="9" t="n">
        <f aca="false">STDEV(G401:G422)*SQRT(252)</f>
        <v>0.244814861037556</v>
      </c>
      <c r="Q422" s="10" t="e">
        <f aca="false">IF(O422&gt;Statistics!$B$11,"High",IF(O422&lt;Statistics!$B$10,"Low", "Normal"))</f>
        <v>#NAME?</v>
      </c>
      <c r="R422" s="9" t="n">
        <f aca="false">G423</f>
        <v>-0.00132563449820068</v>
      </c>
      <c r="S422" s="9" t="n">
        <f aca="false">IF(E425&lt;&gt;"",(E422/E425)-1,"")</f>
        <v>-0.0167747968905254</v>
      </c>
      <c r="T422" s="13" t="n">
        <f aca="false">F422/AVERAGE(F401:F420)</f>
        <v>1.63498934535172</v>
      </c>
      <c r="U422" s="1" t="n">
        <f aca="false">O422-O421</f>
        <v>-154.25</v>
      </c>
      <c r="V422" s="9" t="e">
        <f aca="false">IF(Q422="High","Wait",IF(G422&gt;0,"Buy","Sell"))</f>
        <v>#NAME?</v>
      </c>
      <c r="W422" s="9" t="e">
        <f aca="false">IF(Q422="High","Close",IF(G422&lt;0,"Close","Hold"))</f>
        <v>#NAME?</v>
      </c>
      <c r="X422" s="9" t="e">
        <f aca="false">IF(Q422="Normal", "Confirmed","Check")</f>
        <v>#NAME?</v>
      </c>
      <c r="Y422" s="9"/>
    </row>
    <row r="423" customFormat="false" ht="12.8" hidden="false" customHeight="false" outlineLevel="0" collapsed="false">
      <c r="A423" s="11" t="n">
        <v>45671.2083333333</v>
      </c>
      <c r="B423" s="7" t="n">
        <v>20919.5</v>
      </c>
      <c r="C423" s="7" t="n">
        <v>21143.75</v>
      </c>
      <c r="D423" s="7" t="n">
        <v>20773.25</v>
      </c>
      <c r="E423" s="7" t="n">
        <v>21020</v>
      </c>
      <c r="F423" s="8" t="n">
        <v>1860331</v>
      </c>
      <c r="G423" s="9" t="n">
        <f aca="false">IF(ISNUMBER(B422),LN(B423/B422), "")</f>
        <v>-0.00132563449820068</v>
      </c>
      <c r="H423" s="1" t="str">
        <f aca="false">IF(A423&lt;&gt;"",TEXT(A423,"ddd"),"")</f>
        <v>Tue</v>
      </c>
      <c r="I423" s="1" t="str">
        <f aca="false">IF(A423&lt;&gt;"",TEXT(A423,"MMM"),"")</f>
        <v>Jan</v>
      </c>
      <c r="J423" s="3" t="n">
        <f aca="false">IF(G423&gt;0,1,IF(G423&lt;0,-1,0))</f>
        <v>-1</v>
      </c>
      <c r="K423" s="3" t="n">
        <f aca="false">IF(J423=J422,K422+1,1)</f>
        <v>4</v>
      </c>
      <c r="L423" s="9" t="str">
        <f aca="false">IF(ABS(G423)&gt;STRONG_MOV_TRSH,"STRONG","")</f>
        <v/>
      </c>
      <c r="M423" s="9"/>
      <c r="N423" s="9" t="str">
        <f aca="false">IF(L416="STRONG",(E419/E416)-1,"")</f>
        <v/>
      </c>
      <c r="O423" s="1" t="n">
        <f aca="false">(C423-D423)</f>
        <v>370.5</v>
      </c>
      <c r="P423" s="9" t="n">
        <f aca="false">STDEV(G402:G423)*SQRT(252)</f>
        <v>0.235413144337061</v>
      </c>
      <c r="Q423" s="10" t="e">
        <f aca="false">IF(O423&gt;Statistics!$B$11,"High",IF(O423&lt;Statistics!$B$10,"Low", "Normal"))</f>
        <v>#NAME?</v>
      </c>
      <c r="R423" s="9" t="n">
        <f aca="false">G424</f>
        <v>0.0227208658650744</v>
      </c>
      <c r="S423" s="9" t="n">
        <f aca="false">IF(E426&lt;&gt;"",(E423/E426)-1,"")</f>
        <v>-0.00965842167255593</v>
      </c>
      <c r="T423" s="13" t="n">
        <f aca="false">F423/AVERAGE(F402:F421)</f>
        <v>1.52326373406779</v>
      </c>
      <c r="U423" s="1" t="n">
        <f aca="false">O423-O422</f>
        <v>27</v>
      </c>
      <c r="V423" s="9" t="e">
        <f aca="false">IF(Q423="High","Wait",IF(G423&gt;0,"Buy","Sell"))</f>
        <v>#NAME?</v>
      </c>
      <c r="W423" s="9" t="e">
        <f aca="false">IF(Q423="High","Close",IF(G423&lt;0,"Close","Hold"))</f>
        <v>#NAME?</v>
      </c>
      <c r="X423" s="9" t="e">
        <f aca="false">IF(Q423="Normal", "Confirmed","Check")</f>
        <v>#NAME?</v>
      </c>
      <c r="Y423" s="9"/>
    </row>
    <row r="424" customFormat="false" ht="12.8" hidden="false" customHeight="false" outlineLevel="0" collapsed="false">
      <c r="A424" s="11" t="n">
        <v>45672.2083333333</v>
      </c>
      <c r="B424" s="7" t="n">
        <v>21400.25</v>
      </c>
      <c r="C424" s="7" t="n">
        <v>21452.75</v>
      </c>
      <c r="D424" s="7" t="n">
        <v>20908.75</v>
      </c>
      <c r="E424" s="7" t="n">
        <v>20975.75</v>
      </c>
      <c r="F424" s="8" t="n">
        <v>1498701</v>
      </c>
      <c r="G424" s="9" t="n">
        <f aca="false">IF(ISNUMBER(B423),LN(B424/B423), "")</f>
        <v>0.0227208658650744</v>
      </c>
      <c r="H424" s="1" t="str">
        <f aca="false">IF(A424&lt;&gt;"",TEXT(A424,"ddd"),"")</f>
        <v>Wed</v>
      </c>
      <c r="I424" s="1" t="str">
        <f aca="false">IF(A424&lt;&gt;"",TEXT(A424,"MMM"),"")</f>
        <v>Jan</v>
      </c>
      <c r="J424" s="3" t="n">
        <f aca="false">IF(G424&gt;0,1,IF(G424&lt;0,-1,0))</f>
        <v>1</v>
      </c>
      <c r="K424" s="3" t="n">
        <f aca="false">IF(J424=J423,K423+1,1)</f>
        <v>1</v>
      </c>
      <c r="L424" s="9" t="str">
        <f aca="false">IF(ABS(G424)&gt;STRONG_MOV_TRSH,"STRONG","")</f>
        <v/>
      </c>
      <c r="M424" s="9"/>
      <c r="N424" s="9" t="str">
        <f aca="false">IF(L417="STRONG",(E420/E417)-1,"")</f>
        <v/>
      </c>
      <c r="O424" s="1" t="n">
        <f aca="false">(C424-D424)</f>
        <v>544</v>
      </c>
      <c r="P424" s="9" t="n">
        <f aca="false">STDEV(G403:G424)*SQRT(252)</f>
        <v>0.248875898636659</v>
      </c>
      <c r="Q424" s="10" t="e">
        <f aca="false">IF(O424&gt;Statistics!$B$11,"High",IF(O424&lt;Statistics!$B$10,"Low", "Normal"))</f>
        <v>#NAME?</v>
      </c>
      <c r="R424" s="9" t="n">
        <f aca="false">G425</f>
        <v>-0.00705747360722081</v>
      </c>
      <c r="S424" s="9" t="n">
        <f aca="false">IF(E427&lt;&gt;"",(E424/E427)-1,"")</f>
        <v>-0.0289454191935559</v>
      </c>
      <c r="T424" s="13" t="n">
        <f aca="false">F424/AVERAGE(F403:F422)</f>
        <v>1.18988823537398</v>
      </c>
      <c r="U424" s="1" t="n">
        <f aca="false">O424-O423</f>
        <v>173.5</v>
      </c>
      <c r="V424" s="9" t="e">
        <f aca="false">IF(Q424="High","Wait",IF(G424&gt;0,"Buy","Sell"))</f>
        <v>#NAME?</v>
      </c>
      <c r="W424" s="9" t="e">
        <f aca="false">IF(Q424="High","Close",IF(G424&lt;0,"Close","Hold"))</f>
        <v>#NAME?</v>
      </c>
      <c r="X424" s="9" t="e">
        <f aca="false">IF(Q424="Normal", "Confirmed","Check")</f>
        <v>#NAME?</v>
      </c>
      <c r="Y424" s="9"/>
    </row>
    <row r="425" customFormat="false" ht="12.8" hidden="false" customHeight="false" outlineLevel="0" collapsed="false">
      <c r="A425" s="11" t="n">
        <v>45673.2083333333</v>
      </c>
      <c r="B425" s="7" t="n">
        <v>21249.75</v>
      </c>
      <c r="C425" s="7" t="n">
        <v>21566.75</v>
      </c>
      <c r="D425" s="7" t="n">
        <v>21171.75</v>
      </c>
      <c r="E425" s="7" t="n">
        <v>21386.25</v>
      </c>
      <c r="F425" s="8" t="n">
        <v>1644378</v>
      </c>
      <c r="G425" s="9" t="n">
        <f aca="false">IF(ISNUMBER(B424),LN(B425/B424), "")</f>
        <v>-0.00705747360722081</v>
      </c>
      <c r="H425" s="1" t="str">
        <f aca="false">IF(A425&lt;&gt;"",TEXT(A425,"ddd"),"")</f>
        <v>Thu</v>
      </c>
      <c r="I425" s="1" t="str">
        <f aca="false">IF(A425&lt;&gt;"",TEXT(A425,"MMM"),"")</f>
        <v>Jan</v>
      </c>
      <c r="J425" s="3" t="n">
        <f aca="false">IF(G425&gt;0,1,IF(G425&lt;0,-1,0))</f>
        <v>-1</v>
      </c>
      <c r="K425" s="3" t="n">
        <f aca="false">IF(J425=J424,K424+1,1)</f>
        <v>1</v>
      </c>
      <c r="L425" s="9" t="str">
        <f aca="false">IF(ABS(G425)&gt;STRONG_MOV_TRSH,"STRONG","")</f>
        <v/>
      </c>
      <c r="M425" s="9"/>
      <c r="N425" s="9" t="str">
        <f aca="false">IF(L418="STRONG",(E421/E418)-1,"")</f>
        <v/>
      </c>
      <c r="O425" s="1" t="n">
        <f aca="false">(C425-D425)</f>
        <v>395</v>
      </c>
      <c r="P425" s="9" t="n">
        <f aca="false">STDEV(G404:G425)*SQRT(252)</f>
        <v>0.248453302945346</v>
      </c>
      <c r="Q425" s="10" t="e">
        <f aca="false">IF(O425&gt;Statistics!$B$11,"High",IF(O425&lt;Statistics!$B$10,"Low", "Normal"))</f>
        <v>#NAME?</v>
      </c>
      <c r="R425" s="9" t="n">
        <f aca="false">G426</f>
        <v>0.0161050989964363</v>
      </c>
      <c r="S425" s="9" t="n">
        <f aca="false">IF(E428&lt;&gt;"",(E425/E428)-1,"")</f>
        <v>-0.0189793577981652</v>
      </c>
      <c r="T425" s="13" t="n">
        <f aca="false">F425/AVERAGE(F404:F423)</f>
        <v>1.27757761082876</v>
      </c>
      <c r="U425" s="1" t="n">
        <f aca="false">O425-O424</f>
        <v>-149</v>
      </c>
      <c r="V425" s="9" t="e">
        <f aca="false">IF(Q425="High","Wait",IF(G425&gt;0,"Buy","Sell"))</f>
        <v>#NAME?</v>
      </c>
      <c r="W425" s="9" t="e">
        <f aca="false">IF(Q425="High","Close",IF(G425&lt;0,"Close","Hold"))</f>
        <v>#NAME?</v>
      </c>
      <c r="X425" s="9" t="e">
        <f aca="false">IF(Q425="Normal", "Confirmed","Check")</f>
        <v>#NAME?</v>
      </c>
      <c r="Y425" s="9"/>
    </row>
    <row r="426" customFormat="false" ht="12.8" hidden="false" customHeight="false" outlineLevel="0" collapsed="false">
      <c r="A426" s="11" t="n">
        <v>45674.2083333333</v>
      </c>
      <c r="B426" s="7" t="n">
        <v>21594.75</v>
      </c>
      <c r="C426" s="7" t="n">
        <v>21680</v>
      </c>
      <c r="D426" s="7" t="n">
        <v>21208.75</v>
      </c>
      <c r="E426" s="7" t="n">
        <v>21225</v>
      </c>
      <c r="F426" s="8" t="n">
        <v>1502244</v>
      </c>
      <c r="G426" s="9" t="n">
        <f aca="false">IF(ISNUMBER(B425),LN(B426/B425), "")</f>
        <v>0.0161050989964363</v>
      </c>
      <c r="H426" s="1" t="str">
        <f aca="false">IF(A426&lt;&gt;"",TEXT(A426,"ddd"),"")</f>
        <v>Fri</v>
      </c>
      <c r="I426" s="1" t="str">
        <f aca="false">IF(A426&lt;&gt;"",TEXT(A426,"MMM"),"")</f>
        <v>Jan</v>
      </c>
      <c r="J426" s="3" t="n">
        <f aca="false">IF(G426&gt;0,1,IF(G426&lt;0,-1,0))</f>
        <v>1</v>
      </c>
      <c r="K426" s="3" t="n">
        <f aca="false">IF(J426=J425,K425+1,1)</f>
        <v>1</v>
      </c>
      <c r="L426" s="9" t="str">
        <f aca="false">IF(ABS(G426)&gt;STRONG_MOV_TRSH,"STRONG","")</f>
        <v/>
      </c>
      <c r="M426" s="9"/>
      <c r="N426" s="9" t="str">
        <f aca="false">IF(L419="STRONG",(E422/E419)-1,"")</f>
        <v/>
      </c>
      <c r="O426" s="1" t="n">
        <f aca="false">(C426-D426)</f>
        <v>471.25</v>
      </c>
      <c r="P426" s="9" t="n">
        <f aca="false">STDEV(G405:G426)*SQRT(252)</f>
        <v>0.249852201212781</v>
      </c>
      <c r="Q426" s="10" t="e">
        <f aca="false">IF(O426&gt;Statistics!$B$11,"High",IF(O426&lt;Statistics!$B$10,"Low", "Normal"))</f>
        <v>#NAME?</v>
      </c>
      <c r="R426" s="9" t="n">
        <f aca="false">G427</f>
        <v>0.00529972317185677</v>
      </c>
      <c r="S426" s="9" t="n">
        <f aca="false">IF(E429&lt;&gt;"",(E426/E429)-1,"")</f>
        <v>-0.0344592289321051</v>
      </c>
      <c r="T426" s="13" t="n">
        <f aca="false">F426/AVERAGE(F405:F424)</f>
        <v>1.12760150189839</v>
      </c>
      <c r="U426" s="1" t="n">
        <f aca="false">O426-O425</f>
        <v>76.25</v>
      </c>
      <c r="V426" s="9" t="e">
        <f aca="false">IF(Q426="High","Wait",IF(G426&gt;0,"Buy","Sell"))</f>
        <v>#NAME?</v>
      </c>
      <c r="W426" s="9" t="e">
        <f aca="false">IF(Q426="High","Close",IF(G426&lt;0,"Close","Hold"))</f>
        <v>#NAME?</v>
      </c>
      <c r="X426" s="9" t="e">
        <f aca="false">IF(Q426="Normal", "Confirmed","Check")</f>
        <v>#NAME?</v>
      </c>
      <c r="Y426" s="9"/>
    </row>
    <row r="427" customFormat="false" ht="12.8" hidden="false" customHeight="false" outlineLevel="0" collapsed="false">
      <c r="A427" s="11" t="n">
        <v>45678.2083333333</v>
      </c>
      <c r="B427" s="7" t="n">
        <v>21709.5</v>
      </c>
      <c r="C427" s="7" t="n">
        <v>21785</v>
      </c>
      <c r="D427" s="7" t="n">
        <v>21370.25</v>
      </c>
      <c r="E427" s="7" t="n">
        <v>21601</v>
      </c>
      <c r="F427" s="8" t="n">
        <v>2098591</v>
      </c>
      <c r="G427" s="9" t="n">
        <f aca="false">IF(ISNUMBER(B426),LN(B427/B426), "")</f>
        <v>0.00529972317185677</v>
      </c>
      <c r="H427" s="1" t="str">
        <f aca="false">IF(A427&lt;&gt;"",TEXT(A427,"ddd"),"")</f>
        <v>Tue</v>
      </c>
      <c r="I427" s="1" t="str">
        <f aca="false">IF(A427&lt;&gt;"",TEXT(A427,"MMM"),"")</f>
        <v>Jan</v>
      </c>
      <c r="J427" s="3" t="n">
        <f aca="false">IF(G427&gt;0,1,IF(G427&lt;0,-1,0))</f>
        <v>1</v>
      </c>
      <c r="K427" s="3" t="n">
        <f aca="false">IF(J427=J426,K426+1,1)</f>
        <v>2</v>
      </c>
      <c r="L427" s="9" t="str">
        <f aca="false">IF(ABS(G427)&gt;STRONG_MOV_TRSH,"STRONG","")</f>
        <v/>
      </c>
      <c r="M427" s="9"/>
      <c r="N427" s="9" t="str">
        <f aca="false">IF(L420="STRONG",(E423/E420)-1,"")</f>
        <v/>
      </c>
      <c r="O427" s="1" t="n">
        <f aca="false">(C427-D427)</f>
        <v>414.75</v>
      </c>
      <c r="P427" s="9" t="n">
        <f aca="false">STDEV(G406:G427)*SQRT(252)</f>
        <v>0.250470656732288</v>
      </c>
      <c r="Q427" s="10" t="e">
        <f aca="false">IF(O427&gt;Statistics!$B$11,"High",IF(O427&lt;Statistics!$B$10,"Low", "Normal"))</f>
        <v>#NAME?</v>
      </c>
      <c r="R427" s="9" t="n">
        <f aca="false">G428</f>
        <v>0.0133152276091508</v>
      </c>
      <c r="S427" s="9" t="n">
        <f aca="false">IF(E430&lt;&gt;"",(E427/E430)-1,"")</f>
        <v>-0.0189390498682895</v>
      </c>
      <c r="T427" s="13" t="n">
        <f aca="false">F427/AVERAGE(F406:F425)</f>
        <v>1.50732856003393</v>
      </c>
      <c r="U427" s="1" t="n">
        <f aca="false">O427-O426</f>
        <v>-56.5</v>
      </c>
      <c r="V427" s="9" t="e">
        <f aca="false">IF(Q427="High","Wait",IF(G427&gt;0,"Buy","Sell"))</f>
        <v>#NAME?</v>
      </c>
      <c r="W427" s="9" t="e">
        <f aca="false">IF(Q427="High","Close",IF(G427&lt;0,"Close","Hold"))</f>
        <v>#NAME?</v>
      </c>
      <c r="X427" s="9" t="e">
        <f aca="false">IF(Q427="Normal", "Confirmed","Check")</f>
        <v>#NAME?</v>
      </c>
      <c r="Y427" s="9"/>
    </row>
    <row r="428" customFormat="false" ht="12.8" hidden="false" customHeight="false" outlineLevel="0" collapsed="false">
      <c r="A428" s="11" t="n">
        <v>45679.2083333333</v>
      </c>
      <c r="B428" s="7" t="n">
        <v>22000.5</v>
      </c>
      <c r="C428" s="7" t="n">
        <v>22094</v>
      </c>
      <c r="D428" s="7" t="n">
        <v>21769</v>
      </c>
      <c r="E428" s="7" t="n">
        <v>21800</v>
      </c>
      <c r="F428" s="8" t="n">
        <v>1191350</v>
      </c>
      <c r="G428" s="9" t="n">
        <f aca="false">IF(ISNUMBER(B427),LN(B428/B427), "")</f>
        <v>0.0133152276091508</v>
      </c>
      <c r="H428" s="1" t="str">
        <f aca="false">IF(A428&lt;&gt;"",TEXT(A428,"ddd"),"")</f>
        <v>Wed</v>
      </c>
      <c r="I428" s="1" t="str">
        <f aca="false">IF(A428&lt;&gt;"",TEXT(A428,"MMM"),"")</f>
        <v>Jan</v>
      </c>
      <c r="J428" s="3" t="n">
        <f aca="false">IF(G428&gt;0,1,IF(G428&lt;0,-1,0))</f>
        <v>1</v>
      </c>
      <c r="K428" s="3" t="n">
        <f aca="false">IF(J428=J427,K427+1,1)</f>
        <v>3</v>
      </c>
      <c r="L428" s="9" t="str">
        <f aca="false">IF(ABS(G428)&gt;STRONG_MOV_TRSH,"STRONG","")</f>
        <v/>
      </c>
      <c r="M428" s="9"/>
      <c r="N428" s="9" t="str">
        <f aca="false">IF(L421="STRONG",(E424/E421)-1,"")</f>
        <v/>
      </c>
      <c r="O428" s="1" t="n">
        <f aca="false">(C428-D428)</f>
        <v>325</v>
      </c>
      <c r="P428" s="9" t="n">
        <f aca="false">STDEV(G407:G428)*SQRT(252)</f>
        <v>0.219044058288703</v>
      </c>
      <c r="Q428" s="10" t="e">
        <f aca="false">IF(O428&gt;Statistics!$B$11,"High",IF(O428&lt;Statistics!$B$10,"Low", "Normal"))</f>
        <v>#NAME?</v>
      </c>
      <c r="R428" s="9" t="n">
        <f aca="false">G429</f>
        <v>0.00171439967056864</v>
      </c>
      <c r="S428" s="9" t="n">
        <f aca="false">IF(E431&lt;&gt;"",(E428/E431)-1,"")</f>
        <v>0.001205580113669</v>
      </c>
      <c r="T428" s="13" t="n">
        <f aca="false">F428/AVERAGE(F407:F426)</f>
        <v>0.821490695834373</v>
      </c>
      <c r="U428" s="1" t="n">
        <f aca="false">O428-O427</f>
        <v>-89.75</v>
      </c>
      <c r="V428" s="9" t="e">
        <f aca="false">IF(Q428="High","Wait",IF(G428&gt;0,"Buy","Sell"))</f>
        <v>#NAME?</v>
      </c>
      <c r="W428" s="9" t="e">
        <f aca="false">IF(Q428="High","Close",IF(G428&lt;0,"Close","Hold"))</f>
        <v>#NAME?</v>
      </c>
      <c r="X428" s="9" t="e">
        <f aca="false">IF(Q428="Normal", "Confirmed","Check")</f>
        <v>#NAME?</v>
      </c>
      <c r="Y428" s="9"/>
    </row>
    <row r="429" customFormat="false" ht="12.8" hidden="false" customHeight="false" outlineLevel="0" collapsed="false">
      <c r="A429" s="11" t="n">
        <v>45680.2083333333</v>
      </c>
      <c r="B429" s="7" t="n">
        <v>22038.25</v>
      </c>
      <c r="C429" s="7" t="n">
        <v>22051.25</v>
      </c>
      <c r="D429" s="7" t="n">
        <v>21855.5</v>
      </c>
      <c r="E429" s="7" t="n">
        <v>21982.5</v>
      </c>
      <c r="F429" s="8" t="n">
        <v>1175719</v>
      </c>
      <c r="G429" s="9" t="n">
        <f aca="false">IF(ISNUMBER(B428),LN(B429/B428), "")</f>
        <v>0.00171439967056864</v>
      </c>
      <c r="H429" s="1" t="str">
        <f aca="false">IF(A429&lt;&gt;"",TEXT(A429,"ddd"),"")</f>
        <v>Thu</v>
      </c>
      <c r="I429" s="1" t="str">
        <f aca="false">IF(A429&lt;&gt;"",TEXT(A429,"MMM"),"")</f>
        <v>Jan</v>
      </c>
      <c r="J429" s="3" t="n">
        <f aca="false">IF(G429&gt;0,1,IF(G429&lt;0,-1,0))</f>
        <v>1</v>
      </c>
      <c r="K429" s="3" t="n">
        <f aca="false">IF(J429=J428,K428+1,1)</f>
        <v>4</v>
      </c>
      <c r="L429" s="9" t="str">
        <f aca="false">IF(ABS(G429)&gt;STRONG_MOV_TRSH,"STRONG","")</f>
        <v/>
      </c>
      <c r="M429" s="9"/>
      <c r="N429" s="9" t="str">
        <f aca="false">IF(L422="STRONG",(E425/E422)-1,"")</f>
        <v/>
      </c>
      <c r="O429" s="1" t="n">
        <f aca="false">(C429-D429)</f>
        <v>195.75</v>
      </c>
      <c r="P429" s="9" t="n">
        <f aca="false">STDEV(G408:G429)*SQRT(252)</f>
        <v>0.217771934928469</v>
      </c>
      <c r="Q429" s="10" t="e">
        <f aca="false">IF(O429&gt;Statistics!$B$11,"High",IF(O429&lt;Statistics!$B$10,"Low", "Normal"))</f>
        <v>#NAME?</v>
      </c>
      <c r="R429" s="9" t="n">
        <f aca="false">G430</f>
        <v>-0.00577937648873171</v>
      </c>
      <c r="S429" s="9" t="n">
        <f aca="false">IF(E432&lt;&gt;"",(E429/E432)-1,"")</f>
        <v>0.0301077788191191</v>
      </c>
      <c r="T429" s="13" t="n">
        <f aca="false">F429/AVERAGE(F408:F427)</f>
        <v>0.761262646066569</v>
      </c>
      <c r="U429" s="1" t="n">
        <f aca="false">O429-O428</f>
        <v>-129.25</v>
      </c>
      <c r="V429" s="9" t="e">
        <f aca="false">IF(Q429="High","Wait",IF(G429&gt;0,"Buy","Sell"))</f>
        <v>#NAME?</v>
      </c>
      <c r="W429" s="9" t="e">
        <f aca="false">IF(Q429="High","Close",IF(G429&lt;0,"Close","Hold"))</f>
        <v>#NAME?</v>
      </c>
      <c r="X429" s="9" t="e">
        <f aca="false">IF(Q429="Normal", "Confirmed","Check")</f>
        <v>#NAME?</v>
      </c>
      <c r="Y429" s="9"/>
    </row>
    <row r="430" customFormat="false" ht="12.8" hidden="false" customHeight="false" outlineLevel="0" collapsed="false">
      <c r="A430" s="11" t="n">
        <v>45681.2083333333</v>
      </c>
      <c r="B430" s="7" t="n">
        <v>21911.25</v>
      </c>
      <c r="C430" s="7" t="n">
        <v>22078</v>
      </c>
      <c r="D430" s="7" t="n">
        <v>21843.25</v>
      </c>
      <c r="E430" s="7" t="n">
        <v>22018</v>
      </c>
      <c r="F430" s="8" t="n">
        <v>1276646</v>
      </c>
      <c r="G430" s="9" t="n">
        <f aca="false">IF(ISNUMBER(B429),LN(B430/B429), "")</f>
        <v>-0.00577937648873171</v>
      </c>
      <c r="H430" s="1" t="str">
        <f aca="false">IF(A430&lt;&gt;"",TEXT(A430,"ddd"),"")</f>
        <v>Fri</v>
      </c>
      <c r="I430" s="1" t="str">
        <f aca="false">IF(A430&lt;&gt;"",TEXT(A430,"MMM"),"")</f>
        <v>Jan</v>
      </c>
      <c r="J430" s="3" t="n">
        <f aca="false">IF(G430&gt;0,1,IF(G430&lt;0,-1,0))</f>
        <v>-1</v>
      </c>
      <c r="K430" s="3" t="n">
        <f aca="false">IF(J430=J429,K429+1,1)</f>
        <v>1</v>
      </c>
      <c r="L430" s="9" t="str">
        <f aca="false">IF(ABS(G430)&gt;STRONG_MOV_TRSH,"STRONG","")</f>
        <v/>
      </c>
      <c r="M430" s="9"/>
      <c r="N430" s="9" t="str">
        <f aca="false">IF(L423="STRONG",(E426/E423)-1,"")</f>
        <v/>
      </c>
      <c r="O430" s="1" t="n">
        <f aca="false">(C430-D430)</f>
        <v>234.75</v>
      </c>
      <c r="P430" s="9" t="n">
        <f aca="false">STDEV(G409:G430)*SQRT(252)</f>
        <v>0.216772445202601</v>
      </c>
      <c r="Q430" s="10" t="e">
        <f aca="false">IF(O430&gt;Statistics!$B$11,"High",IF(O430&lt;Statistics!$B$10,"Low", "Normal"))</f>
        <v>#NAME?</v>
      </c>
      <c r="R430" s="9" t="n">
        <f aca="false">G431</f>
        <v>-0.0302433881628667</v>
      </c>
      <c r="S430" s="9" t="n">
        <f aca="false">IF(E433&lt;&gt;"",(E430/E433)-1,"")</f>
        <v>0.0213377864365896</v>
      </c>
      <c r="T430" s="13" t="n">
        <f aca="false">F430/AVERAGE(F409:F428)</f>
        <v>0.851409687167232</v>
      </c>
      <c r="U430" s="1" t="n">
        <f aca="false">O430-O429</f>
        <v>39</v>
      </c>
      <c r="V430" s="9" t="e">
        <f aca="false">IF(Q430="High","Wait",IF(G430&gt;0,"Buy","Sell"))</f>
        <v>#NAME?</v>
      </c>
      <c r="W430" s="9" t="e">
        <f aca="false">IF(Q430="High","Close",IF(G430&lt;0,"Close","Hold"))</f>
        <v>#NAME?</v>
      </c>
      <c r="X430" s="9" t="e">
        <f aca="false">IF(Q430="Normal", "Confirmed","Check")</f>
        <v>#NAME?</v>
      </c>
      <c r="Y430" s="9"/>
    </row>
    <row r="431" customFormat="false" ht="12.8" hidden="false" customHeight="false" outlineLevel="0" collapsed="false">
      <c r="A431" s="11" t="n">
        <v>45684.2083333333</v>
      </c>
      <c r="B431" s="7" t="n">
        <v>21258.5</v>
      </c>
      <c r="C431" s="7" t="n">
        <v>21774</v>
      </c>
      <c r="D431" s="7" t="n">
        <v>20763.75</v>
      </c>
      <c r="E431" s="7" t="n">
        <v>21773.75</v>
      </c>
      <c r="F431" s="8" t="n">
        <v>2615280</v>
      </c>
      <c r="G431" s="9" t="n">
        <f aca="false">IF(ISNUMBER(B430),LN(B431/B430), "")</f>
        <v>-0.0302433881628667</v>
      </c>
      <c r="H431" s="1" t="str">
        <f aca="false">IF(A431&lt;&gt;"",TEXT(A431,"ddd"),"")</f>
        <v>Mon</v>
      </c>
      <c r="I431" s="1" t="str">
        <f aca="false">IF(A431&lt;&gt;"",TEXT(A431,"MMM"),"")</f>
        <v>Jan</v>
      </c>
      <c r="J431" s="3" t="n">
        <f aca="false">IF(G431&gt;0,1,IF(G431&lt;0,-1,0))</f>
        <v>-1</v>
      </c>
      <c r="K431" s="3" t="n">
        <f aca="false">IF(J431=J430,K430+1,1)</f>
        <v>2</v>
      </c>
      <c r="L431" s="9" t="str">
        <f aca="false">IF(ABS(G431)&gt;STRONG_MOV_TRSH,"STRONG","")</f>
        <v>STRONG</v>
      </c>
      <c r="M431" s="9"/>
      <c r="N431" s="9" t="str">
        <f aca="false">IF(L424="STRONG",(E427/E424)-1,"")</f>
        <v/>
      </c>
      <c r="O431" s="1" t="n">
        <f aca="false">(C431-D431)</f>
        <v>1010.25</v>
      </c>
      <c r="P431" s="9" t="n">
        <f aca="false">STDEV(G410:G431)*SQRT(252)</f>
        <v>0.204219443891413</v>
      </c>
      <c r="Q431" s="10" t="e">
        <f aca="false">IF(O431&gt;Statistics!$B$11,"High",IF(O431&lt;Statistics!$B$10,"Low", "Normal"))</f>
        <v>#NAME?</v>
      </c>
      <c r="R431" s="9" t="n">
        <f aca="false">G432</f>
        <v>0.0150912347555172</v>
      </c>
      <c r="S431" s="9" t="n">
        <f aca="false">IF(E434&lt;&gt;"",(E431/E434)-1,"")</f>
        <v>0.0101133108335363</v>
      </c>
      <c r="T431" s="13" t="n">
        <f aca="false">F431/AVERAGE(F410:F429)</f>
        <v>1.76118735091066</v>
      </c>
      <c r="U431" s="1" t="n">
        <f aca="false">O431-O430</f>
        <v>775.5</v>
      </c>
      <c r="V431" s="9" t="e">
        <f aca="false">IF(Q431="High","Wait",IF(G431&gt;0,"Buy","Sell"))</f>
        <v>#NAME?</v>
      </c>
      <c r="W431" s="9" t="e">
        <f aca="false">IF(Q431="High","Close",IF(G431&lt;0,"Close","Hold"))</f>
        <v>#NAME?</v>
      </c>
      <c r="X431" s="9" t="e">
        <f aca="false">IF(Q431="Normal", "Confirmed","Check")</f>
        <v>#NAME?</v>
      </c>
      <c r="Y431" s="9"/>
    </row>
    <row r="432" customFormat="false" ht="12.8" hidden="false" customHeight="false" outlineLevel="0" collapsed="false">
      <c r="A432" s="11" t="n">
        <v>45685.2083333333</v>
      </c>
      <c r="B432" s="7" t="n">
        <v>21581.75</v>
      </c>
      <c r="C432" s="7" t="n">
        <v>21626</v>
      </c>
      <c r="D432" s="7" t="n">
        <v>21160.75</v>
      </c>
      <c r="E432" s="7" t="n">
        <v>21340</v>
      </c>
      <c r="F432" s="8" t="n">
        <v>1826787</v>
      </c>
      <c r="G432" s="9" t="n">
        <f aca="false">IF(ISNUMBER(B431),LN(B432/B431), "")</f>
        <v>0.0150912347555172</v>
      </c>
      <c r="H432" s="1" t="str">
        <f aca="false">IF(A432&lt;&gt;"",TEXT(A432,"ddd"),"")</f>
        <v>Tue</v>
      </c>
      <c r="I432" s="1" t="str">
        <f aca="false">IF(A432&lt;&gt;"",TEXT(A432,"MMM"),"")</f>
        <v>Jan</v>
      </c>
      <c r="J432" s="3" t="n">
        <f aca="false">IF(G432&gt;0,1,IF(G432&lt;0,-1,0))</f>
        <v>1</v>
      </c>
      <c r="K432" s="3" t="n">
        <f aca="false">IF(J432=J431,K431+1,1)</f>
        <v>1</v>
      </c>
      <c r="L432" s="9" t="str">
        <f aca="false">IF(ABS(G432)&gt;STRONG_MOV_TRSH,"STRONG","")</f>
        <v/>
      </c>
      <c r="M432" s="9"/>
      <c r="N432" s="9" t="str">
        <f aca="false">IF(L425="STRONG",(E428/E425)-1,"")</f>
        <v/>
      </c>
      <c r="O432" s="1" t="n">
        <f aca="false">(C432-D432)</f>
        <v>465.25</v>
      </c>
      <c r="P432" s="9" t="n">
        <f aca="false">STDEV(G411:G432)*SQRT(252)</f>
        <v>0.206400130714518</v>
      </c>
      <c r="Q432" s="10" t="e">
        <f aca="false">IF(O432&gt;Statistics!$B$11,"High",IF(O432&lt;Statistics!$B$10,"Low", "Normal"))</f>
        <v>#NAME?</v>
      </c>
      <c r="R432" s="9" t="n">
        <f aca="false">G433</f>
        <v>-0.00271430395157379</v>
      </c>
      <c r="S432" s="9" t="n">
        <f aca="false">IF(E435&lt;&gt;"",(E432/E435)-1,"")</f>
        <v>-0.0158642316915698</v>
      </c>
      <c r="T432" s="13" t="n">
        <f aca="false">F432/AVERAGE(F411:F430)</f>
        <v>1.20475492480384</v>
      </c>
      <c r="U432" s="1" t="n">
        <f aca="false">O432-O431</f>
        <v>-545</v>
      </c>
      <c r="V432" s="9" t="e">
        <f aca="false">IF(Q432="High","Wait",IF(G432&gt;0,"Buy","Sell"))</f>
        <v>#NAME?</v>
      </c>
      <c r="W432" s="9" t="e">
        <f aca="false">IF(Q432="High","Close",IF(G432&lt;0,"Close","Hold"))</f>
        <v>#NAME?</v>
      </c>
      <c r="X432" s="9" t="e">
        <f aca="false">IF(Q432="Normal", "Confirmed","Check")</f>
        <v>#NAME?</v>
      </c>
      <c r="Y432" s="9"/>
    </row>
    <row r="433" customFormat="false" ht="12.8" hidden="false" customHeight="false" outlineLevel="0" collapsed="false">
      <c r="A433" s="11" t="n">
        <v>45686.2083333333</v>
      </c>
      <c r="B433" s="7" t="n">
        <v>21523.25</v>
      </c>
      <c r="C433" s="7" t="n">
        <v>21697.25</v>
      </c>
      <c r="D433" s="7" t="n">
        <v>21368</v>
      </c>
      <c r="E433" s="7" t="n">
        <v>21558</v>
      </c>
      <c r="F433" s="8" t="n">
        <v>1814342</v>
      </c>
      <c r="G433" s="9" t="n">
        <f aca="false">IF(ISNUMBER(B432),LN(B433/B432), "")</f>
        <v>-0.00271430395157379</v>
      </c>
      <c r="H433" s="1" t="str">
        <f aca="false">IF(A433&lt;&gt;"",TEXT(A433,"ddd"),"")</f>
        <v>Wed</v>
      </c>
      <c r="I433" s="1" t="str">
        <f aca="false">IF(A433&lt;&gt;"",TEXT(A433,"MMM"),"")</f>
        <v>Jan</v>
      </c>
      <c r="J433" s="3" t="n">
        <f aca="false">IF(G433&gt;0,1,IF(G433&lt;0,-1,0))</f>
        <v>-1</v>
      </c>
      <c r="K433" s="3" t="n">
        <f aca="false">IF(J433=J432,K432+1,1)</f>
        <v>1</v>
      </c>
      <c r="L433" s="9" t="str">
        <f aca="false">IF(ABS(G433)&gt;STRONG_MOV_TRSH,"STRONG","")</f>
        <v/>
      </c>
      <c r="M433" s="9"/>
      <c r="N433" s="9" t="str">
        <f aca="false">IF(L426="STRONG",(E429/E426)-1,"")</f>
        <v/>
      </c>
      <c r="O433" s="1" t="n">
        <f aca="false">(C433-D433)</f>
        <v>329.25</v>
      </c>
      <c r="P433" s="9" t="n">
        <f aca="false">STDEV(G412:G433)*SQRT(252)</f>
        <v>0.206488323710894</v>
      </c>
      <c r="Q433" s="10" t="e">
        <f aca="false">IF(O433&gt;Statistics!$B$11,"High",IF(O433&lt;Statistics!$B$10,"Low", "Normal"))</f>
        <v>#NAME?</v>
      </c>
      <c r="R433" s="9" t="n">
        <f aca="false">G434</f>
        <v>0.00470474586177988</v>
      </c>
      <c r="S433" s="9" t="n">
        <f aca="false">IF(E436&lt;&gt;"",(E433/E436)-1,"")</f>
        <v>0.0130520083175714</v>
      </c>
      <c r="T433" s="13" t="n">
        <f aca="false">F433/AVERAGE(F412:F431)</f>
        <v>1.1380004866638</v>
      </c>
      <c r="U433" s="1" t="n">
        <f aca="false">O433-O432</f>
        <v>-136</v>
      </c>
      <c r="V433" s="9" t="e">
        <f aca="false">IF(Q433="High","Wait",IF(G433&gt;0,"Buy","Sell"))</f>
        <v>#NAME?</v>
      </c>
      <c r="W433" s="9" t="e">
        <f aca="false">IF(Q433="High","Close",IF(G433&lt;0,"Close","Hold"))</f>
        <v>#NAME?</v>
      </c>
      <c r="X433" s="9" t="e">
        <f aca="false">IF(Q433="Normal", "Confirmed","Check")</f>
        <v>#NAME?</v>
      </c>
      <c r="Y433" s="9"/>
    </row>
    <row r="434" customFormat="false" ht="12.8" hidden="false" customHeight="false" outlineLevel="0" collapsed="false">
      <c r="A434" s="11" t="n">
        <v>45687.2083333333</v>
      </c>
      <c r="B434" s="7" t="n">
        <v>21624.75</v>
      </c>
      <c r="C434" s="7" t="n">
        <v>21748.75</v>
      </c>
      <c r="D434" s="7" t="n">
        <v>21419</v>
      </c>
      <c r="E434" s="7" t="n">
        <v>21555.75</v>
      </c>
      <c r="F434" s="8" t="n">
        <v>1810537</v>
      </c>
      <c r="G434" s="9" t="n">
        <f aca="false">IF(ISNUMBER(B433),LN(B434/B433), "")</f>
        <v>0.00470474586177988</v>
      </c>
      <c r="H434" s="1" t="str">
        <f aca="false">IF(A434&lt;&gt;"",TEXT(A434,"ddd"),"")</f>
        <v>Thu</v>
      </c>
      <c r="I434" s="1" t="str">
        <f aca="false">IF(A434&lt;&gt;"",TEXT(A434,"MMM"),"")</f>
        <v>Jan</v>
      </c>
      <c r="J434" s="3" t="n">
        <f aca="false">IF(G434&gt;0,1,IF(G434&lt;0,-1,0))</f>
        <v>1</v>
      </c>
      <c r="K434" s="3" t="n">
        <f aca="false">IF(J434=J433,K433+1,1)</f>
        <v>1</v>
      </c>
      <c r="L434" s="9" t="str">
        <f aca="false">IF(ABS(G434)&gt;STRONG_MOV_TRSH,"STRONG","")</f>
        <v/>
      </c>
      <c r="M434" s="9"/>
      <c r="N434" s="9" t="str">
        <f aca="false">IF(L427="STRONG",(E430/E427)-1,"")</f>
        <v/>
      </c>
      <c r="O434" s="1" t="n">
        <f aca="false">(C434-D434)</f>
        <v>329.75</v>
      </c>
      <c r="P434" s="9" t="n">
        <f aca="false">STDEV(G413:G434)*SQRT(252)</f>
        <v>0.201891670073662</v>
      </c>
      <c r="Q434" s="10" t="e">
        <f aca="false">IF(O434&gt;Statistics!$B$11,"High",IF(O434&lt;Statistics!$B$10,"Low", "Normal"))</f>
        <v>#NAME?</v>
      </c>
      <c r="R434" s="9" t="n">
        <f aca="false">G435</f>
        <v>-0.00164298643891971</v>
      </c>
      <c r="S434" s="9" t="n">
        <f aca="false">IF(E437&lt;&gt;"",(E434/E437)-1,"")</f>
        <v>-0.00169042133172781</v>
      </c>
      <c r="T434" s="13" t="n">
        <f aca="false">F434/AVERAGE(F413:F432)</f>
        <v>1.12140227606254</v>
      </c>
      <c r="U434" s="1" t="n">
        <f aca="false">O434-O433</f>
        <v>0.5</v>
      </c>
      <c r="V434" s="9" t="e">
        <f aca="false">IF(Q434="High","Wait",IF(G434&gt;0,"Buy","Sell"))</f>
        <v>#NAME?</v>
      </c>
      <c r="W434" s="9" t="e">
        <f aca="false">IF(Q434="High","Close",IF(G434&lt;0,"Close","Hold"))</f>
        <v>#NAME?</v>
      </c>
      <c r="X434" s="9" t="e">
        <f aca="false">IF(Q434="Normal", "Confirmed","Check")</f>
        <v>#NAME?</v>
      </c>
      <c r="Y434" s="9"/>
    </row>
    <row r="435" customFormat="false" ht="12.8" hidden="false" customHeight="false" outlineLevel="0" collapsed="false">
      <c r="A435" s="11" t="n">
        <v>45688.2083333333</v>
      </c>
      <c r="B435" s="7" t="n">
        <v>21589.25</v>
      </c>
      <c r="C435" s="7" t="n">
        <v>21965.75</v>
      </c>
      <c r="D435" s="7" t="n">
        <v>21531.5</v>
      </c>
      <c r="E435" s="7" t="n">
        <v>21684</v>
      </c>
      <c r="F435" s="8" t="n">
        <v>1801814</v>
      </c>
      <c r="G435" s="9" t="n">
        <f aca="false">IF(ISNUMBER(B434),LN(B435/B434), "")</f>
        <v>-0.00164298643891971</v>
      </c>
      <c r="H435" s="1" t="str">
        <f aca="false">IF(A435&lt;&gt;"",TEXT(A435,"ddd"),"")</f>
        <v>Fri</v>
      </c>
      <c r="I435" s="1" t="str">
        <f aca="false">IF(A435&lt;&gt;"",TEXT(A435,"MMM"),"")</f>
        <v>Jan</v>
      </c>
      <c r="J435" s="3" t="n">
        <f aca="false">IF(G435&gt;0,1,IF(G435&lt;0,-1,0))</f>
        <v>-1</v>
      </c>
      <c r="K435" s="3" t="n">
        <f aca="false">IF(J435=J434,K434+1,1)</f>
        <v>1</v>
      </c>
      <c r="L435" s="9" t="str">
        <f aca="false">IF(ABS(G435)&gt;STRONG_MOV_TRSH,"STRONG","")</f>
        <v/>
      </c>
      <c r="M435" s="9"/>
      <c r="N435" s="9" t="str">
        <f aca="false">IF(L428="STRONG",(E431/E428)-1,"")</f>
        <v/>
      </c>
      <c r="O435" s="1" t="n">
        <f aca="false">(C435-D435)</f>
        <v>434.25</v>
      </c>
      <c r="P435" s="9" t="n">
        <f aca="false">STDEV(G414:G435)*SQRT(252)</f>
        <v>0.196739640745853</v>
      </c>
      <c r="Q435" s="10" t="e">
        <f aca="false">IF(O435&gt;Statistics!$B$11,"High",IF(O435&lt;Statistics!$B$10,"Low", "Normal"))</f>
        <v>#NAME?</v>
      </c>
      <c r="R435" s="9" t="n">
        <f aca="false">G436</f>
        <v>-0.0085709660216469</v>
      </c>
      <c r="S435" s="9" t="n">
        <f aca="false">IF(E438&lt;&gt;"",(E435/E438)-1,"")</f>
        <v>0.00547157562830392</v>
      </c>
      <c r="T435" s="13" t="n">
        <f aca="false">F435/AVERAGE(F414:F433)</f>
        <v>1.10171489352817</v>
      </c>
      <c r="U435" s="1" t="n">
        <f aca="false">O435-O434</f>
        <v>104.5</v>
      </c>
      <c r="V435" s="9" t="e">
        <f aca="false">IF(Q435="High","Wait",IF(G435&gt;0,"Buy","Sell"))</f>
        <v>#NAME?</v>
      </c>
      <c r="W435" s="9" t="e">
        <f aca="false">IF(Q435="High","Close",IF(G435&lt;0,"Close","Hold"))</f>
        <v>#NAME?</v>
      </c>
      <c r="X435" s="9" t="e">
        <f aca="false">IF(Q435="Normal", "Confirmed","Check")</f>
        <v>#NAME?</v>
      </c>
      <c r="Y435" s="9"/>
    </row>
    <row r="436" customFormat="false" ht="12.8" hidden="false" customHeight="false" outlineLevel="0" collapsed="false">
      <c r="A436" s="11" t="n">
        <v>45691.2083333333</v>
      </c>
      <c r="B436" s="7" t="n">
        <v>21405</v>
      </c>
      <c r="C436" s="7" t="n">
        <v>21577.75</v>
      </c>
      <c r="D436" s="7" t="n">
        <v>20940.25</v>
      </c>
      <c r="E436" s="7" t="n">
        <v>21280.25</v>
      </c>
      <c r="F436" s="8" t="n">
        <v>2309233</v>
      </c>
      <c r="G436" s="9" t="n">
        <f aca="false">IF(ISNUMBER(B435),LN(B436/B435), "")</f>
        <v>-0.0085709660216469</v>
      </c>
      <c r="H436" s="1" t="str">
        <f aca="false">IF(A436&lt;&gt;"",TEXT(A436,"ddd"),"")</f>
        <v>Mon</v>
      </c>
      <c r="I436" s="1" t="str">
        <f aca="false">IF(A436&lt;&gt;"",TEXT(A436,"MMM"),"")</f>
        <v>Feb</v>
      </c>
      <c r="J436" s="3" t="n">
        <f aca="false">IF(G436&gt;0,1,IF(G436&lt;0,-1,0))</f>
        <v>-1</v>
      </c>
      <c r="K436" s="3" t="n">
        <f aca="false">IF(J436=J435,K435+1,1)</f>
        <v>2</v>
      </c>
      <c r="L436" s="9" t="str">
        <f aca="false">IF(ABS(G436)&gt;STRONG_MOV_TRSH,"STRONG","")</f>
        <v/>
      </c>
      <c r="M436" s="9"/>
      <c r="N436" s="9" t="str">
        <f aca="false">IF(L429="STRONG",(E432/E429)-1,"")</f>
        <v/>
      </c>
      <c r="O436" s="1" t="n">
        <f aca="false">(C436-D436)</f>
        <v>637.5</v>
      </c>
      <c r="P436" s="9" t="n">
        <f aca="false">STDEV(G415:G436)*SQRT(252)</f>
        <v>0.196556990823559</v>
      </c>
      <c r="Q436" s="10" t="e">
        <f aca="false">IF(O436&gt;Statistics!$B$11,"High",IF(O436&lt;Statistics!$B$10,"Low", "Normal"))</f>
        <v>#NAME?</v>
      </c>
      <c r="R436" s="9" t="n">
        <f aca="false">G437</f>
        <v>0.0123158125714747</v>
      </c>
      <c r="S436" s="9" t="n">
        <f aca="false">IF(E439&lt;&gt;"",(E436/E439)-1,"")</f>
        <v>-0.022406743844175</v>
      </c>
      <c r="T436" s="13" t="n">
        <f aca="false">F436/AVERAGE(F415:F434)</f>
        <v>1.3930333582745</v>
      </c>
      <c r="U436" s="1" t="n">
        <f aca="false">O436-O435</f>
        <v>203.25</v>
      </c>
      <c r="V436" s="9" t="e">
        <f aca="false">IF(Q436="High","Wait",IF(G436&gt;0,"Buy","Sell"))</f>
        <v>#NAME?</v>
      </c>
      <c r="W436" s="9" t="e">
        <f aca="false">IF(Q436="High","Close",IF(G436&lt;0,"Close","Hold"))</f>
        <v>#NAME?</v>
      </c>
      <c r="X436" s="9" t="e">
        <f aca="false">IF(Q436="Normal", "Confirmed","Check")</f>
        <v>#NAME?</v>
      </c>
      <c r="Y436" s="9"/>
    </row>
    <row r="437" customFormat="false" ht="12.8" hidden="false" customHeight="false" outlineLevel="0" collapsed="false">
      <c r="A437" s="11" t="n">
        <v>45692.2083333333</v>
      </c>
      <c r="B437" s="7" t="n">
        <v>21670.25</v>
      </c>
      <c r="C437" s="7" t="n">
        <v>21694.75</v>
      </c>
      <c r="D437" s="7" t="n">
        <v>21240.75</v>
      </c>
      <c r="E437" s="7" t="n">
        <v>21592.25</v>
      </c>
      <c r="F437" s="8" t="n">
        <v>1416308</v>
      </c>
      <c r="G437" s="9" t="n">
        <f aca="false">IF(ISNUMBER(B436),LN(B437/B436), "")</f>
        <v>0.0123158125714747</v>
      </c>
      <c r="H437" s="1" t="str">
        <f aca="false">IF(A437&lt;&gt;"",TEXT(A437,"ddd"),"")</f>
        <v>Tue</v>
      </c>
      <c r="I437" s="1" t="str">
        <f aca="false">IF(A437&lt;&gt;"",TEXT(A437,"MMM"),"")</f>
        <v>Feb</v>
      </c>
      <c r="J437" s="3" t="n">
        <f aca="false">IF(G437&gt;0,1,IF(G437&lt;0,-1,0))</f>
        <v>1</v>
      </c>
      <c r="K437" s="3" t="n">
        <f aca="false">IF(J437=J436,K436+1,1)</f>
        <v>1</v>
      </c>
      <c r="L437" s="9" t="str">
        <f aca="false">IF(ABS(G437)&gt;STRONG_MOV_TRSH,"STRONG","")</f>
        <v/>
      </c>
      <c r="M437" s="9"/>
      <c r="N437" s="9" t="str">
        <f aca="false">IF(L430="STRONG",(E433/E430)-1,"")</f>
        <v/>
      </c>
      <c r="O437" s="1" t="n">
        <f aca="false">(C437-D437)</f>
        <v>454</v>
      </c>
      <c r="P437" s="9" t="n">
        <f aca="false">STDEV(G416:G437)*SQRT(252)</f>
        <v>0.200248691770548</v>
      </c>
      <c r="Q437" s="10" t="e">
        <f aca="false">IF(O437&gt;Statistics!$B$11,"High",IF(O437&lt;Statistics!$B$10,"Low", "Normal"))</f>
        <v>#NAME?</v>
      </c>
      <c r="R437" s="9" t="n">
        <f aca="false">G438</f>
        <v>0.00427092796354576</v>
      </c>
      <c r="S437" s="9" t="n">
        <f aca="false">IF(E440&lt;&gt;"",(E437/E440)-1,"")</f>
        <v>-0.0104263339405813</v>
      </c>
      <c r="T437" s="13" t="n">
        <f aca="false">F437/AVERAGE(F416:F435)</f>
        <v>0.859094367522716</v>
      </c>
      <c r="U437" s="1" t="n">
        <f aca="false">O437-O436</f>
        <v>-183.5</v>
      </c>
      <c r="V437" s="9" t="e">
        <f aca="false">IF(Q437="High","Wait",IF(G437&gt;0,"Buy","Sell"))</f>
        <v>#NAME?</v>
      </c>
      <c r="W437" s="9" t="e">
        <f aca="false">IF(Q437="High","Close",IF(G437&lt;0,"Close","Hold"))</f>
        <v>#NAME?</v>
      </c>
      <c r="X437" s="9" t="e">
        <f aca="false">IF(Q437="Normal", "Confirmed","Check")</f>
        <v>#NAME?</v>
      </c>
      <c r="Y437" s="9"/>
    </row>
    <row r="438" customFormat="false" ht="12.8" hidden="false" customHeight="false" outlineLevel="0" collapsed="false">
      <c r="A438" s="11" t="n">
        <v>45693.2083333333</v>
      </c>
      <c r="B438" s="7" t="n">
        <v>21763</v>
      </c>
      <c r="C438" s="7" t="n">
        <v>21795.5</v>
      </c>
      <c r="D438" s="7" t="n">
        <v>21429</v>
      </c>
      <c r="E438" s="7" t="n">
        <v>21566</v>
      </c>
      <c r="F438" s="8" t="n">
        <v>1329849</v>
      </c>
      <c r="G438" s="9" t="n">
        <f aca="false">IF(ISNUMBER(B437),LN(B438/B437), "")</f>
        <v>0.00427092796354576</v>
      </c>
      <c r="H438" s="1" t="str">
        <f aca="false">IF(A438&lt;&gt;"",TEXT(A438,"ddd"),"")</f>
        <v>Wed</v>
      </c>
      <c r="I438" s="1" t="str">
        <f aca="false">IF(A438&lt;&gt;"",TEXT(A438,"MMM"),"")</f>
        <v>Feb</v>
      </c>
      <c r="J438" s="3" t="n">
        <f aca="false">IF(G438&gt;0,1,IF(G438&lt;0,-1,0))</f>
        <v>1</v>
      </c>
      <c r="K438" s="3" t="n">
        <f aca="false">IF(J438=J437,K437+1,1)</f>
        <v>2</v>
      </c>
      <c r="L438" s="9" t="str">
        <f aca="false">IF(ABS(G438)&gt;STRONG_MOV_TRSH,"STRONG","")</f>
        <v/>
      </c>
      <c r="M438" s="9"/>
      <c r="N438" s="9" t="n">
        <f aca="false">IF(L431="STRONG",(E434/E431)-1,"")</f>
        <v>-0.0100120558011367</v>
      </c>
      <c r="O438" s="1" t="n">
        <f aca="false">(C438-D438)</f>
        <v>366.5</v>
      </c>
      <c r="P438" s="9" t="n">
        <f aca="false">STDEV(G417:G438)*SQRT(252)</f>
        <v>0.193233305712242</v>
      </c>
      <c r="Q438" s="10" t="e">
        <f aca="false">IF(O438&gt;Statistics!$B$11,"High",IF(O438&lt;Statistics!$B$10,"Low", "Normal"))</f>
        <v>#NAME?</v>
      </c>
      <c r="R438" s="9" t="n">
        <f aca="false">G439</f>
        <v>0.00498456964534872</v>
      </c>
      <c r="S438" s="9" t="n">
        <f aca="false">IF(E441&lt;&gt;"",(E438/E441)-1,"")</f>
        <v>0.00471703607076712</v>
      </c>
      <c r="T438" s="13" t="n">
        <f aca="false">F438/AVERAGE(F417:F436)</f>
        <v>0.783722048112384</v>
      </c>
      <c r="U438" s="1" t="n">
        <f aca="false">O438-O437</f>
        <v>-87.5</v>
      </c>
      <c r="V438" s="9" t="e">
        <f aca="false">IF(Q438="High","Wait",IF(G438&gt;0,"Buy","Sell"))</f>
        <v>#NAME?</v>
      </c>
      <c r="W438" s="9" t="e">
        <f aca="false">IF(Q438="High","Close",IF(G438&lt;0,"Close","Hold"))</f>
        <v>#NAME?</v>
      </c>
      <c r="X438" s="9" t="e">
        <f aca="false">IF(Q438="Normal", "Confirmed","Check")</f>
        <v>#NAME?</v>
      </c>
      <c r="Y438" s="9"/>
    </row>
    <row r="439" customFormat="false" ht="12.8" hidden="false" customHeight="false" outlineLevel="0" collapsed="false">
      <c r="A439" s="11" t="n">
        <v>45694.2083333333</v>
      </c>
      <c r="B439" s="7" t="n">
        <v>21871.75</v>
      </c>
      <c r="C439" s="7" t="n">
        <v>21882</v>
      </c>
      <c r="D439" s="7" t="n">
        <v>21706</v>
      </c>
      <c r="E439" s="7" t="n">
        <v>21768</v>
      </c>
      <c r="F439" s="8" t="n">
        <v>1248013</v>
      </c>
      <c r="G439" s="9" t="n">
        <f aca="false">IF(ISNUMBER(B438),LN(B439/B438), "")</f>
        <v>0.00498456964534872</v>
      </c>
      <c r="H439" s="1" t="str">
        <f aca="false">IF(A439&lt;&gt;"",TEXT(A439,"ddd"),"")</f>
        <v>Thu</v>
      </c>
      <c r="I439" s="1" t="str">
        <f aca="false">IF(A439&lt;&gt;"",TEXT(A439,"MMM"),"")</f>
        <v>Feb</v>
      </c>
      <c r="J439" s="3" t="n">
        <f aca="false">IF(G439&gt;0,1,IF(G439&lt;0,-1,0))</f>
        <v>1</v>
      </c>
      <c r="K439" s="3" t="n">
        <f aca="false">IF(J439=J438,K438+1,1)</f>
        <v>3</v>
      </c>
      <c r="L439" s="9" t="str">
        <f aca="false">IF(ABS(G439)&gt;STRONG_MOV_TRSH,"STRONG","")</f>
        <v/>
      </c>
      <c r="M439" s="9"/>
      <c r="N439" s="9" t="str">
        <f aca="false">IF(L432="STRONG",(E435/E432)-1,"")</f>
        <v/>
      </c>
      <c r="O439" s="1" t="n">
        <f aca="false">(C439-D439)</f>
        <v>176</v>
      </c>
      <c r="P439" s="9" t="n">
        <f aca="false">STDEV(G418:G439)*SQRT(252)</f>
        <v>0.190672951615202</v>
      </c>
      <c r="Q439" s="10" t="e">
        <f aca="false">IF(O439&gt;Statistics!$B$11,"High",IF(O439&lt;Statistics!$B$10,"Low", "Normal"))</f>
        <v>#NAME?</v>
      </c>
      <c r="R439" s="9" t="n">
        <f aca="false">G440</f>
        <v>-0.0129308675491529</v>
      </c>
      <c r="S439" s="9" t="n">
        <f aca="false">IF(E442&lt;&gt;"",(E439/E442)-1,"")</f>
        <v>-0.00293147673140348</v>
      </c>
      <c r="T439" s="13" t="n">
        <f aca="false">F439/AVERAGE(F418:F437)</f>
        <v>0.737384795165737</v>
      </c>
      <c r="U439" s="1" t="n">
        <f aca="false">O439-O438</f>
        <v>-190.5</v>
      </c>
      <c r="V439" s="9" t="e">
        <f aca="false">IF(Q439="High","Wait",IF(G439&gt;0,"Buy","Sell"))</f>
        <v>#NAME?</v>
      </c>
      <c r="W439" s="9" t="e">
        <f aca="false">IF(Q439="High","Close",IF(G439&lt;0,"Close","Hold"))</f>
        <v>#NAME?</v>
      </c>
      <c r="X439" s="9" t="e">
        <f aca="false">IF(Q439="Normal", "Confirmed","Check")</f>
        <v>#NAME?</v>
      </c>
      <c r="Y439" s="9"/>
    </row>
    <row r="440" customFormat="false" ht="12.8" hidden="false" customHeight="false" outlineLevel="0" collapsed="false">
      <c r="A440" s="11" t="n">
        <v>45695.2083333333</v>
      </c>
      <c r="B440" s="7" t="n">
        <v>21590.75</v>
      </c>
      <c r="C440" s="7" t="n">
        <v>21967.75</v>
      </c>
      <c r="D440" s="7" t="n">
        <v>21553</v>
      </c>
      <c r="E440" s="7" t="n">
        <v>21819.75</v>
      </c>
      <c r="F440" s="8" t="n">
        <v>1574065</v>
      </c>
      <c r="G440" s="9" t="n">
        <f aca="false">IF(ISNUMBER(B439),LN(B440/B439), "")</f>
        <v>-0.0129308675491529</v>
      </c>
      <c r="H440" s="1" t="str">
        <f aca="false">IF(A440&lt;&gt;"",TEXT(A440,"ddd"),"")</f>
        <v>Fri</v>
      </c>
      <c r="I440" s="1" t="str">
        <f aca="false">IF(A440&lt;&gt;"",TEXT(A440,"MMM"),"")</f>
        <v>Feb</v>
      </c>
      <c r="J440" s="3" t="n">
        <f aca="false">IF(G440&gt;0,1,IF(G440&lt;0,-1,0))</f>
        <v>-1</v>
      </c>
      <c r="K440" s="3" t="n">
        <f aca="false">IF(J440=J439,K439+1,1)</f>
        <v>1</v>
      </c>
      <c r="L440" s="9" t="str">
        <f aca="false">IF(ABS(G440)&gt;STRONG_MOV_TRSH,"STRONG","")</f>
        <v/>
      </c>
      <c r="M440" s="9"/>
      <c r="N440" s="9" t="str">
        <f aca="false">IF(L433="STRONG",(E436/E433)-1,"")</f>
        <v/>
      </c>
      <c r="O440" s="1" t="n">
        <f aca="false">(C440-D440)</f>
        <v>414.75</v>
      </c>
      <c r="P440" s="9" t="n">
        <f aca="false">STDEV(G419:G440)*SQRT(252)</f>
        <v>0.185724425512207</v>
      </c>
      <c r="Q440" s="10" t="e">
        <f aca="false">IF(O440&gt;Statistics!$B$11,"High",IF(O440&lt;Statistics!$B$10,"Low", "Normal"))</f>
        <v>#NAME?</v>
      </c>
      <c r="R440" s="9" t="n">
        <f aca="false">G441</f>
        <v>0.0117757434164342</v>
      </c>
      <c r="S440" s="9" t="n">
        <f aca="false">IF(E443&lt;&gt;"",(E440/E443)-1,"")</f>
        <v>0.000814145491239371</v>
      </c>
      <c r="T440" s="13" t="n">
        <f aca="false">F440/AVERAGE(F419:F438)</f>
        <v>0.943839010979111</v>
      </c>
      <c r="U440" s="1" t="n">
        <f aca="false">O440-O439</f>
        <v>238.75</v>
      </c>
      <c r="V440" s="9" t="e">
        <f aca="false">IF(Q440="High","Wait",IF(G440&gt;0,"Buy","Sell"))</f>
        <v>#NAME?</v>
      </c>
      <c r="W440" s="9" t="e">
        <f aca="false">IF(Q440="High","Close",IF(G440&lt;0,"Close","Hold"))</f>
        <v>#NAME?</v>
      </c>
      <c r="X440" s="9" t="e">
        <f aca="false">IF(Q440="Normal", "Confirmed","Check")</f>
        <v>#NAME?</v>
      </c>
      <c r="Y440" s="9"/>
    </row>
    <row r="441" customFormat="false" ht="12.8" hidden="false" customHeight="false" outlineLevel="0" collapsed="false">
      <c r="A441" s="11" t="n">
        <v>45698.2083333333</v>
      </c>
      <c r="B441" s="7" t="n">
        <v>21846.5</v>
      </c>
      <c r="C441" s="7" t="n">
        <v>21893.75</v>
      </c>
      <c r="D441" s="7" t="n">
        <v>21415</v>
      </c>
      <c r="E441" s="7" t="n">
        <v>21464.75</v>
      </c>
      <c r="F441" s="8" t="n">
        <v>1010477</v>
      </c>
      <c r="G441" s="9" t="n">
        <f aca="false">IF(ISNUMBER(B440),LN(B441/B440), "")</f>
        <v>0.0117757434164342</v>
      </c>
      <c r="H441" s="1" t="str">
        <f aca="false">IF(A441&lt;&gt;"",TEXT(A441,"ddd"),"")</f>
        <v>Mon</v>
      </c>
      <c r="I441" s="1" t="str">
        <f aca="false">IF(A441&lt;&gt;"",TEXT(A441,"MMM"),"")</f>
        <v>Feb</v>
      </c>
      <c r="J441" s="3" t="n">
        <f aca="false">IF(G441&gt;0,1,IF(G441&lt;0,-1,0))</f>
        <v>1</v>
      </c>
      <c r="K441" s="3" t="n">
        <f aca="false">IF(J441=J440,K440+1,1)</f>
        <v>1</v>
      </c>
      <c r="L441" s="9" t="str">
        <f aca="false">IF(ABS(G441)&gt;STRONG_MOV_TRSH,"STRONG","")</f>
        <v/>
      </c>
      <c r="M441" s="9"/>
      <c r="N441" s="9" t="str">
        <f aca="false">IF(L434="STRONG",(E437/E434)-1,"")</f>
        <v/>
      </c>
      <c r="O441" s="1" t="n">
        <f aca="false">(C441-D441)</f>
        <v>478.75</v>
      </c>
      <c r="P441" s="9" t="n">
        <f aca="false">STDEV(G420:G441)*SQRT(252)</f>
        <v>0.189591357590524</v>
      </c>
      <c r="Q441" s="10" t="e">
        <f aca="false">IF(O441&gt;Statistics!$B$11,"High",IF(O441&lt;Statistics!$B$10,"Low", "Normal"))</f>
        <v>#NAME?</v>
      </c>
      <c r="R441" s="9" t="n">
        <f aca="false">G442</f>
        <v>-0.00273873879883719</v>
      </c>
      <c r="S441" s="9" t="n">
        <f aca="false">IF(E444&lt;&gt;"",(E441/E444)-1,"")</f>
        <v>-0.0183055110907844</v>
      </c>
      <c r="T441" s="13" t="n">
        <f aca="false">F441/AVERAGE(F420:F439)</f>
        <v>0.617028819840337</v>
      </c>
      <c r="U441" s="1" t="n">
        <f aca="false">O441-O440</f>
        <v>64</v>
      </c>
      <c r="V441" s="9" t="e">
        <f aca="false">IF(Q441="High","Wait",IF(G441&gt;0,"Buy","Sell"))</f>
        <v>#NAME?</v>
      </c>
      <c r="W441" s="9" t="e">
        <f aca="false">IF(Q441="High","Close",IF(G441&lt;0,"Close","Hold"))</f>
        <v>#NAME?</v>
      </c>
      <c r="X441" s="9" t="e">
        <f aca="false">IF(Q441="Normal", "Confirmed","Check")</f>
        <v>#NAME?</v>
      </c>
      <c r="Y441" s="9"/>
    </row>
    <row r="442" customFormat="false" ht="12.8" hidden="false" customHeight="false" outlineLevel="0" collapsed="false">
      <c r="A442" s="11" t="n">
        <v>45699.2083333333</v>
      </c>
      <c r="B442" s="7" t="n">
        <v>21786.75</v>
      </c>
      <c r="C442" s="7" t="n">
        <v>21871.25</v>
      </c>
      <c r="D442" s="7" t="n">
        <v>21669.5</v>
      </c>
      <c r="E442" s="7" t="n">
        <v>21832</v>
      </c>
      <c r="F442" s="8" t="n">
        <v>1130598</v>
      </c>
      <c r="G442" s="9" t="n">
        <f aca="false">IF(ISNUMBER(B441),LN(B442/B441), "")</f>
        <v>-0.00273873879883719</v>
      </c>
      <c r="H442" s="1" t="str">
        <f aca="false">IF(A442&lt;&gt;"",TEXT(A442,"ddd"),"")</f>
        <v>Tue</v>
      </c>
      <c r="I442" s="1" t="str">
        <f aca="false">IF(A442&lt;&gt;"",TEXT(A442,"MMM"),"")</f>
        <v>Feb</v>
      </c>
      <c r="J442" s="3" t="n">
        <f aca="false">IF(G442&gt;0,1,IF(G442&lt;0,-1,0))</f>
        <v>-1</v>
      </c>
      <c r="K442" s="3" t="n">
        <f aca="false">IF(J442=J441,K441+1,1)</f>
        <v>1</v>
      </c>
      <c r="L442" s="9" t="str">
        <f aca="false">IF(ABS(G442)&gt;STRONG_MOV_TRSH,"STRONG","")</f>
        <v/>
      </c>
      <c r="M442" s="9"/>
      <c r="N442" s="9" t="str">
        <f aca="false">IF(L435="STRONG",(E438/E435)-1,"")</f>
        <v/>
      </c>
      <c r="O442" s="1" t="n">
        <f aca="false">(C442-D442)</f>
        <v>201.75</v>
      </c>
      <c r="P442" s="9" t="n">
        <f aca="false">STDEV(G421:G442)*SQRT(252)</f>
        <v>0.189584868453883</v>
      </c>
      <c r="Q442" s="10" t="e">
        <f aca="false">IF(O442&gt;Statistics!$B$11,"High",IF(O442&lt;Statistics!$B$10,"Low", "Normal"))</f>
        <v>#NAME?</v>
      </c>
      <c r="R442" s="9" t="n">
        <f aca="false">G443</f>
        <v>0.000825849123019034</v>
      </c>
      <c r="S442" s="9" t="n">
        <f aca="false">IF(E445&lt;&gt;"",(E442/E445)-1,"")</f>
        <v>-0.0108959112017216</v>
      </c>
      <c r="T442" s="13" t="n">
        <f aca="false">F442/AVERAGE(F421:F440)</f>
        <v>0.663969479196477</v>
      </c>
      <c r="U442" s="1" t="n">
        <f aca="false">O442-O441</f>
        <v>-277</v>
      </c>
      <c r="V442" s="9" t="e">
        <f aca="false">IF(Q442="High","Wait",IF(G442&gt;0,"Buy","Sell"))</f>
        <v>#NAME?</v>
      </c>
      <c r="W442" s="9" t="e">
        <f aca="false">IF(Q442="High","Close",IF(G442&lt;0,"Close","Hold"))</f>
        <v>#NAME?</v>
      </c>
      <c r="X442" s="9" t="e">
        <f aca="false">IF(Q442="Normal", "Confirmed","Check")</f>
        <v>#NAME?</v>
      </c>
      <c r="Y442" s="9"/>
    </row>
    <row r="443" customFormat="false" ht="12.8" hidden="false" customHeight="false" outlineLevel="0" collapsed="false">
      <c r="A443" s="11" t="n">
        <v>45700.2083333333</v>
      </c>
      <c r="B443" s="7" t="n">
        <v>21804.75</v>
      </c>
      <c r="C443" s="7" t="n">
        <v>21862.75</v>
      </c>
      <c r="D443" s="7" t="n">
        <v>21510</v>
      </c>
      <c r="E443" s="7" t="n">
        <v>21802</v>
      </c>
      <c r="F443" s="8" t="n">
        <v>1420479</v>
      </c>
      <c r="G443" s="9" t="n">
        <f aca="false">IF(ISNUMBER(B442),LN(B443/B442), "")</f>
        <v>0.000825849123019034</v>
      </c>
      <c r="H443" s="1" t="str">
        <f aca="false">IF(A443&lt;&gt;"",TEXT(A443,"ddd"),"")</f>
        <v>Wed</v>
      </c>
      <c r="I443" s="1" t="str">
        <f aca="false">IF(A443&lt;&gt;"",TEXT(A443,"MMM"),"")</f>
        <v>Feb</v>
      </c>
      <c r="J443" s="3" t="n">
        <f aca="false">IF(G443&gt;0,1,IF(G443&lt;0,-1,0))</f>
        <v>1</v>
      </c>
      <c r="K443" s="3" t="n">
        <f aca="false">IF(J443=J442,K442+1,1)</f>
        <v>1</v>
      </c>
      <c r="L443" s="9" t="str">
        <f aca="false">IF(ABS(G443)&gt;STRONG_MOV_TRSH,"STRONG","")</f>
        <v/>
      </c>
      <c r="M443" s="9"/>
      <c r="N443" s="9" t="str">
        <f aca="false">IF(L436="STRONG",(E439/E436)-1,"")</f>
        <v/>
      </c>
      <c r="O443" s="1" t="n">
        <f aca="false">(C443-D443)</f>
        <v>352.75</v>
      </c>
      <c r="P443" s="9" t="n">
        <f aca="false">STDEV(G422:G443)*SQRT(252)</f>
        <v>0.182477241356655</v>
      </c>
      <c r="Q443" s="10" t="e">
        <f aca="false">IF(O443&gt;Statistics!$B$11,"High",IF(O443&lt;Statistics!$B$10,"Low", "Normal"))</f>
        <v>#NAME?</v>
      </c>
      <c r="R443" s="9" t="n">
        <f aca="false">G444</f>
        <v>0.0140491404094733</v>
      </c>
      <c r="S443" s="9" t="n">
        <f aca="false">IF(E446&lt;&gt;"",(E443/E446)-1,"")</f>
        <v>-0.0196060796834248</v>
      </c>
      <c r="T443" s="13" t="n">
        <f aca="false">F443/AVERAGE(F422:F441)</f>
        <v>0.86312851860712</v>
      </c>
      <c r="U443" s="1" t="n">
        <f aca="false">O443-O442</f>
        <v>151</v>
      </c>
      <c r="V443" s="9" t="e">
        <f aca="false">IF(Q443="High","Wait",IF(G443&gt;0,"Buy","Sell"))</f>
        <v>#NAME?</v>
      </c>
      <c r="W443" s="9" t="e">
        <f aca="false">IF(Q443="High","Close",IF(G443&lt;0,"Close","Hold"))</f>
        <v>#NAME?</v>
      </c>
      <c r="X443" s="9" t="e">
        <f aca="false">IF(Q443="Normal", "Confirmed","Check")</f>
        <v>#NAME?</v>
      </c>
      <c r="Y443" s="9"/>
    </row>
    <row r="444" customFormat="false" ht="12.8" hidden="false" customHeight="false" outlineLevel="0" collapsed="false">
      <c r="A444" s="11" t="n">
        <v>45701.2083333333</v>
      </c>
      <c r="B444" s="7" t="n">
        <v>22113.25</v>
      </c>
      <c r="C444" s="7" t="n">
        <v>22123.75</v>
      </c>
      <c r="D444" s="7" t="n">
        <v>21752.75</v>
      </c>
      <c r="E444" s="7" t="n">
        <v>21865</v>
      </c>
      <c r="F444" s="8" t="n">
        <v>1453821</v>
      </c>
      <c r="G444" s="9" t="n">
        <f aca="false">IF(ISNUMBER(B443),LN(B444/B443), "")</f>
        <v>0.0140491404094733</v>
      </c>
      <c r="H444" s="1" t="str">
        <f aca="false">IF(A444&lt;&gt;"",TEXT(A444,"ddd"),"")</f>
        <v>Thu</v>
      </c>
      <c r="I444" s="1" t="str">
        <f aca="false">IF(A444&lt;&gt;"",TEXT(A444,"MMM"),"")</f>
        <v>Feb</v>
      </c>
      <c r="J444" s="3" t="n">
        <f aca="false">IF(G444&gt;0,1,IF(G444&lt;0,-1,0))</f>
        <v>1</v>
      </c>
      <c r="K444" s="3" t="n">
        <f aca="false">IF(J444=J443,K443+1,1)</f>
        <v>2</v>
      </c>
      <c r="L444" s="9" t="str">
        <f aca="false">IF(ABS(G444)&gt;STRONG_MOV_TRSH,"STRONG","")</f>
        <v/>
      </c>
      <c r="M444" s="9"/>
      <c r="N444" s="9" t="str">
        <f aca="false">IF(L437="STRONG",(E440/E437)-1,"")</f>
        <v/>
      </c>
      <c r="O444" s="1" t="n">
        <f aca="false">(C444-D444)</f>
        <v>371</v>
      </c>
      <c r="P444" s="9" t="n">
        <f aca="false">STDEV(G423:G444)*SQRT(252)</f>
        <v>0.186219029660654</v>
      </c>
      <c r="Q444" s="10" t="e">
        <f aca="false">IF(O444&gt;Statistics!$B$11,"High",IF(O444&lt;Statistics!$B$10,"Low", "Normal"))</f>
        <v>#NAME?</v>
      </c>
      <c r="R444" s="9" t="n">
        <f aca="false">G445</f>
        <v>0.00374637931269238</v>
      </c>
      <c r="S444" s="9" t="n">
        <f aca="false">IF(E447&lt;&gt;"",(E444/E447)-1,"")</f>
        <v>-0.0162864984028434</v>
      </c>
      <c r="T444" s="13" t="n">
        <f aca="false">F444/AVERAGE(F423:F442)</f>
        <v>0.904813506583095</v>
      </c>
      <c r="U444" s="1" t="n">
        <f aca="false">O444-O443</f>
        <v>18.25</v>
      </c>
      <c r="V444" s="9" t="e">
        <f aca="false">IF(Q444="High","Wait",IF(G444&gt;0,"Buy","Sell"))</f>
        <v>#NAME?</v>
      </c>
      <c r="W444" s="9" t="e">
        <f aca="false">IF(Q444="High","Close",IF(G444&lt;0,"Close","Hold"))</f>
        <v>#NAME?</v>
      </c>
      <c r="X444" s="9" t="e">
        <f aca="false">IF(Q444="Normal", "Confirmed","Check")</f>
        <v>#NAME?</v>
      </c>
      <c r="Y444" s="9"/>
    </row>
    <row r="445" customFormat="false" ht="12.8" hidden="false" customHeight="false" outlineLevel="0" collapsed="false">
      <c r="A445" s="11" t="n">
        <v>45702.2083333333</v>
      </c>
      <c r="B445" s="7" t="n">
        <v>22196.25</v>
      </c>
      <c r="C445" s="7" t="n">
        <v>22224</v>
      </c>
      <c r="D445" s="7" t="n">
        <v>22042.5</v>
      </c>
      <c r="E445" s="7" t="n">
        <v>22072.5</v>
      </c>
      <c r="F445" s="8" t="n">
        <v>1136303</v>
      </c>
      <c r="G445" s="9" t="n">
        <f aca="false">IF(ISNUMBER(B444),LN(B445/B444), "")</f>
        <v>0.00374637931269238</v>
      </c>
      <c r="H445" s="1" t="str">
        <f aca="false">IF(A445&lt;&gt;"",TEXT(A445,"ddd"),"")</f>
        <v>Fri</v>
      </c>
      <c r="I445" s="1" t="str">
        <f aca="false">IF(A445&lt;&gt;"",TEXT(A445,"MMM"),"")</f>
        <v>Feb</v>
      </c>
      <c r="J445" s="3" t="n">
        <f aca="false">IF(G445&gt;0,1,IF(G445&lt;0,-1,0))</f>
        <v>1</v>
      </c>
      <c r="K445" s="3" t="n">
        <f aca="false">IF(J445=J444,K444+1,1)</f>
        <v>3</v>
      </c>
      <c r="L445" s="9" t="str">
        <f aca="false">IF(ABS(G445)&gt;STRONG_MOV_TRSH,"STRONG","")</f>
        <v/>
      </c>
      <c r="M445" s="9"/>
      <c r="N445" s="9" t="str">
        <f aca="false">IF(L438="STRONG",(E441/E438)-1,"")</f>
        <v/>
      </c>
      <c r="O445" s="1" t="n">
        <f aca="false">(C445-D445)</f>
        <v>181.5</v>
      </c>
      <c r="P445" s="9" t="n">
        <f aca="false">STDEV(G424:G445)*SQRT(252)</f>
        <v>0.18577164872316</v>
      </c>
      <c r="Q445" s="10" t="e">
        <f aca="false">IF(O445&gt;Statistics!$B$11,"High",IF(O445&lt;Statistics!$B$10,"Low", "Normal"))</f>
        <v>#NAME?</v>
      </c>
      <c r="R445" s="9" t="n">
        <f aca="false">G446</f>
        <v>0.00162058173824715</v>
      </c>
      <c r="S445" s="9" t="n">
        <f aca="false">IF(E448&lt;&gt;"",(E445/E448)-1,"")</f>
        <v>-0.00641458474004053</v>
      </c>
      <c r="T445" s="13" t="n">
        <f aca="false">F445/AVERAGE(F424:F443)</f>
        <v>0.717014207514141</v>
      </c>
      <c r="U445" s="1" t="n">
        <f aca="false">O445-O444</f>
        <v>-189.5</v>
      </c>
      <c r="V445" s="9" t="e">
        <f aca="false">IF(Q445="High","Wait",IF(G445&gt;0,"Buy","Sell"))</f>
        <v>#NAME?</v>
      </c>
      <c r="W445" s="9" t="e">
        <f aca="false">IF(Q445="High","Close",IF(G445&lt;0,"Close","Hold"))</f>
        <v>#NAME?</v>
      </c>
      <c r="X445" s="9" t="e">
        <f aca="false">IF(Q445="Normal", "Confirmed","Check")</f>
        <v>#NAME?</v>
      </c>
      <c r="Y445" s="9"/>
    </row>
    <row r="446" customFormat="false" ht="12.8" hidden="false" customHeight="false" outlineLevel="0" collapsed="false">
      <c r="A446" s="11" t="n">
        <v>45706.2083333333</v>
      </c>
      <c r="B446" s="7" t="n">
        <v>22232.25</v>
      </c>
      <c r="C446" s="7" t="n">
        <v>22320</v>
      </c>
      <c r="D446" s="7" t="n">
        <v>22103</v>
      </c>
      <c r="E446" s="7" t="n">
        <v>22238</v>
      </c>
      <c r="F446" s="8" t="n">
        <v>1457366</v>
      </c>
      <c r="G446" s="9" t="n">
        <f aca="false">IF(ISNUMBER(B445),LN(B446/B445), "")</f>
        <v>0.00162058173824715</v>
      </c>
      <c r="H446" s="1" t="str">
        <f aca="false">IF(A446&lt;&gt;"",TEXT(A446,"ddd"),"")</f>
        <v>Tue</v>
      </c>
      <c r="I446" s="1" t="str">
        <f aca="false">IF(A446&lt;&gt;"",TEXT(A446,"MMM"),"")</f>
        <v>Feb</v>
      </c>
      <c r="J446" s="3" t="n">
        <f aca="false">IF(G446&gt;0,1,IF(G446&lt;0,-1,0))</f>
        <v>1</v>
      </c>
      <c r="K446" s="3" t="n">
        <f aca="false">IF(J446=J445,K445+1,1)</f>
        <v>4</v>
      </c>
      <c r="L446" s="9" t="str">
        <f aca="false">IF(ABS(G446)&gt;STRONG_MOV_TRSH,"STRONG","")</f>
        <v/>
      </c>
      <c r="M446" s="9"/>
      <c r="N446" s="9" t="str">
        <f aca="false">IF(L439="STRONG",(E442/E439)-1,"")</f>
        <v/>
      </c>
      <c r="O446" s="1" t="n">
        <f aca="false">(C446-D446)</f>
        <v>217</v>
      </c>
      <c r="P446" s="9" t="n">
        <f aca="false">STDEV(G425:G446)*SQRT(252)</f>
        <v>0.171664126324992</v>
      </c>
      <c r="Q446" s="10" t="e">
        <f aca="false">IF(O446&gt;Statistics!$B$11,"High",IF(O446&lt;Statistics!$B$10,"Low", "Normal"))</f>
        <v>#NAME?</v>
      </c>
      <c r="R446" s="9" t="n">
        <f aca="false">G447</f>
        <v>0.000820542840717497</v>
      </c>
      <c r="S446" s="9" t="n">
        <f aca="false">IF(E449&lt;&gt;"",(E446/E449)-1,"")</f>
        <v>0.00466461107534544</v>
      </c>
      <c r="T446" s="13" t="n">
        <f aca="false">F446/AVERAGE(F425:F444)</f>
        <v>0.920910931952453</v>
      </c>
      <c r="U446" s="1" t="n">
        <f aca="false">O446-O445</f>
        <v>35.5</v>
      </c>
      <c r="V446" s="9" t="e">
        <f aca="false">IF(Q446="High","Wait",IF(G446&gt;0,"Buy","Sell"))</f>
        <v>#NAME?</v>
      </c>
      <c r="W446" s="9" t="e">
        <f aca="false">IF(Q446="High","Close",IF(G446&lt;0,"Close","Hold"))</f>
        <v>#NAME?</v>
      </c>
      <c r="X446" s="9" t="e">
        <f aca="false">IF(Q446="Normal", "Confirmed","Check")</f>
        <v>#NAME?</v>
      </c>
      <c r="Y446" s="9"/>
    </row>
    <row r="447" customFormat="false" ht="12.8" hidden="false" customHeight="false" outlineLevel="0" collapsed="false">
      <c r="A447" s="11" t="n">
        <v>45707.2083333333</v>
      </c>
      <c r="B447" s="7" t="n">
        <v>22250.5</v>
      </c>
      <c r="C447" s="7" t="n">
        <v>22299.75</v>
      </c>
      <c r="D447" s="7" t="n">
        <v>22118</v>
      </c>
      <c r="E447" s="7" t="n">
        <v>22227</v>
      </c>
      <c r="F447" s="8" t="n">
        <v>1142227</v>
      </c>
      <c r="G447" s="9" t="n">
        <f aca="false">IF(ISNUMBER(B446),LN(B447/B446), "")</f>
        <v>0.000820542840717497</v>
      </c>
      <c r="H447" s="1" t="str">
        <f aca="false">IF(A447&lt;&gt;"",TEXT(A447,"ddd"),"")</f>
        <v>Wed</v>
      </c>
      <c r="I447" s="1" t="str">
        <f aca="false">IF(A447&lt;&gt;"",TEXT(A447,"MMM"),"")</f>
        <v>Feb</v>
      </c>
      <c r="J447" s="3" t="n">
        <f aca="false">IF(G447&gt;0,1,IF(G447&lt;0,-1,0))</f>
        <v>1</v>
      </c>
      <c r="K447" s="3" t="n">
        <f aca="false">IF(J447=J446,K446+1,1)</f>
        <v>5</v>
      </c>
      <c r="L447" s="9" t="str">
        <f aca="false">IF(ABS(G447)&gt;STRONG_MOV_TRSH,"STRONG","")</f>
        <v/>
      </c>
      <c r="M447" s="9"/>
      <c r="N447" s="9" t="str">
        <f aca="false">IF(L440="STRONG",(E443/E440)-1,"")</f>
        <v/>
      </c>
      <c r="O447" s="1" t="n">
        <f aca="false">(C447-D447)</f>
        <v>181.75</v>
      </c>
      <c r="P447" s="9" t="n">
        <f aca="false">STDEV(G426:G447)*SQRT(252)</f>
        <v>0.168870689252195</v>
      </c>
      <c r="Q447" s="10" t="e">
        <f aca="false">IF(O447&gt;Statistics!$B$11,"High",IF(O447&lt;Statistics!$B$10,"Low", "Normal"))</f>
        <v>#NAME?</v>
      </c>
      <c r="R447" s="9" t="n">
        <f aca="false">G448</f>
        <v>-0.00489951365598037</v>
      </c>
      <c r="S447" s="9" t="n">
        <f aca="false">IF(E450&lt;&gt;"",(E447/E450)-1,"")</f>
        <v>0.024250313929242</v>
      </c>
      <c r="T447" s="13" t="n">
        <f aca="false">F447/AVERAGE(F426:F445)</f>
        <v>0.733549723888187</v>
      </c>
      <c r="U447" s="1" t="n">
        <f aca="false">O447-O446</f>
        <v>-35.25</v>
      </c>
      <c r="V447" s="9" t="e">
        <f aca="false">IF(Q447="High","Wait",IF(G447&gt;0,"Buy","Sell"))</f>
        <v>#NAME?</v>
      </c>
      <c r="W447" s="9" t="e">
        <f aca="false">IF(Q447="High","Close",IF(G447&lt;0,"Close","Hold"))</f>
        <v>#NAME?</v>
      </c>
      <c r="X447" s="9" t="e">
        <f aca="false">IF(Q447="Normal", "Confirmed","Check")</f>
        <v>#NAME?</v>
      </c>
      <c r="Y447" s="9"/>
    </row>
    <row r="448" customFormat="false" ht="12.8" hidden="false" customHeight="false" outlineLevel="0" collapsed="false">
      <c r="A448" s="11" t="n">
        <v>45708.2083333333</v>
      </c>
      <c r="B448" s="7" t="n">
        <v>22141.75</v>
      </c>
      <c r="C448" s="7" t="n">
        <v>22235</v>
      </c>
      <c r="D448" s="7" t="n">
        <v>21950.75</v>
      </c>
      <c r="E448" s="7" t="n">
        <v>22215</v>
      </c>
      <c r="F448" s="8" t="n">
        <v>1322069</v>
      </c>
      <c r="G448" s="9" t="n">
        <f aca="false">IF(ISNUMBER(B447),LN(B448/B447), "")</f>
        <v>-0.00489951365598037</v>
      </c>
      <c r="H448" s="1" t="str">
        <f aca="false">IF(A448&lt;&gt;"",TEXT(A448,"ddd"),"")</f>
        <v>Thu</v>
      </c>
      <c r="I448" s="1" t="str">
        <f aca="false">IF(A448&lt;&gt;"",TEXT(A448,"MMM"),"")</f>
        <v>Feb</v>
      </c>
      <c r="J448" s="3" t="n">
        <f aca="false">IF(G448&gt;0,1,IF(G448&lt;0,-1,0))</f>
        <v>-1</v>
      </c>
      <c r="K448" s="3" t="n">
        <f aca="false">IF(J448=J447,K447+1,1)</f>
        <v>1</v>
      </c>
      <c r="L448" s="9" t="str">
        <f aca="false">IF(ABS(G448)&gt;STRONG_MOV_TRSH,"STRONG","")</f>
        <v/>
      </c>
      <c r="M448" s="9"/>
      <c r="N448" s="9" t="str">
        <f aca="false">IF(L441="STRONG",(E444/E441)-1,"")</f>
        <v/>
      </c>
      <c r="O448" s="1" t="n">
        <f aca="false">(C448-D448)</f>
        <v>284.25</v>
      </c>
      <c r="P448" s="9" t="n">
        <f aca="false">STDEV(G427:G448)*SQRT(252)</f>
        <v>0.162808856728287</v>
      </c>
      <c r="Q448" s="10" t="e">
        <f aca="false">IF(O448&gt;Statistics!$B$11,"High",IF(O448&lt;Statistics!$B$10,"Low", "Normal"))</f>
        <v>#NAME?</v>
      </c>
      <c r="R448" s="9" t="n">
        <f aca="false">G449</f>
        <v>-0.0211093847367767</v>
      </c>
      <c r="S448" s="9" t="n">
        <f aca="false">IF(E451&lt;&gt;"",(E448/E451)-1,"")</f>
        <v>0.0361353062580894</v>
      </c>
      <c r="T448" s="13" t="n">
        <f aca="false">F448/AVERAGE(F427:F446)</f>
        <v>0.85027136196909</v>
      </c>
      <c r="U448" s="1" t="n">
        <f aca="false">O448-O447</f>
        <v>102.5</v>
      </c>
      <c r="V448" s="9" t="e">
        <f aca="false">IF(Q448="High","Wait",IF(G448&gt;0,"Buy","Sell"))</f>
        <v>#NAME?</v>
      </c>
      <c r="W448" s="9" t="e">
        <f aca="false">IF(Q448="High","Close",IF(G448&lt;0,"Close","Hold"))</f>
        <v>#NAME?</v>
      </c>
      <c r="X448" s="9" t="e">
        <f aca="false">IF(Q448="Normal", "Confirmed","Check")</f>
        <v>#NAME?</v>
      </c>
      <c r="Y448" s="9"/>
    </row>
    <row r="449" customFormat="false" ht="12.8" hidden="false" customHeight="false" outlineLevel="0" collapsed="false">
      <c r="A449" s="11" t="n">
        <v>45709.2083333333</v>
      </c>
      <c r="B449" s="7" t="n">
        <v>21679.25</v>
      </c>
      <c r="C449" s="7" t="n">
        <v>22245.75</v>
      </c>
      <c r="D449" s="7" t="n">
        <v>21652.25</v>
      </c>
      <c r="E449" s="7" t="n">
        <v>22134.75</v>
      </c>
      <c r="F449" s="8" t="n">
        <v>1642695</v>
      </c>
      <c r="G449" s="9" t="n">
        <f aca="false">IF(ISNUMBER(B448),LN(B449/B448), "")</f>
        <v>-0.0211093847367767</v>
      </c>
      <c r="H449" s="1" t="str">
        <f aca="false">IF(A449&lt;&gt;"",TEXT(A449,"ddd"),"")</f>
        <v>Fri</v>
      </c>
      <c r="I449" s="1" t="str">
        <f aca="false">IF(A449&lt;&gt;"",TEXT(A449,"MMM"),"")</f>
        <v>Feb</v>
      </c>
      <c r="J449" s="3" t="n">
        <f aca="false">IF(G449&gt;0,1,IF(G449&lt;0,-1,0))</f>
        <v>-1</v>
      </c>
      <c r="K449" s="3" t="n">
        <f aca="false">IF(J449=J448,K448+1,1)</f>
        <v>2</v>
      </c>
      <c r="L449" s="9" t="str">
        <f aca="false">IF(ABS(G449)&gt;STRONG_MOV_TRSH,"STRONG","")</f>
        <v/>
      </c>
      <c r="M449" s="9"/>
      <c r="N449" s="9" t="str">
        <f aca="false">IF(L442="STRONG",(E445/E442)-1,"")</f>
        <v/>
      </c>
      <c r="O449" s="1" t="n">
        <f aca="false">(C449-D449)</f>
        <v>593.5</v>
      </c>
      <c r="P449" s="9" t="n">
        <f aca="false">STDEV(G428:G449)*SQRT(252)</f>
        <v>0.178485862592895</v>
      </c>
      <c r="Q449" s="10" t="e">
        <f aca="false">IF(O449&gt;Statistics!$B$11,"High",IF(O449&lt;Statistics!$B$10,"Low", "Normal"))</f>
        <v>#NAME?</v>
      </c>
      <c r="R449" s="9" t="n">
        <f aca="false">G450</f>
        <v>-0.012018845590421</v>
      </c>
      <c r="S449" s="9" t="n">
        <f aca="false">IF(E452&lt;&gt;"",(E449/E452)-1,"")</f>
        <v>0.0428621908127209</v>
      </c>
      <c r="T449" s="13" t="n">
        <f aca="false">F449/AVERAGE(F428:F447)</f>
        <v>1.08999922829917</v>
      </c>
      <c r="U449" s="1" t="n">
        <f aca="false">O449-O448</f>
        <v>309.25</v>
      </c>
      <c r="V449" s="9" t="e">
        <f aca="false">IF(Q449="High","Wait",IF(G449&gt;0,"Buy","Sell"))</f>
        <v>#NAME?</v>
      </c>
      <c r="W449" s="9" t="e">
        <f aca="false">IF(Q449="High","Close",IF(G449&lt;0,"Close","Hold"))</f>
        <v>#NAME?</v>
      </c>
      <c r="X449" s="9" t="e">
        <f aca="false">IF(Q449="Normal", "Confirmed","Check")</f>
        <v>#NAME?</v>
      </c>
      <c r="Y449" s="9"/>
    </row>
    <row r="450" customFormat="false" ht="12.8" hidden="false" customHeight="false" outlineLevel="0" collapsed="false">
      <c r="A450" s="11" t="n">
        <v>45712.2083333333</v>
      </c>
      <c r="B450" s="7" t="n">
        <v>21420.25</v>
      </c>
      <c r="C450" s="7" t="n">
        <v>21813</v>
      </c>
      <c r="D450" s="7" t="n">
        <v>21407.25</v>
      </c>
      <c r="E450" s="7" t="n">
        <v>21700.75</v>
      </c>
      <c r="F450" s="8" t="n">
        <v>1742302</v>
      </c>
      <c r="G450" s="9" t="n">
        <f aca="false">IF(ISNUMBER(B449),LN(B450/B449), "")</f>
        <v>-0.012018845590421</v>
      </c>
      <c r="H450" s="1" t="str">
        <f aca="false">IF(A450&lt;&gt;"",TEXT(A450,"ddd"),"")</f>
        <v>Mon</v>
      </c>
      <c r="I450" s="1" t="str">
        <f aca="false">IF(A450&lt;&gt;"",TEXT(A450,"MMM"),"")</f>
        <v>Feb</v>
      </c>
      <c r="J450" s="3" t="n">
        <f aca="false">IF(G450&gt;0,1,IF(G450&lt;0,-1,0))</f>
        <v>-1</v>
      </c>
      <c r="K450" s="3" t="n">
        <f aca="false">IF(J450=J449,K449+1,1)</f>
        <v>3</v>
      </c>
      <c r="L450" s="9" t="str">
        <f aca="false">IF(ABS(G450)&gt;STRONG_MOV_TRSH,"STRONG","")</f>
        <v/>
      </c>
      <c r="M450" s="9"/>
      <c r="N450" s="9" t="str">
        <f aca="false">IF(L443="STRONG",(E446/E443)-1,"")</f>
        <v/>
      </c>
      <c r="O450" s="1" t="n">
        <f aca="false">(C450-D450)</f>
        <v>405.75</v>
      </c>
      <c r="P450" s="9" t="n">
        <f aca="false">STDEV(G429:G450)*SQRT(252)</f>
        <v>0.176279533645216</v>
      </c>
      <c r="Q450" s="10" t="e">
        <f aca="false">IF(O450&gt;Statistics!$B$11,"High",IF(O450&lt;Statistics!$B$10,"Low", "Normal"))</f>
        <v>#NAME?</v>
      </c>
      <c r="R450" s="9" t="n">
        <f aca="false">G451</f>
        <v>-0.012744113236081</v>
      </c>
      <c r="S450" s="9" t="n">
        <f aca="false">IF(E453&lt;&gt;"",(E450/E453)-1,"")</f>
        <v>0.0211757232097691</v>
      </c>
      <c r="T450" s="13" t="n">
        <f aca="false">F450/AVERAGE(F429:F448)</f>
        <v>1.15110059208971</v>
      </c>
      <c r="U450" s="1" t="n">
        <f aca="false">O450-O449</f>
        <v>-187.75</v>
      </c>
      <c r="V450" s="9" t="e">
        <f aca="false">IF(Q450="High","Wait",IF(G450&gt;0,"Buy","Sell"))</f>
        <v>#NAME?</v>
      </c>
      <c r="W450" s="9" t="e">
        <f aca="false">IF(Q450="High","Close",IF(G450&lt;0,"Close","Hold"))</f>
        <v>#NAME?</v>
      </c>
      <c r="X450" s="9" t="e">
        <f aca="false">IF(Q450="Normal", "Confirmed","Check")</f>
        <v>#NAME?</v>
      </c>
      <c r="Y450" s="9"/>
    </row>
    <row r="451" customFormat="false" ht="12.8" hidden="false" customHeight="false" outlineLevel="0" collapsed="false">
      <c r="A451" s="11" t="n">
        <v>45713.2083333333</v>
      </c>
      <c r="B451" s="7" t="n">
        <v>21149</v>
      </c>
      <c r="C451" s="7" t="n">
        <v>21453.25</v>
      </c>
      <c r="D451" s="7" t="n">
        <v>20990.5</v>
      </c>
      <c r="E451" s="7" t="n">
        <v>21440.25</v>
      </c>
      <c r="F451" s="8" t="n">
        <v>2173177</v>
      </c>
      <c r="G451" s="9" t="n">
        <f aca="false">IF(ISNUMBER(B450),LN(B451/B450), "")</f>
        <v>-0.012744113236081</v>
      </c>
      <c r="H451" s="1" t="str">
        <f aca="false">IF(A451&lt;&gt;"",TEXT(A451,"ddd"),"")</f>
        <v>Tue</v>
      </c>
      <c r="I451" s="1" t="str">
        <f aca="false">IF(A451&lt;&gt;"",TEXT(A451,"MMM"),"")</f>
        <v>Feb</v>
      </c>
      <c r="J451" s="3" t="n">
        <f aca="false">IF(G451&gt;0,1,IF(G451&lt;0,-1,0))</f>
        <v>-1</v>
      </c>
      <c r="K451" s="3" t="n">
        <f aca="false">IF(J451=J450,K450+1,1)</f>
        <v>4</v>
      </c>
      <c r="L451" s="9" t="str">
        <f aca="false">IF(ABS(G451)&gt;STRONG_MOV_TRSH,"STRONG","")</f>
        <v/>
      </c>
      <c r="M451" s="9"/>
      <c r="N451" s="9" t="str">
        <f aca="false">IF(L444="STRONG",(E447/E444)-1,"")</f>
        <v/>
      </c>
      <c r="O451" s="1" t="n">
        <f aca="false">(C451-D451)</f>
        <v>462.75</v>
      </c>
      <c r="P451" s="9" t="n">
        <f aca="false">STDEV(G430:G451)*SQRT(252)</f>
        <v>0.180145887690588</v>
      </c>
      <c r="Q451" s="10" t="e">
        <f aca="false">IF(O451&gt;Statistics!$B$11,"High",IF(O451&lt;Statistics!$B$10,"Low", "Normal"))</f>
        <v>#NAME?</v>
      </c>
      <c r="R451" s="9" t="n">
        <f aca="false">G452</f>
        <v>0.0017951629915405</v>
      </c>
      <c r="S451" s="9" t="n">
        <f aca="false">IF(E454&lt;&gt;"",(E451/E454)-1,"")</f>
        <v>0.0382939054214388</v>
      </c>
      <c r="T451" s="13" t="n">
        <f aca="false">F451/AVERAGE(F430:F449)</f>
        <v>1.41395844595526</v>
      </c>
      <c r="U451" s="1" t="n">
        <f aca="false">O451-O450</f>
        <v>57</v>
      </c>
      <c r="V451" s="9" t="e">
        <f aca="false">IF(Q451="High","Wait",IF(G451&gt;0,"Buy","Sell"))</f>
        <v>#NAME?</v>
      </c>
      <c r="W451" s="9" t="e">
        <f aca="false">IF(Q451="High","Close",IF(G451&lt;0,"Close","Hold"))</f>
        <v>#NAME?</v>
      </c>
      <c r="X451" s="9" t="e">
        <f aca="false">IF(Q451="Normal", "Confirmed","Check")</f>
        <v>#NAME?</v>
      </c>
      <c r="Y451" s="9"/>
    </row>
    <row r="452" customFormat="false" ht="12.8" hidden="false" customHeight="false" outlineLevel="0" collapsed="false">
      <c r="A452" s="11" t="n">
        <v>45714.2083333333</v>
      </c>
      <c r="B452" s="7" t="n">
        <v>21187</v>
      </c>
      <c r="C452" s="7" t="n">
        <v>21409.75</v>
      </c>
      <c r="D452" s="7" t="n">
        <v>21064.75</v>
      </c>
      <c r="E452" s="7" t="n">
        <v>21225</v>
      </c>
      <c r="F452" s="8" t="n">
        <v>1776584</v>
      </c>
      <c r="G452" s="9" t="n">
        <f aca="false">IF(ISNUMBER(B451),LN(B452/B451), "")</f>
        <v>0.0017951629915405</v>
      </c>
      <c r="H452" s="1" t="str">
        <f aca="false">IF(A452&lt;&gt;"",TEXT(A452,"ddd"),"")</f>
        <v>Wed</v>
      </c>
      <c r="I452" s="1" t="str">
        <f aca="false">IF(A452&lt;&gt;"",TEXT(A452,"MMM"),"")</f>
        <v>Feb</v>
      </c>
      <c r="J452" s="3" t="n">
        <f aca="false">IF(G452&gt;0,1,IF(G452&lt;0,-1,0))</f>
        <v>1</v>
      </c>
      <c r="K452" s="3" t="n">
        <f aca="false">IF(J452=J451,K451+1,1)</f>
        <v>1</v>
      </c>
      <c r="L452" s="9" t="str">
        <f aca="false">IF(ABS(G452)&gt;STRONG_MOV_TRSH,"STRONG","")</f>
        <v/>
      </c>
      <c r="M452" s="9"/>
      <c r="N452" s="9" t="str">
        <f aca="false">IF(L445="STRONG",(E448/E445)-1,"")</f>
        <v/>
      </c>
      <c r="O452" s="1" t="n">
        <f aca="false">(C452-D452)</f>
        <v>345</v>
      </c>
      <c r="P452" s="9" t="n">
        <f aca="false">STDEV(G431:G452)*SQRT(252)</f>
        <v>0.179998434685315</v>
      </c>
      <c r="Q452" s="10" t="e">
        <f aca="false">IF(O452&gt;Statistics!$B$11,"High",IF(O452&lt;Statistics!$B$10,"Low", "Normal"))</f>
        <v>#NAME?</v>
      </c>
      <c r="R452" s="9" t="n">
        <f aca="false">G453</f>
        <v>-0.0278176229814999</v>
      </c>
      <c r="S452" s="9" t="n">
        <f aca="false">IF(E455&lt;&gt;"",(E452/E455)-1,"")</f>
        <v>0.0107142857142857</v>
      </c>
      <c r="T452" s="13" t="n">
        <f aca="false">F452/AVERAGE(F431:F450)</f>
        <v>1.13866929406002</v>
      </c>
      <c r="U452" s="1" t="n">
        <f aca="false">O452-O451</f>
        <v>-117.75</v>
      </c>
      <c r="V452" s="9" t="e">
        <f aca="false">IF(Q452="High","Wait",IF(G452&gt;0,"Buy","Sell"))</f>
        <v>#NAME?</v>
      </c>
      <c r="W452" s="9" t="e">
        <f aca="false">IF(Q452="High","Close",IF(G452&lt;0,"Close","Hold"))</f>
        <v>#NAME?</v>
      </c>
      <c r="X452" s="9" t="e">
        <f aca="false">IF(Q452="Normal", "Confirmed","Check")</f>
        <v>#NAME?</v>
      </c>
      <c r="Y452" s="9"/>
    </row>
    <row r="453" customFormat="false" ht="12.8" hidden="false" customHeight="false" outlineLevel="0" collapsed="false">
      <c r="A453" s="11" t="n">
        <v>45715.2083333333</v>
      </c>
      <c r="B453" s="7" t="n">
        <v>20605.75</v>
      </c>
      <c r="C453" s="7" t="n">
        <v>21386.5</v>
      </c>
      <c r="D453" s="7" t="n">
        <v>20582.5</v>
      </c>
      <c r="E453" s="7" t="n">
        <v>21250.75</v>
      </c>
      <c r="F453" s="8" t="n">
        <v>2523525</v>
      </c>
      <c r="G453" s="9" t="n">
        <f aca="false">IF(ISNUMBER(B452),LN(B453/B452), "")</f>
        <v>-0.0278176229814999</v>
      </c>
      <c r="H453" s="1" t="str">
        <f aca="false">IF(A453&lt;&gt;"",TEXT(A453,"ddd"),"")</f>
        <v>Thu</v>
      </c>
      <c r="I453" s="1" t="str">
        <f aca="false">IF(A453&lt;&gt;"",TEXT(A453,"MMM"),"")</f>
        <v>Feb</v>
      </c>
      <c r="J453" s="3" t="n">
        <f aca="false">IF(G453&gt;0,1,IF(G453&lt;0,-1,0))</f>
        <v>-1</v>
      </c>
      <c r="K453" s="3" t="n">
        <f aca="false">IF(J453=J452,K452+1,1)</f>
        <v>1</v>
      </c>
      <c r="L453" s="9" t="str">
        <f aca="false">IF(ABS(G453)&gt;STRONG_MOV_TRSH,"STRONG","")</f>
        <v>STRONG</v>
      </c>
      <c r="M453" s="9"/>
      <c r="N453" s="9" t="str">
        <f aca="false">IF(L446="STRONG",(E449/E446)-1,"")</f>
        <v/>
      </c>
      <c r="O453" s="1" t="n">
        <f aca="false">(C453-D453)</f>
        <v>804</v>
      </c>
      <c r="P453" s="9" t="n">
        <f aca="false">STDEV(G432:G453)*SQRT(252)</f>
        <v>0.175485231517187</v>
      </c>
      <c r="Q453" s="10" t="e">
        <f aca="false">IF(O453&gt;Statistics!$B$11,"High",IF(O453&lt;Statistics!$B$10,"Low", "Normal"))</f>
        <v>#NAME?</v>
      </c>
      <c r="R453" s="9" t="n">
        <f aca="false">G454</f>
        <v>0.0151115752768316</v>
      </c>
      <c r="S453" s="9" t="n">
        <f aca="false">IF(E456&lt;&gt;"",(E453/E456)-1,"")</f>
        <v>0.0353593179049938</v>
      </c>
      <c r="T453" s="13" t="n">
        <f aca="false">F453/AVERAGE(F432:F451)</f>
        <v>1.64065216886737</v>
      </c>
      <c r="U453" s="1" t="n">
        <f aca="false">O453-O452</f>
        <v>459</v>
      </c>
      <c r="V453" s="9" t="e">
        <f aca="false">IF(Q453="High","Wait",IF(G453&gt;0,"Buy","Sell"))</f>
        <v>#NAME?</v>
      </c>
      <c r="W453" s="9" t="e">
        <f aca="false">IF(Q453="High","Close",IF(G453&lt;0,"Close","Hold"))</f>
        <v>#NAME?</v>
      </c>
      <c r="X453" s="9" t="e">
        <f aca="false">IF(Q453="Normal", "Confirmed","Check")</f>
        <v>#NAME?</v>
      </c>
      <c r="Y453" s="9"/>
    </row>
    <row r="454" customFormat="false" ht="12.8" hidden="false" customHeight="false" outlineLevel="0" collapsed="false">
      <c r="A454" s="11" t="n">
        <v>45716.2083333333</v>
      </c>
      <c r="B454" s="7" t="n">
        <v>20919.5</v>
      </c>
      <c r="C454" s="7" t="n">
        <v>20944.25</v>
      </c>
      <c r="D454" s="7" t="n">
        <v>20460.25</v>
      </c>
      <c r="E454" s="7" t="n">
        <v>20649.5</v>
      </c>
      <c r="F454" s="8" t="n">
        <v>2443321</v>
      </c>
      <c r="G454" s="9" t="n">
        <f aca="false">IF(ISNUMBER(B453),LN(B454/B453), "")</f>
        <v>0.0151115752768316</v>
      </c>
      <c r="H454" s="1" t="str">
        <f aca="false">IF(A454&lt;&gt;"",TEXT(A454,"ddd"),"")</f>
        <v>Fri</v>
      </c>
      <c r="I454" s="1" t="str">
        <f aca="false">IF(A454&lt;&gt;"",TEXT(A454,"MMM"),"")</f>
        <v>Feb</v>
      </c>
      <c r="J454" s="3" t="n">
        <f aca="false">IF(G454&gt;0,1,IF(G454&lt;0,-1,0))</f>
        <v>1</v>
      </c>
      <c r="K454" s="3" t="n">
        <f aca="false">IF(J454=J453,K453+1,1)</f>
        <v>1</v>
      </c>
      <c r="L454" s="9" t="str">
        <f aca="false">IF(ABS(G454)&gt;STRONG_MOV_TRSH,"STRONG","")</f>
        <v/>
      </c>
      <c r="M454" s="9"/>
      <c r="N454" s="9" t="str">
        <f aca="false">IF(L447="STRONG",(E450/E447)-1,"")</f>
        <v/>
      </c>
      <c r="O454" s="1" t="n">
        <f aca="false">(C454-D454)</f>
        <v>484</v>
      </c>
      <c r="P454" s="9" t="n">
        <f aca="false">STDEV(G433:G454)*SQRT(252)</f>
        <v>0.175508205981887</v>
      </c>
      <c r="Q454" s="10" t="e">
        <f aca="false">IF(O454&gt;Statistics!$B$11,"High",IF(O454&lt;Statistics!$B$10,"Low", "Normal"))</f>
        <v>#NAME?</v>
      </c>
      <c r="R454" s="9" t="n">
        <f aca="false">G455</f>
        <v>-0.0218068332812315</v>
      </c>
      <c r="S454" s="9" t="n">
        <f aca="false">IF(E457&lt;&gt;"",(E454/E457)-1,"")</f>
        <v>0.00468295768309157</v>
      </c>
      <c r="T454" s="13" t="n">
        <f aca="false">F454/AVERAGE(F433:F452)</f>
        <v>1.59110471163974</v>
      </c>
      <c r="U454" s="1" t="n">
        <f aca="false">O454-O453</f>
        <v>-320</v>
      </c>
      <c r="V454" s="9" t="e">
        <f aca="false">IF(Q454="High","Wait",IF(G454&gt;0,"Buy","Sell"))</f>
        <v>#NAME?</v>
      </c>
      <c r="W454" s="9" t="e">
        <f aca="false">IF(Q454="High","Close",IF(G454&lt;0,"Close","Hold"))</f>
        <v>#NAME?</v>
      </c>
      <c r="X454" s="9" t="e">
        <f aca="false">IF(Q454="Normal", "Confirmed","Check")</f>
        <v>#NAME?</v>
      </c>
      <c r="Y454" s="9"/>
    </row>
    <row r="455" customFormat="false" ht="12.8" hidden="false" customHeight="false" outlineLevel="0" collapsed="false">
      <c r="A455" s="11" t="n">
        <v>45719.2083333333</v>
      </c>
      <c r="B455" s="7" t="n">
        <v>20468.25</v>
      </c>
      <c r="C455" s="7" t="n">
        <v>21120.75</v>
      </c>
      <c r="D455" s="7" t="n">
        <v>20317.5</v>
      </c>
      <c r="E455" s="7" t="n">
        <v>21000</v>
      </c>
      <c r="F455" s="8" t="n">
        <v>2466816</v>
      </c>
      <c r="G455" s="9" t="n">
        <f aca="false">IF(ISNUMBER(B454),LN(B455/B454), "")</f>
        <v>-0.0218068332812315</v>
      </c>
      <c r="H455" s="1" t="str">
        <f aca="false">IF(A455&lt;&gt;"",TEXT(A455,"ddd"),"")</f>
        <v>Mon</v>
      </c>
      <c r="I455" s="1" t="str">
        <f aca="false">IF(A455&lt;&gt;"",TEXT(A455,"MMM"),"")</f>
        <v>Mar</v>
      </c>
      <c r="J455" s="3" t="n">
        <f aca="false">IF(G455&gt;0,1,IF(G455&lt;0,-1,0))</f>
        <v>-1</v>
      </c>
      <c r="K455" s="3" t="n">
        <f aca="false">IF(J455=J454,K454+1,1)</f>
        <v>1</v>
      </c>
      <c r="L455" s="9" t="str">
        <f aca="false">IF(ABS(G455)&gt;STRONG_MOV_TRSH,"STRONG","")</f>
        <v/>
      </c>
      <c r="M455" s="9"/>
      <c r="N455" s="9" t="str">
        <f aca="false">IF(L448="STRONG",(E451/E448)-1,"")</f>
        <v/>
      </c>
      <c r="O455" s="1" t="n">
        <f aca="false">(C455-D455)</f>
        <v>803.25</v>
      </c>
      <c r="P455" s="9" t="n">
        <f aca="false">STDEV(G434:G455)*SQRT(252)</f>
        <v>0.188608606646166</v>
      </c>
      <c r="Q455" s="10" t="e">
        <f aca="false">IF(O455&gt;Statistics!$B$11,"High",IF(O455&lt;Statistics!$B$10,"Low", "Normal"))</f>
        <v>#NAME?</v>
      </c>
      <c r="R455" s="9" t="n">
        <f aca="false">G456</f>
        <v>-0.0033890250154263</v>
      </c>
      <c r="S455" s="9" t="n">
        <f aca="false">IF(E458&lt;&gt;"",(E455/E458)-1,"")</f>
        <v>0.0190217391304348</v>
      </c>
      <c r="T455" s="13" t="n">
        <f aca="false">F455/AVERAGE(F434:F453)</f>
        <v>1.57014818097782</v>
      </c>
      <c r="U455" s="1" t="n">
        <f aca="false">O455-O454</f>
        <v>319.25</v>
      </c>
      <c r="V455" s="9" t="e">
        <f aca="false">IF(Q455="High","Wait",IF(G455&gt;0,"Buy","Sell"))</f>
        <v>#NAME?</v>
      </c>
      <c r="W455" s="9" t="e">
        <f aca="false">IF(Q455="High","Close",IF(G455&lt;0,"Close","Hold"))</f>
        <v>#NAME?</v>
      </c>
      <c r="X455" s="9" t="e">
        <f aca="false">IF(Q455="Normal", "Confirmed","Check")</f>
        <v>#NAME?</v>
      </c>
      <c r="Y455" s="9"/>
    </row>
    <row r="456" customFormat="false" ht="12.8" hidden="false" customHeight="false" outlineLevel="0" collapsed="false">
      <c r="A456" s="11" t="n">
        <v>45720.2083333333</v>
      </c>
      <c r="B456" s="7" t="n">
        <v>20399</v>
      </c>
      <c r="C456" s="7" t="n">
        <v>20733</v>
      </c>
      <c r="D456" s="7" t="n">
        <v>20075.75</v>
      </c>
      <c r="E456" s="7" t="n">
        <v>20525</v>
      </c>
      <c r="F456" s="8" t="n">
        <v>2654095</v>
      </c>
      <c r="G456" s="9" t="n">
        <f aca="false">IF(ISNUMBER(B455),LN(B456/B455), "")</f>
        <v>-0.0033890250154263</v>
      </c>
      <c r="H456" s="1" t="str">
        <f aca="false">IF(A456&lt;&gt;"",TEXT(A456,"ddd"),"")</f>
        <v>Tue</v>
      </c>
      <c r="I456" s="1" t="str">
        <f aca="false">IF(A456&lt;&gt;"",TEXT(A456,"MMM"),"")</f>
        <v>Mar</v>
      </c>
      <c r="J456" s="3" t="n">
        <f aca="false">IF(G456&gt;0,1,IF(G456&lt;0,-1,0))</f>
        <v>-1</v>
      </c>
      <c r="K456" s="3" t="n">
        <f aca="false">IF(J456=J455,K455+1,1)</f>
        <v>2</v>
      </c>
      <c r="L456" s="9" t="str">
        <f aca="false">IF(ABS(G456)&gt;STRONG_MOV_TRSH,"STRONG","")</f>
        <v/>
      </c>
      <c r="M456" s="9"/>
      <c r="N456" s="9" t="str">
        <f aca="false">IF(L449="STRONG",(E452/E449)-1,"")</f>
        <v/>
      </c>
      <c r="O456" s="1" t="n">
        <f aca="false">(C456-D456)</f>
        <v>657.25</v>
      </c>
      <c r="P456" s="9" t="n">
        <f aca="false">STDEV(G435:G456)*SQRT(252)</f>
        <v>0.186991766305632</v>
      </c>
      <c r="Q456" s="10" t="e">
        <f aca="false">IF(O456&gt;Statistics!$B$11,"High",IF(O456&lt;Statistics!$B$10,"Low", "Normal"))</f>
        <v>#NAME?</v>
      </c>
      <c r="R456" s="9" t="n">
        <f aca="false">G457</f>
        <v>0.0129555679228684</v>
      </c>
      <c r="S456" s="9" t="n">
        <f aca="false">IF(E459&lt;&gt;"",(E456/E459)-1,"")</f>
        <v>0.0154858499901049</v>
      </c>
      <c r="T456" s="13" t="n">
        <f aca="false">F456/AVERAGE(F435:F454)</f>
        <v>1.65600317412125</v>
      </c>
      <c r="U456" s="1" t="n">
        <f aca="false">O456-O455</f>
        <v>-146</v>
      </c>
      <c r="V456" s="9" t="e">
        <f aca="false">IF(Q456="High","Wait",IF(G456&gt;0,"Buy","Sell"))</f>
        <v>#NAME?</v>
      </c>
      <c r="W456" s="9" t="e">
        <f aca="false">IF(Q456="High","Close",IF(G456&lt;0,"Close","Hold"))</f>
        <v>#NAME?</v>
      </c>
      <c r="X456" s="9" t="e">
        <f aca="false">IF(Q456="Normal", "Confirmed","Check")</f>
        <v>#NAME?</v>
      </c>
      <c r="Y456" s="9"/>
    </row>
    <row r="457" customFormat="false" ht="12.8" hidden="false" customHeight="false" outlineLevel="0" collapsed="false">
      <c r="A457" s="11" t="n">
        <v>45721.2083333333</v>
      </c>
      <c r="B457" s="7" t="n">
        <v>20665</v>
      </c>
      <c r="C457" s="7" t="n">
        <v>20725.5</v>
      </c>
      <c r="D457" s="7" t="n">
        <v>20215</v>
      </c>
      <c r="E457" s="7" t="n">
        <v>20553.25</v>
      </c>
      <c r="F457" s="8" t="n">
        <v>2428217</v>
      </c>
      <c r="G457" s="9" t="n">
        <f aca="false">IF(ISNUMBER(B456),LN(B457/B456), "")</f>
        <v>0.0129555679228684</v>
      </c>
      <c r="H457" s="1" t="str">
        <f aca="false">IF(A457&lt;&gt;"",TEXT(A457,"ddd"),"")</f>
        <v>Wed</v>
      </c>
      <c r="I457" s="1" t="str">
        <f aca="false">IF(A457&lt;&gt;"",TEXT(A457,"MMM"),"")</f>
        <v>Mar</v>
      </c>
      <c r="J457" s="3" t="n">
        <f aca="false">IF(G457&gt;0,1,IF(G457&lt;0,-1,0))</f>
        <v>1</v>
      </c>
      <c r="K457" s="3" t="n">
        <f aca="false">IF(J457=J456,K456+1,1)</f>
        <v>1</v>
      </c>
      <c r="L457" s="9" t="str">
        <f aca="false">IF(ABS(G457)&gt;STRONG_MOV_TRSH,"STRONG","")</f>
        <v/>
      </c>
      <c r="M457" s="9"/>
      <c r="N457" s="9" t="str">
        <f aca="false">IF(L450="STRONG",(E453/E450)-1,"")</f>
        <v/>
      </c>
      <c r="O457" s="1" t="n">
        <f aca="false">(C457-D457)</f>
        <v>510.5</v>
      </c>
      <c r="P457" s="9" t="n">
        <f aca="false">STDEV(G436:G457)*SQRT(252)</f>
        <v>0.194321250944634</v>
      </c>
      <c r="Q457" s="10" t="e">
        <f aca="false">IF(O457&gt;Statistics!$B$11,"High",IF(O457&lt;Statistics!$B$10,"Low", "Normal"))</f>
        <v>#NAME?</v>
      </c>
      <c r="R457" s="9" t="n">
        <f aca="false">G458</f>
        <v>-0.0282566018396824</v>
      </c>
      <c r="S457" s="9" t="n">
        <f aca="false">IF(E460&lt;&gt;"",(E457/E460)-1,"")</f>
        <v>0.02003771805752</v>
      </c>
      <c r="T457" s="13" t="n">
        <f aca="false">F457/AVERAGE(F436:F455)</f>
        <v>1.48427524023489</v>
      </c>
      <c r="U457" s="1" t="n">
        <f aca="false">O457-O456</f>
        <v>-146.75</v>
      </c>
      <c r="V457" s="9" t="e">
        <f aca="false">IF(Q457="High","Wait",IF(G457&gt;0,"Buy","Sell"))</f>
        <v>#NAME?</v>
      </c>
      <c r="W457" s="9" t="e">
        <f aca="false">IF(Q457="High","Close",IF(G457&lt;0,"Close","Hold"))</f>
        <v>#NAME?</v>
      </c>
      <c r="X457" s="9" t="e">
        <f aca="false">IF(Q457="Normal", "Confirmed","Check")</f>
        <v>#NAME?</v>
      </c>
      <c r="Y457" s="9"/>
    </row>
    <row r="458" customFormat="false" ht="12.8" hidden="false" customHeight="false" outlineLevel="0" collapsed="false">
      <c r="A458" s="11" t="n">
        <v>45722.2083333333</v>
      </c>
      <c r="B458" s="7" t="n">
        <v>20089.25</v>
      </c>
      <c r="C458" s="7" t="n">
        <v>20648.5</v>
      </c>
      <c r="D458" s="7" t="n">
        <v>20002.75</v>
      </c>
      <c r="E458" s="7" t="n">
        <v>20608</v>
      </c>
      <c r="F458" s="8" t="n">
        <v>2419630</v>
      </c>
      <c r="G458" s="9" t="n">
        <f aca="false">IF(ISNUMBER(B457),LN(B458/B457), "")</f>
        <v>-0.0282566018396824</v>
      </c>
      <c r="H458" s="1" t="str">
        <f aca="false">IF(A458&lt;&gt;"",TEXT(A458,"ddd"),"")</f>
        <v>Thu</v>
      </c>
      <c r="I458" s="1" t="str">
        <f aca="false">IF(A458&lt;&gt;"",TEXT(A458,"MMM"),"")</f>
        <v>Mar</v>
      </c>
      <c r="J458" s="3" t="n">
        <f aca="false">IF(G458&gt;0,1,IF(G458&lt;0,-1,0))</f>
        <v>-1</v>
      </c>
      <c r="K458" s="3" t="n">
        <f aca="false">IF(J458=J457,K457+1,1)</f>
        <v>1</v>
      </c>
      <c r="L458" s="9" t="str">
        <f aca="false">IF(ABS(G458)&gt;STRONG_MOV_TRSH,"STRONG","")</f>
        <v>STRONG</v>
      </c>
      <c r="M458" s="9"/>
      <c r="N458" s="9" t="str">
        <f aca="false">IF(L451="STRONG",(E454/E451)-1,"")</f>
        <v/>
      </c>
      <c r="O458" s="1" t="n">
        <f aca="false">(C458-D458)</f>
        <v>645.75</v>
      </c>
      <c r="P458" s="9" t="n">
        <f aca="false">STDEV(G437:G458)*SQRT(252)</f>
        <v>0.212860122897896</v>
      </c>
      <c r="Q458" s="10" t="e">
        <f aca="false">IF(O458&gt;Statistics!$B$11,"High",IF(O458&lt;Statistics!$B$10,"Low", "Normal"))</f>
        <v>#NAME?</v>
      </c>
      <c r="R458" s="9" t="n">
        <f aca="false">G459</f>
        <v>0.00696944709495129</v>
      </c>
      <c r="S458" s="9" t="n">
        <f aca="false">IF(E461&lt;&gt;"",(E458/E461)-1,"")</f>
        <v>0.0601368383147281</v>
      </c>
      <c r="T458" s="13" t="n">
        <f aca="false">F458/AVERAGE(F437:F456)</f>
        <v>1.46359993576112</v>
      </c>
      <c r="U458" s="1" t="n">
        <f aca="false">O458-O457</f>
        <v>135.25</v>
      </c>
      <c r="V458" s="9" t="e">
        <f aca="false">IF(Q458="High","Wait",IF(G458&gt;0,"Buy","Sell"))</f>
        <v>#NAME?</v>
      </c>
      <c r="W458" s="9" t="e">
        <f aca="false">IF(Q458="High","Close",IF(G458&lt;0,"Close","Hold"))</f>
        <v>#NAME?</v>
      </c>
      <c r="X458" s="9" t="e">
        <f aca="false">IF(Q458="Normal", "Confirmed","Check")</f>
        <v>#NAME?</v>
      </c>
      <c r="Y458" s="9"/>
    </row>
    <row r="459" customFormat="false" ht="12.8" hidden="false" customHeight="false" outlineLevel="0" collapsed="false">
      <c r="A459" s="11" t="n">
        <v>45723.2083333333</v>
      </c>
      <c r="B459" s="7" t="n">
        <v>20229.75</v>
      </c>
      <c r="C459" s="7" t="n">
        <v>20286.75</v>
      </c>
      <c r="D459" s="7" t="n">
        <v>19766</v>
      </c>
      <c r="E459" s="7" t="n">
        <v>20212</v>
      </c>
      <c r="F459" s="8" t="n">
        <v>2680823</v>
      </c>
      <c r="G459" s="9" t="n">
        <f aca="false">IF(ISNUMBER(B458),LN(B459/B458), "")</f>
        <v>0.00696944709495129</v>
      </c>
      <c r="H459" s="1" t="str">
        <f aca="false">IF(A459&lt;&gt;"",TEXT(A459,"ddd"),"")</f>
        <v>Fri</v>
      </c>
      <c r="I459" s="1" t="str">
        <f aca="false">IF(A459&lt;&gt;"",TEXT(A459,"MMM"),"")</f>
        <v>Mar</v>
      </c>
      <c r="J459" s="3" t="n">
        <f aca="false">IF(G459&gt;0,1,IF(G459&lt;0,-1,0))</f>
        <v>1</v>
      </c>
      <c r="K459" s="3" t="n">
        <f aca="false">IF(J459=J458,K458+1,1)</f>
        <v>1</v>
      </c>
      <c r="L459" s="9" t="str">
        <f aca="false">IF(ABS(G459)&gt;STRONG_MOV_TRSH,"STRONG","")</f>
        <v/>
      </c>
      <c r="M459" s="9"/>
      <c r="N459" s="9" t="str">
        <f aca="false">IF(L452="STRONG",(E455/E452)-1,"")</f>
        <v/>
      </c>
      <c r="O459" s="1" t="n">
        <f aca="false">(C459-D459)</f>
        <v>520.75</v>
      </c>
      <c r="P459" s="9" t="n">
        <f aca="false">STDEV(G438:G459)*SQRT(252)</f>
        <v>0.209013307492355</v>
      </c>
      <c r="Q459" s="10" t="e">
        <f aca="false">IF(O459&gt;Statistics!$B$11,"High",IF(O459&lt;Statistics!$B$10,"Low", "Normal"))</f>
        <v>#NAME?</v>
      </c>
      <c r="R459" s="9" t="n">
        <f aca="false">G460</f>
        <v>-0.0391658449740681</v>
      </c>
      <c r="S459" s="9" t="n">
        <f aca="false">IF(E462&lt;&gt;"",(E459/E462)-1,"")</f>
        <v>0.0412116216773131</v>
      </c>
      <c r="T459" s="13" t="n">
        <f aca="false">F459/AVERAGE(F438:F457)</f>
        <v>1.57343765622249</v>
      </c>
      <c r="U459" s="1" t="n">
        <f aca="false">O459-O458</f>
        <v>-125</v>
      </c>
      <c r="V459" s="9" t="e">
        <f aca="false">IF(Q459="High","Wait",IF(G459&gt;0,"Buy","Sell"))</f>
        <v>#NAME?</v>
      </c>
      <c r="W459" s="9" t="e">
        <f aca="false">IF(Q459="High","Close",IF(G459&lt;0,"Close","Hold"))</f>
        <v>#NAME?</v>
      </c>
      <c r="X459" s="9" t="e">
        <f aca="false">IF(Q459="Normal", "Confirmed","Check")</f>
        <v>#NAME?</v>
      </c>
      <c r="Y459" s="9"/>
    </row>
    <row r="460" customFormat="false" ht="12.8" hidden="false" customHeight="false" outlineLevel="0" collapsed="false">
      <c r="A460" s="11" t="n">
        <v>45726.2083333333</v>
      </c>
      <c r="B460" s="7" t="n">
        <v>19452.75</v>
      </c>
      <c r="C460" s="7" t="n">
        <v>20156</v>
      </c>
      <c r="D460" s="7" t="n">
        <v>19271.75</v>
      </c>
      <c r="E460" s="7" t="n">
        <v>20149.5</v>
      </c>
      <c r="F460" s="8" t="n">
        <v>2620267</v>
      </c>
      <c r="G460" s="9" t="n">
        <f aca="false">IF(ISNUMBER(B459),LN(B460/B459), "")</f>
        <v>-0.0391658449740681</v>
      </c>
      <c r="H460" s="1" t="str">
        <f aca="false">IF(A460&lt;&gt;"",TEXT(A460,"ddd"),"")</f>
        <v>Mon</v>
      </c>
      <c r="I460" s="1" t="str">
        <f aca="false">IF(A460&lt;&gt;"",TEXT(A460,"MMM"),"")</f>
        <v>Mar</v>
      </c>
      <c r="J460" s="3" t="n">
        <f aca="false">IF(G460&gt;0,1,IF(G460&lt;0,-1,0))</f>
        <v>-1</v>
      </c>
      <c r="K460" s="3" t="n">
        <f aca="false">IF(J460=J459,K459+1,1)</f>
        <v>1</v>
      </c>
      <c r="L460" s="9" t="str">
        <f aca="false">IF(ABS(G460)&gt;STRONG_MOV_TRSH,"STRONG","")</f>
        <v>STRONG</v>
      </c>
      <c r="M460" s="9"/>
      <c r="N460" s="9" t="n">
        <f aca="false">IF(L453="STRONG",(E456/E453)-1,"")</f>
        <v>-0.0341517358210887</v>
      </c>
      <c r="O460" s="1" t="n">
        <f aca="false">(C460-D460)</f>
        <v>884.25</v>
      </c>
      <c r="P460" s="9" t="n">
        <f aca="false">STDEV(G439:G460)*SQRT(252)</f>
        <v>0.239972142079796</v>
      </c>
      <c r="Q460" s="10" t="e">
        <f aca="false">IF(O460&gt;Statistics!$B$11,"High",IF(O460&lt;Statistics!$B$10,"Low", "Normal"))</f>
        <v>#NAME?</v>
      </c>
      <c r="R460" s="9" t="n">
        <f aca="false">G461</f>
        <v>-0.00276692989592764</v>
      </c>
      <c r="S460" s="9" t="n">
        <f aca="false">IF(E463&lt;&gt;"",(E460/E463)-1,"")</f>
        <v>0.0293486590038314</v>
      </c>
      <c r="T460" s="13" t="n">
        <f aca="false">F460/AVERAGE(F439:F458)</f>
        <v>1.49023681544956</v>
      </c>
      <c r="U460" s="1" t="n">
        <f aca="false">O460-O459</f>
        <v>363.5</v>
      </c>
      <c r="V460" s="9" t="e">
        <f aca="false">IF(Q460="High","Wait",IF(G460&gt;0,"Buy","Sell"))</f>
        <v>#NAME?</v>
      </c>
      <c r="W460" s="9" t="e">
        <f aca="false">IF(Q460="High","Close",IF(G460&lt;0,"Close","Hold"))</f>
        <v>#NAME?</v>
      </c>
      <c r="X460" s="9" t="e">
        <f aca="false">IF(Q460="Normal", "Confirmed","Check")</f>
        <v>#NAME?</v>
      </c>
      <c r="Y460" s="9"/>
    </row>
    <row r="461" customFormat="false" ht="12.8" hidden="false" customHeight="false" outlineLevel="0" collapsed="false">
      <c r="A461" s="11" t="n">
        <v>45727.2083333333</v>
      </c>
      <c r="B461" s="7" t="n">
        <v>19399</v>
      </c>
      <c r="C461" s="7" t="n">
        <v>19687.5</v>
      </c>
      <c r="D461" s="7" t="n">
        <v>19140</v>
      </c>
      <c r="E461" s="7" t="n">
        <v>19439</v>
      </c>
      <c r="F461" s="8" t="n">
        <v>3013257</v>
      </c>
      <c r="G461" s="9" t="n">
        <f aca="false">IF(ISNUMBER(B460),LN(B461/B460), "")</f>
        <v>-0.00276692989592764</v>
      </c>
      <c r="H461" s="1" t="str">
        <f aca="false">IF(A461&lt;&gt;"",TEXT(A461,"ddd"),"")</f>
        <v>Tue</v>
      </c>
      <c r="I461" s="1" t="str">
        <f aca="false">IF(A461&lt;&gt;"",TEXT(A461,"MMM"),"")</f>
        <v>Mar</v>
      </c>
      <c r="J461" s="3" t="n">
        <f aca="false">IF(G461&gt;0,1,IF(G461&lt;0,-1,0))</f>
        <v>-1</v>
      </c>
      <c r="K461" s="3" t="n">
        <f aca="false">IF(J461=J460,K460+1,1)</f>
        <v>2</v>
      </c>
      <c r="L461" s="9" t="str">
        <f aca="false">IF(ABS(G461)&gt;STRONG_MOV_TRSH,"STRONG","")</f>
        <v/>
      </c>
      <c r="M461" s="9"/>
      <c r="N461" s="9" t="str">
        <f aca="false">IF(L454="STRONG",(E457/E454)-1,"")</f>
        <v/>
      </c>
      <c r="O461" s="1" t="n">
        <f aca="false">(C461-D461)</f>
        <v>547.5</v>
      </c>
      <c r="P461" s="9" t="n">
        <f aca="false">STDEV(G440:G461)*SQRT(252)</f>
        <v>0.237483889801245</v>
      </c>
      <c r="Q461" s="10" t="e">
        <f aca="false">IF(O461&gt;Statistics!$B$11,"High",IF(O461&lt;Statistics!$B$10,"Low", "Normal"))</f>
        <v>#NAME?</v>
      </c>
      <c r="R461" s="9" t="n">
        <f aca="false">G462</f>
        <v>0.0112514802662108</v>
      </c>
      <c r="S461" s="9" t="n">
        <f aca="false">IF(E464&lt;&gt;"",(E461/E464)-1,"")</f>
        <v>0.00668047643707914</v>
      </c>
      <c r="T461" s="13" t="n">
        <f aca="false">F461/AVERAGE(F440:F459)</f>
        <v>1.64665196118211</v>
      </c>
      <c r="U461" s="1" t="n">
        <f aca="false">O461-O460</f>
        <v>-336.75</v>
      </c>
      <c r="V461" s="9" t="e">
        <f aca="false">IF(Q461="High","Wait",IF(G461&gt;0,"Buy","Sell"))</f>
        <v>#NAME?</v>
      </c>
      <c r="W461" s="9" t="e">
        <f aca="false">IF(Q461="High","Close",IF(G461&lt;0,"Close","Hold"))</f>
        <v>#NAME?</v>
      </c>
      <c r="X461" s="9" t="e">
        <f aca="false">IF(Q461="Normal", "Confirmed","Check")</f>
        <v>#NAME?</v>
      </c>
      <c r="Y461" s="9"/>
    </row>
    <row r="462" customFormat="false" ht="12.8" hidden="false" customHeight="false" outlineLevel="0" collapsed="false">
      <c r="A462" s="11" t="n">
        <v>45728.2083333333</v>
      </c>
      <c r="B462" s="7" t="n">
        <v>19618.5</v>
      </c>
      <c r="C462" s="7" t="n">
        <v>19788.75</v>
      </c>
      <c r="D462" s="7" t="n">
        <v>19387</v>
      </c>
      <c r="E462" s="7" t="n">
        <v>19412</v>
      </c>
      <c r="F462" s="8" t="n">
        <v>2397309</v>
      </c>
      <c r="G462" s="9" t="n">
        <f aca="false">IF(ISNUMBER(B461),LN(B462/B461), "")</f>
        <v>0.0112514802662108</v>
      </c>
      <c r="H462" s="1" t="str">
        <f aca="false">IF(A462&lt;&gt;"",TEXT(A462,"ddd"),"")</f>
        <v>Wed</v>
      </c>
      <c r="I462" s="1" t="str">
        <f aca="false">IF(A462&lt;&gt;"",TEXT(A462,"MMM"),"")</f>
        <v>Mar</v>
      </c>
      <c r="J462" s="3" t="n">
        <f aca="false">IF(G462&gt;0,1,IF(G462&lt;0,-1,0))</f>
        <v>1</v>
      </c>
      <c r="K462" s="3" t="n">
        <f aca="false">IF(J462=J461,K461+1,1)</f>
        <v>1</v>
      </c>
      <c r="L462" s="9" t="str">
        <f aca="false">IF(ABS(G462)&gt;STRONG_MOV_TRSH,"STRONG","")</f>
        <v/>
      </c>
      <c r="M462" s="9"/>
      <c r="N462" s="9" t="str">
        <f aca="false">IF(L455="STRONG",(E458/E455)-1,"")</f>
        <v/>
      </c>
      <c r="O462" s="1" t="n">
        <f aca="false">(C462-D462)</f>
        <v>401.75</v>
      </c>
      <c r="P462" s="9" t="n">
        <f aca="false">STDEV(G441:G462)*SQRT(252)</f>
        <v>0.242399045886508</v>
      </c>
      <c r="Q462" s="10" t="e">
        <f aca="false">IF(O462&gt;Statistics!$B$11,"High",IF(O462&lt;Statistics!$B$10,"Low", "Normal"))</f>
        <v>#NAME?</v>
      </c>
      <c r="R462" s="9" t="n">
        <f aca="false">G463</f>
        <v>-0.0190138872826814</v>
      </c>
      <c r="S462" s="9" t="n">
        <f aca="false">IF(E465&lt;&gt;"",(E462/E465)-1,"")</f>
        <v>-0.0130913342992959</v>
      </c>
      <c r="T462" s="13" t="n">
        <f aca="false">F462/AVERAGE(F441:F460)</f>
        <v>1.27364709572575</v>
      </c>
      <c r="U462" s="1" t="n">
        <f aca="false">O462-O461</f>
        <v>-145.75</v>
      </c>
      <c r="V462" s="9" t="e">
        <f aca="false">IF(Q462="High","Wait",IF(G462&gt;0,"Buy","Sell"))</f>
        <v>#NAME?</v>
      </c>
      <c r="W462" s="9" t="e">
        <f aca="false">IF(Q462="High","Close",IF(G462&lt;0,"Close","Hold"))</f>
        <v>#NAME?</v>
      </c>
      <c r="X462" s="9" t="e">
        <f aca="false">IF(Q462="Normal", "Confirmed","Check")</f>
        <v>#NAME?</v>
      </c>
      <c r="Y462" s="9"/>
    </row>
    <row r="463" customFormat="false" ht="12.8" hidden="false" customHeight="false" outlineLevel="0" collapsed="false">
      <c r="A463" s="11" t="n">
        <v>45729.2083333333</v>
      </c>
      <c r="B463" s="7" t="n">
        <v>19249</v>
      </c>
      <c r="C463" s="7" t="n">
        <v>19693.75</v>
      </c>
      <c r="D463" s="7" t="n">
        <v>19165.5</v>
      </c>
      <c r="E463" s="7" t="n">
        <v>19575</v>
      </c>
      <c r="F463" s="8" t="n">
        <v>2634742</v>
      </c>
      <c r="G463" s="9" t="n">
        <f aca="false">IF(ISNUMBER(B462),LN(B463/B462), "")</f>
        <v>-0.0190138872826814</v>
      </c>
      <c r="H463" s="1" t="str">
        <f aca="false">IF(A463&lt;&gt;"",TEXT(A463,"ddd"),"")</f>
        <v>Thu</v>
      </c>
      <c r="I463" s="1" t="str">
        <f aca="false">IF(A463&lt;&gt;"",TEXT(A463,"MMM"),"")</f>
        <v>Mar</v>
      </c>
      <c r="J463" s="3" t="n">
        <f aca="false">IF(G463&gt;0,1,IF(G463&lt;0,-1,0))</f>
        <v>-1</v>
      </c>
      <c r="K463" s="3" t="n">
        <f aca="false">IF(J463=J462,K462+1,1)</f>
        <v>1</v>
      </c>
      <c r="L463" s="9" t="str">
        <f aca="false">IF(ABS(G463)&gt;STRONG_MOV_TRSH,"STRONG","")</f>
        <v/>
      </c>
      <c r="M463" s="9"/>
      <c r="N463" s="9" t="str">
        <f aca="false">IF(L456="STRONG",(E459/E456)-1,"")</f>
        <v/>
      </c>
      <c r="O463" s="1" t="n">
        <f aca="false">(C463-D463)</f>
        <v>528.25</v>
      </c>
      <c r="P463" s="9" t="n">
        <f aca="false">STDEV(G442:G463)*SQRT(252)</f>
        <v>0.240201990128619</v>
      </c>
      <c r="Q463" s="10" t="e">
        <f aca="false">IF(O463&gt;Statistics!$B$11,"High",IF(O463&lt;Statistics!$B$10,"Low", "Normal"))</f>
        <v>#NAME?</v>
      </c>
      <c r="R463" s="9" t="n">
        <f aca="false">G464</f>
        <v>0.0237684760186108</v>
      </c>
      <c r="S463" s="9" t="n">
        <f aca="false">IF(E466&lt;&gt;"",(E463/E466)-1,"")</f>
        <v>-0.0128841935402536</v>
      </c>
      <c r="T463" s="13" t="n">
        <f aca="false">F463/AVERAGE(F442:F461)</f>
        <v>1.32908113515753</v>
      </c>
      <c r="U463" s="1" t="n">
        <f aca="false">O463-O462</f>
        <v>126.5</v>
      </c>
      <c r="V463" s="9" t="e">
        <f aca="false">IF(Q463="High","Wait",IF(G463&gt;0,"Buy","Sell"))</f>
        <v>#NAME?</v>
      </c>
      <c r="W463" s="9" t="e">
        <f aca="false">IF(Q463="High","Close",IF(G463&lt;0,"Close","Hold"))</f>
        <v>#NAME?</v>
      </c>
      <c r="X463" s="9" t="e">
        <f aca="false">IF(Q463="Normal", "Confirmed","Check")</f>
        <v>#NAME?</v>
      </c>
      <c r="Y463" s="9"/>
    </row>
    <row r="464" customFormat="false" ht="12.8" hidden="false" customHeight="false" outlineLevel="0" collapsed="false">
      <c r="A464" s="11" t="n">
        <v>45730.2083333333</v>
      </c>
      <c r="B464" s="7" t="n">
        <v>19712</v>
      </c>
      <c r="C464" s="7" t="n">
        <v>19742.75</v>
      </c>
      <c r="D464" s="7" t="n">
        <v>19298.25</v>
      </c>
      <c r="E464" s="7" t="n">
        <v>19310</v>
      </c>
      <c r="F464" s="8" t="n">
        <v>2064283</v>
      </c>
      <c r="G464" s="9" t="n">
        <f aca="false">IF(ISNUMBER(B463),LN(B464/B463), "")</f>
        <v>0.0237684760186108</v>
      </c>
      <c r="H464" s="1" t="str">
        <f aca="false">IF(A464&lt;&gt;"",TEXT(A464,"ddd"),"")</f>
        <v>Fri</v>
      </c>
      <c r="I464" s="1" t="str">
        <f aca="false">IF(A464&lt;&gt;"",TEXT(A464,"MMM"),"")</f>
        <v>Mar</v>
      </c>
      <c r="J464" s="3" t="n">
        <f aca="false">IF(G464&gt;0,1,IF(G464&lt;0,-1,0))</f>
        <v>1</v>
      </c>
      <c r="K464" s="3" t="n">
        <f aca="false">IF(J464=J463,K463+1,1)</f>
        <v>1</v>
      </c>
      <c r="L464" s="9" t="str">
        <f aca="false">IF(ABS(G464)&gt;STRONG_MOV_TRSH,"STRONG","")</f>
        <v/>
      </c>
      <c r="M464" s="9"/>
      <c r="N464" s="9" t="str">
        <f aca="false">IF(L457="STRONG",(E460/E457)-1,"")</f>
        <v/>
      </c>
      <c r="O464" s="1" t="n">
        <f aca="false">(C464-D464)</f>
        <v>444.5</v>
      </c>
      <c r="P464" s="9" t="n">
        <f aca="false">STDEV(G443:G464)*SQRT(252)</f>
        <v>0.260121846126393</v>
      </c>
      <c r="Q464" s="10" t="e">
        <f aca="false">IF(O464&gt;Statistics!$B$11,"High",IF(O464&lt;Statistics!$B$10,"Low", "Normal"))</f>
        <v>#NAME?</v>
      </c>
      <c r="R464" s="9" t="n">
        <f aca="false">G465</f>
        <v>0.00605660141285359</v>
      </c>
      <c r="S464" s="9" t="n">
        <f aca="false">IF(E467&lt;&gt;"",(E464/E467)-1,"")</f>
        <v>-0.00931175127619732</v>
      </c>
      <c r="T464" s="13" t="n">
        <f aca="false">F464/AVERAGE(F443:F462)</f>
        <v>1.00907695241781</v>
      </c>
      <c r="U464" s="1" t="n">
        <f aca="false">O464-O463</f>
        <v>-83.75</v>
      </c>
      <c r="V464" s="9" t="e">
        <f aca="false">IF(Q464="High","Wait",IF(G464&gt;0,"Buy","Sell"))</f>
        <v>#NAME?</v>
      </c>
      <c r="W464" s="9" t="e">
        <f aca="false">IF(Q464="High","Close",IF(G464&lt;0,"Close","Hold"))</f>
        <v>#NAME?</v>
      </c>
      <c r="X464" s="9" t="e">
        <f aca="false">IF(Q464="Normal", "Confirmed","Check")</f>
        <v>#NAME?</v>
      </c>
      <c r="Y464" s="9"/>
    </row>
    <row r="465" customFormat="false" ht="12.8" hidden="false" customHeight="false" outlineLevel="0" collapsed="false">
      <c r="A465" s="11" t="n">
        <v>45733.2083333333</v>
      </c>
      <c r="B465" s="7" t="n">
        <v>19831.75</v>
      </c>
      <c r="C465" s="7" t="n">
        <v>19959.25</v>
      </c>
      <c r="D465" s="7" t="n">
        <v>19551</v>
      </c>
      <c r="E465" s="7" t="n">
        <v>19669.5</v>
      </c>
      <c r="F465" s="8" t="n">
        <v>1048466</v>
      </c>
      <c r="G465" s="9" t="n">
        <f aca="false">IF(ISNUMBER(B464),LN(B465/B464), "")</f>
        <v>0.00605660141285359</v>
      </c>
      <c r="H465" s="1" t="str">
        <f aca="false">IF(A465&lt;&gt;"",TEXT(A465,"ddd"),"")</f>
        <v>Mon</v>
      </c>
      <c r="I465" s="1" t="str">
        <f aca="false">IF(A465&lt;&gt;"",TEXT(A465,"MMM"),"")</f>
        <v>Mar</v>
      </c>
      <c r="J465" s="3" t="n">
        <f aca="false">IF(G465&gt;0,1,IF(G465&lt;0,-1,0))</f>
        <v>1</v>
      </c>
      <c r="K465" s="3" t="n">
        <f aca="false">IF(J465=J464,K464+1,1)</f>
        <v>2</v>
      </c>
      <c r="L465" s="9" t="str">
        <f aca="false">IF(ABS(G465)&gt;STRONG_MOV_TRSH,"STRONG","")</f>
        <v/>
      </c>
      <c r="M465" s="9"/>
      <c r="N465" s="9" t="n">
        <f aca="false">IF(L458="STRONG",(E461/E458)-1,"")</f>
        <v>-0.0567255434782609</v>
      </c>
      <c r="O465" s="1" t="n">
        <f aca="false">(C465-D465)</f>
        <v>408.25</v>
      </c>
      <c r="P465" s="9" t="n">
        <f aca="false">STDEV(G444:G465)*SQRT(252)</f>
        <v>0.262014327030842</v>
      </c>
      <c r="Q465" s="10" t="e">
        <f aca="false">IF(O465&gt;Statistics!$B$11,"High",IF(O465&lt;Statistics!$B$10,"Low", "Normal"))</f>
        <v>#NAME?</v>
      </c>
      <c r="R465" s="9" t="n">
        <f aca="false">G466</f>
        <v>-0.0170364037513607</v>
      </c>
      <c r="S465" s="9" t="n">
        <f aca="false">IF(E468&lt;&gt;"",(E465/E468)-1,"")</f>
        <v>-0.00432801822323459</v>
      </c>
      <c r="T465" s="13" t="n">
        <f aca="false">F465/AVERAGE(F444:F463)</f>
        <v>0.497746112576494</v>
      </c>
      <c r="U465" s="1" t="n">
        <f aca="false">O465-O464</f>
        <v>-36.25</v>
      </c>
      <c r="V465" s="9" t="e">
        <f aca="false">IF(Q465="High","Wait",IF(G465&gt;0,"Buy","Sell"))</f>
        <v>#NAME?</v>
      </c>
      <c r="W465" s="9" t="e">
        <f aca="false">IF(Q465="High","Close",IF(G465&lt;0,"Close","Hold"))</f>
        <v>#NAME?</v>
      </c>
      <c r="X465" s="9" t="e">
        <f aca="false">IF(Q465="Normal", "Confirmed","Check")</f>
        <v>#NAME?</v>
      </c>
      <c r="Y465" s="9"/>
    </row>
    <row r="466" customFormat="false" ht="12.8" hidden="false" customHeight="false" outlineLevel="0" collapsed="false">
      <c r="A466" s="11" t="n">
        <v>45734.2083333333</v>
      </c>
      <c r="B466" s="7" t="n">
        <v>19496.75</v>
      </c>
      <c r="C466" s="7" t="n">
        <v>19858</v>
      </c>
      <c r="D466" s="7" t="n">
        <v>19401</v>
      </c>
      <c r="E466" s="7" t="n">
        <v>19830.5</v>
      </c>
      <c r="F466" s="8" t="n">
        <v>667056</v>
      </c>
      <c r="G466" s="9" t="n">
        <f aca="false">IF(ISNUMBER(B465),LN(B466/B465), "")</f>
        <v>-0.0170364037513607</v>
      </c>
      <c r="H466" s="1" t="str">
        <f aca="false">IF(A466&lt;&gt;"",TEXT(A466,"ddd"),"")</f>
        <v>Tue</v>
      </c>
      <c r="I466" s="1" t="str">
        <f aca="false">IF(A466&lt;&gt;"",TEXT(A466,"MMM"),"")</f>
        <v>Mar</v>
      </c>
      <c r="J466" s="3" t="n">
        <f aca="false">IF(G466&gt;0,1,IF(G466&lt;0,-1,0))</f>
        <v>-1</v>
      </c>
      <c r="K466" s="3" t="n">
        <f aca="false">IF(J466=J465,K465+1,1)</f>
        <v>1</v>
      </c>
      <c r="L466" s="9" t="str">
        <f aca="false">IF(ABS(G466)&gt;STRONG_MOV_TRSH,"STRONG","")</f>
        <v/>
      </c>
      <c r="M466" s="9"/>
      <c r="N466" s="9" t="str">
        <f aca="false">IF(L459="STRONG",(E462/E459)-1,"")</f>
        <v/>
      </c>
      <c r="O466" s="1" t="n">
        <f aca="false">(C466-D466)</f>
        <v>457</v>
      </c>
      <c r="P466" s="9" t="n">
        <f aca="false">STDEV(G445:G466)*SQRT(252)</f>
        <v>0.256948373588732</v>
      </c>
      <c r="Q466" s="10" t="e">
        <f aca="false">IF(O466&gt;Statistics!$B$11,"High",IF(O466&lt;Statistics!$B$10,"Low", "Normal"))</f>
        <v>#NAME?</v>
      </c>
      <c r="R466" s="9" t="n">
        <f aca="false">G467</f>
        <v>0.0127411358315209</v>
      </c>
      <c r="S466" s="9" t="n">
        <f aca="false">IF(E469&lt;&gt;"",(E466/E469)-1,"")</f>
        <v>0.00708445482707831</v>
      </c>
      <c r="T466" s="13" t="n">
        <f aca="false">F466/AVERAGE(F445:F464)</f>
        <v>0.312153244174502</v>
      </c>
      <c r="U466" s="1" t="n">
        <f aca="false">O466-O465</f>
        <v>48.75</v>
      </c>
      <c r="V466" s="9" t="e">
        <f aca="false">IF(Q466="High","Wait",IF(G466&gt;0,"Buy","Sell"))</f>
        <v>#NAME?</v>
      </c>
      <c r="W466" s="9" t="e">
        <f aca="false">IF(Q466="High","Close",IF(G466&lt;0,"Close","Hold"))</f>
        <v>#NAME?</v>
      </c>
      <c r="X466" s="9" t="e">
        <f aca="false">IF(Q466="Normal", "Confirmed","Check")</f>
        <v>#NAME?</v>
      </c>
      <c r="Y466" s="9"/>
    </row>
    <row r="467" customFormat="false" ht="12.8" hidden="false" customHeight="false" outlineLevel="0" collapsed="false">
      <c r="A467" s="11" t="n">
        <v>45735.2083333333</v>
      </c>
      <c r="B467" s="7" t="n">
        <v>19746.75</v>
      </c>
      <c r="C467" s="7" t="n">
        <v>19935.75</v>
      </c>
      <c r="D467" s="7" t="n">
        <v>19455.5</v>
      </c>
      <c r="E467" s="7" t="n">
        <v>19491.5</v>
      </c>
      <c r="F467" s="8" t="n">
        <v>403063</v>
      </c>
      <c r="G467" s="9" t="n">
        <f aca="false">IF(ISNUMBER(B466),LN(B467/B466), "")</f>
        <v>0.0127411358315209</v>
      </c>
      <c r="H467" s="1" t="str">
        <f aca="false">IF(A467&lt;&gt;"",TEXT(A467,"ddd"),"")</f>
        <v>Wed</v>
      </c>
      <c r="I467" s="1" t="str">
        <f aca="false">IF(A467&lt;&gt;"",TEXT(A467,"MMM"),"")</f>
        <v>Mar</v>
      </c>
      <c r="J467" s="3" t="n">
        <f aca="false">IF(G467&gt;0,1,IF(G467&lt;0,-1,0))</f>
        <v>1</v>
      </c>
      <c r="K467" s="3" t="n">
        <f aca="false">IF(J467=J466,K466+1,1)</f>
        <v>1</v>
      </c>
      <c r="L467" s="9" t="str">
        <f aca="false">IF(ABS(G467)&gt;STRONG_MOV_TRSH,"STRONG","")</f>
        <v/>
      </c>
      <c r="M467" s="9"/>
      <c r="N467" s="9" t="n">
        <f aca="false">IF(L460="STRONG",(E463/E460)-1,"")</f>
        <v>-0.0285118737437654</v>
      </c>
      <c r="O467" s="1" t="n">
        <f aca="false">(C467-D467)</f>
        <v>480.25</v>
      </c>
      <c r="P467" s="9" t="n">
        <f aca="false">STDEV(G446:G467)*SQRT(252)</f>
        <v>0.262666377581524</v>
      </c>
      <c r="Q467" s="10" t="e">
        <f aca="false">IF(O467&gt;Statistics!$B$11,"High",IF(O467&lt;Statistics!$B$10,"Low", "Normal"))</f>
        <v>#NAME?</v>
      </c>
      <c r="R467" s="9" t="n">
        <f aca="false">G468</f>
        <v>-0.00346225163706557</v>
      </c>
      <c r="S467" s="9" t="n">
        <f aca="false">IF(E470&lt;&gt;"",(E467/E470)-1,"")</f>
        <v>-0.0279644428929422</v>
      </c>
      <c r="T467" s="13" t="n">
        <f aca="false">F467/AVERAGE(F446:F465)</f>
        <v>0.189004423817578</v>
      </c>
      <c r="U467" s="1" t="n">
        <f aca="false">O467-O466</f>
        <v>23.25</v>
      </c>
      <c r="V467" s="9" t="e">
        <f aca="false">IF(Q467="High","Wait",IF(G467&gt;0,"Buy","Sell"))</f>
        <v>#NAME?</v>
      </c>
      <c r="W467" s="9" t="e">
        <f aca="false">IF(Q467="High","Close",IF(G467&lt;0,"Close","Hold"))</f>
        <v>#NAME?</v>
      </c>
      <c r="X467" s="9" t="e">
        <f aca="false">IF(Q467="Normal", "Confirmed","Check")</f>
        <v>#NAME?</v>
      </c>
      <c r="Y467" s="9"/>
    </row>
    <row r="468" customFormat="false" ht="12.8" hidden="false" customHeight="false" outlineLevel="0" collapsed="false">
      <c r="A468" s="11" t="n">
        <v>45736.2083333333</v>
      </c>
      <c r="B468" s="7" t="n">
        <v>19678.5</v>
      </c>
      <c r="C468" s="7" t="n">
        <v>19898.5</v>
      </c>
      <c r="D468" s="7" t="n">
        <v>19530.5</v>
      </c>
      <c r="E468" s="7" t="n">
        <v>19755</v>
      </c>
      <c r="F468" s="8" t="n">
        <v>265850</v>
      </c>
      <c r="G468" s="9" t="n">
        <f aca="false">IF(ISNUMBER(B467),LN(B468/B467), "")</f>
        <v>-0.00346225163706557</v>
      </c>
      <c r="H468" s="1" t="str">
        <f aca="false">IF(A468&lt;&gt;"",TEXT(A468,"ddd"),"")</f>
        <v>Thu</v>
      </c>
      <c r="I468" s="1" t="str">
        <f aca="false">IF(A468&lt;&gt;"",TEXT(A468,"MMM"),"")</f>
        <v>Mar</v>
      </c>
      <c r="J468" s="3" t="n">
        <f aca="false">IF(G468&gt;0,1,IF(G468&lt;0,-1,0))</f>
        <v>-1</v>
      </c>
      <c r="K468" s="3" t="n">
        <f aca="false">IF(J468=J467,K467+1,1)</f>
        <v>1</v>
      </c>
      <c r="L468" s="9" t="str">
        <f aca="false">IF(ABS(G468)&gt;STRONG_MOV_TRSH,"STRONG","")</f>
        <v/>
      </c>
      <c r="M468" s="9"/>
      <c r="N468" s="9" t="str">
        <f aca="false">IF(L461="STRONG",(E464/E461)-1,"")</f>
        <v/>
      </c>
      <c r="O468" s="1" t="n">
        <f aca="false">(C468-D468)</f>
        <v>368</v>
      </c>
      <c r="P468" s="9" t="n">
        <f aca="false">STDEV(G447:G468)*SQRT(252)</f>
        <v>0.261617036879763</v>
      </c>
      <c r="Q468" s="10" t="e">
        <f aca="false">IF(O468&gt;Statistics!$B$11,"High",IF(O468&lt;Statistics!$B$10,"Low", "Normal"))</f>
        <v>#NAME?</v>
      </c>
      <c r="R468" s="9" t="n">
        <f aca="false">G469</f>
        <v>-0.0116379547655254</v>
      </c>
      <c r="S468" s="9" t="n">
        <f aca="false">IF(E471&lt;&gt;"",(E468/E471)-1,"")</f>
        <v>-0.0296317217835521</v>
      </c>
      <c r="T468" s="13" t="n">
        <f aca="false">F468/AVERAGE(F447:F466)</f>
        <v>0.127016021003486</v>
      </c>
      <c r="U468" s="1" t="n">
        <f aca="false">O468-O467</f>
        <v>-112.25</v>
      </c>
      <c r="V468" s="9" t="e">
        <f aca="false">IF(Q468="High","Wait",IF(G468&gt;0,"Buy","Sell"))</f>
        <v>#NAME?</v>
      </c>
      <c r="W468" s="9" t="e">
        <f aca="false">IF(Q468="High","Close",IF(G468&lt;0,"Close","Hold"))</f>
        <v>#NAME?</v>
      </c>
      <c r="X468" s="9" t="e">
        <f aca="false">IF(Q468="Normal", "Confirmed","Check")</f>
        <v>#NAME?</v>
      </c>
      <c r="Y468" s="9"/>
    </row>
    <row r="469" customFormat="false" ht="12.8" hidden="false" customHeight="false" outlineLevel="0" collapsed="false">
      <c r="A469" s="11" t="n">
        <v>45737.2083333333</v>
      </c>
      <c r="B469" s="7" t="n">
        <v>19450.81</v>
      </c>
      <c r="C469" s="7" t="n">
        <v>19728.75</v>
      </c>
      <c r="D469" s="7" t="n">
        <v>19380</v>
      </c>
      <c r="E469" s="7" t="n">
        <v>19691</v>
      </c>
      <c r="F469" s="8" t="n">
        <v>1794449</v>
      </c>
      <c r="G469" s="9" t="n">
        <f aca="false">IF(ISNUMBER(B468),LN(B469/B468), "")</f>
        <v>-0.0116379547655254</v>
      </c>
      <c r="H469" s="1" t="str">
        <f aca="false">IF(A469&lt;&gt;"",TEXT(A469,"ddd"),"")</f>
        <v>Fri</v>
      </c>
      <c r="I469" s="1" t="str">
        <f aca="false">IF(A469&lt;&gt;"",TEXT(A469,"MMM"),"")</f>
        <v>Mar</v>
      </c>
      <c r="J469" s="3" t="n">
        <f aca="false">IF(G469&gt;0,1,IF(G469&lt;0,-1,0))</f>
        <v>-1</v>
      </c>
      <c r="K469" s="3" t="n">
        <f aca="false">IF(J469=J468,K468+1,1)</f>
        <v>2</v>
      </c>
      <c r="L469" s="9" t="str">
        <f aca="false">IF(ABS(G469)&gt;STRONG_MOV_TRSH,"STRONG","")</f>
        <v/>
      </c>
      <c r="M469" s="9"/>
      <c r="N469" s="9" t="str">
        <f aca="false">IF(L462="STRONG",(E465/E462)-1,"")</f>
        <v/>
      </c>
      <c r="O469" s="1" t="n">
        <f aca="false">(C469-D469)</f>
        <v>348.75</v>
      </c>
      <c r="P469" s="9" t="n">
        <f aca="false">STDEV(G448:G469)*SQRT(252)</f>
        <v>0.261376526596851</v>
      </c>
      <c r="Q469" s="10" t="e">
        <f aca="false">IF(O469&gt;Statistics!$B$11,"High",IF(O469&lt;Statistics!$B$10,"Low", "Normal"))</f>
        <v>#NAME?</v>
      </c>
      <c r="R469" s="9" t="n">
        <f aca="false">G470</f>
        <v>0.0463831341919454</v>
      </c>
      <c r="S469" s="9" t="n">
        <f aca="false">IF(E472&lt;&gt;"",(E469/E472)-1,"")</f>
        <v>-0.0400721493686931</v>
      </c>
      <c r="T469" s="13" t="n">
        <f aca="false">F469/AVERAGE(F448:F467)</f>
        <v>0.872750460663138</v>
      </c>
      <c r="U469" s="1" t="n">
        <f aca="false">O469-O468</f>
        <v>-19.25</v>
      </c>
      <c r="V469" s="9" t="e">
        <f aca="false">IF(Q469="High","Wait",IF(G469&gt;0,"Buy","Sell"))</f>
        <v>#NAME?</v>
      </c>
      <c r="W469" s="9" t="e">
        <f aca="false">IF(Q469="High","Close",IF(G469&lt;0,"Close","Hold"))</f>
        <v>#NAME?</v>
      </c>
      <c r="X469" s="9" t="e">
        <f aca="false">IF(Q469="Normal", "Confirmed","Check")</f>
        <v>#NAME?</v>
      </c>
      <c r="Y469" s="9"/>
    </row>
    <row r="470" customFormat="false" ht="12.8" hidden="false" customHeight="false" outlineLevel="0" collapsed="false">
      <c r="A470" s="11" t="n">
        <v>45740.2083333333</v>
      </c>
      <c r="B470" s="7" t="n">
        <v>20374.25</v>
      </c>
      <c r="C470" s="7" t="n">
        <v>20409.25</v>
      </c>
      <c r="D470" s="7" t="n">
        <v>20048</v>
      </c>
      <c r="E470" s="7" t="n">
        <v>20052.25</v>
      </c>
      <c r="F470" s="8" t="n">
        <v>1318093</v>
      </c>
      <c r="G470" s="9" t="n">
        <f aca="false">IF(ISNUMBER(B469),LN(B470/B469), "")</f>
        <v>0.0463831341919454</v>
      </c>
      <c r="H470" s="1" t="str">
        <f aca="false">IF(A470&lt;&gt;"",TEXT(A470,"ddd"),"")</f>
        <v>Mon</v>
      </c>
      <c r="I470" s="1" t="str">
        <f aca="false">IF(A470&lt;&gt;"",TEXT(A470,"MMM"),"")</f>
        <v>Mar</v>
      </c>
      <c r="J470" s="3" t="n">
        <f aca="false">IF(G470&gt;0,1,IF(G470&lt;0,-1,0))</f>
        <v>1</v>
      </c>
      <c r="K470" s="3" t="n">
        <f aca="false">IF(J470=J469,K469+1,1)</f>
        <v>1</v>
      </c>
      <c r="L470" s="9" t="str">
        <f aca="false">IF(ABS(G470)&gt;STRONG_MOV_TRSH,"STRONG","")</f>
        <v>STRONG</v>
      </c>
      <c r="M470" s="9"/>
      <c r="N470" s="9" t="str">
        <f aca="false">IF(L463="STRONG",(E466/E463)-1,"")</f>
        <v/>
      </c>
      <c r="O470" s="1" t="n">
        <f aca="false">(C470-D470)</f>
        <v>361.25</v>
      </c>
      <c r="P470" s="9" t="n">
        <f aca="false">STDEV(G449:G470)*SQRT(252)</f>
        <v>0.316125099339752</v>
      </c>
      <c r="Q470" s="10" t="e">
        <f aca="false">IF(O470&gt;Statistics!$B$11,"High",IF(O470&lt;Statistics!$B$10,"Low", "Normal"))</f>
        <v>#NAME?</v>
      </c>
      <c r="R470" s="9" t="n">
        <f aca="false">G471</f>
        <v>0.00559190449544149</v>
      </c>
      <c r="S470" s="9" t="n">
        <f aca="false">IF(E473&lt;&gt;"",(E470/E473)-1,"")</f>
        <v>-0.000261747476006491</v>
      </c>
      <c r="T470" s="13" t="n">
        <f aca="false">F470/AVERAGE(F449:F468)</f>
        <v>0.657969436930217</v>
      </c>
      <c r="U470" s="1" t="n">
        <f aca="false">O470-O469</f>
        <v>12.5</v>
      </c>
      <c r="V470" s="9" t="e">
        <f aca="false">IF(Q470="High","Wait",IF(G470&gt;0,"Buy","Sell"))</f>
        <v>#NAME?</v>
      </c>
      <c r="W470" s="9" t="e">
        <f aca="false">IF(Q470="High","Close",IF(G470&lt;0,"Close","Hold"))</f>
        <v>#NAME?</v>
      </c>
      <c r="X470" s="9" t="e">
        <f aca="false">IF(Q470="Normal", "Confirmed","Check")</f>
        <v>#NAME?</v>
      </c>
      <c r="Y470" s="9"/>
    </row>
    <row r="471" customFormat="false" ht="12.8" hidden="false" customHeight="false" outlineLevel="0" collapsed="false">
      <c r="A471" s="11" t="n">
        <v>45741.2083333333</v>
      </c>
      <c r="B471" s="7" t="n">
        <v>20488.5</v>
      </c>
      <c r="C471" s="7" t="n">
        <v>20524.75</v>
      </c>
      <c r="D471" s="7" t="n">
        <v>20292</v>
      </c>
      <c r="E471" s="7" t="n">
        <v>20358.25</v>
      </c>
      <c r="F471" s="8" t="n">
        <v>1259017</v>
      </c>
      <c r="G471" s="9" t="n">
        <f aca="false">IF(ISNUMBER(B470),LN(B471/B470), "")</f>
        <v>0.00559190449544149</v>
      </c>
      <c r="H471" s="1" t="str">
        <f aca="false">IF(A471&lt;&gt;"",TEXT(A471,"ddd"),"")</f>
        <v>Tue</v>
      </c>
      <c r="I471" s="1" t="str">
        <f aca="false">IF(A471&lt;&gt;"",TEXT(A471,"MMM"),"")</f>
        <v>Mar</v>
      </c>
      <c r="J471" s="3" t="n">
        <f aca="false">IF(G471&gt;0,1,IF(G471&lt;0,-1,0))</f>
        <v>1</v>
      </c>
      <c r="K471" s="3" t="n">
        <f aca="false">IF(J471=J470,K470+1,1)</f>
        <v>2</v>
      </c>
      <c r="L471" s="9" t="str">
        <f aca="false">IF(ABS(G471)&gt;STRONG_MOV_TRSH,"STRONG","")</f>
        <v/>
      </c>
      <c r="M471" s="9"/>
      <c r="N471" s="9" t="str">
        <f aca="false">IF(L464="STRONG",(E467/E464)-1,"")</f>
        <v/>
      </c>
      <c r="O471" s="1" t="n">
        <f aca="false">(C471-D471)</f>
        <v>232.75</v>
      </c>
      <c r="P471" s="9" t="n">
        <f aca="false">STDEV(G450:G471)*SQRT(252)</f>
        <v>0.311444146989725</v>
      </c>
      <c r="Q471" s="10" t="e">
        <f aca="false">IF(O471&gt;Statistics!$B$11,"High",IF(O471&lt;Statistics!$B$10,"Low", "Normal"))</f>
        <v>#NAME?</v>
      </c>
      <c r="R471" s="9" t="n">
        <f aca="false">G472</f>
        <v>-0.0183233792919516</v>
      </c>
      <c r="S471" s="9" t="n">
        <f aca="false">IF(E474&lt;&gt;"",(E471/E474)-1,"")</f>
        <v>0.0180015751378246</v>
      </c>
      <c r="T471" s="13" t="n">
        <f aca="false">F471/AVERAGE(F450:F469)</f>
        <v>0.626108231416822</v>
      </c>
      <c r="U471" s="1" t="n">
        <f aca="false">O471-O470</f>
        <v>-128.5</v>
      </c>
      <c r="V471" s="9" t="e">
        <f aca="false">IF(Q471="High","Wait",IF(G471&gt;0,"Buy","Sell"))</f>
        <v>#NAME?</v>
      </c>
      <c r="W471" s="9" t="e">
        <f aca="false">IF(Q471="High","Close",IF(G471&lt;0,"Close","Hold"))</f>
        <v>#NAME?</v>
      </c>
      <c r="X471" s="9" t="e">
        <f aca="false">IF(Q471="Normal", "Confirmed","Check")</f>
        <v>#NAME?</v>
      </c>
      <c r="Y471" s="9"/>
    </row>
    <row r="472" customFormat="false" ht="12.8" hidden="false" customHeight="false" outlineLevel="0" collapsed="false">
      <c r="A472" s="11" t="n">
        <v>45742.2083333333</v>
      </c>
      <c r="B472" s="7" t="n">
        <v>20116.5</v>
      </c>
      <c r="C472" s="7" t="n">
        <v>20536.75</v>
      </c>
      <c r="D472" s="7" t="n">
        <v>20041.25</v>
      </c>
      <c r="E472" s="7" t="n">
        <v>20513</v>
      </c>
      <c r="F472" s="8" t="n">
        <v>1605577</v>
      </c>
      <c r="G472" s="9" t="n">
        <f aca="false">IF(ISNUMBER(B471),LN(B472/B471), "")</f>
        <v>-0.0183233792919516</v>
      </c>
      <c r="H472" s="1" t="str">
        <f aca="false">IF(A472&lt;&gt;"",TEXT(A472,"ddd"),"")</f>
        <v>Wed</v>
      </c>
      <c r="I472" s="1" t="str">
        <f aca="false">IF(A472&lt;&gt;"",TEXT(A472,"MMM"),"")</f>
        <v>Mar</v>
      </c>
      <c r="J472" s="3" t="n">
        <f aca="false">IF(G472&gt;0,1,IF(G472&lt;0,-1,0))</f>
        <v>-1</v>
      </c>
      <c r="K472" s="3" t="n">
        <f aca="false">IF(J472=J471,K471+1,1)</f>
        <v>1</v>
      </c>
      <c r="L472" s="9" t="str">
        <f aca="false">IF(ABS(G472)&gt;STRONG_MOV_TRSH,"STRONG","")</f>
        <v/>
      </c>
      <c r="M472" s="9"/>
      <c r="N472" s="9" t="str">
        <f aca="false">IF(L465="STRONG",(E468/E465)-1,"")</f>
        <v/>
      </c>
      <c r="O472" s="1" t="n">
        <f aca="false">(C472-D472)</f>
        <v>495.5</v>
      </c>
      <c r="P472" s="9" t="n">
        <f aca="false">STDEV(G451:G472)*SQRT(252)</f>
        <v>0.314456303884594</v>
      </c>
      <c r="Q472" s="10" t="e">
        <f aca="false">IF(O472&gt;Statistics!$B$11,"High",IF(O472&lt;Statistics!$B$10,"Low", "Normal"))</f>
        <v>#NAME?</v>
      </c>
      <c r="R472" s="9" t="n">
        <f aca="false">G473</f>
        <v>-0.00629571914973481</v>
      </c>
      <c r="S472" s="9" t="n">
        <f aca="false">IF(E475&lt;&gt;"",(E472/E475)-1,"")</f>
        <v>0.0618731477527146</v>
      </c>
      <c r="T472" s="13" t="n">
        <f aca="false">F472/AVERAGE(F451:F470)</f>
        <v>0.806964075084218</v>
      </c>
      <c r="U472" s="1" t="n">
        <f aca="false">O472-O471</f>
        <v>262.75</v>
      </c>
      <c r="V472" s="9" t="e">
        <f aca="false">IF(Q472="High","Wait",IF(G472&gt;0,"Buy","Sell"))</f>
        <v>#NAME?</v>
      </c>
      <c r="W472" s="9" t="e">
        <f aca="false">IF(Q472="High","Close",IF(G472&lt;0,"Close","Hold"))</f>
        <v>#NAME?</v>
      </c>
      <c r="X472" s="9" t="e">
        <f aca="false">IF(Q472="Normal", "Confirmed","Check")</f>
        <v>#NAME?</v>
      </c>
      <c r="Y472" s="9"/>
    </row>
    <row r="473" customFormat="false" ht="12.8" hidden="false" customHeight="false" outlineLevel="0" collapsed="false">
      <c r="A473" s="11" t="n">
        <v>45743.2083333333</v>
      </c>
      <c r="B473" s="7" t="n">
        <v>19990.25</v>
      </c>
      <c r="C473" s="7" t="n">
        <v>20199</v>
      </c>
      <c r="D473" s="7" t="n">
        <v>19937.75</v>
      </c>
      <c r="E473" s="7" t="n">
        <v>20057.5</v>
      </c>
      <c r="F473" s="8" t="n">
        <v>1896875</v>
      </c>
      <c r="G473" s="9" t="n">
        <f aca="false">IF(ISNUMBER(B472),LN(B473/B472), "")</f>
        <v>-0.00629571914973481</v>
      </c>
      <c r="H473" s="1" t="str">
        <f aca="false">IF(A473&lt;&gt;"",TEXT(A473,"ddd"),"")</f>
        <v>Thu</v>
      </c>
      <c r="I473" s="1" t="str">
        <f aca="false">IF(A473&lt;&gt;"",TEXT(A473,"MMM"),"")</f>
        <v>Mar</v>
      </c>
      <c r="J473" s="3" t="n">
        <f aca="false">IF(G473&gt;0,1,IF(G473&lt;0,-1,0))</f>
        <v>-1</v>
      </c>
      <c r="K473" s="3" t="n">
        <f aca="false">IF(J473=J472,K472+1,1)</f>
        <v>2</v>
      </c>
      <c r="L473" s="9" t="str">
        <f aca="false">IF(ABS(G473)&gt;STRONG_MOV_TRSH,"STRONG","")</f>
        <v/>
      </c>
      <c r="M473" s="9"/>
      <c r="N473" s="9" t="str">
        <f aca="false">IF(L466="STRONG",(E469/E466)-1,"")</f>
        <v/>
      </c>
      <c r="O473" s="1" t="n">
        <f aca="false">(C473-D473)</f>
        <v>261.25</v>
      </c>
      <c r="P473" s="9" t="n">
        <f aca="false">STDEV(G452:G473)*SQRT(252)</f>
        <v>0.312775507346089</v>
      </c>
      <c r="Q473" s="10" t="e">
        <f aca="false">IF(O473&gt;Statistics!$B$11,"High",IF(O473&lt;Statistics!$B$10,"Low", "Normal"))</f>
        <v>#NAME?</v>
      </c>
      <c r="R473" s="9" t="n">
        <f aca="false">G474</f>
        <v>-0.0270377521979937</v>
      </c>
      <c r="S473" s="9" t="n">
        <f aca="false">IF(E476&lt;&gt;"",(E473/E476)-1,"")</f>
        <v>0.0331994024622675</v>
      </c>
      <c r="T473" s="13" t="n">
        <f aca="false">F473/AVERAGE(F452:F471)</f>
        <v>0.975787280610547</v>
      </c>
      <c r="U473" s="1" t="n">
        <f aca="false">O473-O472</f>
        <v>-234.25</v>
      </c>
      <c r="V473" s="9" t="e">
        <f aca="false">IF(Q473="High","Wait",IF(G473&gt;0,"Buy","Sell"))</f>
        <v>#NAME?</v>
      </c>
      <c r="W473" s="9" t="e">
        <f aca="false">IF(Q473="High","Close",IF(G473&lt;0,"Close","Hold"))</f>
        <v>#NAME?</v>
      </c>
      <c r="X473" s="9" t="e">
        <f aca="false">IF(Q473="Normal", "Confirmed","Check")</f>
        <v>#NAME?</v>
      </c>
      <c r="Y473" s="9"/>
    </row>
    <row r="474" customFormat="false" ht="12.8" hidden="false" customHeight="false" outlineLevel="0" collapsed="false">
      <c r="A474" s="11" t="n">
        <v>45744.2083333333</v>
      </c>
      <c r="B474" s="7" t="n">
        <v>19457</v>
      </c>
      <c r="C474" s="7" t="n">
        <v>20011.25</v>
      </c>
      <c r="D474" s="7" t="n">
        <v>19360.75</v>
      </c>
      <c r="E474" s="7" t="n">
        <v>19998.25</v>
      </c>
      <c r="F474" s="8" t="n">
        <v>1935739</v>
      </c>
      <c r="G474" s="9" t="n">
        <f aca="false">IF(ISNUMBER(B473),LN(B474/B473), "")</f>
        <v>-0.0270377521979937</v>
      </c>
      <c r="H474" s="1" t="str">
        <f aca="false">IF(A474&lt;&gt;"",TEXT(A474,"ddd"),"")</f>
        <v>Fri</v>
      </c>
      <c r="I474" s="1" t="str">
        <f aca="false">IF(A474&lt;&gt;"",TEXT(A474,"MMM"),"")</f>
        <v>Mar</v>
      </c>
      <c r="J474" s="3" t="n">
        <f aca="false">IF(G474&gt;0,1,IF(G474&lt;0,-1,0))</f>
        <v>-1</v>
      </c>
      <c r="K474" s="3" t="n">
        <f aca="false">IF(J474=J473,K473+1,1)</f>
        <v>3</v>
      </c>
      <c r="L474" s="9" t="str">
        <f aca="false">IF(ABS(G474)&gt;STRONG_MOV_TRSH,"STRONG","")</f>
        <v/>
      </c>
      <c r="M474" s="9"/>
      <c r="N474" s="9" t="str">
        <f aca="false">IF(L467="STRONG",(E470/E467)-1,"")</f>
        <v/>
      </c>
      <c r="O474" s="1" t="n">
        <f aca="false">(C474-D474)</f>
        <v>650.5</v>
      </c>
      <c r="P474" s="9" t="n">
        <f aca="false">STDEV(G453:G474)*SQRT(252)</f>
        <v>0.323011604478019</v>
      </c>
      <c r="Q474" s="10" t="e">
        <f aca="false">IF(O474&gt;Statistics!$B$11,"High",IF(O474&lt;Statistics!$B$10,"Low", "Normal"))</f>
        <v>#NAME?</v>
      </c>
      <c r="R474" s="9" t="n">
        <f aca="false">G475</f>
        <v>-0.000899823952324161</v>
      </c>
      <c r="S474" s="9" t="n">
        <f aca="false">IF(E477&lt;&gt;"",(E474/E477)-1,"")</f>
        <v>0.0204360194410074</v>
      </c>
      <c r="T474" s="13" t="n">
        <f aca="false">F474/AVERAGE(F453:F472)</f>
        <v>1.00017887841683</v>
      </c>
      <c r="U474" s="1" t="n">
        <f aca="false">O474-O473</f>
        <v>389.25</v>
      </c>
      <c r="V474" s="9" t="e">
        <f aca="false">IF(Q474="High","Wait",IF(G474&gt;0,"Buy","Sell"))</f>
        <v>#NAME?</v>
      </c>
      <c r="W474" s="9" t="e">
        <f aca="false">IF(Q474="High","Close",IF(G474&lt;0,"Close","Hold"))</f>
        <v>#NAME?</v>
      </c>
      <c r="X474" s="9" t="e">
        <f aca="false">IF(Q474="Normal", "Confirmed","Check")</f>
        <v>#NAME?</v>
      </c>
      <c r="Y474" s="9"/>
    </row>
    <row r="475" customFormat="false" ht="12.8" hidden="false" customHeight="false" outlineLevel="0" collapsed="false">
      <c r="A475" s="11" t="n">
        <v>45747.2083333333</v>
      </c>
      <c r="B475" s="7" t="n">
        <v>19439.5</v>
      </c>
      <c r="C475" s="7" t="n">
        <v>19489.5</v>
      </c>
      <c r="D475" s="7" t="n">
        <v>18976.75</v>
      </c>
      <c r="E475" s="7" t="n">
        <v>19317.75</v>
      </c>
      <c r="F475" s="8" t="n">
        <v>2168015</v>
      </c>
      <c r="G475" s="9" t="n">
        <f aca="false">IF(ISNUMBER(B474),LN(B475/B474), "")</f>
        <v>-0.000899823952324161</v>
      </c>
      <c r="H475" s="1" t="str">
        <f aca="false">IF(A475&lt;&gt;"",TEXT(A475,"ddd"),"")</f>
        <v>Mon</v>
      </c>
      <c r="I475" s="1" t="str">
        <f aca="false">IF(A475&lt;&gt;"",TEXT(A475,"MMM"),"")</f>
        <v>Mar</v>
      </c>
      <c r="J475" s="3" t="n">
        <f aca="false">IF(G475&gt;0,1,IF(G475&lt;0,-1,0))</f>
        <v>-1</v>
      </c>
      <c r="K475" s="3" t="n">
        <f aca="false">IF(J475=J474,K474+1,1)</f>
        <v>4</v>
      </c>
      <c r="L475" s="9" t="str">
        <f aca="false">IF(ABS(G475)&gt;STRONG_MOV_TRSH,"STRONG","")</f>
        <v/>
      </c>
      <c r="M475" s="9"/>
      <c r="N475" s="9" t="str">
        <f aca="false">IF(L468="STRONG",(E471/E468)-1,"")</f>
        <v/>
      </c>
      <c r="O475" s="1" t="n">
        <f aca="false">(C475-D475)</f>
        <v>512.75</v>
      </c>
      <c r="P475" s="9" t="n">
        <f aca="false">STDEV(G454:G475)*SQRT(252)</f>
        <v>0.311715379636921</v>
      </c>
      <c r="Q475" s="10" t="e">
        <f aca="false">IF(O475&gt;Statistics!$B$11,"High",IF(O475&lt;Statistics!$B$10,"Low", "Normal"))</f>
        <v>#NAME?</v>
      </c>
      <c r="R475" s="9" t="n">
        <f aca="false">G476</f>
        <v>0.00845205318411907</v>
      </c>
      <c r="S475" s="9" t="n">
        <f aca="false">IF(E478&lt;&gt;"",(E475/E478)-1,"")</f>
        <v>0.0154677109890398</v>
      </c>
      <c r="T475" s="13" t="n">
        <f aca="false">F475/AVERAGE(F454:F473)</f>
        <v>1.13862727981882</v>
      </c>
      <c r="U475" s="1" t="n">
        <f aca="false">O475-O474</f>
        <v>-137.75</v>
      </c>
      <c r="V475" s="9" t="e">
        <f aca="false">IF(Q475="High","Wait",IF(G475&gt;0,"Buy","Sell"))</f>
        <v>#NAME?</v>
      </c>
      <c r="W475" s="9" t="e">
        <f aca="false">IF(Q475="High","Close",IF(G475&lt;0,"Close","Hold"))</f>
        <v>#NAME?</v>
      </c>
      <c r="X475" s="9" t="e">
        <f aca="false">IF(Q475="Normal", "Confirmed","Check")</f>
        <v>#NAME?</v>
      </c>
      <c r="Y475" s="9"/>
    </row>
    <row r="476" customFormat="false" ht="12.8" hidden="false" customHeight="false" outlineLevel="0" collapsed="false">
      <c r="A476" s="11" t="n">
        <v>45748.2083333333</v>
      </c>
      <c r="B476" s="7" t="n">
        <v>19604.5</v>
      </c>
      <c r="C476" s="7" t="n">
        <v>19643.25</v>
      </c>
      <c r="D476" s="7" t="n">
        <v>19261.25</v>
      </c>
      <c r="E476" s="7" t="n">
        <v>19413</v>
      </c>
      <c r="F476" s="8" t="n">
        <v>2252612</v>
      </c>
      <c r="G476" s="9" t="n">
        <f aca="false">IF(ISNUMBER(B475),LN(B476/B475), "")</f>
        <v>0.00845205318411907</v>
      </c>
      <c r="H476" s="1" t="str">
        <f aca="false">IF(A476&lt;&gt;"",TEXT(A476,"ddd"),"")</f>
        <v>Tue</v>
      </c>
      <c r="I476" s="1" t="str">
        <f aca="false">IF(A476&lt;&gt;"",TEXT(A476,"MMM"),"")</f>
        <v>Apr</v>
      </c>
      <c r="J476" s="3" t="n">
        <f aca="false">IF(G476&gt;0,1,IF(G476&lt;0,-1,0))</f>
        <v>1</v>
      </c>
      <c r="K476" s="3" t="n">
        <f aca="false">IF(J476=J475,K475+1,1)</f>
        <v>1</v>
      </c>
      <c r="L476" s="9" t="str">
        <f aca="false">IF(ABS(G476)&gt;STRONG_MOV_TRSH,"STRONG","")</f>
        <v/>
      </c>
      <c r="M476" s="9"/>
      <c r="N476" s="9" t="str">
        <f aca="false">IF(L469="STRONG",(E472/E469)-1,"")</f>
        <v/>
      </c>
      <c r="O476" s="1" t="n">
        <f aca="false">(C476-D476)</f>
        <v>382</v>
      </c>
      <c r="P476" s="9" t="n">
        <f aca="false">STDEV(G455:G476)*SQRT(252)</f>
        <v>0.307954444589086</v>
      </c>
      <c r="Q476" s="10" t="e">
        <f aca="false">IF(O476&gt;Statistics!$B$11,"High",IF(O476&lt;Statistics!$B$10,"Low", "Normal"))</f>
        <v>#NAME?</v>
      </c>
      <c r="R476" s="9" t="n">
        <f aca="false">G477</f>
        <v>0.00779934090124835</v>
      </c>
      <c r="S476" s="9" t="n">
        <f aca="false">IF(E479&lt;&gt;"",(E476/E479)-1,"")</f>
        <v>0.0405488703668964</v>
      </c>
      <c r="T476" s="13" t="n">
        <f aca="false">F476/AVERAGE(F455:F474)</f>
        <v>1.19903898543297</v>
      </c>
      <c r="U476" s="1" t="n">
        <f aca="false">O476-O475</f>
        <v>-130.75</v>
      </c>
      <c r="V476" s="9" t="e">
        <f aca="false">IF(Q476="High","Wait",IF(G476&gt;0,"Buy","Sell"))</f>
        <v>#NAME?</v>
      </c>
      <c r="W476" s="9" t="e">
        <f aca="false">IF(Q476="High","Close",IF(G476&lt;0,"Close","Hold"))</f>
        <v>#NAME?</v>
      </c>
      <c r="X476" s="9" t="e">
        <f aca="false">IF(Q476="Normal", "Confirmed","Check")</f>
        <v>#NAME?</v>
      </c>
      <c r="Y476" s="9"/>
    </row>
    <row r="477" customFormat="false" ht="12.8" hidden="false" customHeight="false" outlineLevel="0" collapsed="false">
      <c r="A477" s="11" t="n">
        <v>45749.2083333333</v>
      </c>
      <c r="B477" s="7" t="n">
        <v>19758</v>
      </c>
      <c r="C477" s="7" t="n">
        <v>20045.25</v>
      </c>
      <c r="D477" s="7" t="n">
        <v>19076.25</v>
      </c>
      <c r="E477" s="7" t="n">
        <v>19597.75</v>
      </c>
      <c r="F477" s="8" t="n">
        <v>2400894</v>
      </c>
      <c r="G477" s="9" t="n">
        <f aca="false">IF(ISNUMBER(B476),LN(B477/B476), "")</f>
        <v>0.00779934090124835</v>
      </c>
      <c r="H477" s="1" t="str">
        <f aca="false">IF(A477&lt;&gt;"",TEXT(A477,"ddd"),"")</f>
        <v>Wed</v>
      </c>
      <c r="I477" s="1" t="str">
        <f aca="false">IF(A477&lt;&gt;"",TEXT(A477,"MMM"),"")</f>
        <v>Apr</v>
      </c>
      <c r="J477" s="3" t="n">
        <f aca="false">IF(G477&gt;0,1,IF(G477&lt;0,-1,0))</f>
        <v>1</v>
      </c>
      <c r="K477" s="3" t="n">
        <f aca="false">IF(J477=J476,K476+1,1)</f>
        <v>2</v>
      </c>
      <c r="L477" s="9" t="str">
        <f aca="false">IF(ABS(G477)&gt;STRONG_MOV_TRSH,"STRONG","")</f>
        <v/>
      </c>
      <c r="M477" s="9"/>
      <c r="N477" s="9" t="n">
        <f aca="false">IF(L470="STRONG",(E473/E470)-1,"")</f>
        <v>0.000261816005685089</v>
      </c>
      <c r="O477" s="1" t="n">
        <f aca="false">(C477-D477)</f>
        <v>969</v>
      </c>
      <c r="P477" s="9" t="n">
        <f aca="false">STDEV(G456:G477)*SQRT(252)</f>
        <v>0.302453605133602</v>
      </c>
      <c r="Q477" s="10" t="e">
        <f aca="false">IF(O477&gt;Statistics!$B$11,"High",IF(O477&lt;Statistics!$B$10,"Low", "Normal"))</f>
        <v>#NAME?</v>
      </c>
      <c r="R477" s="9" t="n">
        <f aca="false">G478</f>
        <v>-0.0563459682000985</v>
      </c>
      <c r="S477" s="9" t="n">
        <f aca="false">IF(E480&lt;&gt;"",(E477/E480)-1,"")</f>
        <v>0.144310634260273</v>
      </c>
      <c r="T477" s="13" t="n">
        <f aca="false">F477/AVERAGE(F456:F475)</f>
        <v>1.28821215328105</v>
      </c>
      <c r="U477" s="1" t="n">
        <f aca="false">O477-O476</f>
        <v>587</v>
      </c>
      <c r="V477" s="9" t="e">
        <f aca="false">IF(Q477="High","Wait",IF(G477&gt;0,"Buy","Sell"))</f>
        <v>#NAME?</v>
      </c>
      <c r="W477" s="9" t="e">
        <f aca="false">IF(Q477="High","Close",IF(G477&lt;0,"Close","Hold"))</f>
        <v>#NAME?</v>
      </c>
      <c r="X477" s="9" t="e">
        <f aca="false">IF(Q477="Normal", "Confirmed","Check")</f>
        <v>#NAME?</v>
      </c>
      <c r="Y477" s="9"/>
    </row>
    <row r="478" customFormat="false" ht="12.8" hidden="false" customHeight="false" outlineLevel="0" collapsed="false">
      <c r="A478" s="11" t="n">
        <v>45750.2083333333</v>
      </c>
      <c r="B478" s="7" t="n">
        <v>18675.5</v>
      </c>
      <c r="C478" s="7" t="n">
        <v>19176.75</v>
      </c>
      <c r="D478" s="7" t="n">
        <v>18614</v>
      </c>
      <c r="E478" s="7" t="n">
        <v>19023.5</v>
      </c>
      <c r="F478" s="8" t="n">
        <v>2510236</v>
      </c>
      <c r="G478" s="9" t="n">
        <f aca="false">IF(ISNUMBER(B477),LN(B478/B477), "")</f>
        <v>-0.0563459682000985</v>
      </c>
      <c r="H478" s="1" t="str">
        <f aca="false">IF(A478&lt;&gt;"",TEXT(A478,"ddd"),"")</f>
        <v>Thu</v>
      </c>
      <c r="I478" s="1" t="str">
        <f aca="false">IF(A478&lt;&gt;"",TEXT(A478,"MMM"),"")</f>
        <v>Apr</v>
      </c>
      <c r="J478" s="3" t="n">
        <f aca="false">IF(G478&gt;0,1,IF(G478&lt;0,-1,0))</f>
        <v>-1</v>
      </c>
      <c r="K478" s="3" t="n">
        <f aca="false">IF(J478=J477,K477+1,1)</f>
        <v>1</v>
      </c>
      <c r="L478" s="9" t="str">
        <f aca="false">IF(ABS(G478)&gt;STRONG_MOV_TRSH,"STRONG","")</f>
        <v>STRONG</v>
      </c>
      <c r="M478" s="9"/>
      <c r="N478" s="9" t="str">
        <f aca="false">IF(L471="STRONG",(E474/E471)-1,"")</f>
        <v/>
      </c>
      <c r="O478" s="1" t="n">
        <f aca="false">(C478-D478)</f>
        <v>562.75</v>
      </c>
      <c r="P478" s="9" t="n">
        <f aca="false">STDEV(G457:G478)*SQRT(252)</f>
        <v>0.354779943820024</v>
      </c>
      <c r="Q478" s="10" t="e">
        <f aca="false">IF(O478&gt;Statistics!$B$11,"High",IF(O478&lt;Statistics!$B$10,"Low", "Normal"))</f>
        <v>#NAME?</v>
      </c>
      <c r="R478" s="9" t="n">
        <f aca="false">G479</f>
        <v>-0.062785531646183</v>
      </c>
      <c r="S478" s="9" t="n">
        <f aca="false">IF(E481&lt;&gt;"",(E478/E481)-1,"")</f>
        <v>0.0778034305463096</v>
      </c>
      <c r="T478" s="13" t="n">
        <f aca="false">F478/AVERAGE(F457:F476)</f>
        <v>1.36154522481554</v>
      </c>
      <c r="U478" s="1" t="n">
        <f aca="false">O478-O477</f>
        <v>-406.25</v>
      </c>
      <c r="V478" s="9" t="e">
        <f aca="false">IF(Q478="High","Wait",IF(G478&gt;0,"Buy","Sell"))</f>
        <v>#NAME?</v>
      </c>
      <c r="W478" s="9" t="e">
        <f aca="false">IF(Q478="High","Close",IF(G478&lt;0,"Close","Hold"))</f>
        <v>#NAME?</v>
      </c>
      <c r="X478" s="9" t="e">
        <f aca="false">IF(Q478="Normal", "Confirmed","Check")</f>
        <v>#NAME?</v>
      </c>
      <c r="Y478" s="9"/>
    </row>
    <row r="479" customFormat="false" ht="12.8" hidden="false" customHeight="false" outlineLevel="0" collapsed="false">
      <c r="A479" s="11" t="n">
        <v>45751.2083333333</v>
      </c>
      <c r="B479" s="7" t="n">
        <v>17539</v>
      </c>
      <c r="C479" s="7" t="n">
        <v>18713.25</v>
      </c>
      <c r="D479" s="7" t="n">
        <v>17387</v>
      </c>
      <c r="E479" s="7" t="n">
        <v>18656.5</v>
      </c>
      <c r="F479" s="8" t="n">
        <v>3311896</v>
      </c>
      <c r="G479" s="9" t="n">
        <f aca="false">IF(ISNUMBER(B478),LN(B479/B478), "")</f>
        <v>-0.062785531646183</v>
      </c>
      <c r="H479" s="1" t="str">
        <f aca="false">IF(A479&lt;&gt;"",TEXT(A479,"ddd"),"")</f>
        <v>Fri</v>
      </c>
      <c r="I479" s="1" t="str">
        <f aca="false">IF(A479&lt;&gt;"",TEXT(A479,"MMM"),"")</f>
        <v>Apr</v>
      </c>
      <c r="J479" s="3" t="n">
        <f aca="false">IF(G479&gt;0,1,IF(G479&lt;0,-1,0))</f>
        <v>-1</v>
      </c>
      <c r="K479" s="3" t="n">
        <f aca="false">IF(J479=J478,K478+1,1)</f>
        <v>2</v>
      </c>
      <c r="L479" s="9" t="str">
        <f aca="false">IF(ABS(G479)&gt;STRONG_MOV_TRSH,"STRONG","")</f>
        <v>STRONG</v>
      </c>
      <c r="M479" s="9"/>
      <c r="N479" s="9" t="str">
        <f aca="false">IF(L472="STRONG",(E475/E472)-1,"")</f>
        <v/>
      </c>
      <c r="O479" s="1" t="n">
        <f aca="false">(C479-D479)</f>
        <v>1326.25</v>
      </c>
      <c r="P479" s="9" t="n">
        <f aca="false">STDEV(G458:G479)*SQRT(252)</f>
        <v>0.400919035436864</v>
      </c>
      <c r="Q479" s="10" t="e">
        <f aca="false">IF(O479&gt;Statistics!$B$11,"High",IF(O479&lt;Statistics!$B$10,"Low", "Normal"))</f>
        <v>#NAME?</v>
      </c>
      <c r="R479" s="9" t="n">
        <f aca="false">G480</f>
        <v>0.00138167803248167</v>
      </c>
      <c r="S479" s="9" t="n">
        <f aca="false">IF(E482&lt;&gt;"",(E479/E482)-1,"")</f>
        <v>0.0830430744223847</v>
      </c>
      <c r="T479" s="13" t="n">
        <f aca="false">F479/AVERAGE(F458:F477)</f>
        <v>1.7976955283932</v>
      </c>
      <c r="U479" s="1" t="n">
        <f aca="false">O479-O478</f>
        <v>763.5</v>
      </c>
      <c r="V479" s="9" t="e">
        <f aca="false">IF(Q479="High","Wait",IF(G479&gt;0,"Buy","Sell"))</f>
        <v>#NAME?</v>
      </c>
      <c r="W479" s="9" t="e">
        <f aca="false">IF(Q479="High","Close",IF(G479&lt;0,"Close","Hold"))</f>
        <v>#NAME?</v>
      </c>
      <c r="X479" s="9" t="e">
        <f aca="false">IF(Q479="Normal", "Confirmed","Check")</f>
        <v>#NAME?</v>
      </c>
      <c r="Y479" s="9"/>
    </row>
    <row r="480" customFormat="false" ht="12.8" hidden="false" customHeight="false" outlineLevel="0" collapsed="false">
      <c r="A480" s="11" t="n">
        <v>45754.2083333333</v>
      </c>
      <c r="B480" s="7" t="n">
        <v>17563.25</v>
      </c>
      <c r="C480" s="7" t="n">
        <v>18360.25</v>
      </c>
      <c r="D480" s="7" t="n">
        <v>16452.5</v>
      </c>
      <c r="E480" s="7" t="n">
        <v>17126.25</v>
      </c>
      <c r="F480" s="8" t="n">
        <v>3528973</v>
      </c>
      <c r="G480" s="9" t="n">
        <f aca="false">IF(ISNUMBER(B479),LN(B480/B479), "")</f>
        <v>0.00138167803248167</v>
      </c>
      <c r="H480" s="1" t="str">
        <f aca="false">IF(A480&lt;&gt;"",TEXT(A480,"ddd"),"")</f>
        <v>Mon</v>
      </c>
      <c r="I480" s="1" t="str">
        <f aca="false">IF(A480&lt;&gt;"",TEXT(A480,"MMM"),"")</f>
        <v>Apr</v>
      </c>
      <c r="J480" s="3" t="n">
        <f aca="false">IF(G480&gt;0,1,IF(G480&lt;0,-1,0))</f>
        <v>1</v>
      </c>
      <c r="K480" s="3" t="n">
        <f aca="false">IF(J480=J479,K479+1,1)</f>
        <v>1</v>
      </c>
      <c r="L480" s="9" t="str">
        <f aca="false">IF(ABS(G480)&gt;STRONG_MOV_TRSH,"STRONG","")</f>
        <v/>
      </c>
      <c r="M480" s="9"/>
      <c r="N480" s="9" t="str">
        <f aca="false">IF(L473="STRONG",(E476/E473)-1,"")</f>
        <v/>
      </c>
      <c r="O480" s="1" t="n">
        <f aca="false">(C480-D480)</f>
        <v>1907.75</v>
      </c>
      <c r="P480" s="9" t="n">
        <f aca="false">STDEV(G459:G480)*SQRT(252)</f>
        <v>0.394970426993371</v>
      </c>
      <c r="Q480" s="10" t="e">
        <f aca="false">IF(O480&gt;Statistics!$B$11,"High",IF(O480&lt;Statistics!$B$10,"Low", "Normal"))</f>
        <v>#NAME?</v>
      </c>
      <c r="R480" s="9" t="n">
        <f aca="false">G481</f>
        <v>-0.0183588918250233</v>
      </c>
      <c r="S480" s="9" t="n">
        <f aca="false">IF(E483&lt;&gt;"",(E480/E483)-1,"")</f>
        <v>-0.11106353161009</v>
      </c>
      <c r="T480" s="13" t="n">
        <f aca="false">F480/AVERAGE(F459:F478)</f>
        <v>1.91082601135464</v>
      </c>
      <c r="U480" s="1" t="n">
        <f aca="false">O480-O479</f>
        <v>581.5</v>
      </c>
      <c r="V480" s="9" t="e">
        <f aca="false">IF(Q480="High","Wait",IF(G480&gt;0,"Buy","Sell"))</f>
        <v>#NAME?</v>
      </c>
      <c r="W480" s="9" t="e">
        <f aca="false">IF(Q480="High","Close",IF(G480&lt;0,"Close","Hold"))</f>
        <v>#NAME?</v>
      </c>
      <c r="X480" s="9" t="e">
        <f aca="false">IF(Q480="Normal", "Confirmed","Check")</f>
        <v>#NAME?</v>
      </c>
      <c r="Y480" s="9"/>
    </row>
    <row r="481" customFormat="false" ht="12.8" hidden="false" customHeight="false" outlineLevel="0" collapsed="false">
      <c r="A481" s="11" t="n">
        <v>45755.2083333333</v>
      </c>
      <c r="B481" s="7" t="n">
        <v>17243.75</v>
      </c>
      <c r="C481" s="7" t="n">
        <v>18357.25</v>
      </c>
      <c r="D481" s="7" t="n">
        <v>16972</v>
      </c>
      <c r="E481" s="7" t="n">
        <v>17650.25</v>
      </c>
      <c r="F481" s="8" t="n">
        <v>2881700</v>
      </c>
      <c r="G481" s="9" t="n">
        <f aca="false">IF(ISNUMBER(B480),LN(B481/B480), "")</f>
        <v>-0.0183588918250233</v>
      </c>
      <c r="H481" s="1" t="str">
        <f aca="false">IF(A481&lt;&gt;"",TEXT(A481,"ddd"),"")</f>
        <v>Tue</v>
      </c>
      <c r="I481" s="1" t="str">
        <f aca="false">IF(A481&lt;&gt;"",TEXT(A481,"MMM"),"")</f>
        <v>Apr</v>
      </c>
      <c r="J481" s="3" t="n">
        <f aca="false">IF(G481&gt;0,1,IF(G481&lt;0,-1,0))</f>
        <v>-1</v>
      </c>
      <c r="K481" s="3" t="n">
        <f aca="false">IF(J481=J480,K480+1,1)</f>
        <v>1</v>
      </c>
      <c r="L481" s="9" t="str">
        <f aca="false">IF(ABS(G481)&gt;STRONG_MOV_TRSH,"STRONG","")</f>
        <v/>
      </c>
      <c r="M481" s="9"/>
      <c r="N481" s="9" t="str">
        <f aca="false">IF(L474="STRONG",(E477/E474)-1,"")</f>
        <v/>
      </c>
      <c r="O481" s="1" t="n">
        <f aca="false">(C481-D481)</f>
        <v>1385.25</v>
      </c>
      <c r="P481" s="9" t="n">
        <f aca="false">STDEV(G460:G481)*SQRT(252)</f>
        <v>0.394208684513903</v>
      </c>
      <c r="Q481" s="10" t="e">
        <f aca="false">IF(O481&gt;Statistics!$B$11,"High",IF(O481&lt;Statistics!$B$10,"Low", "Normal"))</f>
        <v>#NAME?</v>
      </c>
      <c r="R481" s="9" t="n">
        <f aca="false">G482</f>
        <v>0.112072265419818</v>
      </c>
      <c r="S481" s="9" t="n">
        <f aca="false">IF(E484&lt;&gt;"",(E481/E484)-1,"")</f>
        <v>-0.0443827828911749</v>
      </c>
      <c r="T481" s="13" t="n">
        <f aca="false">F481/AVERAGE(F460:F479)</f>
        <v>1.53413720128059</v>
      </c>
      <c r="U481" s="1" t="n">
        <f aca="false">O481-O480</f>
        <v>-522.5</v>
      </c>
      <c r="V481" s="9" t="e">
        <f aca="false">IF(Q481="High","Wait",IF(G481&gt;0,"Buy","Sell"))</f>
        <v>#NAME?</v>
      </c>
      <c r="W481" s="9" t="e">
        <f aca="false">IF(Q481="High","Close",IF(G481&lt;0,"Close","Hold"))</f>
        <v>#NAME?</v>
      </c>
      <c r="X481" s="9" t="e">
        <f aca="false">IF(Q481="Normal", "Confirmed","Check")</f>
        <v>#NAME?</v>
      </c>
      <c r="Y481" s="9"/>
    </row>
    <row r="482" customFormat="false" ht="12.8" hidden="false" customHeight="false" outlineLevel="0" collapsed="false">
      <c r="A482" s="11" t="n">
        <v>45756.2083333333</v>
      </c>
      <c r="B482" s="7" t="n">
        <v>19288.75</v>
      </c>
      <c r="C482" s="7" t="n">
        <v>19388</v>
      </c>
      <c r="D482" s="7" t="n">
        <v>16735</v>
      </c>
      <c r="E482" s="7" t="n">
        <v>17226</v>
      </c>
      <c r="F482" s="8" t="n">
        <v>3070062</v>
      </c>
      <c r="G482" s="9" t="n">
        <f aca="false">IF(ISNUMBER(B481),LN(B482/B481), "")</f>
        <v>0.112072265419818</v>
      </c>
      <c r="H482" s="1" t="str">
        <f aca="false">IF(A482&lt;&gt;"",TEXT(A482,"ddd"),"")</f>
        <v>Wed</v>
      </c>
      <c r="I482" s="1" t="str">
        <f aca="false">IF(A482&lt;&gt;"",TEXT(A482,"MMM"),"")</f>
        <v>Apr</v>
      </c>
      <c r="J482" s="3" t="n">
        <f aca="false">IF(G482&gt;0,1,IF(G482&lt;0,-1,0))</f>
        <v>1</v>
      </c>
      <c r="K482" s="3" t="n">
        <f aca="false">IF(J482=J481,K481+1,1)</f>
        <v>1</v>
      </c>
      <c r="L482" s="9" t="str">
        <f aca="false">IF(ABS(G482)&gt;STRONG_MOV_TRSH,"STRONG","")</f>
        <v>STRONG</v>
      </c>
      <c r="M482" s="9"/>
      <c r="N482" s="9" t="str">
        <f aca="false">IF(L475="STRONG",(E478/E475)-1,"")</f>
        <v/>
      </c>
      <c r="O482" s="1" t="n">
        <f aca="false">(C482-D482)</f>
        <v>2653</v>
      </c>
      <c r="P482" s="9" t="n">
        <f aca="false">STDEV(G461:G482)*SQRT(252)</f>
        <v>0.549170512249284</v>
      </c>
      <c r="Q482" s="10" t="e">
        <f aca="false">IF(O482&gt;Statistics!$B$11,"High",IF(O482&lt;Statistics!$B$10,"Low", "Normal"))</f>
        <v>#NAME?</v>
      </c>
      <c r="R482" s="9" t="n">
        <f aca="false">G483</f>
        <v>-0.042589481339127</v>
      </c>
      <c r="S482" s="9" t="n">
        <f aca="false">IF(E485&lt;&gt;"",(E482/E485)-1,"")</f>
        <v>-0.101115387124128</v>
      </c>
      <c r="T482" s="13" t="n">
        <f aca="false">F482/AVERAGE(F461:F480)</f>
        <v>1.5958155338953</v>
      </c>
      <c r="U482" s="1" t="n">
        <f aca="false">O482-O481</f>
        <v>1267.75</v>
      </c>
      <c r="V482" s="9" t="e">
        <f aca="false">IF(Q482="High","Wait",IF(G482&gt;0,"Buy","Sell"))</f>
        <v>#NAME?</v>
      </c>
      <c r="W482" s="9" t="e">
        <f aca="false">IF(Q482="High","Close",IF(G482&lt;0,"Close","Hold"))</f>
        <v>#NAME?</v>
      </c>
      <c r="X482" s="9" t="e">
        <f aca="false">IF(Q482="Normal", "Confirmed","Check")</f>
        <v>#NAME?</v>
      </c>
      <c r="Y482" s="9"/>
    </row>
    <row r="483" customFormat="false" ht="12.8" hidden="false" customHeight="false" outlineLevel="0" collapsed="false">
      <c r="A483" s="11" t="n">
        <v>45757.2083333333</v>
      </c>
      <c r="B483" s="7" t="n">
        <v>18484.5</v>
      </c>
      <c r="C483" s="7" t="n">
        <v>19384.5</v>
      </c>
      <c r="D483" s="7" t="n">
        <v>17918.25</v>
      </c>
      <c r="E483" s="7" t="n">
        <v>19266</v>
      </c>
      <c r="F483" s="8" t="n">
        <v>2853022</v>
      </c>
      <c r="G483" s="9" t="n">
        <f aca="false">IF(ISNUMBER(B482),LN(B483/B482), "")</f>
        <v>-0.042589481339127</v>
      </c>
      <c r="H483" s="1" t="str">
        <f aca="false">IF(A483&lt;&gt;"",TEXT(A483,"ddd"),"")</f>
        <v>Thu</v>
      </c>
      <c r="I483" s="1" t="str">
        <f aca="false">IF(A483&lt;&gt;"",TEXT(A483,"MMM"),"")</f>
        <v>Apr</v>
      </c>
      <c r="J483" s="3" t="n">
        <f aca="false">IF(G483&gt;0,1,IF(G483&lt;0,-1,0))</f>
        <v>-1</v>
      </c>
      <c r="K483" s="3" t="n">
        <f aca="false">IF(J483=J482,K482+1,1)</f>
        <v>1</v>
      </c>
      <c r="L483" s="9" t="str">
        <f aca="false">IF(ABS(G483)&gt;STRONG_MOV_TRSH,"STRONG","")</f>
        <v>STRONG</v>
      </c>
      <c r="M483" s="9"/>
      <c r="N483" s="9" t="str">
        <f aca="false">IF(L476="STRONG",(E479/E476)-1,"")</f>
        <v/>
      </c>
      <c r="O483" s="1" t="n">
        <f aca="false">(C483-D483)</f>
        <v>1466.25</v>
      </c>
      <c r="P483" s="9" t="n">
        <f aca="false">STDEV(G462:G483)*SQRT(252)</f>
        <v>0.567476820235927</v>
      </c>
      <c r="Q483" s="10" t="e">
        <f aca="false">IF(O483&gt;Statistics!$B$11,"High",IF(O483&lt;Statistics!$B$10,"Low", "Normal"))</f>
        <v>#NAME?</v>
      </c>
      <c r="R483" s="9" t="n">
        <f aca="false">G484</f>
        <v>0.0173231833880891</v>
      </c>
      <c r="S483" s="9" t="n">
        <f aca="false">IF(E486&lt;&gt;"",(E483/E486)-1,"")</f>
        <v>0.0191628645110098</v>
      </c>
      <c r="T483" s="13" t="n">
        <f aca="false">F483/AVERAGE(F462:F481)</f>
        <v>1.48808633859388</v>
      </c>
      <c r="U483" s="1" t="n">
        <f aca="false">O483-O482</f>
        <v>-1186.75</v>
      </c>
      <c r="V483" s="9" t="e">
        <f aca="false">IF(Q483="High","Wait",IF(G483&gt;0,"Buy","Sell"))</f>
        <v>#NAME?</v>
      </c>
      <c r="W483" s="9" t="e">
        <f aca="false">IF(Q483="High","Close",IF(G483&lt;0,"Close","Hold"))</f>
        <v>#NAME?</v>
      </c>
      <c r="X483" s="9" t="e">
        <f aca="false">IF(Q483="Normal", "Confirmed","Check")</f>
        <v>#NAME?</v>
      </c>
      <c r="Y483" s="9"/>
    </row>
    <row r="484" customFormat="false" ht="12.8" hidden="false" customHeight="false" outlineLevel="0" collapsed="false">
      <c r="A484" s="11" t="n">
        <v>45758.2083333333</v>
      </c>
      <c r="B484" s="7" t="n">
        <v>18807.5</v>
      </c>
      <c r="C484" s="7" t="n">
        <v>18873.25</v>
      </c>
      <c r="D484" s="7" t="n">
        <v>18071.75</v>
      </c>
      <c r="E484" s="7" t="n">
        <v>18470</v>
      </c>
      <c r="F484" s="8" t="n">
        <v>2490481</v>
      </c>
      <c r="G484" s="9" t="n">
        <f aca="false">IF(ISNUMBER(B483),LN(B484/B483), "")</f>
        <v>0.0173231833880891</v>
      </c>
      <c r="H484" s="1" t="str">
        <f aca="false">IF(A484&lt;&gt;"",TEXT(A484,"ddd"),"")</f>
        <v>Fri</v>
      </c>
      <c r="I484" s="1" t="str">
        <f aca="false">IF(A484&lt;&gt;"",TEXT(A484,"MMM"),"")</f>
        <v>Apr</v>
      </c>
      <c r="J484" s="3" t="n">
        <f aca="false">IF(G484&gt;0,1,IF(G484&lt;0,-1,0))</f>
        <v>1</v>
      </c>
      <c r="K484" s="3" t="n">
        <f aca="false">IF(J484=J483,K483+1,1)</f>
        <v>1</v>
      </c>
      <c r="L484" s="9" t="str">
        <f aca="false">IF(ABS(G484)&gt;STRONG_MOV_TRSH,"STRONG","")</f>
        <v/>
      </c>
      <c r="M484" s="9"/>
      <c r="N484" s="9" t="str">
        <f aca="false">IF(L477="STRONG",(E480/E477)-1,"")</f>
        <v/>
      </c>
      <c r="O484" s="1" t="n">
        <f aca="false">(C484-D484)</f>
        <v>801.5</v>
      </c>
      <c r="P484" s="9" t="n">
        <f aca="false">STDEV(G463:G484)*SQRT(252)</f>
        <v>0.56957145823402</v>
      </c>
      <c r="Q484" s="10" t="e">
        <f aca="false">IF(O484&gt;Statistics!$B$11,"High",IF(O484&lt;Statistics!$B$10,"Low", "Normal"))</f>
        <v>#NAME?</v>
      </c>
      <c r="R484" s="9" t="n">
        <f aca="false">G485</f>
        <v>0.00674313175124677</v>
      </c>
      <c r="S484" s="9" t="n">
        <f aca="false">IF(E487&lt;&gt;"",(E484/E487)-1,"")</f>
        <v>-0.0180754917597022</v>
      </c>
      <c r="T484" s="13" t="n">
        <f aca="false">F484/AVERAGE(F463:F482)</f>
        <v>1.27659370523014</v>
      </c>
      <c r="U484" s="1" t="n">
        <f aca="false">O484-O483</f>
        <v>-664.75</v>
      </c>
      <c r="V484" s="9" t="e">
        <f aca="false">IF(Q484="High","Wait",IF(G484&gt;0,"Buy","Sell"))</f>
        <v>#NAME?</v>
      </c>
      <c r="W484" s="9" t="e">
        <f aca="false">IF(Q484="High","Close",IF(G484&lt;0,"Close","Hold"))</f>
        <v>#NAME?</v>
      </c>
      <c r="X484" s="9" t="e">
        <f aca="false">IF(Q484="Normal", "Confirmed","Check")</f>
        <v>#NAME?</v>
      </c>
      <c r="Y484" s="9"/>
    </row>
    <row r="485" customFormat="false" ht="12.8" hidden="false" customHeight="false" outlineLevel="0" collapsed="false">
      <c r="A485" s="11" t="n">
        <v>45761.2083333333</v>
      </c>
      <c r="B485" s="7" t="n">
        <v>18934.75</v>
      </c>
      <c r="C485" s="7" t="n">
        <v>19255.75</v>
      </c>
      <c r="D485" s="7" t="n">
        <v>18738.5</v>
      </c>
      <c r="E485" s="7" t="n">
        <v>19163.75</v>
      </c>
      <c r="F485" s="8" t="n">
        <v>2188676</v>
      </c>
      <c r="G485" s="9" t="n">
        <f aca="false">IF(ISNUMBER(B484),LN(B485/B484), "")</f>
        <v>0.00674313175124677</v>
      </c>
      <c r="H485" s="1" t="str">
        <f aca="false">IF(A485&lt;&gt;"",TEXT(A485,"ddd"),"")</f>
        <v>Mon</v>
      </c>
      <c r="I485" s="1" t="str">
        <f aca="false">IF(A485&lt;&gt;"",TEXT(A485,"MMM"),"")</f>
        <v>Apr</v>
      </c>
      <c r="J485" s="3" t="n">
        <f aca="false">IF(G485&gt;0,1,IF(G485&lt;0,-1,0))</f>
        <v>1</v>
      </c>
      <c r="K485" s="3" t="n">
        <f aca="false">IF(J485=J484,K484+1,1)</f>
        <v>2</v>
      </c>
      <c r="L485" s="9" t="str">
        <f aca="false">IF(ABS(G485)&gt;STRONG_MOV_TRSH,"STRONG","")</f>
        <v/>
      </c>
      <c r="M485" s="9"/>
      <c r="N485" s="9" t="n">
        <f aca="false">IF(L478="STRONG",(E481/E478)-1,"")</f>
        <v>-0.0721870318290535</v>
      </c>
      <c r="O485" s="1" t="n">
        <f aca="false">(C485-D485)</f>
        <v>517.25</v>
      </c>
      <c r="P485" s="9" t="n">
        <f aca="false">STDEV(G464:G485)*SQRT(252)</f>
        <v>0.566959721844866</v>
      </c>
      <c r="Q485" s="10" t="e">
        <f aca="false">IF(O485&gt;Statistics!$B$11,"High",IF(O485&lt;Statistics!$B$10,"Low", "Normal"))</f>
        <v>#NAME?</v>
      </c>
      <c r="R485" s="9" t="n">
        <f aca="false">G486</f>
        <v>0.00134582419046789</v>
      </c>
      <c r="S485" s="9" t="n">
        <f aca="false">IF(E488&lt;&gt;"",(E485/E488)-1,"")</f>
        <v>0.0425847342364398</v>
      </c>
      <c r="T485" s="13" t="n">
        <f aca="false">F485/AVERAGE(F464:F483)</f>
        <v>1.11565032392037</v>
      </c>
      <c r="U485" s="1" t="n">
        <f aca="false">O485-O484</f>
        <v>-284.25</v>
      </c>
      <c r="V485" s="9" t="e">
        <f aca="false">IF(Q485="High","Wait",IF(G485&gt;0,"Buy","Sell"))</f>
        <v>#NAME?</v>
      </c>
      <c r="W485" s="9" t="e">
        <f aca="false">IF(Q485="High","Close",IF(G485&lt;0,"Close","Hold"))</f>
        <v>#NAME?</v>
      </c>
      <c r="X485" s="9" t="e">
        <f aca="false">IF(Q485="Normal", "Confirmed","Check")</f>
        <v>#NAME?</v>
      </c>
      <c r="Y485" s="9"/>
    </row>
    <row r="486" customFormat="false" ht="12.8" hidden="false" customHeight="false" outlineLevel="0" collapsed="false">
      <c r="A486" s="11" t="n">
        <v>45762.2083333333</v>
      </c>
      <c r="B486" s="7" t="n">
        <v>18960.25</v>
      </c>
      <c r="C486" s="7" t="n">
        <v>19144.75</v>
      </c>
      <c r="D486" s="7" t="n">
        <v>18809.75</v>
      </c>
      <c r="E486" s="7" t="n">
        <v>18903.75</v>
      </c>
      <c r="F486" s="8" t="n">
        <v>1816443</v>
      </c>
      <c r="G486" s="9" t="n">
        <f aca="false">IF(ISNUMBER(B485),LN(B486/B485), "")</f>
        <v>0.00134582419046789</v>
      </c>
      <c r="H486" s="1" t="str">
        <f aca="false">IF(A486&lt;&gt;"",TEXT(A486,"ddd"),"")</f>
        <v>Tue</v>
      </c>
      <c r="I486" s="1" t="str">
        <f aca="false">IF(A486&lt;&gt;"",TEXT(A486,"MMM"),"")</f>
        <v>Apr</v>
      </c>
      <c r="J486" s="3" t="n">
        <f aca="false">IF(G486&gt;0,1,IF(G486&lt;0,-1,0))</f>
        <v>1</v>
      </c>
      <c r="K486" s="3" t="n">
        <f aca="false">IF(J486=J485,K485+1,1)</f>
        <v>3</v>
      </c>
      <c r="L486" s="9" t="str">
        <f aca="false">IF(ABS(G486)&gt;STRONG_MOV_TRSH,"STRONG","")</f>
        <v/>
      </c>
      <c r="M486" s="9"/>
      <c r="N486" s="9" t="n">
        <f aca="false">IF(L479="STRONG",(E482/E479)-1,"")</f>
        <v>-0.0766756894379975</v>
      </c>
      <c r="O486" s="1" t="n">
        <f aca="false">(C486-D486)</f>
        <v>335</v>
      </c>
      <c r="P486" s="9" t="n">
        <f aca="false">STDEV(G465:G486)*SQRT(252)</f>
        <v>0.560364969566998</v>
      </c>
      <c r="Q486" s="10" t="e">
        <f aca="false">IF(O486&gt;Statistics!$B$11,"High",IF(O486&lt;Statistics!$B$10,"Low", "Normal"))</f>
        <v>#NAME?</v>
      </c>
      <c r="R486" s="9" t="n">
        <f aca="false">G487</f>
        <v>-0.0307959696912894</v>
      </c>
      <c r="S486" s="9" t="n">
        <f aca="false">IF(E489&lt;&gt;"",(E486/E489)-1,"")</f>
        <v>0.0325686194182713</v>
      </c>
      <c r="T486" s="13" t="n">
        <f aca="false">F486/AVERAGE(F465:F484)</f>
        <v>0.91595961845265</v>
      </c>
      <c r="U486" s="1" t="n">
        <f aca="false">O486-O485</f>
        <v>-182.25</v>
      </c>
      <c r="V486" s="9" t="e">
        <f aca="false">IF(Q486="High","Wait",IF(G486&gt;0,"Buy","Sell"))</f>
        <v>#NAME?</v>
      </c>
      <c r="W486" s="9" t="e">
        <f aca="false">IF(Q486="High","Close",IF(G486&lt;0,"Close","Hold"))</f>
        <v>#NAME?</v>
      </c>
      <c r="X486" s="9" t="e">
        <f aca="false">IF(Q486="Normal", "Confirmed","Check")</f>
        <v>#NAME?</v>
      </c>
      <c r="Y486" s="9"/>
    </row>
    <row r="487" customFormat="false" ht="12.8" hidden="false" customHeight="false" outlineLevel="0" collapsed="false">
      <c r="A487" s="11" t="n">
        <v>45763.2083333333</v>
      </c>
      <c r="B487" s="7" t="n">
        <v>18385.25</v>
      </c>
      <c r="C487" s="7" t="n">
        <v>18861</v>
      </c>
      <c r="D487" s="7" t="n">
        <v>18116.25</v>
      </c>
      <c r="E487" s="7" t="n">
        <v>18810</v>
      </c>
      <c r="F487" s="8" t="n">
        <v>2181766</v>
      </c>
      <c r="G487" s="9" t="n">
        <f aca="false">IF(ISNUMBER(B486),LN(B487/B486), "")</f>
        <v>-0.0307959696912894</v>
      </c>
      <c r="H487" s="1" t="str">
        <f aca="false">IF(A487&lt;&gt;"",TEXT(A487,"ddd"),"")</f>
        <v>Wed</v>
      </c>
      <c r="I487" s="1" t="str">
        <f aca="false">IF(A487&lt;&gt;"",TEXT(A487,"MMM"),"")</f>
        <v>Apr</v>
      </c>
      <c r="J487" s="3" t="n">
        <f aca="false">IF(G487&gt;0,1,IF(G487&lt;0,-1,0))</f>
        <v>-1</v>
      </c>
      <c r="K487" s="3" t="n">
        <f aca="false">IF(J487=J486,K486+1,1)</f>
        <v>1</v>
      </c>
      <c r="L487" s="9" t="str">
        <f aca="false">IF(ABS(G487)&gt;STRONG_MOV_TRSH,"STRONG","")</f>
        <v>STRONG</v>
      </c>
      <c r="M487" s="9"/>
      <c r="N487" s="9" t="str">
        <f aca="false">IF(L480="STRONG",(E483/E480)-1,"")</f>
        <v/>
      </c>
      <c r="O487" s="1" t="n">
        <f aca="false">(C487-D487)</f>
        <v>744.75</v>
      </c>
      <c r="P487" s="9" t="n">
        <f aca="false">STDEV(G466:G487)*SQRT(252)</f>
        <v>0.568018856076824</v>
      </c>
      <c r="Q487" s="10" t="e">
        <f aca="false">IF(O487&gt;Statistics!$B$11,"High",IF(O487&lt;Statistics!$B$10,"Low", "Normal"))</f>
        <v>#NAME?</v>
      </c>
      <c r="R487" s="9" t="n">
        <f aca="false">G488</f>
        <v>-0.000244791384565735</v>
      </c>
      <c r="S487" s="9" t="n">
        <f aca="false">IF(E490&lt;&gt;"",(E487/E490)-1,"")</f>
        <v>0.050133988387673</v>
      </c>
      <c r="T487" s="13" t="n">
        <f aca="false">F487/AVERAGE(F466:F485)</f>
        <v>1.0694332175408</v>
      </c>
      <c r="U487" s="1" t="n">
        <f aca="false">O487-O486</f>
        <v>409.75</v>
      </c>
      <c r="V487" s="9" t="e">
        <f aca="false">IF(Q487="High","Wait",IF(G487&gt;0,"Buy","Sell"))</f>
        <v>#NAME?</v>
      </c>
      <c r="W487" s="9" t="e">
        <f aca="false">IF(Q487="High","Close",IF(G487&lt;0,"Close","Hold"))</f>
        <v>#NAME?</v>
      </c>
      <c r="X487" s="9" t="e">
        <f aca="false">IF(Q487="Normal", "Confirmed","Check")</f>
        <v>#NAME?</v>
      </c>
      <c r="Y487" s="9"/>
    </row>
    <row r="488" customFormat="false" ht="12.8" hidden="false" customHeight="false" outlineLevel="0" collapsed="false">
      <c r="A488" s="11" t="n">
        <v>45764.2083333333</v>
      </c>
      <c r="B488" s="7" t="n">
        <v>18380.75</v>
      </c>
      <c r="C488" s="7" t="n">
        <v>18652</v>
      </c>
      <c r="D488" s="7" t="n">
        <v>18261.25</v>
      </c>
      <c r="E488" s="7" t="n">
        <v>18381</v>
      </c>
      <c r="F488" s="8" t="n">
        <v>2036870</v>
      </c>
      <c r="G488" s="9" t="n">
        <f aca="false">IF(ISNUMBER(B487),LN(B488/B487), "")</f>
        <v>-0.000244791384565735</v>
      </c>
      <c r="H488" s="1" t="str">
        <f aca="false">IF(A488&lt;&gt;"",TEXT(A488,"ddd"),"")</f>
        <v>Thu</v>
      </c>
      <c r="I488" s="1" t="str">
        <f aca="false">IF(A488&lt;&gt;"",TEXT(A488,"MMM"),"")</f>
        <v>Apr</v>
      </c>
      <c r="J488" s="3" t="n">
        <f aca="false">IF(G488&gt;0,1,IF(G488&lt;0,-1,0))</f>
        <v>-1</v>
      </c>
      <c r="K488" s="3" t="n">
        <f aca="false">IF(J488=J487,K487+1,1)</f>
        <v>2</v>
      </c>
      <c r="L488" s="9" t="str">
        <f aca="false">IF(ABS(G488)&gt;STRONG_MOV_TRSH,"STRONG","")</f>
        <v/>
      </c>
      <c r="M488" s="9"/>
      <c r="N488" s="9" t="str">
        <f aca="false">IF(L481="STRONG",(E484/E481)-1,"")</f>
        <v/>
      </c>
      <c r="O488" s="1" t="n">
        <f aca="false">(C488-D488)</f>
        <v>390.75</v>
      </c>
      <c r="P488" s="9" t="n">
        <f aca="false">STDEV(G467:G488)*SQRT(252)</f>
        <v>0.566036047992339</v>
      </c>
      <c r="Q488" s="10" t="e">
        <f aca="false">IF(O488&gt;Statistics!$B$11,"High",IF(O488&lt;Statistics!$B$10,"Low", "Normal"))</f>
        <v>#NAME?</v>
      </c>
      <c r="R488" s="9" t="n">
        <f aca="false">G489</f>
        <v>-0.0252609636173508</v>
      </c>
      <c r="S488" s="9" t="n">
        <f aca="false">IF(E491&lt;&gt;"",(E488/E491)-1,"")</f>
        <v>-0.0127428732560794</v>
      </c>
      <c r="T488" s="13" t="n">
        <f aca="false">F488/AVERAGE(F467:F486)</f>
        <v>0.971055433236238</v>
      </c>
      <c r="U488" s="1" t="n">
        <f aca="false">O488-O487</f>
        <v>-354</v>
      </c>
      <c r="V488" s="9" t="e">
        <f aca="false">IF(Q488="High","Wait",IF(G488&gt;0,"Buy","Sell"))</f>
        <v>#NAME?</v>
      </c>
      <c r="W488" s="9" t="e">
        <f aca="false">IF(Q488="High","Close",IF(G488&lt;0,"Close","Hold"))</f>
        <v>#NAME?</v>
      </c>
      <c r="X488" s="9" t="e">
        <f aca="false">IF(Q488="Normal", "Confirmed","Check")</f>
        <v>#NAME?</v>
      </c>
      <c r="Y488" s="9"/>
    </row>
    <row r="489" customFormat="false" ht="12.8" hidden="false" customHeight="false" outlineLevel="0" collapsed="false">
      <c r="A489" s="11" t="n">
        <v>45768.2083333333</v>
      </c>
      <c r="B489" s="7" t="n">
        <v>17922.25</v>
      </c>
      <c r="C489" s="7" t="n">
        <v>18384.75</v>
      </c>
      <c r="D489" s="7" t="n">
        <v>17700</v>
      </c>
      <c r="E489" s="7" t="n">
        <v>18307.5</v>
      </c>
      <c r="F489" s="8" t="n">
        <v>1615106</v>
      </c>
      <c r="G489" s="9" t="n">
        <f aca="false">IF(ISNUMBER(B488),LN(B489/B488), "")</f>
        <v>-0.0252609636173508</v>
      </c>
      <c r="H489" s="1" t="str">
        <f aca="false">IF(A489&lt;&gt;"",TEXT(A489,"ddd"),"")</f>
        <v>Mon</v>
      </c>
      <c r="I489" s="1" t="str">
        <f aca="false">IF(A489&lt;&gt;"",TEXT(A489,"MMM"),"")</f>
        <v>Apr</v>
      </c>
      <c r="J489" s="3" t="n">
        <f aca="false">IF(G489&gt;0,1,IF(G489&lt;0,-1,0))</f>
        <v>-1</v>
      </c>
      <c r="K489" s="3" t="n">
        <f aca="false">IF(J489=J488,K488+1,1)</f>
        <v>3</v>
      </c>
      <c r="L489" s="9" t="str">
        <f aca="false">IF(ABS(G489)&gt;STRONG_MOV_TRSH,"STRONG","")</f>
        <v/>
      </c>
      <c r="M489" s="9"/>
      <c r="N489" s="9" t="n">
        <f aca="false">IF(L482="STRONG",(E485/E482)-1,"")</f>
        <v>0.112489840938117</v>
      </c>
      <c r="O489" s="1" t="n">
        <f aca="false">(C489-D489)</f>
        <v>684.75</v>
      </c>
      <c r="P489" s="9" t="n">
        <f aca="false">STDEV(G468:G489)*SQRT(252)</f>
        <v>0.568220744992525</v>
      </c>
      <c r="Q489" s="10" t="e">
        <f aca="false">IF(O489&gt;Statistics!$B$11,"High",IF(O489&lt;Statistics!$B$10,"Low", "Normal"))</f>
        <v>#NAME?</v>
      </c>
      <c r="R489" s="9" t="n">
        <f aca="false">G490</f>
        <v>0.0254921570524871</v>
      </c>
      <c r="S489" s="9" t="n">
        <f aca="false">IF(E492&lt;&gt;"",(E489/E492)-1,"")</f>
        <v>-0.0278515293118097</v>
      </c>
      <c r="T489" s="13" t="n">
        <f aca="false">F489/AVERAGE(F468:F487)</f>
        <v>0.738665498782814</v>
      </c>
      <c r="U489" s="1" t="n">
        <f aca="false">O489-O488</f>
        <v>294</v>
      </c>
      <c r="V489" s="9" t="e">
        <f aca="false">IF(Q489="High","Wait",IF(G489&gt;0,"Buy","Sell"))</f>
        <v>#NAME?</v>
      </c>
      <c r="W489" s="9" t="e">
        <f aca="false">IF(Q489="High","Close",IF(G489&lt;0,"Close","Hold"))</f>
        <v>#NAME?</v>
      </c>
      <c r="X489" s="9" t="e">
        <f aca="false">IF(Q489="Normal", "Confirmed","Check")</f>
        <v>#NAME?</v>
      </c>
      <c r="Y489" s="9"/>
    </row>
    <row r="490" customFormat="false" ht="12.8" hidden="false" customHeight="false" outlineLevel="0" collapsed="false">
      <c r="A490" s="11" t="n">
        <v>45769.2083333333</v>
      </c>
      <c r="B490" s="7" t="n">
        <v>18385</v>
      </c>
      <c r="C490" s="7" t="n">
        <v>18513.5</v>
      </c>
      <c r="D490" s="7" t="n">
        <v>17863.75</v>
      </c>
      <c r="E490" s="7" t="n">
        <v>17912</v>
      </c>
      <c r="F490" s="8" t="n">
        <v>1878329</v>
      </c>
      <c r="G490" s="9" t="n">
        <f aca="false">IF(ISNUMBER(B489),LN(B490/B489), "")</f>
        <v>0.0254921570524871</v>
      </c>
      <c r="H490" s="1" t="str">
        <f aca="false">IF(A490&lt;&gt;"",TEXT(A490,"ddd"),"")</f>
        <v>Tue</v>
      </c>
      <c r="I490" s="1" t="str">
        <f aca="false">IF(A490&lt;&gt;"",TEXT(A490,"MMM"),"")</f>
        <v>Apr</v>
      </c>
      <c r="J490" s="3" t="n">
        <f aca="false">IF(G490&gt;0,1,IF(G490&lt;0,-1,0))</f>
        <v>1</v>
      </c>
      <c r="K490" s="3" t="n">
        <f aca="false">IF(J490=J489,K489+1,1)</f>
        <v>1</v>
      </c>
      <c r="L490" s="9" t="str">
        <f aca="false">IF(ABS(G490)&gt;STRONG_MOV_TRSH,"STRONG","")</f>
        <v/>
      </c>
      <c r="M490" s="9"/>
      <c r="N490" s="9" t="n">
        <f aca="false">IF(L483="STRONG",(E486/E483)-1,"")</f>
        <v>-0.018802553721582</v>
      </c>
      <c r="O490" s="1" t="n">
        <f aca="false">(C490-D490)</f>
        <v>649.75</v>
      </c>
      <c r="P490" s="9" t="n">
        <f aca="false">STDEV(G469:G490)*SQRT(252)</f>
        <v>0.577177684630312</v>
      </c>
      <c r="Q490" s="10" t="e">
        <f aca="false">IF(O490&gt;Statistics!$B$11,"High",IF(O490&lt;Statistics!$B$10,"Low", "Normal"))</f>
        <v>#NAME?</v>
      </c>
      <c r="R490" s="9" t="n">
        <f aca="false">G491</f>
        <v>0.0225344984086487</v>
      </c>
      <c r="S490" s="9" t="n">
        <f aca="false">IF(E493&lt;&gt;"",(E490/E493)-1,"")</f>
        <v>-0.0765463286375295</v>
      </c>
      <c r="T490" s="13" t="n">
        <f aca="false">F490/AVERAGE(F469:F488)</f>
        <v>0.825613789959324</v>
      </c>
      <c r="U490" s="1" t="n">
        <f aca="false">O490-O489</f>
        <v>-35</v>
      </c>
      <c r="V490" s="9" t="e">
        <f aca="false">IF(Q490="High","Wait",IF(G490&gt;0,"Buy","Sell"))</f>
        <v>#NAME?</v>
      </c>
      <c r="W490" s="9" t="e">
        <f aca="false">IF(Q490="High","Close",IF(G490&lt;0,"Close","Hold"))</f>
        <v>#NAME?</v>
      </c>
      <c r="X490" s="9" t="e">
        <f aca="false">IF(Q490="Normal", "Confirmed","Check")</f>
        <v>#NAME?</v>
      </c>
      <c r="Y490" s="9"/>
    </row>
    <row r="491" customFormat="false" ht="12.8" hidden="false" customHeight="false" outlineLevel="0" collapsed="false">
      <c r="A491" s="11" t="n">
        <v>45770.2083333333</v>
      </c>
      <c r="B491" s="7" t="n">
        <v>18804</v>
      </c>
      <c r="C491" s="7" t="n">
        <v>19165.75</v>
      </c>
      <c r="D491" s="7" t="n">
        <v>18618.25</v>
      </c>
      <c r="E491" s="7" t="n">
        <v>18618.25</v>
      </c>
      <c r="F491" s="8" t="n">
        <v>2128078</v>
      </c>
      <c r="G491" s="9" t="n">
        <f aca="false">IF(ISNUMBER(B490),LN(B491/B490), "")</f>
        <v>0.0225344984086487</v>
      </c>
      <c r="H491" s="1" t="str">
        <f aca="false">IF(A491&lt;&gt;"",TEXT(A491,"ddd"),"")</f>
        <v>Wed</v>
      </c>
      <c r="I491" s="1" t="str">
        <f aca="false">IF(A491&lt;&gt;"",TEXT(A491,"MMM"),"")</f>
        <v>Apr</v>
      </c>
      <c r="J491" s="3" t="n">
        <f aca="false">IF(G491&gt;0,1,IF(G491&lt;0,-1,0))</f>
        <v>1</v>
      </c>
      <c r="K491" s="3" t="n">
        <f aca="false">IF(J491=J490,K490+1,1)</f>
        <v>2</v>
      </c>
      <c r="L491" s="9" t="str">
        <f aca="false">IF(ABS(G491)&gt;STRONG_MOV_TRSH,"STRONG","")</f>
        <v/>
      </c>
      <c r="M491" s="9"/>
      <c r="N491" s="9" t="str">
        <f aca="false">IF(L484="STRONG",(E487/E484)-1,"")</f>
        <v/>
      </c>
      <c r="O491" s="1" t="n">
        <f aca="false">(C491-D491)</f>
        <v>547.5</v>
      </c>
      <c r="P491" s="9" t="n">
        <f aca="false">STDEV(G470:G491)*SQRT(252)</f>
        <v>0.582666389033198</v>
      </c>
      <c r="Q491" s="10" t="e">
        <f aca="false">IF(O491&gt;Statistics!$B$11,"High",IF(O491&lt;Statistics!$B$10,"Low", "Normal"))</f>
        <v>#NAME?</v>
      </c>
      <c r="R491" s="9" t="n">
        <f aca="false">G492</f>
        <v>0.0271747299334338</v>
      </c>
      <c r="S491" s="9" t="n">
        <f aca="false">IF(E494&lt;&gt;"",(E491/E494)-1,"")</f>
        <v>-0.0464160413839023</v>
      </c>
      <c r="T491" s="13" t="n">
        <f aca="false">F491/AVERAGE(F470:F489)</f>
        <v>0.939091616171933</v>
      </c>
      <c r="U491" s="1" t="n">
        <f aca="false">O491-O490</f>
        <v>-102.25</v>
      </c>
      <c r="V491" s="9" t="e">
        <f aca="false">IF(Q491="High","Wait",IF(G491&gt;0,"Buy","Sell"))</f>
        <v>#NAME?</v>
      </c>
      <c r="W491" s="9" t="e">
        <f aca="false">IF(Q491="High","Close",IF(G491&lt;0,"Close","Hold"))</f>
        <v>#NAME?</v>
      </c>
      <c r="X491" s="9" t="e">
        <f aca="false">IF(Q491="Normal", "Confirmed","Check")</f>
        <v>#NAME?</v>
      </c>
      <c r="Y491" s="9"/>
    </row>
    <row r="492" customFormat="false" ht="12.8" hidden="false" customHeight="false" outlineLevel="0" collapsed="false">
      <c r="A492" s="11" t="n">
        <v>45771.2083333333</v>
      </c>
      <c r="B492" s="7" t="n">
        <v>19322</v>
      </c>
      <c r="C492" s="7" t="n">
        <v>19417</v>
      </c>
      <c r="D492" s="7" t="n">
        <v>18595</v>
      </c>
      <c r="E492" s="7" t="n">
        <v>18832</v>
      </c>
      <c r="F492" s="8" t="n">
        <v>1892458</v>
      </c>
      <c r="G492" s="9" t="n">
        <f aca="false">IF(ISNUMBER(B491),LN(B492/B491), "")</f>
        <v>0.0271747299334338</v>
      </c>
      <c r="H492" s="1" t="str">
        <f aca="false">IF(A492&lt;&gt;"",TEXT(A492,"ddd"),"")</f>
        <v>Thu</v>
      </c>
      <c r="I492" s="1" t="str">
        <f aca="false">IF(A492&lt;&gt;"",TEXT(A492,"MMM"),"")</f>
        <v>Apr</v>
      </c>
      <c r="J492" s="3" t="n">
        <f aca="false">IF(G492&gt;0,1,IF(G492&lt;0,-1,0))</f>
        <v>1</v>
      </c>
      <c r="K492" s="3" t="n">
        <f aca="false">IF(J492=J491,K491+1,1)</f>
        <v>3</v>
      </c>
      <c r="L492" s="9" t="str">
        <f aca="false">IF(ABS(G492)&gt;STRONG_MOV_TRSH,"STRONG","")</f>
        <v/>
      </c>
      <c r="M492" s="9"/>
      <c r="N492" s="9" t="str">
        <f aca="false">IF(L485="STRONG",(E488/E485)-1,"")</f>
        <v/>
      </c>
      <c r="O492" s="1" t="n">
        <f aca="false">(C492-D492)</f>
        <v>822</v>
      </c>
      <c r="P492" s="9" t="n">
        <f aca="false">STDEV(G471:G492)*SQRT(252)</f>
        <v>0.567128778742513</v>
      </c>
      <c r="Q492" s="10" t="e">
        <f aca="false">IF(O492&gt;Statistics!$B$11,"High",IF(O492&lt;Statistics!$B$10,"Low", "Normal"))</f>
        <v>#NAME?</v>
      </c>
      <c r="R492" s="9" t="n">
        <f aca="false">G493</f>
        <v>0.0109761828726999</v>
      </c>
      <c r="S492" s="9" t="n">
        <f aca="false">IF(E495&lt;&gt;"",(E492/E495)-1,"")</f>
        <v>-0.0332524801396322</v>
      </c>
      <c r="T492" s="13" t="n">
        <f aca="false">F492/AVERAGE(F471:F490)</f>
        <v>0.824918739341884</v>
      </c>
      <c r="U492" s="1" t="n">
        <f aca="false">O492-O491</f>
        <v>274.5</v>
      </c>
      <c r="V492" s="9" t="e">
        <f aca="false">IF(Q492="High","Wait",IF(G492&gt;0,"Buy","Sell"))</f>
        <v>#NAME?</v>
      </c>
      <c r="W492" s="9" t="e">
        <f aca="false">IF(Q492="High","Close",IF(G492&lt;0,"Close","Hold"))</f>
        <v>#NAME?</v>
      </c>
      <c r="X492" s="9" t="e">
        <f aca="false">IF(Q492="Normal", "Confirmed","Check")</f>
        <v>#NAME?</v>
      </c>
      <c r="Y492" s="9"/>
    </row>
    <row r="493" customFormat="false" ht="12.8" hidden="false" customHeight="false" outlineLevel="0" collapsed="false">
      <c r="A493" s="11" t="n">
        <v>45772.2083333333</v>
      </c>
      <c r="B493" s="7" t="n">
        <v>19535.25</v>
      </c>
      <c r="C493" s="7" t="n">
        <v>19590</v>
      </c>
      <c r="D493" s="7" t="n">
        <v>19215.25</v>
      </c>
      <c r="E493" s="7" t="n">
        <v>19396.75</v>
      </c>
      <c r="F493" s="8" t="n">
        <v>1981276</v>
      </c>
      <c r="G493" s="9" t="n">
        <f aca="false">IF(ISNUMBER(B492),LN(B493/B492), "")</f>
        <v>0.0109761828726999</v>
      </c>
      <c r="H493" s="1" t="str">
        <f aca="false">IF(A493&lt;&gt;"",TEXT(A493,"ddd"),"")</f>
        <v>Fri</v>
      </c>
      <c r="I493" s="1" t="str">
        <f aca="false">IF(A493&lt;&gt;"",TEXT(A493,"MMM"),"")</f>
        <v>Apr</v>
      </c>
      <c r="J493" s="3" t="n">
        <f aca="false">IF(G493&gt;0,1,IF(G493&lt;0,-1,0))</f>
        <v>1</v>
      </c>
      <c r="K493" s="3" t="n">
        <f aca="false">IF(J493=J492,K492+1,1)</f>
        <v>4</v>
      </c>
      <c r="L493" s="9" t="str">
        <f aca="false">IF(ABS(G493)&gt;STRONG_MOV_TRSH,"STRONG","")</f>
        <v/>
      </c>
      <c r="M493" s="9"/>
      <c r="N493" s="9" t="str">
        <f aca="false">IF(L486="STRONG",(E489/E486)-1,"")</f>
        <v/>
      </c>
      <c r="O493" s="1" t="n">
        <f aca="false">(C493-D493)</f>
        <v>374.75</v>
      </c>
      <c r="P493" s="9" t="n">
        <f aca="false">STDEV(G472:G493)*SQRT(252)</f>
        <v>0.568331941549252</v>
      </c>
      <c r="Q493" s="10" t="e">
        <f aca="false">IF(O493&gt;Statistics!$B$11,"High",IF(O493&lt;Statistics!$B$10,"Low", "Normal"))</f>
        <v>#NAME?</v>
      </c>
      <c r="R493" s="9" t="n">
        <f aca="false">G494</f>
        <v>-0.000371192877358931</v>
      </c>
      <c r="S493" s="9" t="n">
        <f aca="false">IF(E496&lt;&gt;"",(E493/E496)-1,"")</f>
        <v>-0.0101173768818577</v>
      </c>
      <c r="T493" s="13" t="n">
        <f aca="false">F493/AVERAGE(F472:F491)</f>
        <v>0.84758023030351</v>
      </c>
      <c r="U493" s="1" t="n">
        <f aca="false">O493-O492</f>
        <v>-447.25</v>
      </c>
      <c r="V493" s="9" t="e">
        <f aca="false">IF(Q493="High","Wait",IF(G493&gt;0,"Buy","Sell"))</f>
        <v>#NAME?</v>
      </c>
      <c r="W493" s="9" t="e">
        <f aca="false">IF(Q493="High","Close",IF(G493&lt;0,"Close","Hold"))</f>
        <v>#NAME?</v>
      </c>
      <c r="X493" s="9" t="e">
        <f aca="false">IF(Q493="Normal", "Confirmed","Check")</f>
        <v>#NAME?</v>
      </c>
      <c r="Y493" s="9"/>
    </row>
    <row r="494" customFormat="false" ht="12.8" hidden="false" customHeight="false" outlineLevel="0" collapsed="false">
      <c r="A494" s="11" t="n">
        <v>45775.2083333333</v>
      </c>
      <c r="B494" s="7" t="n">
        <v>19528</v>
      </c>
      <c r="C494" s="7" t="n">
        <v>19622.75</v>
      </c>
      <c r="D494" s="7" t="n">
        <v>19257.75</v>
      </c>
      <c r="E494" s="7" t="n">
        <v>19524.5</v>
      </c>
      <c r="F494" s="8" t="n">
        <v>1697957</v>
      </c>
      <c r="G494" s="9" t="n">
        <f aca="false">IF(ISNUMBER(B493),LN(B494/B493), "")</f>
        <v>-0.000371192877358931</v>
      </c>
      <c r="H494" s="1" t="str">
        <f aca="false">IF(A494&lt;&gt;"",TEXT(A494,"ddd"),"")</f>
        <v>Mon</v>
      </c>
      <c r="I494" s="1" t="str">
        <f aca="false">IF(A494&lt;&gt;"",TEXT(A494,"MMM"),"")</f>
        <v>Apr</v>
      </c>
      <c r="J494" s="3" t="n">
        <f aca="false">IF(G494&gt;0,1,IF(G494&lt;0,-1,0))</f>
        <v>-1</v>
      </c>
      <c r="K494" s="3" t="n">
        <f aca="false">IF(J494=J493,K493+1,1)</f>
        <v>1</v>
      </c>
      <c r="L494" s="9" t="str">
        <f aca="false">IF(ABS(G494)&gt;STRONG_MOV_TRSH,"STRONG","")</f>
        <v/>
      </c>
      <c r="M494" s="9"/>
      <c r="N494" s="9" t="n">
        <f aca="false">IF(L487="STRONG",(E490/E487)-1,"")</f>
        <v>-0.0477405635300372</v>
      </c>
      <c r="O494" s="1" t="n">
        <f aca="false">(C494-D494)</f>
        <v>365</v>
      </c>
      <c r="P494" s="9" t="n">
        <f aca="false">STDEV(G473:G494)*SQRT(252)</f>
        <v>0.565447751313591</v>
      </c>
      <c r="Q494" s="10" t="e">
        <f aca="false">IF(O494&gt;Statistics!$B$11,"High",IF(O494&lt;Statistics!$B$10,"Low", "Normal"))</f>
        <v>#NAME?</v>
      </c>
      <c r="R494" s="9" t="n">
        <f aca="false">G495</f>
        <v>0.00582079764492358</v>
      </c>
      <c r="S494" s="9" t="n">
        <f aca="false">IF(E497&lt;&gt;"",(E494/E497)-1,"")</f>
        <v>-0.0156541467103605</v>
      </c>
      <c r="T494" s="13" t="n">
        <f aca="false">F494/AVERAGE(F473:F492)</f>
        <v>0.721947642971523</v>
      </c>
      <c r="U494" s="1" t="n">
        <f aca="false">O494-O493</f>
        <v>-9.75</v>
      </c>
      <c r="V494" s="9" t="e">
        <f aca="false">IF(Q494="High","Wait",IF(G494&gt;0,"Buy","Sell"))</f>
        <v>#NAME?</v>
      </c>
      <c r="W494" s="9" t="e">
        <f aca="false">IF(Q494="High","Close",IF(G494&lt;0,"Close","Hold"))</f>
        <v>#NAME?</v>
      </c>
      <c r="X494" s="9" t="e">
        <f aca="false">IF(Q494="Normal", "Confirmed","Check")</f>
        <v>#NAME?</v>
      </c>
      <c r="Y494" s="9"/>
    </row>
    <row r="495" customFormat="false" ht="12.8" hidden="false" customHeight="false" outlineLevel="0" collapsed="false">
      <c r="A495" s="11" t="n">
        <v>45776.2083333333</v>
      </c>
      <c r="B495" s="7" t="n">
        <v>19642</v>
      </c>
      <c r="C495" s="7" t="n">
        <v>19692.5</v>
      </c>
      <c r="D495" s="7" t="n">
        <v>19379.25</v>
      </c>
      <c r="E495" s="7" t="n">
        <v>19479.75</v>
      </c>
      <c r="F495" s="8" t="n">
        <v>1627189</v>
      </c>
      <c r="G495" s="9" t="n">
        <f aca="false">IF(ISNUMBER(B494),LN(B495/B494), "")</f>
        <v>0.00582079764492358</v>
      </c>
      <c r="H495" s="1" t="str">
        <f aca="false">IF(A495&lt;&gt;"",TEXT(A495,"ddd"),"")</f>
        <v>Tue</v>
      </c>
      <c r="I495" s="1" t="str">
        <f aca="false">IF(A495&lt;&gt;"",TEXT(A495,"MMM"),"")</f>
        <v>Apr</v>
      </c>
      <c r="J495" s="3" t="n">
        <f aca="false">IF(G495&gt;0,1,IF(G495&lt;0,-1,0))</f>
        <v>1</v>
      </c>
      <c r="K495" s="3" t="n">
        <f aca="false">IF(J495=J494,K494+1,1)</f>
        <v>1</v>
      </c>
      <c r="L495" s="9" t="str">
        <f aca="false">IF(ABS(G495)&gt;STRONG_MOV_TRSH,"STRONG","")</f>
        <v/>
      </c>
      <c r="M495" s="9"/>
      <c r="N495" s="9" t="str">
        <f aca="false">IF(L488="STRONG",(E491/E488)-1,"")</f>
        <v/>
      </c>
      <c r="O495" s="1" t="n">
        <f aca="false">(C495-D495)</f>
        <v>313.25</v>
      </c>
      <c r="P495" s="9" t="n">
        <f aca="false">STDEV(G474:G495)*SQRT(252)</f>
        <v>0.56566287246292</v>
      </c>
      <c r="Q495" s="10" t="e">
        <f aca="false">IF(O495&gt;Statistics!$B$11,"High",IF(O495&lt;Statistics!$B$10,"Low", "Normal"))</f>
        <v>#NAME?</v>
      </c>
      <c r="R495" s="9" t="n">
        <f aca="false">G496</f>
        <v>0.000839684022822586</v>
      </c>
      <c r="S495" s="9" t="n">
        <f aca="false">IF(E498&lt;&gt;"",(E495/E498)-1,"")</f>
        <v>-0.0152665967368913</v>
      </c>
      <c r="T495" s="13" t="n">
        <f aca="false">F495/AVERAGE(F474:F493)</f>
        <v>0.690618894122892</v>
      </c>
      <c r="U495" s="1" t="n">
        <f aca="false">O495-O494</f>
        <v>-51.75</v>
      </c>
      <c r="V495" s="9" t="e">
        <f aca="false">IF(Q495="High","Wait",IF(G495&gt;0,"Buy","Sell"))</f>
        <v>#NAME?</v>
      </c>
      <c r="W495" s="9" t="e">
        <f aca="false">IF(Q495="High","Close",IF(G495&lt;0,"Close","Hold"))</f>
        <v>#NAME?</v>
      </c>
      <c r="X495" s="9" t="e">
        <f aca="false">IF(Q495="Normal", "Confirmed","Check")</f>
        <v>#NAME?</v>
      </c>
      <c r="Y495" s="9"/>
    </row>
    <row r="496" customFormat="false" ht="12.8" hidden="false" customHeight="false" outlineLevel="0" collapsed="false">
      <c r="A496" s="11" t="n">
        <v>45777.2083333333</v>
      </c>
      <c r="B496" s="7" t="n">
        <v>19658.5</v>
      </c>
      <c r="C496" s="7" t="n">
        <v>19878.5</v>
      </c>
      <c r="D496" s="7" t="n">
        <v>19102.25</v>
      </c>
      <c r="E496" s="7" t="n">
        <v>19595</v>
      </c>
      <c r="F496" s="8" t="n">
        <v>2018014</v>
      </c>
      <c r="G496" s="9" t="n">
        <f aca="false">IF(ISNUMBER(B495),LN(B496/B495), "")</f>
        <v>0.000839684022822586</v>
      </c>
      <c r="H496" s="1" t="str">
        <f aca="false">IF(A496&lt;&gt;"",TEXT(A496,"ddd"),"")</f>
        <v>Wed</v>
      </c>
      <c r="I496" s="1" t="str">
        <f aca="false">IF(A496&lt;&gt;"",TEXT(A496,"MMM"),"")</f>
        <v>Apr</v>
      </c>
      <c r="J496" s="3" t="n">
        <f aca="false">IF(G496&gt;0,1,IF(G496&lt;0,-1,0))</f>
        <v>1</v>
      </c>
      <c r="K496" s="3" t="n">
        <f aca="false">IF(J496=J495,K495+1,1)</f>
        <v>2</v>
      </c>
      <c r="L496" s="9" t="str">
        <f aca="false">IF(ABS(G496)&gt;STRONG_MOV_TRSH,"STRONG","")</f>
        <v/>
      </c>
      <c r="M496" s="9"/>
      <c r="N496" s="9" t="str">
        <f aca="false">IF(L489="STRONG",(E492/E489)-1,"")</f>
        <v/>
      </c>
      <c r="O496" s="1" t="n">
        <f aca="false">(C496-D496)</f>
        <v>776.25</v>
      </c>
      <c r="P496" s="9" t="n">
        <f aca="false">STDEV(G475:G496)*SQRT(252)</f>
        <v>0.55796150118111</v>
      </c>
      <c r="Q496" s="10" t="e">
        <f aca="false">IF(O496&gt;Statistics!$B$11,"High",IF(O496&lt;Statistics!$B$10,"Low", "Normal"))</f>
        <v>#NAME?</v>
      </c>
      <c r="R496" s="9" t="n">
        <f aca="false">G497</f>
        <v>0.0107389864377236</v>
      </c>
      <c r="S496" s="9" t="n">
        <f aca="false">IF(E499&lt;&gt;"",(E496/E499)-1,"")</f>
        <v>-0.0290853235556436</v>
      </c>
      <c r="T496" s="13" t="n">
        <f aca="false">F496/AVERAGE(F475:F494)</f>
        <v>0.860838415820889</v>
      </c>
      <c r="U496" s="1" t="n">
        <f aca="false">O496-O495</f>
        <v>463</v>
      </c>
      <c r="V496" s="9" t="e">
        <f aca="false">IF(Q496="High","Wait",IF(G496&gt;0,"Buy","Sell"))</f>
        <v>#NAME?</v>
      </c>
      <c r="W496" s="9" t="e">
        <f aca="false">IF(Q496="High","Close",IF(G496&lt;0,"Close","Hold"))</f>
        <v>#NAME?</v>
      </c>
      <c r="X496" s="9" t="e">
        <f aca="false">IF(Q496="Normal", "Confirmed","Check")</f>
        <v>#NAME?</v>
      </c>
      <c r="Y496" s="9"/>
    </row>
    <row r="497" customFormat="false" ht="12.8" hidden="false" customHeight="false" outlineLevel="0" collapsed="false">
      <c r="A497" s="11" t="n">
        <v>45778.2083333333</v>
      </c>
      <c r="B497" s="7" t="n">
        <v>19870.75</v>
      </c>
      <c r="C497" s="7" t="n">
        <v>20125.25</v>
      </c>
      <c r="D497" s="7" t="n">
        <v>19756</v>
      </c>
      <c r="E497" s="7" t="n">
        <v>19835</v>
      </c>
      <c r="F497" s="8" t="n">
        <v>1760765</v>
      </c>
      <c r="G497" s="9" t="n">
        <f aca="false">IF(ISNUMBER(B496),LN(B497/B496), "")</f>
        <v>0.0107389864377236</v>
      </c>
      <c r="H497" s="1" t="str">
        <f aca="false">IF(A497&lt;&gt;"",TEXT(A497,"ddd"),"")</f>
        <v>Thu</v>
      </c>
      <c r="I497" s="1" t="str">
        <f aca="false">IF(A497&lt;&gt;"",TEXT(A497,"MMM"),"")</f>
        <v>May</v>
      </c>
      <c r="J497" s="3" t="n">
        <f aca="false">IF(G497&gt;0,1,IF(G497&lt;0,-1,0))</f>
        <v>1</v>
      </c>
      <c r="K497" s="3" t="n">
        <f aca="false">IF(J497=J496,K496+1,1)</f>
        <v>3</v>
      </c>
      <c r="L497" s="9" t="str">
        <f aca="false">IF(ABS(G497)&gt;STRONG_MOV_TRSH,"STRONG","")</f>
        <v/>
      </c>
      <c r="M497" s="9"/>
      <c r="N497" s="9" t="str">
        <f aca="false">IF(L490="STRONG",(E493/E490)-1,"")</f>
        <v/>
      </c>
      <c r="O497" s="1" t="n">
        <f aca="false">(C497-D497)</f>
        <v>369.25</v>
      </c>
      <c r="P497" s="9" t="n">
        <f aca="false">STDEV(G476:G497)*SQRT(252)</f>
        <v>0.559008521726994</v>
      </c>
      <c r="Q497" s="10" t="e">
        <f aca="false">IF(O497&gt;Statistics!$B$11,"High",IF(O497&lt;Statistics!$B$10,"Low", "Normal"))</f>
        <v>#NAME?</v>
      </c>
      <c r="R497" s="9" t="n">
        <f aca="false">G498</f>
        <v>0.016198627044432</v>
      </c>
      <c r="S497" s="9" t="n">
        <f aca="false">IF(E500&lt;&gt;"",(E497/E500)-1,"")</f>
        <v>-0.00873324254425967</v>
      </c>
      <c r="T497" s="13" t="n">
        <f aca="false">F497/AVERAGE(F476:F495)</f>
        <v>0.759867119005462</v>
      </c>
      <c r="U497" s="1" t="n">
        <f aca="false">O497-O496</f>
        <v>-407</v>
      </c>
      <c r="V497" s="9" t="e">
        <f aca="false">IF(Q497="High","Wait",IF(G497&gt;0,"Buy","Sell"))</f>
        <v>#NAME?</v>
      </c>
      <c r="W497" s="9" t="e">
        <f aca="false">IF(Q497="High","Close",IF(G497&lt;0,"Close","Hold"))</f>
        <v>#NAME?</v>
      </c>
      <c r="X497" s="9" t="e">
        <f aca="false">IF(Q497="Normal", "Confirmed","Check")</f>
        <v>#NAME?</v>
      </c>
      <c r="Y497" s="9"/>
    </row>
    <row r="498" customFormat="false" ht="12.8" hidden="false" customHeight="false" outlineLevel="0" collapsed="false">
      <c r="A498" s="11" t="n">
        <v>45779.2083333333</v>
      </c>
      <c r="B498" s="7" t="n">
        <v>20195.25</v>
      </c>
      <c r="C498" s="7" t="n">
        <v>20277</v>
      </c>
      <c r="D498" s="7" t="n">
        <v>19748.25</v>
      </c>
      <c r="E498" s="7" t="n">
        <v>19781.75</v>
      </c>
      <c r="F498" s="8" t="n">
        <v>1643772</v>
      </c>
      <c r="G498" s="9" t="n">
        <f aca="false">IF(ISNUMBER(B497),LN(B498/B497), "")</f>
        <v>0.016198627044432</v>
      </c>
      <c r="H498" s="1" t="str">
        <f aca="false">IF(A498&lt;&gt;"",TEXT(A498,"ddd"),"")</f>
        <v>Fri</v>
      </c>
      <c r="I498" s="1" t="str">
        <f aca="false">IF(A498&lt;&gt;"",TEXT(A498,"MMM"),"")</f>
        <v>May</v>
      </c>
      <c r="J498" s="3" t="n">
        <f aca="false">IF(G498&gt;0,1,IF(G498&lt;0,-1,0))</f>
        <v>1</v>
      </c>
      <c r="K498" s="3" t="n">
        <f aca="false">IF(J498=J497,K497+1,1)</f>
        <v>4</v>
      </c>
      <c r="L498" s="9" t="str">
        <f aca="false">IF(ABS(G498)&gt;STRONG_MOV_TRSH,"STRONG","")</f>
        <v/>
      </c>
      <c r="M498" s="9"/>
      <c r="N498" s="9" t="str">
        <f aca="false">IF(L491="STRONG",(E494/E491)-1,"")</f>
        <v/>
      </c>
      <c r="O498" s="1" t="n">
        <f aca="false">(C498-D498)</f>
        <v>528.75</v>
      </c>
      <c r="P498" s="9" t="n">
        <f aca="false">STDEV(G477:G498)*SQRT(252)</f>
        <v>0.560859937470082</v>
      </c>
      <c r="Q498" s="10" t="e">
        <f aca="false">IF(O498&gt;Statistics!$B$11,"High",IF(O498&lt;Statistics!$B$10,"Low", "Normal"))</f>
        <v>#NAME?</v>
      </c>
      <c r="R498" s="9" t="n">
        <f aca="false">G499</f>
        <v>-0.00694399789078361</v>
      </c>
      <c r="S498" s="9" t="n">
        <f aca="false">IF(E501&lt;&gt;"",(E498/E501)-1,"")</f>
        <v>-0.00155205047318607</v>
      </c>
      <c r="T498" s="13" t="n">
        <f aca="false">F498/AVERAGE(F477:F496)</f>
        <v>0.712987405221657</v>
      </c>
      <c r="U498" s="1" t="n">
        <f aca="false">O498-O497</f>
        <v>159.5</v>
      </c>
      <c r="V498" s="9" t="e">
        <f aca="false">IF(Q498="High","Wait",IF(G498&gt;0,"Buy","Sell"))</f>
        <v>#NAME?</v>
      </c>
      <c r="W498" s="9" t="e">
        <f aca="false">IF(Q498="High","Close",IF(G498&lt;0,"Close","Hold"))</f>
        <v>#NAME?</v>
      </c>
      <c r="X498" s="9" t="e">
        <f aca="false">IF(Q498="Normal", "Confirmed","Check")</f>
        <v>#NAME?</v>
      </c>
      <c r="Y498" s="9"/>
    </row>
    <row r="499" customFormat="false" ht="12.8" hidden="false" customHeight="false" outlineLevel="0" collapsed="false">
      <c r="A499" s="11" t="n">
        <v>45782.2083333333</v>
      </c>
      <c r="B499" s="7" t="n">
        <v>20055.5</v>
      </c>
      <c r="C499" s="7" t="n">
        <v>20200</v>
      </c>
      <c r="D499" s="7" t="n">
        <v>19966.25</v>
      </c>
      <c r="E499" s="7" t="n">
        <v>20182</v>
      </c>
      <c r="F499" s="8" t="n">
        <v>1338258</v>
      </c>
      <c r="G499" s="9" t="n">
        <f aca="false">IF(ISNUMBER(B498),LN(B499/B498), "")</f>
        <v>-0.00694399789078361</v>
      </c>
      <c r="H499" s="1" t="str">
        <f aca="false">IF(A499&lt;&gt;"",TEXT(A499,"ddd"),"")</f>
        <v>Mon</v>
      </c>
      <c r="I499" s="1" t="str">
        <f aca="false">IF(A499&lt;&gt;"",TEXT(A499,"MMM"),"")</f>
        <v>May</v>
      </c>
      <c r="J499" s="3" t="n">
        <f aca="false">IF(G499&gt;0,1,IF(G499&lt;0,-1,0))</f>
        <v>-1</v>
      </c>
      <c r="K499" s="3" t="n">
        <f aca="false">IF(J499=J498,K498+1,1)</f>
        <v>1</v>
      </c>
      <c r="L499" s="9" t="str">
        <f aca="false">IF(ABS(G499)&gt;STRONG_MOV_TRSH,"STRONG","")</f>
        <v/>
      </c>
      <c r="M499" s="9"/>
      <c r="N499" s="9" t="str">
        <f aca="false">IF(L492="STRONG",(E495/E492)-1,"")</f>
        <v/>
      </c>
      <c r="O499" s="1" t="n">
        <f aca="false">(C499-D499)</f>
        <v>233.75</v>
      </c>
      <c r="P499" s="9" t="n">
        <f aca="false">STDEV(G478:G499)*SQRT(252)</f>
        <v>0.561044984618806</v>
      </c>
      <c r="Q499" s="10" t="e">
        <f aca="false">IF(O499&gt;Statistics!$B$11,"High",IF(O499&lt;Statistics!$B$10,"Low", "Normal"))</f>
        <v>#NAME?</v>
      </c>
      <c r="R499" s="9" t="n">
        <f aca="false">G500</f>
        <v>-0.00896530095911352</v>
      </c>
      <c r="S499" s="9" t="n">
        <f aca="false">IF(E502&lt;&gt;"",(E499/E502)-1,"")</f>
        <v>0.012364876727446</v>
      </c>
      <c r="T499" s="13" t="n">
        <f aca="false">F499/AVERAGE(F478:F497)</f>
        <v>0.588642485499611</v>
      </c>
      <c r="U499" s="1" t="n">
        <f aca="false">O499-O498</f>
        <v>-295</v>
      </c>
      <c r="V499" s="9" t="e">
        <f aca="false">IF(Q499="High","Wait",IF(G499&gt;0,"Buy","Sell"))</f>
        <v>#NAME?</v>
      </c>
      <c r="W499" s="9" t="e">
        <f aca="false">IF(Q499="High","Close",IF(G499&lt;0,"Close","Hold"))</f>
        <v>#NAME?</v>
      </c>
      <c r="X499" s="9" t="e">
        <f aca="false">IF(Q499="Normal", "Confirmed","Check")</f>
        <v>#NAME?</v>
      </c>
      <c r="Y499" s="9"/>
    </row>
    <row r="500" customFormat="false" ht="12.8" hidden="false" customHeight="false" outlineLevel="0" collapsed="false">
      <c r="A500" s="11" t="n">
        <v>45783.2083333333</v>
      </c>
      <c r="B500" s="7" t="n">
        <v>19876.5</v>
      </c>
      <c r="C500" s="7" t="n">
        <v>20037.5</v>
      </c>
      <c r="D500" s="7" t="n">
        <v>19738.25</v>
      </c>
      <c r="E500" s="7" t="n">
        <v>20009.75</v>
      </c>
      <c r="F500" s="8" t="n">
        <v>1641414</v>
      </c>
      <c r="G500" s="9" t="n">
        <f aca="false">IF(ISNUMBER(B499),LN(B500/B499), "")</f>
        <v>-0.00896530095911352</v>
      </c>
      <c r="H500" s="1" t="str">
        <f aca="false">IF(A500&lt;&gt;"",TEXT(A500,"ddd"),"")</f>
        <v>Tue</v>
      </c>
      <c r="I500" s="1" t="str">
        <f aca="false">IF(A500&lt;&gt;"",TEXT(A500,"MMM"),"")</f>
        <v>May</v>
      </c>
      <c r="J500" s="3" t="n">
        <f aca="false">IF(G500&gt;0,1,IF(G500&lt;0,-1,0))</f>
        <v>-1</v>
      </c>
      <c r="K500" s="3" t="n">
        <f aca="false">IF(J500=J499,K499+1,1)</f>
        <v>2</v>
      </c>
      <c r="L500" s="9" t="str">
        <f aca="false">IF(ABS(G500)&gt;STRONG_MOV_TRSH,"STRONG","")</f>
        <v/>
      </c>
      <c r="M500" s="9"/>
      <c r="N500" s="9" t="str">
        <f aca="false">IF(L493="STRONG",(E496/E493)-1,"")</f>
        <v/>
      </c>
      <c r="O500" s="1" t="n">
        <f aca="false">(C500-D500)</f>
        <v>299.25</v>
      </c>
      <c r="P500" s="9" t="n">
        <f aca="false">STDEV(G479:G500)*SQRT(252)</f>
        <v>0.525014852808077</v>
      </c>
      <c r="Q500" s="10" t="e">
        <f aca="false">IF(O500&gt;Statistics!$B$11,"High",IF(O500&lt;Statistics!$B$10,"Low", "Normal"))</f>
        <v>#NAME?</v>
      </c>
      <c r="R500" s="9" t="n">
        <f aca="false">G501</f>
        <v>0.00424224043808209</v>
      </c>
      <c r="S500" s="9" t="n">
        <f aca="false">IF(E503&lt;&gt;"",(E500/E503)-1,"")</f>
        <v>-0.00764977187066063</v>
      </c>
      <c r="T500" s="13" t="n">
        <f aca="false">F500/AVERAGE(F479:F498)</f>
        <v>0.736013337986849</v>
      </c>
      <c r="U500" s="1" t="n">
        <f aca="false">O500-O499</f>
        <v>65.5</v>
      </c>
      <c r="V500" s="9" t="e">
        <f aca="false">IF(Q500="High","Wait",IF(G500&gt;0,"Buy","Sell"))</f>
        <v>#NAME?</v>
      </c>
      <c r="W500" s="9" t="e">
        <f aca="false">IF(Q500="High","Close",IF(G500&lt;0,"Close","Hold"))</f>
        <v>#NAME?</v>
      </c>
      <c r="X500" s="9" t="e">
        <f aca="false">IF(Q500="Normal", "Confirmed","Check")</f>
        <v>#NAME?</v>
      </c>
      <c r="Y500" s="9"/>
    </row>
    <row r="501" customFormat="false" ht="12.8" hidden="false" customHeight="false" outlineLevel="0" collapsed="false">
      <c r="A501" s="11" t="n">
        <v>45784.2083333333</v>
      </c>
      <c r="B501" s="7" t="n">
        <v>19961</v>
      </c>
      <c r="C501" s="7" t="n">
        <v>20136.25</v>
      </c>
      <c r="D501" s="7" t="n">
        <v>19678.5</v>
      </c>
      <c r="E501" s="7" t="n">
        <v>19812.5</v>
      </c>
      <c r="F501" s="8" t="n">
        <v>1837733</v>
      </c>
      <c r="G501" s="9" t="n">
        <f aca="false">IF(ISNUMBER(B500),LN(B501/B500), "")</f>
        <v>0.00424224043808209</v>
      </c>
      <c r="H501" s="1" t="str">
        <f aca="false">IF(A501&lt;&gt;"",TEXT(A501,"ddd"),"")</f>
        <v>Wed</v>
      </c>
      <c r="I501" s="1" t="str">
        <f aca="false">IF(A501&lt;&gt;"",TEXT(A501,"MMM"),"")</f>
        <v>May</v>
      </c>
      <c r="J501" s="3" t="n">
        <f aca="false">IF(G501&gt;0,1,IF(G501&lt;0,-1,0))</f>
        <v>1</v>
      </c>
      <c r="K501" s="3" t="n">
        <f aca="false">IF(J501=J500,K500+1,1)</f>
        <v>1</v>
      </c>
      <c r="L501" s="9" t="str">
        <f aca="false">IF(ABS(G501)&gt;STRONG_MOV_TRSH,"STRONG","")</f>
        <v/>
      </c>
      <c r="M501" s="9"/>
      <c r="N501" s="9" t="str">
        <f aca="false">IF(L494="STRONG",(E497/E494)-1,"")</f>
        <v/>
      </c>
      <c r="O501" s="1" t="n">
        <f aca="false">(C501-D501)</f>
        <v>457.75</v>
      </c>
      <c r="P501" s="9" t="n">
        <f aca="false">STDEV(G480:G501)*SQRT(252)</f>
        <v>0.470685009840173</v>
      </c>
      <c r="Q501" s="10" t="e">
        <f aca="false">IF(O501&gt;Statistics!$B$11,"High",IF(O501&lt;Statistics!$B$10,"Low", "Normal"))</f>
        <v>#NAME?</v>
      </c>
      <c r="R501" s="9" t="n">
        <f aca="false">G502</f>
        <v>0.00932465805465848</v>
      </c>
      <c r="S501" s="9" t="n">
        <f aca="false">IF(E504&lt;&gt;"",(E501/E504)-1,"")</f>
        <v>-0.0275477023130254</v>
      </c>
      <c r="T501" s="13" t="n">
        <f aca="false">F501/AVERAGE(F480:F499)</f>
        <v>0.862194559385886</v>
      </c>
      <c r="U501" s="1" t="n">
        <f aca="false">O501-O500</f>
        <v>158.5</v>
      </c>
      <c r="V501" s="9" t="e">
        <f aca="false">IF(Q501="High","Wait",IF(G501&gt;0,"Buy","Sell"))</f>
        <v>#NAME?</v>
      </c>
      <c r="W501" s="9" t="e">
        <f aca="false">IF(Q501="High","Close",IF(G501&lt;0,"Close","Hold"))</f>
        <v>#NAME?</v>
      </c>
      <c r="X501" s="9" t="e">
        <f aca="false">IF(Q501="Normal", "Confirmed","Check")</f>
        <v>#NAME?</v>
      </c>
      <c r="Y501" s="9"/>
    </row>
    <row r="502" customFormat="false" ht="12.8" hidden="false" customHeight="false" outlineLevel="0" collapsed="false">
      <c r="A502" s="11" t="n">
        <v>45785.2083333333</v>
      </c>
      <c r="B502" s="7" t="n">
        <v>20148</v>
      </c>
      <c r="C502" s="7" t="n">
        <v>20337.5</v>
      </c>
      <c r="D502" s="7" t="n">
        <v>19910.25</v>
      </c>
      <c r="E502" s="7" t="n">
        <v>19935.5</v>
      </c>
      <c r="F502" s="8" t="n">
        <v>1776195</v>
      </c>
      <c r="G502" s="9" t="n">
        <f aca="false">IF(ISNUMBER(B501),LN(B502/B501), "")</f>
        <v>0.00932465805465848</v>
      </c>
      <c r="H502" s="1" t="str">
        <f aca="false">IF(A502&lt;&gt;"",TEXT(A502,"ddd"),"")</f>
        <v>Thu</v>
      </c>
      <c r="I502" s="1" t="str">
        <f aca="false">IF(A502&lt;&gt;"",TEXT(A502,"MMM"),"")</f>
        <v>May</v>
      </c>
      <c r="J502" s="3" t="n">
        <f aca="false">IF(G502&gt;0,1,IF(G502&lt;0,-1,0))</f>
        <v>1</v>
      </c>
      <c r="K502" s="3" t="n">
        <f aca="false">IF(J502=J501,K501+1,1)</f>
        <v>2</v>
      </c>
      <c r="L502" s="9" t="str">
        <f aca="false">IF(ABS(G502)&gt;STRONG_MOV_TRSH,"STRONG","")</f>
        <v/>
      </c>
      <c r="M502" s="9"/>
      <c r="N502" s="9" t="str">
        <f aca="false">IF(L495="STRONG",(E498/E495)-1,"")</f>
        <v/>
      </c>
      <c r="O502" s="1" t="n">
        <f aca="false">(C502-D502)</f>
        <v>427.25</v>
      </c>
      <c r="P502" s="9" t="n">
        <f aca="false">STDEV(G481:G502)*SQRT(252)</f>
        <v>0.470541806528264</v>
      </c>
      <c r="Q502" s="10" t="e">
        <f aca="false">IF(O502&gt;Statistics!$B$11,"High",IF(O502&lt;Statistics!$B$10,"Low", "Normal"))</f>
        <v>#NAME?</v>
      </c>
      <c r="R502" s="9" t="n">
        <f aca="false">G503</f>
        <v>-0.000558524021742859</v>
      </c>
      <c r="S502" s="9" t="n">
        <f aca="false">IF(E505&lt;&gt;"",(E502/E505)-1,"")</f>
        <v>-0.0487653584635572</v>
      </c>
      <c r="T502" s="13" t="n">
        <f aca="false">F502/AVERAGE(F481:F500)</f>
        <v>0.871931112437409</v>
      </c>
      <c r="U502" s="1" t="n">
        <f aca="false">O502-O501</f>
        <v>-30.5</v>
      </c>
      <c r="V502" s="9" t="e">
        <f aca="false">IF(Q502="High","Wait",IF(G502&gt;0,"Buy","Sell"))</f>
        <v>#NAME?</v>
      </c>
      <c r="W502" s="9" t="e">
        <f aca="false">IF(Q502="High","Close",IF(G502&lt;0,"Close","Hold"))</f>
        <v>#NAME?</v>
      </c>
      <c r="X502" s="9" t="e">
        <f aca="false">IF(Q502="Normal", "Confirmed","Check")</f>
        <v>#NAME?</v>
      </c>
      <c r="Y502" s="9"/>
    </row>
    <row r="503" customFormat="false" ht="12.8" hidden="false" customHeight="false" outlineLevel="0" collapsed="false">
      <c r="A503" s="11" t="n">
        <v>45786.2083333333</v>
      </c>
      <c r="B503" s="7" t="n">
        <v>20136.75</v>
      </c>
      <c r="C503" s="7" t="n">
        <v>20290</v>
      </c>
      <c r="D503" s="7" t="n">
        <v>20057.5</v>
      </c>
      <c r="E503" s="7" t="n">
        <v>20164</v>
      </c>
      <c r="F503" s="8" t="n">
        <v>1441680</v>
      </c>
      <c r="G503" s="9" t="n">
        <f aca="false">IF(ISNUMBER(B502),LN(B503/B502), "")</f>
        <v>-0.000558524021742859</v>
      </c>
      <c r="H503" s="1" t="str">
        <f aca="false">IF(A503&lt;&gt;"",TEXT(A503,"ddd"),"")</f>
        <v>Fri</v>
      </c>
      <c r="I503" s="1" t="str">
        <f aca="false">IF(A503&lt;&gt;"",TEXT(A503,"MMM"),"")</f>
        <v>May</v>
      </c>
      <c r="J503" s="3" t="n">
        <f aca="false">IF(G503&gt;0,1,IF(G503&lt;0,-1,0))</f>
        <v>-1</v>
      </c>
      <c r="K503" s="3" t="n">
        <f aca="false">IF(J503=J502,K502+1,1)</f>
        <v>1</v>
      </c>
      <c r="L503" s="9" t="str">
        <f aca="false">IF(ABS(G503)&gt;STRONG_MOV_TRSH,"STRONG","")</f>
        <v/>
      </c>
      <c r="M503" s="9"/>
      <c r="N503" s="9" t="str">
        <f aca="false">IF(L496="STRONG",(E499/E496)-1,"")</f>
        <v/>
      </c>
      <c r="O503" s="1" t="n">
        <f aca="false">(C503-D503)</f>
        <v>232.5</v>
      </c>
      <c r="P503" s="9" t="n">
        <f aca="false">STDEV(G482:G503)*SQRT(252)</f>
        <v>0.463173637105164</v>
      </c>
      <c r="Q503" s="10" t="e">
        <f aca="false">IF(O503&gt;Statistics!$B$11,"High",IF(O503&lt;Statistics!$B$10,"Low", "Normal"))</f>
        <v>#NAME?</v>
      </c>
      <c r="R503" s="9" t="n">
        <f aca="false">G504</f>
        <v>0.0395324748552849</v>
      </c>
      <c r="S503" s="9" t="n">
        <f aca="false">IF(E506&lt;&gt;"",(E503/E506)-1,"")</f>
        <v>-0.0510277316955514</v>
      </c>
      <c r="T503" s="13" t="n">
        <f aca="false">F503/AVERAGE(F482:F501)</f>
        <v>0.726329800371906</v>
      </c>
      <c r="U503" s="1" t="n">
        <f aca="false">O503-O502</f>
        <v>-194.75</v>
      </c>
      <c r="V503" s="9" t="e">
        <f aca="false">IF(Q503="High","Wait",IF(G503&gt;0,"Buy","Sell"))</f>
        <v>#NAME?</v>
      </c>
      <c r="W503" s="9" t="e">
        <f aca="false">IF(Q503="High","Close",IF(G503&lt;0,"Close","Hold"))</f>
        <v>#NAME?</v>
      </c>
      <c r="X503" s="9" t="e">
        <f aca="false">IF(Q503="Normal", "Confirmed","Check")</f>
        <v>#NAME?</v>
      </c>
      <c r="Y503" s="9"/>
    </row>
    <row r="504" customFormat="false" ht="12.8" hidden="false" customHeight="false" outlineLevel="0" collapsed="false">
      <c r="A504" s="11" t="n">
        <v>45789.2083333333</v>
      </c>
      <c r="B504" s="7" t="n">
        <v>20948.75</v>
      </c>
      <c r="C504" s="7" t="n">
        <v>20996</v>
      </c>
      <c r="D504" s="7" t="n">
        <v>20373.75</v>
      </c>
      <c r="E504" s="7" t="n">
        <v>20373.75</v>
      </c>
      <c r="F504" s="8" t="n">
        <v>1767474</v>
      </c>
      <c r="G504" s="9" t="n">
        <f aca="false">IF(ISNUMBER(B503),LN(B504/B503), "")</f>
        <v>0.0395324748552849</v>
      </c>
      <c r="H504" s="1" t="str">
        <f aca="false">IF(A504&lt;&gt;"",TEXT(A504,"ddd"),"")</f>
        <v>Mon</v>
      </c>
      <c r="I504" s="1" t="str">
        <f aca="false">IF(A504&lt;&gt;"",TEXT(A504,"MMM"),"")</f>
        <v>May</v>
      </c>
      <c r="J504" s="3" t="n">
        <f aca="false">IF(G504&gt;0,1,IF(G504&lt;0,-1,0))</f>
        <v>1</v>
      </c>
      <c r="K504" s="3" t="n">
        <f aca="false">IF(J504=J503,K503+1,1)</f>
        <v>1</v>
      </c>
      <c r="L504" s="9" t="str">
        <f aca="false">IF(ABS(G504)&gt;STRONG_MOV_TRSH,"STRONG","")</f>
        <v>STRONG</v>
      </c>
      <c r="M504" s="9"/>
      <c r="N504" s="9" t="str">
        <f aca="false">IF(L497="STRONG",(E500/E497)-1,"")</f>
        <v/>
      </c>
      <c r="O504" s="1" t="n">
        <f aca="false">(C504-D504)</f>
        <v>622.25</v>
      </c>
      <c r="P504" s="9" t="n">
        <f aca="false">STDEV(G483:G504)*SQRT(252)</f>
        <v>0.303256634540891</v>
      </c>
      <c r="Q504" s="10" t="e">
        <f aca="false">IF(O504&gt;Statistics!$B$11,"High",IF(O504&lt;Statistics!$B$10,"Low", "Normal"))</f>
        <v>#NAME?</v>
      </c>
      <c r="R504" s="9" t="n">
        <f aca="false">G505</f>
        <v>0.0155946963772282</v>
      </c>
      <c r="S504" s="9" t="n">
        <f aca="false">IF(E507&lt;&gt;"",(E504/E507)-1,"")</f>
        <v>-0.0471541483490787</v>
      </c>
      <c r="T504" s="13" t="n">
        <f aca="false">F504/AVERAGE(F483:F502)</f>
        <v>0.920468239056123</v>
      </c>
      <c r="U504" s="1" t="n">
        <f aca="false">O504-O503</f>
        <v>389.75</v>
      </c>
      <c r="V504" s="9" t="e">
        <f aca="false">IF(Q504="High","Wait",IF(G504&gt;0,"Buy","Sell"))</f>
        <v>#NAME?</v>
      </c>
      <c r="W504" s="9" t="e">
        <f aca="false">IF(Q504="High","Close",IF(G504&lt;0,"Close","Hold"))</f>
        <v>#NAME?</v>
      </c>
      <c r="X504" s="9" t="e">
        <f aca="false">IF(Q504="Normal", "Confirmed","Check")</f>
        <v>#NAME?</v>
      </c>
      <c r="Y504" s="9"/>
    </row>
    <row r="505" customFormat="false" ht="12.8" hidden="false" customHeight="false" outlineLevel="0" collapsed="false">
      <c r="A505" s="11" t="n">
        <v>45790.2083333333</v>
      </c>
      <c r="B505" s="7" t="n">
        <v>21278</v>
      </c>
      <c r="C505" s="7" t="n">
        <v>21347</v>
      </c>
      <c r="D505" s="7" t="n">
        <v>20818.25</v>
      </c>
      <c r="E505" s="7" t="n">
        <v>20957.5</v>
      </c>
      <c r="F505" s="8" t="n">
        <v>1400696</v>
      </c>
      <c r="G505" s="9" t="n">
        <f aca="false">IF(ISNUMBER(B504),LN(B505/B504), "")</f>
        <v>0.0155946963772282</v>
      </c>
      <c r="H505" s="1" t="str">
        <f aca="false">IF(A505&lt;&gt;"",TEXT(A505,"ddd"),"")</f>
        <v>Tue</v>
      </c>
      <c r="I505" s="1" t="str">
        <f aca="false">IF(A505&lt;&gt;"",TEXT(A505,"MMM"),"")</f>
        <v>May</v>
      </c>
      <c r="J505" s="3" t="n">
        <f aca="false">IF(G505&gt;0,1,IF(G505&lt;0,-1,0))</f>
        <v>1</v>
      </c>
      <c r="K505" s="3" t="n">
        <f aca="false">IF(J505=J504,K504+1,1)</f>
        <v>2</v>
      </c>
      <c r="L505" s="9" t="str">
        <f aca="false">IF(ABS(G505)&gt;STRONG_MOV_TRSH,"STRONG","")</f>
        <v/>
      </c>
      <c r="M505" s="9"/>
      <c r="N505" s="9" t="str">
        <f aca="false">IF(L498="STRONG",(E501/E498)-1,"")</f>
        <v/>
      </c>
      <c r="O505" s="1" t="n">
        <f aca="false">(C505-D505)</f>
        <v>528.75</v>
      </c>
      <c r="P505" s="9" t="n">
        <f aca="false">STDEV(G484:G505)*SQRT(252)</f>
        <v>0.25696260796648</v>
      </c>
      <c r="Q505" s="10" t="e">
        <f aca="false">IF(O505&gt;Statistics!$B$11,"High",IF(O505&lt;Statistics!$B$10,"Low", "Normal"))</f>
        <v>#NAME?</v>
      </c>
      <c r="R505" s="9" t="n">
        <f aca="false">G506</f>
        <v>0.00536671821589857</v>
      </c>
      <c r="S505" s="9" t="n">
        <f aca="false">IF(E508&lt;&gt;"",(E505/E508)-1,"")</f>
        <v>-0.0205517064108706</v>
      </c>
      <c r="T505" s="13" t="n">
        <f aca="false">F505/AVERAGE(F484:F503)</f>
        <v>0.757287295843531</v>
      </c>
      <c r="U505" s="1" t="n">
        <f aca="false">O505-O504</f>
        <v>-93.5</v>
      </c>
      <c r="V505" s="9" t="e">
        <f aca="false">IF(Q505="High","Wait",IF(G505&gt;0,"Buy","Sell"))</f>
        <v>#NAME?</v>
      </c>
      <c r="W505" s="9" t="e">
        <f aca="false">IF(Q505="High","Close",IF(G505&lt;0,"Close","Hold"))</f>
        <v>#NAME?</v>
      </c>
      <c r="X505" s="9" t="e">
        <f aca="false">IF(Q505="Normal", "Confirmed","Check")</f>
        <v>#NAME?</v>
      </c>
    </row>
    <row r="506" customFormat="false" ht="12.8" hidden="false" customHeight="false" outlineLevel="0" collapsed="false">
      <c r="A506" s="11" t="n">
        <v>45791.2083333333</v>
      </c>
      <c r="B506" s="7" t="n">
        <v>21392.5</v>
      </c>
      <c r="C506" s="7" t="n">
        <v>21419.75</v>
      </c>
      <c r="D506" s="7" t="n">
        <v>21237</v>
      </c>
      <c r="E506" s="7" t="n">
        <v>21248.25</v>
      </c>
      <c r="F506" s="8" t="n">
        <v>1427105</v>
      </c>
      <c r="G506" s="9" t="n">
        <f aca="false">IF(ISNUMBER(B505),LN(B506/B505), "")</f>
        <v>0.00536671821589857</v>
      </c>
      <c r="H506" s="1" t="str">
        <f aca="false">IF(A506&lt;&gt;"",TEXT(A506,"ddd"),"")</f>
        <v>Wed</v>
      </c>
      <c r="I506" s="1" t="str">
        <f aca="false">IF(A506&lt;&gt;"",TEXT(A506,"MMM"),"")</f>
        <v>May</v>
      </c>
      <c r="J506" s="3" t="n">
        <f aca="false">IF(G506&gt;0,1,IF(G506&lt;0,-1,0))</f>
        <v>1</v>
      </c>
      <c r="K506" s="3" t="n">
        <f aca="false">IF(J506=J505,K505+1,1)</f>
        <v>3</v>
      </c>
      <c r="L506" s="9" t="str">
        <f aca="false">IF(ABS(G506)&gt;STRONG_MOV_TRSH,"STRONG","")</f>
        <v/>
      </c>
      <c r="M506" s="9"/>
      <c r="N506" s="9" t="str">
        <f aca="false">IF(L499="STRONG",(E502/E499)-1,"")</f>
        <v/>
      </c>
      <c r="O506" s="1" t="n">
        <f aca="false">(C506-D506)</f>
        <v>182.75</v>
      </c>
      <c r="P506" s="9" t="n">
        <f aca="false">STDEV(G485:G506)*SQRT(252)</f>
        <v>0.254031608873</v>
      </c>
      <c r="Q506" s="10" t="e">
        <f aca="false">IF(O506&gt;Statistics!$B$11,"High",IF(O506&lt;Statistics!$B$10,"Low", "Normal"))</f>
        <v>#NAME?</v>
      </c>
      <c r="R506" s="9" t="n">
        <f aca="false">G507</f>
        <v>0.000362210892486779</v>
      </c>
      <c r="S506" s="9" t="n">
        <f aca="false">IF(E509&lt;&gt;"",(E506/E509)-1,"")</f>
        <v>-0.00306143993243724</v>
      </c>
      <c r="T506" s="13" t="n">
        <f aca="false">F506/AVERAGE(F485:F504)</f>
        <v>0.786945973516612</v>
      </c>
      <c r="U506" s="1" t="n">
        <f aca="false">O506-O505</f>
        <v>-346</v>
      </c>
      <c r="V506" s="9" t="e">
        <f aca="false">IF(Q506="High","Wait",IF(G506&gt;0,"Buy","Sell"))</f>
        <v>#NAME?</v>
      </c>
      <c r="W506" s="9" t="e">
        <f aca="false">IF(Q506="High","Close",IF(G506&lt;0,"Close","Hold"))</f>
        <v>#NAME?</v>
      </c>
      <c r="X506" s="9" t="e">
        <f aca="false">IF(Q506="Normal", "Confirmed","Check")</f>
        <v>#NAME?</v>
      </c>
    </row>
    <row r="507" customFormat="false" ht="12.8" hidden="false" customHeight="false" outlineLevel="0" collapsed="false">
      <c r="A507" s="11" t="n">
        <v>45792.2083333333</v>
      </c>
      <c r="B507" s="7" t="n">
        <v>21400.25</v>
      </c>
      <c r="C507" s="7" t="n">
        <v>21529.75</v>
      </c>
      <c r="D507" s="7" t="n">
        <v>21192.25</v>
      </c>
      <c r="E507" s="7" t="n">
        <v>21382</v>
      </c>
      <c r="F507" s="8" t="n">
        <v>1374211</v>
      </c>
      <c r="G507" s="9" t="n">
        <f aca="false">IF(ISNUMBER(B506),LN(B507/B506), "")</f>
        <v>0.000362210892486779</v>
      </c>
      <c r="H507" s="1" t="str">
        <f aca="false">IF(A507&lt;&gt;"",TEXT(A507,"ddd"),"")</f>
        <v>Thu</v>
      </c>
      <c r="I507" s="1" t="str">
        <f aca="false">IF(A507&lt;&gt;"",TEXT(A507,"MMM"),"")</f>
        <v>May</v>
      </c>
      <c r="J507" s="3" t="n">
        <f aca="false">IF(G507&gt;0,1,IF(G507&lt;0,-1,0))</f>
        <v>1</v>
      </c>
      <c r="K507" s="3" t="n">
        <f aca="false">IF(J507=J506,K506+1,1)</f>
        <v>4</v>
      </c>
      <c r="L507" s="9" t="str">
        <f aca="false">IF(ABS(G507)&gt;STRONG_MOV_TRSH,"STRONG","")</f>
        <v/>
      </c>
      <c r="M507" s="9"/>
      <c r="N507" s="9" t="str">
        <f aca="false">IF(L500="STRONG",(E503/E500)-1,"")</f>
        <v/>
      </c>
      <c r="O507" s="1" t="n">
        <f aca="false">(C507-D507)</f>
        <v>337.5</v>
      </c>
      <c r="P507" s="9" t="n">
        <f aca="false">STDEV(G486:G507)*SQRT(252)</f>
        <v>0.254680695387207</v>
      </c>
      <c r="Q507" s="10" t="e">
        <f aca="false">IF(O507&gt;Statistics!$B$11,"High",IF(O507&lt;Statistics!$B$10,"Low", "Normal"))</f>
        <v>#NAME?</v>
      </c>
      <c r="R507" s="9" t="n">
        <f aca="false">G508</f>
        <v>0.00492936176577491</v>
      </c>
      <c r="S507" s="9" t="str">
        <f aca="false">IF(E510&lt;&gt;"",(E507/E510)-1,"")</f>
        <v/>
      </c>
      <c r="T507" s="13" t="n">
        <f aca="false">F507/AVERAGE(F486:F505)</f>
        <v>0.774607638189091</v>
      </c>
      <c r="U507" s="1" t="n">
        <f aca="false">O507-O506</f>
        <v>154.75</v>
      </c>
      <c r="V507" s="9" t="e">
        <f aca="false">IF(Q507="High","Wait",IF(G507&gt;0,"Buy","Sell"))</f>
        <v>#NAME?</v>
      </c>
      <c r="W507" s="9" t="e">
        <f aca="false">IF(Q507="High","Close",IF(G507&lt;0,"Close","Hold"))</f>
        <v>#NAME?</v>
      </c>
      <c r="X507" s="9" t="e">
        <f aca="false">IF(Q507="Normal", "Confirmed","Check")</f>
        <v>#NAME?</v>
      </c>
      <c r="Y507" s="9"/>
    </row>
    <row r="508" customFormat="false" ht="12.8" hidden="false" customHeight="false" outlineLevel="0" collapsed="false">
      <c r="A508" s="11" t="n">
        <v>45793.2083333333</v>
      </c>
      <c r="B508" s="7" t="n">
        <v>21506</v>
      </c>
      <c r="C508" s="7" t="n">
        <v>21513</v>
      </c>
      <c r="D508" s="7" t="n">
        <v>21320</v>
      </c>
      <c r="E508" s="7" t="n">
        <v>21397.25</v>
      </c>
      <c r="F508" s="8" t="n">
        <v>1374211</v>
      </c>
      <c r="G508" s="9" t="n">
        <f aca="false">IF(ISNUMBER(B507),LN(B508/B507), "")</f>
        <v>0.00492936176577491</v>
      </c>
      <c r="H508" s="1" t="str">
        <f aca="false">IF(A508&lt;&gt;"",TEXT(A508,"ddd"),"")</f>
        <v>Fri</v>
      </c>
      <c r="I508" s="1" t="str">
        <f aca="false">IF(A508&lt;&gt;"",TEXT(A508,"MMM"),"")</f>
        <v>May</v>
      </c>
      <c r="J508" s="3" t="n">
        <f aca="false">IF(G508&gt;0,1,IF(G508&lt;0,-1,0))</f>
        <v>1</v>
      </c>
      <c r="K508" s="3" t="n">
        <f aca="false">IF(J508=J507,K507+1,1)</f>
        <v>5</v>
      </c>
      <c r="L508" s="9" t="str">
        <f aca="false">IF(ABS(G508)&gt;STRONG_MOV_TRSH,"STRONG","")</f>
        <v/>
      </c>
      <c r="M508" s="9"/>
      <c r="N508" s="9" t="str">
        <f aca="false">IF(L501="STRONG",(E504/E501)-1,"")</f>
        <v/>
      </c>
      <c r="O508" s="1" t="n">
        <f aca="false">(C508-D508)</f>
        <v>193</v>
      </c>
      <c r="P508" s="9" t="n">
        <f aca="false">STDEV(G487:G508)*SQRT(252)</f>
        <v>0.254256928615864</v>
      </c>
      <c r="Q508" s="10" t="e">
        <f aca="false">IF(O508&gt;Statistics!$B$11,"High",IF(O508&lt;Statistics!$B$10,"Low", "Normal"))</f>
        <v>#NAME?</v>
      </c>
      <c r="R508" s="9" t="n">
        <f aca="false">G509</f>
        <v>0.000430020054858512</v>
      </c>
      <c r="S508" s="9"/>
      <c r="T508" s="13" t="n">
        <f aca="false">F508/AVERAGE(F487:F506)</f>
        <v>0.783201706023301</v>
      </c>
      <c r="U508" s="1" t="n">
        <f aca="false">O508-O507</f>
        <v>-144.5</v>
      </c>
      <c r="V508" s="9" t="e">
        <f aca="false">IF(Q508="High","Wait",IF(G508&gt;0,"Buy","Sell"))</f>
        <v>#NAME?</v>
      </c>
      <c r="W508" s="9" t="e">
        <f aca="false">IF(Q508="High","Close",IF(G508&lt;0,"Close","Hold"))</f>
        <v>#NAME?</v>
      </c>
      <c r="X508" s="9" t="e">
        <f aca="false">IF(Q508="Normal", "Confirmed","Check")</f>
        <v>#NAME?</v>
      </c>
      <c r="Y508" s="1"/>
    </row>
    <row r="509" customFormat="false" ht="12.8" hidden="false" customHeight="false" outlineLevel="0" collapsed="false">
      <c r="A509" s="11" t="n">
        <v>45796.2083333333</v>
      </c>
      <c r="B509" s="7" t="n">
        <v>21515.25</v>
      </c>
      <c r="C509" s="7" t="n">
        <v>21545.5</v>
      </c>
      <c r="D509" s="7" t="n">
        <v>21112.25</v>
      </c>
      <c r="E509" s="7" t="n">
        <v>21313.5</v>
      </c>
      <c r="F509" s="8" t="n">
        <v>1388221</v>
      </c>
      <c r="G509" s="9" t="n">
        <f aca="false">IF(ISNUMBER(B508),LN(B509/B508), "")</f>
        <v>0.000430020054858512</v>
      </c>
      <c r="H509" s="1" t="str">
        <f aca="false">IF(A509&lt;&gt;"",TEXT(A509,"ddd"),"")</f>
        <v>Mon</v>
      </c>
      <c r="I509" s="1" t="str">
        <f aca="false">IF(A509&lt;&gt;"",TEXT(A509,"MMM"),"")</f>
        <v>May</v>
      </c>
      <c r="J509" s="3" t="n">
        <f aca="false">IF(G509&gt;0,1,IF(G509&lt;0,-1,0))</f>
        <v>1</v>
      </c>
      <c r="K509" s="3" t="n">
        <f aca="false">IF(J509=J508,K508+1,1)</f>
        <v>6</v>
      </c>
      <c r="L509" s="9" t="str">
        <f aca="false">IF(ABS(G509)&gt;STRONG_MOV_TRSH,"STRONG","")</f>
        <v/>
      </c>
      <c r="M509" s="9"/>
      <c r="N509" s="9" t="str">
        <f aca="false">IF(L502="STRONG",(E505/E502)-1,"")</f>
        <v/>
      </c>
      <c r="O509" s="1" t="n">
        <f aca="false">(C509-D509)</f>
        <v>433.25</v>
      </c>
      <c r="P509" s="9" t="n">
        <f aca="false">STDEV(G488:G509)*SQRT(252)</f>
        <v>0.220101182373722</v>
      </c>
      <c r="Q509" s="10" t="e">
        <f aca="false">IF(O509&gt;Statistics!$B$11,"High",IF(O509&lt;Statistics!$B$10,"Low", "Normal"))</f>
        <v>#NAME?</v>
      </c>
      <c r="R509" s="9" t="n">
        <f aca="false">G510</f>
        <v>0</v>
      </c>
      <c r="S509" s="9"/>
      <c r="T509" s="13" t="n">
        <f aca="false">F509/AVERAGE(F488:F507)</f>
        <v>0.809822374956905</v>
      </c>
      <c r="U509" s="1" t="n">
        <f aca="false">O509-O508</f>
        <v>240.25</v>
      </c>
      <c r="V509" s="9" t="e">
        <f aca="false">IF(Q509="High","Wait",IF(G509&gt;0,"Buy","Sell"))</f>
        <v>#NAME?</v>
      </c>
      <c r="W509" s="9" t="e">
        <f aca="false">IF(Q509="High","Close",IF(G509&lt;0,"Close","Hold"))</f>
        <v>#NAME?</v>
      </c>
      <c r="X509" s="9" t="e">
        <f aca="false">IF(Q509="Normal", "Confirmed","Check")</f>
        <v>#NAME?</v>
      </c>
    </row>
    <row r="510" customFormat="false" ht="12.8" hidden="false" customHeight="false" outlineLevel="0" collapsed="false">
      <c r="A510" s="14"/>
      <c r="B510" s="7"/>
      <c r="C510" s="7"/>
      <c r="D510" s="7"/>
      <c r="E510" s="7"/>
      <c r="F510" s="8"/>
      <c r="G510" s="9"/>
      <c r="J510" s="3"/>
      <c r="K510" s="3"/>
      <c r="L510" s="9"/>
      <c r="M510" s="9"/>
      <c r="N510" s="9"/>
      <c r="P510" s="9"/>
      <c r="Q510" s="10"/>
      <c r="R510" s="9"/>
      <c r="S510" s="9"/>
      <c r="T510" s="13"/>
      <c r="V510" s="9"/>
      <c r="W510" s="9"/>
      <c r="X510" s="9"/>
    </row>
    <row r="511" customFormat="false" ht="12.8" hidden="false" customHeight="false" outlineLevel="0" collapsed="false">
      <c r="A511" s="14"/>
      <c r="B511" s="7"/>
      <c r="C511" s="7"/>
      <c r="D511" s="7"/>
      <c r="E511" s="7"/>
      <c r="F511" s="8"/>
      <c r="G511" s="9"/>
      <c r="J511" s="3"/>
      <c r="K511" s="3"/>
      <c r="L511" s="9"/>
      <c r="M511" s="9"/>
      <c r="N511" s="9"/>
    </row>
    <row r="512" customFormat="false" ht="12.8" hidden="false" customHeight="false" outlineLevel="0" collapsed="false">
      <c r="A512" s="14"/>
      <c r="B512" s="14"/>
      <c r="F512" s="9"/>
      <c r="G512" s="9"/>
      <c r="N512" s="9" t="str">
        <f aca="false">IF(L505="STRONG",(E508/E505)-1,"")</f>
        <v/>
      </c>
    </row>
    <row r="513" customFormat="false" ht="12.8" hidden="false" customHeight="false" outlineLevel="0" collapsed="false">
      <c r="A513" s="14"/>
      <c r="B513" s="14"/>
      <c r="F513" s="9"/>
      <c r="G513" s="9"/>
      <c r="N513" s="9"/>
    </row>
    <row r="514" customFormat="false" ht="12.8" hidden="false" customHeight="false" outlineLevel="0" collapsed="false">
      <c r="A514" s="14"/>
      <c r="B514" s="14"/>
      <c r="F514" s="9"/>
      <c r="G514" s="9"/>
      <c r="N514" s="9"/>
    </row>
    <row r="515" customFormat="false" ht="12.8" hidden="false" customHeight="false" outlineLevel="0" collapsed="false">
      <c r="A515" s="14"/>
      <c r="B515" s="14"/>
      <c r="F515" s="9"/>
      <c r="G515" s="9"/>
      <c r="N515" s="9"/>
    </row>
    <row r="516" customFormat="false" ht="12.8" hidden="false" customHeight="false" outlineLevel="0" collapsed="false">
      <c r="A516" s="14"/>
      <c r="B516" s="14"/>
      <c r="F516" s="9"/>
      <c r="G516" s="9"/>
      <c r="N516" s="9"/>
    </row>
    <row r="517" customFormat="false" ht="12.8" hidden="false" customHeight="false" outlineLevel="0" collapsed="false">
      <c r="A517" s="14"/>
      <c r="B517" s="14"/>
      <c r="F517" s="9"/>
      <c r="G517" s="9"/>
      <c r="N517" s="9"/>
    </row>
    <row r="518" customFormat="false" ht="12.8" hidden="false" customHeight="false" outlineLevel="0" collapsed="false">
      <c r="A518" s="14"/>
      <c r="B518" s="14"/>
      <c r="F518" s="9"/>
      <c r="G518" s="9"/>
      <c r="N518" s="9"/>
    </row>
    <row r="519" customFormat="false" ht="12.8" hidden="false" customHeight="false" outlineLevel="0" collapsed="false">
      <c r="A519" s="14"/>
      <c r="B519" s="14"/>
      <c r="F519" s="9"/>
      <c r="G519" s="9"/>
      <c r="N519" s="9"/>
    </row>
    <row r="520" customFormat="false" ht="12.8" hidden="false" customHeight="false" outlineLevel="0" collapsed="false">
      <c r="A520" s="14"/>
      <c r="B520" s="14"/>
      <c r="F520" s="9"/>
      <c r="G520" s="9"/>
      <c r="N520" s="9"/>
    </row>
    <row r="521" customFormat="false" ht="12.8" hidden="false" customHeight="false" outlineLevel="0" collapsed="false">
      <c r="A521" s="14"/>
      <c r="B521" s="14"/>
      <c r="F521" s="9"/>
      <c r="G521" s="9"/>
      <c r="N521" s="9"/>
    </row>
    <row r="522" customFormat="false" ht="12.8" hidden="false" customHeight="false" outlineLevel="0" collapsed="false">
      <c r="A522" s="14"/>
      <c r="B522" s="14"/>
      <c r="F522" s="9"/>
      <c r="G522" s="9"/>
      <c r="N522" s="9"/>
    </row>
    <row r="523" customFormat="false" ht="12.8" hidden="false" customHeight="false" outlineLevel="0" collapsed="false">
      <c r="A523" s="14"/>
      <c r="B523" s="14"/>
      <c r="F523" s="9"/>
      <c r="G523" s="9"/>
      <c r="N523" s="9"/>
    </row>
    <row r="524" customFormat="false" ht="12.8" hidden="false" customHeight="false" outlineLevel="0" collapsed="false">
      <c r="A524" s="14"/>
      <c r="B524" s="14"/>
      <c r="F524" s="9"/>
      <c r="G524" s="9"/>
      <c r="N524" s="9"/>
    </row>
    <row r="525" customFormat="false" ht="12.8" hidden="false" customHeight="false" outlineLevel="0" collapsed="false">
      <c r="A525" s="14"/>
      <c r="B525" s="14"/>
      <c r="F525" s="9"/>
      <c r="G525" s="9"/>
      <c r="N525" s="9"/>
    </row>
    <row r="526" customFormat="false" ht="12.8" hidden="false" customHeight="false" outlineLevel="0" collapsed="false">
      <c r="A526" s="14"/>
      <c r="B526" s="14"/>
      <c r="F526" s="9"/>
      <c r="G526" s="9"/>
      <c r="N526" s="9"/>
    </row>
    <row r="527" customFormat="false" ht="12.8" hidden="false" customHeight="false" outlineLevel="0" collapsed="false">
      <c r="A527" s="14"/>
      <c r="B527" s="14"/>
      <c r="F527" s="9"/>
      <c r="G527" s="9"/>
      <c r="N527" s="9"/>
    </row>
    <row r="528" customFormat="false" ht="12.8" hidden="false" customHeight="false" outlineLevel="0" collapsed="false">
      <c r="A528" s="14"/>
      <c r="B528" s="14"/>
      <c r="F528" s="9"/>
      <c r="G528" s="9"/>
      <c r="N528" s="9"/>
    </row>
    <row r="529" customFormat="false" ht="12.8" hidden="false" customHeight="false" outlineLevel="0" collapsed="false">
      <c r="A529" s="14"/>
      <c r="B529" s="14"/>
      <c r="F529" s="9"/>
      <c r="G529" s="9"/>
      <c r="N529" s="9"/>
    </row>
    <row r="530" customFormat="false" ht="12.8" hidden="false" customHeight="false" outlineLevel="0" collapsed="false">
      <c r="A530" s="14"/>
      <c r="B530" s="14"/>
      <c r="F530" s="9"/>
      <c r="G530" s="9"/>
      <c r="N530" s="9"/>
    </row>
    <row r="531" customFormat="false" ht="12.8" hidden="false" customHeight="false" outlineLevel="0" collapsed="false">
      <c r="A531" s="14"/>
      <c r="B531" s="14"/>
      <c r="F531" s="9"/>
      <c r="G531" s="9"/>
      <c r="N531" s="9"/>
    </row>
    <row r="532" customFormat="false" ht="12.8" hidden="false" customHeight="false" outlineLevel="0" collapsed="false">
      <c r="A532" s="14"/>
      <c r="B532" s="14"/>
      <c r="F532" s="9"/>
      <c r="G532" s="9"/>
      <c r="N532" s="9"/>
    </row>
    <row r="533" customFormat="false" ht="12.8" hidden="false" customHeight="false" outlineLevel="0" collapsed="false">
      <c r="A533" s="14"/>
      <c r="B533" s="14"/>
      <c r="F533" s="9"/>
      <c r="G533" s="9"/>
      <c r="N533" s="9"/>
    </row>
    <row r="534" customFormat="false" ht="12.8" hidden="false" customHeight="false" outlineLevel="0" collapsed="false">
      <c r="A534" s="14"/>
      <c r="B534" s="14"/>
      <c r="F534" s="9"/>
      <c r="G534" s="9"/>
      <c r="N534" s="9"/>
    </row>
    <row r="535" customFormat="false" ht="12.8" hidden="false" customHeight="false" outlineLevel="0" collapsed="false">
      <c r="A535" s="14"/>
      <c r="B535" s="14"/>
      <c r="F535" s="9"/>
      <c r="G535" s="9"/>
      <c r="N535" s="9"/>
    </row>
    <row r="536" customFormat="false" ht="12.8" hidden="false" customHeight="false" outlineLevel="0" collapsed="false">
      <c r="A536" s="14"/>
      <c r="B536" s="14"/>
      <c r="F536" s="9"/>
      <c r="G536" s="9"/>
      <c r="N536" s="9"/>
    </row>
    <row r="537" customFormat="false" ht="12.8" hidden="false" customHeight="false" outlineLevel="0" collapsed="false">
      <c r="A537" s="14"/>
      <c r="B537" s="14"/>
      <c r="F537" s="9"/>
      <c r="G537" s="9"/>
      <c r="N537" s="9"/>
    </row>
    <row r="538" customFormat="false" ht="12.8" hidden="false" customHeight="false" outlineLevel="0" collapsed="false">
      <c r="A538" s="14"/>
      <c r="B538" s="14"/>
      <c r="F538" s="9"/>
      <c r="G538" s="9"/>
      <c r="N538" s="9"/>
    </row>
    <row r="539" customFormat="false" ht="12.8" hidden="false" customHeight="false" outlineLevel="0" collapsed="false">
      <c r="A539" s="14"/>
      <c r="B539" s="14"/>
      <c r="F539" s="9"/>
      <c r="G539" s="9"/>
      <c r="N539" s="9"/>
    </row>
    <row r="540" customFormat="false" ht="12.8" hidden="false" customHeight="false" outlineLevel="0" collapsed="false">
      <c r="A540" s="14"/>
      <c r="B540" s="14"/>
      <c r="F540" s="9"/>
      <c r="G540" s="9"/>
      <c r="N540" s="9"/>
    </row>
    <row r="541" customFormat="false" ht="12.8" hidden="false" customHeight="false" outlineLevel="0" collapsed="false">
      <c r="A541" s="14"/>
      <c r="B541" s="14"/>
      <c r="F541" s="9"/>
      <c r="G541" s="9"/>
      <c r="N541" s="9"/>
    </row>
    <row r="542" customFormat="false" ht="12.8" hidden="false" customHeight="false" outlineLevel="0" collapsed="false">
      <c r="A542" s="14"/>
      <c r="B542" s="14"/>
      <c r="F542" s="9"/>
      <c r="G542" s="9"/>
      <c r="N542" s="9"/>
    </row>
    <row r="543" customFormat="false" ht="12.8" hidden="false" customHeight="false" outlineLevel="0" collapsed="false">
      <c r="A543" s="14"/>
      <c r="B543" s="14"/>
      <c r="F543" s="9"/>
      <c r="G543" s="9"/>
      <c r="N543" s="9"/>
    </row>
    <row r="544" customFormat="false" ht="12.8" hidden="false" customHeight="false" outlineLevel="0" collapsed="false">
      <c r="A544" s="14"/>
      <c r="B544" s="14"/>
      <c r="F544" s="9"/>
      <c r="G544" s="9"/>
      <c r="N544" s="9"/>
    </row>
    <row r="545" customFormat="false" ht="12.8" hidden="false" customHeight="false" outlineLevel="0" collapsed="false">
      <c r="A545" s="14"/>
      <c r="B545" s="14"/>
      <c r="F545" s="9"/>
      <c r="G545" s="9"/>
      <c r="N545" s="9"/>
    </row>
    <row r="546" customFormat="false" ht="12.8" hidden="false" customHeight="false" outlineLevel="0" collapsed="false">
      <c r="A546" s="14"/>
      <c r="B546" s="14"/>
      <c r="F546" s="9"/>
      <c r="G546" s="9"/>
      <c r="N546" s="9"/>
    </row>
    <row r="547" customFormat="false" ht="12.8" hidden="false" customHeight="false" outlineLevel="0" collapsed="false">
      <c r="A547" s="14"/>
      <c r="B547" s="14"/>
      <c r="F547" s="9"/>
      <c r="G547" s="9"/>
      <c r="N547" s="9"/>
    </row>
    <row r="548" customFormat="false" ht="12.8" hidden="false" customHeight="false" outlineLevel="0" collapsed="false">
      <c r="A548" s="14"/>
      <c r="B548" s="14"/>
      <c r="F548" s="9"/>
      <c r="G548" s="9"/>
      <c r="N548" s="9"/>
    </row>
    <row r="549" customFormat="false" ht="12.8" hidden="false" customHeight="false" outlineLevel="0" collapsed="false">
      <c r="A549" s="14"/>
      <c r="B549" s="14"/>
      <c r="F549" s="9"/>
      <c r="G549" s="9"/>
      <c r="N549" s="9"/>
    </row>
    <row r="550" customFormat="false" ht="12.8" hidden="false" customHeight="false" outlineLevel="0" collapsed="false">
      <c r="A550" s="14"/>
      <c r="B550" s="14"/>
      <c r="F550" s="9"/>
      <c r="G550" s="9"/>
      <c r="N550" s="9"/>
    </row>
    <row r="551" customFormat="false" ht="12.8" hidden="false" customHeight="false" outlineLevel="0" collapsed="false">
      <c r="A551" s="14"/>
      <c r="B551" s="14"/>
      <c r="F551" s="9"/>
      <c r="G551" s="9"/>
      <c r="N551" s="9"/>
    </row>
    <row r="552" customFormat="false" ht="12.8" hidden="false" customHeight="false" outlineLevel="0" collapsed="false">
      <c r="A552" s="14"/>
      <c r="B552" s="14"/>
      <c r="F552" s="9"/>
      <c r="G552" s="9"/>
      <c r="N552" s="9"/>
    </row>
    <row r="553" customFormat="false" ht="12.8" hidden="false" customHeight="false" outlineLevel="0" collapsed="false">
      <c r="A553" s="14"/>
      <c r="B553" s="14"/>
      <c r="F553" s="9"/>
      <c r="G553" s="9"/>
      <c r="N553" s="9"/>
    </row>
    <row r="554" customFormat="false" ht="12.8" hidden="false" customHeight="false" outlineLevel="0" collapsed="false">
      <c r="A554" s="14"/>
      <c r="B554" s="14"/>
      <c r="F554" s="9"/>
      <c r="G554" s="9"/>
      <c r="N554" s="9"/>
    </row>
    <row r="555" customFormat="false" ht="12.8" hidden="false" customHeight="false" outlineLevel="0" collapsed="false">
      <c r="A555" s="14"/>
      <c r="B555" s="14"/>
      <c r="F555" s="9"/>
      <c r="G555" s="9"/>
      <c r="N555" s="9"/>
    </row>
    <row r="556" customFormat="false" ht="12.8" hidden="false" customHeight="false" outlineLevel="0" collapsed="false">
      <c r="A556" s="14"/>
      <c r="B556" s="14"/>
      <c r="F556" s="9"/>
      <c r="G556" s="9"/>
      <c r="N556" s="9"/>
    </row>
    <row r="557" customFormat="false" ht="12.8" hidden="false" customHeight="false" outlineLevel="0" collapsed="false">
      <c r="A557" s="14"/>
      <c r="B557" s="14"/>
      <c r="F557" s="9"/>
      <c r="G557" s="9"/>
      <c r="N557" s="9"/>
    </row>
    <row r="558" customFormat="false" ht="12.8" hidden="false" customHeight="false" outlineLevel="0" collapsed="false">
      <c r="A558" s="14"/>
      <c r="B558" s="14"/>
      <c r="F558" s="9"/>
      <c r="G558" s="9"/>
      <c r="N558" s="9"/>
    </row>
    <row r="559" customFormat="false" ht="12.8" hidden="false" customHeight="false" outlineLevel="0" collapsed="false">
      <c r="A559" s="14"/>
      <c r="B559" s="14"/>
      <c r="F559" s="9"/>
      <c r="G559" s="9"/>
      <c r="N559" s="9"/>
    </row>
    <row r="560" customFormat="false" ht="12.8" hidden="false" customHeight="false" outlineLevel="0" collapsed="false">
      <c r="A560" s="14"/>
      <c r="B560" s="14"/>
      <c r="F560" s="9"/>
      <c r="G560" s="9"/>
      <c r="N560" s="9"/>
    </row>
    <row r="561" customFormat="false" ht="12.8" hidden="false" customHeight="false" outlineLevel="0" collapsed="false">
      <c r="A561" s="14"/>
      <c r="B561" s="14"/>
      <c r="F561" s="9"/>
      <c r="G561" s="9"/>
      <c r="N561" s="9"/>
    </row>
    <row r="562" customFormat="false" ht="12.8" hidden="false" customHeight="false" outlineLevel="0" collapsed="false">
      <c r="A562" s="14"/>
      <c r="B562" s="14"/>
      <c r="F562" s="9"/>
      <c r="G562" s="9"/>
      <c r="N562" s="9"/>
    </row>
    <row r="563" customFormat="false" ht="12.8" hidden="false" customHeight="false" outlineLevel="0" collapsed="false">
      <c r="A563" s="14"/>
      <c r="B563" s="14"/>
      <c r="F563" s="9"/>
      <c r="G563" s="9"/>
      <c r="N563" s="9"/>
    </row>
    <row r="564" customFormat="false" ht="12.8" hidden="false" customHeight="false" outlineLevel="0" collapsed="false">
      <c r="A564" s="14"/>
      <c r="B564" s="14"/>
      <c r="F564" s="9"/>
      <c r="G564" s="9"/>
      <c r="N564" s="9"/>
    </row>
    <row r="565" customFormat="false" ht="12.8" hidden="false" customHeight="false" outlineLevel="0" collapsed="false">
      <c r="A565" s="14"/>
      <c r="B565" s="14"/>
      <c r="F565" s="9"/>
      <c r="G565" s="9"/>
      <c r="N565" s="9"/>
    </row>
    <row r="566" customFormat="false" ht="12.8" hidden="false" customHeight="false" outlineLevel="0" collapsed="false">
      <c r="A566" s="14"/>
      <c r="B566" s="14"/>
      <c r="F566" s="9"/>
      <c r="G566" s="9"/>
      <c r="N566" s="9"/>
    </row>
    <row r="567" customFormat="false" ht="12.8" hidden="false" customHeight="false" outlineLevel="0" collapsed="false">
      <c r="A567" s="14"/>
      <c r="B567" s="14"/>
      <c r="F567" s="9"/>
      <c r="G567" s="9"/>
      <c r="N567" s="9"/>
    </row>
    <row r="568" customFormat="false" ht="12.8" hidden="false" customHeight="false" outlineLevel="0" collapsed="false">
      <c r="A568" s="14"/>
      <c r="B568" s="14"/>
      <c r="F568" s="9"/>
      <c r="G568" s="9"/>
      <c r="N568" s="9"/>
    </row>
    <row r="569" customFormat="false" ht="12.8" hidden="false" customHeight="false" outlineLevel="0" collapsed="false">
      <c r="A569" s="14"/>
      <c r="B569" s="14"/>
      <c r="F569" s="9"/>
      <c r="G569" s="9"/>
      <c r="N569" s="9"/>
    </row>
    <row r="570" customFormat="false" ht="12.8" hidden="false" customHeight="false" outlineLevel="0" collapsed="false">
      <c r="A570" s="14"/>
      <c r="B570" s="14"/>
      <c r="F570" s="9"/>
      <c r="G570" s="9"/>
      <c r="N570" s="9"/>
    </row>
    <row r="571" customFormat="false" ht="12.8" hidden="false" customHeight="false" outlineLevel="0" collapsed="false">
      <c r="A571" s="14"/>
      <c r="B571" s="14"/>
      <c r="F571" s="9"/>
      <c r="G571" s="9"/>
      <c r="N571" s="9"/>
    </row>
    <row r="572" customFormat="false" ht="12.8" hidden="false" customHeight="false" outlineLevel="0" collapsed="false">
      <c r="A572" s="14"/>
      <c r="B572" s="14"/>
      <c r="F572" s="9"/>
      <c r="G572" s="9"/>
      <c r="N572" s="9"/>
    </row>
    <row r="573" customFormat="false" ht="12.8" hidden="false" customHeight="false" outlineLevel="0" collapsed="false">
      <c r="A573" s="14"/>
      <c r="B573" s="14"/>
      <c r="F573" s="9"/>
      <c r="G573" s="9"/>
      <c r="N573" s="9"/>
    </row>
    <row r="574" customFormat="false" ht="12.8" hidden="false" customHeight="false" outlineLevel="0" collapsed="false">
      <c r="A574" s="14"/>
      <c r="B574" s="14"/>
      <c r="F574" s="9"/>
      <c r="G574" s="9"/>
      <c r="N574" s="9"/>
    </row>
    <row r="575" customFormat="false" ht="12.8" hidden="false" customHeight="false" outlineLevel="0" collapsed="false">
      <c r="A575" s="14"/>
      <c r="B575" s="14"/>
      <c r="F575" s="9"/>
      <c r="G575" s="9"/>
      <c r="N575" s="9"/>
    </row>
    <row r="576" customFormat="false" ht="12.8" hidden="false" customHeight="false" outlineLevel="0" collapsed="false">
      <c r="A576" s="14"/>
      <c r="B576" s="14"/>
      <c r="F576" s="9"/>
      <c r="G576" s="9"/>
      <c r="N576" s="9"/>
    </row>
    <row r="577" customFormat="false" ht="12.8" hidden="false" customHeight="false" outlineLevel="0" collapsed="false">
      <c r="A577" s="14"/>
      <c r="B577" s="14"/>
      <c r="F577" s="9"/>
      <c r="G577" s="9"/>
      <c r="N577" s="9"/>
    </row>
    <row r="578" customFormat="false" ht="12.8" hidden="false" customHeight="false" outlineLevel="0" collapsed="false">
      <c r="A578" s="14"/>
      <c r="B578" s="14"/>
      <c r="F578" s="9"/>
      <c r="G578" s="9"/>
      <c r="N578" s="9"/>
    </row>
    <row r="579" customFormat="false" ht="12.8" hidden="false" customHeight="false" outlineLevel="0" collapsed="false">
      <c r="A579" s="14"/>
      <c r="B579" s="14"/>
      <c r="F579" s="9"/>
      <c r="G579" s="9"/>
      <c r="N579" s="9"/>
    </row>
    <row r="580" customFormat="false" ht="12.8" hidden="false" customHeight="false" outlineLevel="0" collapsed="false">
      <c r="A580" s="14"/>
      <c r="B580" s="14"/>
      <c r="F580" s="9"/>
      <c r="G580" s="9"/>
      <c r="N580" s="9"/>
    </row>
    <row r="581" customFormat="false" ht="12.8" hidden="false" customHeight="false" outlineLevel="0" collapsed="false">
      <c r="A581" s="14"/>
      <c r="B581" s="14"/>
      <c r="F581" s="9"/>
      <c r="G581" s="9"/>
      <c r="N581" s="9"/>
    </row>
    <row r="582" customFormat="false" ht="12.8" hidden="false" customHeight="false" outlineLevel="0" collapsed="false">
      <c r="A582" s="14"/>
      <c r="B582" s="14"/>
      <c r="F582" s="9"/>
      <c r="G582" s="9"/>
      <c r="N582" s="9"/>
    </row>
    <row r="583" customFormat="false" ht="12.8" hidden="false" customHeight="false" outlineLevel="0" collapsed="false">
      <c r="A583" s="14"/>
      <c r="B583" s="14"/>
      <c r="F583" s="9"/>
      <c r="G583" s="9"/>
      <c r="N583" s="9"/>
    </row>
    <row r="584" customFormat="false" ht="12.8" hidden="false" customHeight="false" outlineLevel="0" collapsed="false">
      <c r="A584" s="14"/>
      <c r="B584" s="14"/>
      <c r="F584" s="9"/>
      <c r="G584" s="9"/>
      <c r="N584" s="9"/>
    </row>
    <row r="585" customFormat="false" ht="12.8" hidden="false" customHeight="false" outlineLevel="0" collapsed="false">
      <c r="A585" s="14"/>
      <c r="B585" s="14"/>
      <c r="F585" s="9"/>
      <c r="G585" s="9"/>
      <c r="N585" s="9"/>
    </row>
    <row r="586" customFormat="false" ht="12.8" hidden="false" customHeight="false" outlineLevel="0" collapsed="false">
      <c r="A586" s="14"/>
      <c r="B586" s="14"/>
      <c r="F586" s="9"/>
      <c r="G586" s="9"/>
      <c r="N586" s="9"/>
    </row>
    <row r="587" customFormat="false" ht="12.8" hidden="false" customHeight="false" outlineLevel="0" collapsed="false">
      <c r="A587" s="14"/>
      <c r="B587" s="14"/>
      <c r="F587" s="9"/>
      <c r="G587" s="9"/>
      <c r="N587" s="9"/>
    </row>
    <row r="588" customFormat="false" ht="12.8" hidden="false" customHeight="false" outlineLevel="0" collapsed="false">
      <c r="A588" s="14"/>
      <c r="B588" s="14"/>
      <c r="F588" s="9"/>
      <c r="G588" s="9"/>
      <c r="N588" s="9"/>
    </row>
    <row r="589" customFormat="false" ht="12.8" hidden="false" customHeight="false" outlineLevel="0" collapsed="false">
      <c r="A589" s="14"/>
      <c r="B589" s="14"/>
      <c r="F589" s="9"/>
      <c r="G589" s="9"/>
      <c r="N589" s="9"/>
    </row>
    <row r="590" customFormat="false" ht="12.8" hidden="false" customHeight="false" outlineLevel="0" collapsed="false">
      <c r="A590" s="14"/>
      <c r="B590" s="14"/>
      <c r="F590" s="9"/>
      <c r="G590" s="9"/>
      <c r="N590" s="9"/>
    </row>
    <row r="591" customFormat="false" ht="12.8" hidden="false" customHeight="false" outlineLevel="0" collapsed="false">
      <c r="A591" s="14"/>
      <c r="B591" s="14"/>
      <c r="F591" s="9"/>
      <c r="G591" s="9"/>
      <c r="N591" s="9"/>
    </row>
    <row r="592" customFormat="false" ht="12.8" hidden="false" customHeight="false" outlineLevel="0" collapsed="false">
      <c r="A592" s="14"/>
      <c r="B592" s="14"/>
      <c r="F592" s="9"/>
      <c r="G592" s="9"/>
      <c r="N592" s="9"/>
    </row>
    <row r="593" customFormat="false" ht="12.8" hidden="false" customHeight="false" outlineLevel="0" collapsed="false">
      <c r="A593" s="14"/>
      <c r="B593" s="14"/>
      <c r="F593" s="9"/>
      <c r="G593" s="9"/>
      <c r="N593" s="9"/>
    </row>
    <row r="594" customFormat="false" ht="12.8" hidden="false" customHeight="false" outlineLevel="0" collapsed="false">
      <c r="A594" s="14"/>
      <c r="B594" s="14"/>
      <c r="F594" s="9"/>
      <c r="G594" s="9"/>
      <c r="N594" s="9"/>
    </row>
    <row r="595" customFormat="false" ht="12.8" hidden="false" customHeight="false" outlineLevel="0" collapsed="false">
      <c r="A595" s="14"/>
      <c r="B595" s="14"/>
      <c r="F595" s="9"/>
      <c r="G595" s="9"/>
      <c r="N595" s="9"/>
    </row>
    <row r="596" customFormat="false" ht="12.8" hidden="false" customHeight="false" outlineLevel="0" collapsed="false">
      <c r="A596" s="14"/>
      <c r="B596" s="14"/>
      <c r="F596" s="9"/>
      <c r="G596" s="9"/>
      <c r="N596" s="9"/>
    </row>
    <row r="597" customFormat="false" ht="12.8" hidden="false" customHeight="false" outlineLevel="0" collapsed="false">
      <c r="A597" s="14"/>
      <c r="B597" s="14"/>
      <c r="F597" s="9"/>
      <c r="G597" s="9"/>
      <c r="N597" s="9"/>
    </row>
    <row r="598" customFormat="false" ht="12.8" hidden="false" customHeight="false" outlineLevel="0" collapsed="false">
      <c r="A598" s="14"/>
      <c r="B598" s="14"/>
      <c r="F598" s="9"/>
      <c r="G598" s="9"/>
      <c r="N598" s="9"/>
    </row>
    <row r="599" customFormat="false" ht="12.8" hidden="false" customHeight="false" outlineLevel="0" collapsed="false">
      <c r="A599" s="14"/>
      <c r="B599" s="14"/>
      <c r="F599" s="9"/>
      <c r="G599" s="9"/>
      <c r="N599" s="9"/>
    </row>
    <row r="600" customFormat="false" ht="12.8" hidden="false" customHeight="false" outlineLevel="0" collapsed="false">
      <c r="A600" s="14"/>
      <c r="B600" s="14"/>
      <c r="F600" s="9"/>
      <c r="G600" s="9"/>
      <c r="N600" s="9"/>
    </row>
    <row r="601" customFormat="false" ht="12.8" hidden="false" customHeight="false" outlineLevel="0" collapsed="false">
      <c r="A601" s="14"/>
      <c r="B601" s="14"/>
      <c r="F601" s="9"/>
      <c r="G601" s="9"/>
      <c r="N601" s="9"/>
    </row>
    <row r="602" customFormat="false" ht="12.8" hidden="false" customHeight="false" outlineLevel="0" collapsed="false">
      <c r="A602" s="14"/>
      <c r="B602" s="14"/>
      <c r="F602" s="9"/>
      <c r="G602" s="9"/>
      <c r="N602" s="9"/>
    </row>
    <row r="603" customFormat="false" ht="12.8" hidden="false" customHeight="false" outlineLevel="0" collapsed="false">
      <c r="A603" s="14"/>
      <c r="B603" s="14"/>
      <c r="F603" s="9"/>
      <c r="G603" s="9"/>
      <c r="N603" s="9"/>
    </row>
    <row r="604" customFormat="false" ht="12.8" hidden="false" customHeight="false" outlineLevel="0" collapsed="false">
      <c r="A604" s="14"/>
      <c r="B604" s="14"/>
      <c r="F604" s="9"/>
      <c r="G604" s="9"/>
      <c r="N604" s="9"/>
    </row>
    <row r="605" customFormat="false" ht="12.8" hidden="false" customHeight="false" outlineLevel="0" collapsed="false">
      <c r="A605" s="14"/>
      <c r="B605" s="14"/>
      <c r="F605" s="9"/>
      <c r="G605" s="9"/>
      <c r="N605" s="9"/>
    </row>
    <row r="606" customFormat="false" ht="12.8" hidden="false" customHeight="false" outlineLevel="0" collapsed="false">
      <c r="A606" s="14"/>
      <c r="B606" s="14"/>
      <c r="F606" s="9"/>
      <c r="G606" s="9"/>
      <c r="N606" s="9"/>
    </row>
    <row r="607" customFormat="false" ht="12.8" hidden="false" customHeight="false" outlineLevel="0" collapsed="false">
      <c r="A607" s="14"/>
      <c r="B607" s="14"/>
      <c r="F607" s="9"/>
      <c r="G607" s="9"/>
      <c r="N607" s="9"/>
    </row>
    <row r="608" customFormat="false" ht="12.8" hidden="false" customHeight="false" outlineLevel="0" collapsed="false">
      <c r="A608" s="14"/>
      <c r="B608" s="14"/>
      <c r="F608" s="9"/>
      <c r="G608" s="9"/>
      <c r="N608" s="9"/>
    </row>
    <row r="609" customFormat="false" ht="12.8" hidden="false" customHeight="false" outlineLevel="0" collapsed="false">
      <c r="A609" s="14"/>
      <c r="B609" s="14"/>
      <c r="F609" s="9"/>
      <c r="G609" s="9"/>
      <c r="N609" s="9"/>
    </row>
    <row r="610" customFormat="false" ht="12.8" hidden="false" customHeight="false" outlineLevel="0" collapsed="false">
      <c r="A610" s="14"/>
      <c r="B610" s="14"/>
      <c r="F610" s="9"/>
      <c r="G610" s="9"/>
      <c r="N610" s="9"/>
    </row>
    <row r="611" customFormat="false" ht="12.8" hidden="false" customHeight="false" outlineLevel="0" collapsed="false">
      <c r="A611" s="14"/>
      <c r="B611" s="14"/>
      <c r="F611" s="9"/>
      <c r="G611" s="9"/>
      <c r="N611" s="9"/>
    </row>
    <row r="612" customFormat="false" ht="12.8" hidden="false" customHeight="false" outlineLevel="0" collapsed="false">
      <c r="A612" s="14"/>
      <c r="B612" s="14"/>
      <c r="F612" s="9"/>
      <c r="G612" s="9"/>
      <c r="N612" s="9"/>
    </row>
    <row r="613" customFormat="false" ht="12.8" hidden="false" customHeight="false" outlineLevel="0" collapsed="false">
      <c r="A613" s="14"/>
      <c r="B613" s="14"/>
      <c r="F613" s="9"/>
      <c r="G613" s="9"/>
      <c r="N613" s="9"/>
    </row>
    <row r="614" customFormat="false" ht="12.8" hidden="false" customHeight="false" outlineLevel="0" collapsed="false">
      <c r="A614" s="14"/>
      <c r="B614" s="14"/>
      <c r="F614" s="9"/>
      <c r="G614" s="9"/>
      <c r="N614" s="9"/>
    </row>
    <row r="615" customFormat="false" ht="12.8" hidden="false" customHeight="false" outlineLevel="0" collapsed="false">
      <c r="A615" s="14"/>
      <c r="B615" s="14"/>
      <c r="F615" s="9"/>
      <c r="G615" s="9"/>
      <c r="N615" s="9"/>
    </row>
    <row r="616" customFormat="false" ht="12.8" hidden="false" customHeight="false" outlineLevel="0" collapsed="false">
      <c r="A616" s="14"/>
      <c r="B616" s="14"/>
      <c r="F616" s="9"/>
      <c r="G616" s="9"/>
      <c r="N616" s="9"/>
    </row>
    <row r="617" customFormat="false" ht="12.8" hidden="false" customHeight="false" outlineLevel="0" collapsed="false">
      <c r="A617" s="14"/>
      <c r="B617" s="14"/>
      <c r="F617" s="9"/>
      <c r="G617" s="9"/>
      <c r="N617" s="9"/>
    </row>
    <row r="618" customFormat="false" ht="12.8" hidden="false" customHeight="false" outlineLevel="0" collapsed="false">
      <c r="A618" s="14"/>
      <c r="B618" s="14"/>
      <c r="F618" s="9"/>
      <c r="G618" s="9"/>
      <c r="N618" s="9"/>
    </row>
    <row r="619" customFormat="false" ht="12.8" hidden="false" customHeight="false" outlineLevel="0" collapsed="false">
      <c r="A619" s="14"/>
      <c r="B619" s="14"/>
      <c r="F619" s="9"/>
      <c r="G619" s="9"/>
      <c r="N619" s="9"/>
    </row>
    <row r="620" customFormat="false" ht="12.8" hidden="false" customHeight="false" outlineLevel="0" collapsed="false">
      <c r="A620" s="14"/>
      <c r="B620" s="14"/>
      <c r="F620" s="9"/>
      <c r="G620" s="9"/>
      <c r="N620" s="9"/>
    </row>
    <row r="621" customFormat="false" ht="12.8" hidden="false" customHeight="false" outlineLevel="0" collapsed="false">
      <c r="A621" s="14"/>
      <c r="B621" s="14"/>
      <c r="F621" s="9"/>
      <c r="G621" s="9"/>
      <c r="N621" s="9"/>
    </row>
    <row r="622" customFormat="false" ht="12.8" hidden="false" customHeight="false" outlineLevel="0" collapsed="false">
      <c r="A622" s="14"/>
      <c r="B622" s="14"/>
      <c r="F622" s="9"/>
      <c r="G622" s="9"/>
      <c r="N622" s="9"/>
    </row>
    <row r="623" customFormat="false" ht="12.8" hidden="false" customHeight="false" outlineLevel="0" collapsed="false">
      <c r="A623" s="14"/>
      <c r="B623" s="14"/>
      <c r="F623" s="9"/>
      <c r="G623" s="9"/>
      <c r="N623" s="9"/>
    </row>
    <row r="624" customFormat="false" ht="12.8" hidden="false" customHeight="false" outlineLevel="0" collapsed="false">
      <c r="A624" s="14"/>
      <c r="B624" s="14"/>
      <c r="F624" s="9"/>
      <c r="G624" s="9"/>
      <c r="N624" s="9"/>
    </row>
    <row r="625" customFormat="false" ht="12.8" hidden="false" customHeight="false" outlineLevel="0" collapsed="false">
      <c r="A625" s="14"/>
      <c r="B625" s="14"/>
      <c r="F625" s="9"/>
      <c r="G625" s="9"/>
      <c r="N625" s="9"/>
    </row>
    <row r="626" customFormat="false" ht="12.8" hidden="false" customHeight="false" outlineLevel="0" collapsed="false">
      <c r="A626" s="14"/>
      <c r="B626" s="14"/>
      <c r="F626" s="9"/>
      <c r="G626" s="9"/>
      <c r="N626" s="9"/>
    </row>
    <row r="627" customFormat="false" ht="12.8" hidden="false" customHeight="false" outlineLevel="0" collapsed="false">
      <c r="A627" s="14"/>
      <c r="B627" s="14"/>
      <c r="F627" s="9"/>
      <c r="G627" s="9"/>
      <c r="N627" s="9"/>
    </row>
    <row r="628" customFormat="false" ht="12.8" hidden="false" customHeight="false" outlineLevel="0" collapsed="false">
      <c r="A628" s="14"/>
      <c r="B628" s="14"/>
      <c r="F628" s="9"/>
      <c r="G628" s="9"/>
      <c r="N628" s="9"/>
    </row>
    <row r="629" customFormat="false" ht="12.8" hidden="false" customHeight="false" outlineLevel="0" collapsed="false">
      <c r="A629" s="14"/>
      <c r="B629" s="14"/>
      <c r="F629" s="9"/>
      <c r="G629" s="9"/>
      <c r="N629" s="9"/>
    </row>
    <row r="630" customFormat="false" ht="12.8" hidden="false" customHeight="false" outlineLevel="0" collapsed="false">
      <c r="A630" s="14"/>
      <c r="B630" s="14"/>
      <c r="F630" s="9"/>
      <c r="G630" s="9"/>
      <c r="N630" s="9"/>
    </row>
    <row r="631" customFormat="false" ht="12.8" hidden="false" customHeight="false" outlineLevel="0" collapsed="false">
      <c r="A631" s="14"/>
      <c r="B631" s="14"/>
      <c r="F631" s="9"/>
      <c r="G631" s="9"/>
      <c r="N631" s="9"/>
    </row>
    <row r="632" customFormat="false" ht="12.8" hidden="false" customHeight="false" outlineLevel="0" collapsed="false">
      <c r="A632" s="14"/>
      <c r="B632" s="14"/>
      <c r="F632" s="9"/>
      <c r="G632" s="9"/>
      <c r="N632" s="9"/>
    </row>
    <row r="633" customFormat="false" ht="12.8" hidden="false" customHeight="false" outlineLevel="0" collapsed="false">
      <c r="A633" s="14"/>
      <c r="B633" s="14"/>
      <c r="F633" s="9"/>
      <c r="G633" s="9"/>
      <c r="N633" s="9"/>
    </row>
    <row r="634" customFormat="false" ht="12.8" hidden="false" customHeight="false" outlineLevel="0" collapsed="false">
      <c r="A634" s="14"/>
      <c r="B634" s="14"/>
      <c r="F634" s="9"/>
      <c r="G634" s="9"/>
      <c r="N634" s="9"/>
    </row>
    <row r="635" customFormat="false" ht="12.8" hidden="false" customHeight="false" outlineLevel="0" collapsed="false">
      <c r="A635" s="14"/>
      <c r="B635" s="14"/>
      <c r="F635" s="9"/>
      <c r="G635" s="9"/>
      <c r="N635" s="9"/>
    </row>
    <row r="636" customFormat="false" ht="12.8" hidden="false" customHeight="false" outlineLevel="0" collapsed="false">
      <c r="A636" s="14"/>
      <c r="B636" s="14"/>
      <c r="F636" s="9"/>
      <c r="G636" s="9"/>
      <c r="N636" s="9"/>
    </row>
    <row r="637" customFormat="false" ht="12.8" hidden="false" customHeight="false" outlineLevel="0" collapsed="false">
      <c r="A637" s="14"/>
      <c r="B637" s="14"/>
      <c r="F637" s="9"/>
      <c r="G637" s="9"/>
      <c r="N637" s="9"/>
    </row>
    <row r="638" customFormat="false" ht="12.8" hidden="false" customHeight="false" outlineLevel="0" collapsed="false">
      <c r="A638" s="14"/>
      <c r="B638" s="14"/>
      <c r="F638" s="9"/>
      <c r="G638" s="9"/>
      <c r="N638" s="9"/>
    </row>
    <row r="639" customFormat="false" ht="12.8" hidden="false" customHeight="false" outlineLevel="0" collapsed="false">
      <c r="A639" s="14"/>
      <c r="B639" s="14"/>
      <c r="F639" s="9"/>
      <c r="G639" s="9"/>
      <c r="N639" s="9"/>
    </row>
    <row r="640" customFormat="false" ht="12.8" hidden="false" customHeight="false" outlineLevel="0" collapsed="false">
      <c r="A640" s="14"/>
      <c r="B640" s="14"/>
      <c r="F640" s="9"/>
      <c r="G640" s="9"/>
      <c r="N640" s="9"/>
    </row>
    <row r="641" customFormat="false" ht="12.8" hidden="false" customHeight="false" outlineLevel="0" collapsed="false">
      <c r="A641" s="14"/>
      <c r="B641" s="14"/>
      <c r="F641" s="9"/>
      <c r="G641" s="9"/>
      <c r="N641" s="9"/>
    </row>
    <row r="642" customFormat="false" ht="12.8" hidden="false" customHeight="false" outlineLevel="0" collapsed="false">
      <c r="A642" s="14"/>
      <c r="B642" s="14"/>
      <c r="F642" s="9"/>
      <c r="G642" s="9"/>
      <c r="N642" s="9"/>
    </row>
    <row r="643" customFormat="false" ht="12.8" hidden="false" customHeight="false" outlineLevel="0" collapsed="false">
      <c r="A643" s="14"/>
      <c r="B643" s="14"/>
      <c r="F643" s="9"/>
      <c r="G643" s="9"/>
      <c r="N643" s="9"/>
    </row>
    <row r="644" customFormat="false" ht="12.8" hidden="false" customHeight="false" outlineLevel="0" collapsed="false">
      <c r="A644" s="14"/>
      <c r="B644" s="14"/>
      <c r="F644" s="9"/>
      <c r="G644" s="9"/>
      <c r="N644" s="9"/>
    </row>
    <row r="645" customFormat="false" ht="12.8" hidden="false" customHeight="false" outlineLevel="0" collapsed="false">
      <c r="A645" s="14"/>
      <c r="B645" s="14"/>
      <c r="F645" s="9"/>
      <c r="G645" s="9"/>
      <c r="N645" s="9"/>
    </row>
    <row r="646" customFormat="false" ht="12.8" hidden="false" customHeight="false" outlineLevel="0" collapsed="false">
      <c r="A646" s="14"/>
      <c r="B646" s="14"/>
      <c r="F646" s="9"/>
      <c r="G646" s="9"/>
      <c r="N646" s="9"/>
    </row>
    <row r="647" customFormat="false" ht="12.8" hidden="false" customHeight="false" outlineLevel="0" collapsed="false">
      <c r="A647" s="14"/>
      <c r="B647" s="14"/>
      <c r="F647" s="9"/>
      <c r="G647" s="9"/>
      <c r="N647" s="9"/>
    </row>
    <row r="648" customFormat="false" ht="12.8" hidden="false" customHeight="false" outlineLevel="0" collapsed="false">
      <c r="A648" s="14"/>
      <c r="B648" s="14"/>
      <c r="F648" s="9"/>
      <c r="G648" s="9"/>
      <c r="N648" s="9"/>
    </row>
    <row r="649" customFormat="false" ht="12.8" hidden="false" customHeight="false" outlineLevel="0" collapsed="false">
      <c r="A649" s="14"/>
      <c r="B649" s="14"/>
      <c r="F649" s="9"/>
      <c r="G649" s="9"/>
      <c r="N649" s="9"/>
    </row>
    <row r="650" customFormat="false" ht="12.8" hidden="false" customHeight="false" outlineLevel="0" collapsed="false">
      <c r="A650" s="14"/>
      <c r="B650" s="14"/>
      <c r="F650" s="9"/>
      <c r="G650" s="9"/>
      <c r="N650" s="9"/>
    </row>
    <row r="651" customFormat="false" ht="12.8" hidden="false" customHeight="false" outlineLevel="0" collapsed="false">
      <c r="A651" s="14"/>
      <c r="B651" s="14"/>
      <c r="F651" s="9"/>
      <c r="G651" s="9"/>
      <c r="N651" s="9"/>
    </row>
    <row r="652" customFormat="false" ht="12.8" hidden="false" customHeight="false" outlineLevel="0" collapsed="false">
      <c r="A652" s="14"/>
      <c r="B652" s="14"/>
      <c r="F652" s="9"/>
      <c r="G652" s="9"/>
      <c r="N652" s="9"/>
    </row>
    <row r="653" customFormat="false" ht="12.8" hidden="false" customHeight="false" outlineLevel="0" collapsed="false">
      <c r="A653" s="14"/>
      <c r="B653" s="14"/>
      <c r="F653" s="9"/>
      <c r="G653" s="9"/>
      <c r="N653" s="9"/>
    </row>
    <row r="654" customFormat="false" ht="12.8" hidden="false" customHeight="false" outlineLevel="0" collapsed="false">
      <c r="A654" s="14"/>
      <c r="B654" s="14"/>
      <c r="F654" s="9"/>
      <c r="G654" s="9"/>
      <c r="N654" s="9"/>
    </row>
    <row r="655" customFormat="false" ht="12.8" hidden="false" customHeight="false" outlineLevel="0" collapsed="false">
      <c r="A655" s="14"/>
      <c r="B655" s="14"/>
      <c r="F655" s="9"/>
      <c r="G655" s="9"/>
      <c r="N655" s="9"/>
    </row>
    <row r="656" customFormat="false" ht="12.8" hidden="false" customHeight="false" outlineLevel="0" collapsed="false">
      <c r="A656" s="14"/>
      <c r="B656" s="14"/>
      <c r="F656" s="9"/>
      <c r="G656" s="9"/>
      <c r="N656" s="9"/>
    </row>
    <row r="657" customFormat="false" ht="12.8" hidden="false" customHeight="false" outlineLevel="0" collapsed="false">
      <c r="A657" s="14"/>
      <c r="B657" s="14"/>
      <c r="F657" s="9"/>
      <c r="G657" s="9"/>
      <c r="N657" s="9"/>
    </row>
    <row r="658" customFormat="false" ht="12.8" hidden="false" customHeight="false" outlineLevel="0" collapsed="false">
      <c r="A658" s="14"/>
      <c r="B658" s="14"/>
      <c r="F658" s="9"/>
      <c r="G658" s="9"/>
      <c r="N658" s="9"/>
    </row>
    <row r="659" customFormat="false" ht="12.8" hidden="false" customHeight="false" outlineLevel="0" collapsed="false">
      <c r="A659" s="14"/>
      <c r="B659" s="14"/>
      <c r="F659" s="9"/>
      <c r="G659" s="9"/>
      <c r="N659" s="9"/>
    </row>
    <row r="660" customFormat="false" ht="12.8" hidden="false" customHeight="false" outlineLevel="0" collapsed="false">
      <c r="A660" s="14"/>
      <c r="B660" s="14"/>
      <c r="F660" s="9"/>
      <c r="G660" s="9"/>
      <c r="N660" s="9"/>
    </row>
    <row r="661" customFormat="false" ht="12.8" hidden="false" customHeight="false" outlineLevel="0" collapsed="false">
      <c r="A661" s="14"/>
      <c r="B661" s="14"/>
      <c r="F661" s="9"/>
      <c r="G661" s="9"/>
      <c r="N661" s="9"/>
    </row>
    <row r="662" customFormat="false" ht="12.8" hidden="false" customHeight="false" outlineLevel="0" collapsed="false">
      <c r="A662" s="14"/>
      <c r="B662" s="14"/>
      <c r="F662" s="9"/>
      <c r="G662" s="9"/>
      <c r="N662" s="9"/>
    </row>
    <row r="663" customFormat="false" ht="12.8" hidden="false" customHeight="false" outlineLevel="0" collapsed="false">
      <c r="A663" s="14"/>
      <c r="B663" s="14"/>
      <c r="F663" s="9"/>
      <c r="G663" s="9"/>
      <c r="N663" s="9"/>
    </row>
    <row r="664" customFormat="false" ht="12.8" hidden="false" customHeight="false" outlineLevel="0" collapsed="false">
      <c r="A664" s="14"/>
      <c r="B664" s="14"/>
      <c r="F664" s="9"/>
      <c r="G664" s="9"/>
      <c r="N664" s="9"/>
    </row>
    <row r="665" customFormat="false" ht="12.8" hidden="false" customHeight="false" outlineLevel="0" collapsed="false">
      <c r="A665" s="14"/>
      <c r="B665" s="14"/>
      <c r="F665" s="9"/>
      <c r="G665" s="9"/>
      <c r="N665" s="9"/>
    </row>
    <row r="666" customFormat="false" ht="12.8" hidden="false" customHeight="false" outlineLevel="0" collapsed="false">
      <c r="A666" s="14"/>
      <c r="B666" s="14"/>
      <c r="F666" s="9"/>
      <c r="G666" s="9"/>
      <c r="N666" s="9"/>
    </row>
    <row r="667" customFormat="false" ht="12.8" hidden="false" customHeight="false" outlineLevel="0" collapsed="false">
      <c r="A667" s="14"/>
      <c r="B667" s="14"/>
      <c r="F667" s="9"/>
      <c r="G667" s="9"/>
      <c r="N667" s="9"/>
    </row>
    <row r="668" customFormat="false" ht="12.8" hidden="false" customHeight="false" outlineLevel="0" collapsed="false">
      <c r="A668" s="14"/>
      <c r="B668" s="14"/>
      <c r="F668" s="9"/>
      <c r="G668" s="9"/>
      <c r="N668" s="9"/>
    </row>
    <row r="669" customFormat="false" ht="12.8" hidden="false" customHeight="false" outlineLevel="0" collapsed="false">
      <c r="A669" s="14"/>
      <c r="B669" s="14"/>
      <c r="F669" s="9"/>
      <c r="G669" s="9"/>
      <c r="N669" s="9"/>
    </row>
    <row r="670" customFormat="false" ht="12.8" hidden="false" customHeight="false" outlineLevel="0" collapsed="false">
      <c r="A670" s="14"/>
      <c r="B670" s="14"/>
      <c r="F670" s="9"/>
      <c r="G670" s="9"/>
      <c r="N670" s="9"/>
    </row>
    <row r="671" customFormat="false" ht="12.8" hidden="false" customHeight="false" outlineLevel="0" collapsed="false">
      <c r="A671" s="14"/>
      <c r="B671" s="14"/>
      <c r="F671" s="9"/>
      <c r="G671" s="9"/>
      <c r="N671" s="9"/>
    </row>
    <row r="672" customFormat="false" ht="12.8" hidden="false" customHeight="false" outlineLevel="0" collapsed="false">
      <c r="A672" s="14"/>
      <c r="B672" s="14"/>
      <c r="F672" s="9"/>
      <c r="G672" s="9"/>
      <c r="N672" s="9"/>
    </row>
    <row r="673" customFormat="false" ht="12.8" hidden="false" customHeight="false" outlineLevel="0" collapsed="false">
      <c r="A673" s="14"/>
      <c r="B673" s="14"/>
      <c r="F673" s="9"/>
      <c r="G673" s="9"/>
      <c r="N673" s="9"/>
    </row>
    <row r="674" customFormat="false" ht="12.8" hidden="false" customHeight="false" outlineLevel="0" collapsed="false">
      <c r="A674" s="14"/>
      <c r="B674" s="14"/>
      <c r="F674" s="9"/>
      <c r="G674" s="9"/>
      <c r="N674" s="9"/>
    </row>
    <row r="675" customFormat="false" ht="12.8" hidden="false" customHeight="false" outlineLevel="0" collapsed="false">
      <c r="A675" s="14"/>
      <c r="B675" s="14"/>
      <c r="F675" s="9"/>
      <c r="G675" s="9"/>
      <c r="N675" s="9"/>
    </row>
    <row r="676" customFormat="false" ht="12.8" hidden="false" customHeight="false" outlineLevel="0" collapsed="false">
      <c r="A676" s="14"/>
      <c r="B676" s="14"/>
      <c r="F676" s="9"/>
      <c r="G676" s="9"/>
      <c r="N676" s="9"/>
    </row>
    <row r="677" customFormat="false" ht="12.8" hidden="false" customHeight="false" outlineLevel="0" collapsed="false">
      <c r="A677" s="14"/>
      <c r="B677" s="14"/>
      <c r="F677" s="9"/>
      <c r="G677" s="9"/>
      <c r="N677" s="9"/>
    </row>
    <row r="678" customFormat="false" ht="12.8" hidden="false" customHeight="false" outlineLevel="0" collapsed="false">
      <c r="A678" s="14"/>
      <c r="B678" s="14"/>
      <c r="F678" s="9"/>
      <c r="G678" s="9"/>
      <c r="N678" s="9"/>
    </row>
    <row r="679" customFormat="false" ht="12.8" hidden="false" customHeight="false" outlineLevel="0" collapsed="false">
      <c r="A679" s="14"/>
      <c r="B679" s="14"/>
      <c r="F679" s="9"/>
      <c r="G679" s="9"/>
      <c r="N679" s="9"/>
    </row>
    <row r="680" customFormat="false" ht="12.8" hidden="false" customHeight="false" outlineLevel="0" collapsed="false">
      <c r="A680" s="14"/>
      <c r="B680" s="14"/>
      <c r="F680" s="9"/>
      <c r="G680" s="9"/>
      <c r="N680" s="9"/>
    </row>
    <row r="681" customFormat="false" ht="12.8" hidden="false" customHeight="false" outlineLevel="0" collapsed="false">
      <c r="A681" s="14"/>
      <c r="B681" s="14"/>
      <c r="F681" s="9"/>
      <c r="G681" s="9"/>
      <c r="N681" s="9"/>
    </row>
    <row r="682" customFormat="false" ht="12.8" hidden="false" customHeight="false" outlineLevel="0" collapsed="false">
      <c r="A682" s="14"/>
      <c r="B682" s="14"/>
      <c r="F682" s="9"/>
      <c r="G682" s="9"/>
      <c r="N682" s="9"/>
    </row>
    <row r="683" customFormat="false" ht="12.8" hidden="false" customHeight="false" outlineLevel="0" collapsed="false">
      <c r="A683" s="14"/>
      <c r="B683" s="14"/>
      <c r="F683" s="9"/>
      <c r="G683" s="9"/>
      <c r="N683" s="9"/>
    </row>
    <row r="684" customFormat="false" ht="12.8" hidden="false" customHeight="false" outlineLevel="0" collapsed="false">
      <c r="A684" s="14"/>
      <c r="B684" s="14"/>
      <c r="F684" s="9"/>
      <c r="G684" s="9"/>
      <c r="N684" s="9"/>
    </row>
    <row r="685" customFormat="false" ht="12.8" hidden="false" customHeight="false" outlineLevel="0" collapsed="false">
      <c r="A685" s="14"/>
      <c r="B685" s="14"/>
      <c r="F685" s="9"/>
      <c r="G685" s="9"/>
      <c r="N685" s="9"/>
    </row>
    <row r="686" customFormat="false" ht="12.8" hidden="false" customHeight="false" outlineLevel="0" collapsed="false">
      <c r="A686" s="14"/>
      <c r="B686" s="14"/>
      <c r="F686" s="9"/>
      <c r="G686" s="9"/>
      <c r="N686" s="9"/>
    </row>
    <row r="687" customFormat="false" ht="12.8" hidden="false" customHeight="false" outlineLevel="0" collapsed="false">
      <c r="A687" s="14"/>
      <c r="B687" s="14"/>
      <c r="F687" s="9"/>
      <c r="G687" s="9"/>
      <c r="N687" s="9"/>
    </row>
    <row r="688" customFormat="false" ht="12.8" hidden="false" customHeight="false" outlineLevel="0" collapsed="false">
      <c r="A688" s="14"/>
      <c r="B688" s="14"/>
      <c r="F688" s="9"/>
      <c r="G688" s="9"/>
      <c r="N688" s="9"/>
    </row>
    <row r="689" customFormat="false" ht="12.8" hidden="false" customHeight="false" outlineLevel="0" collapsed="false">
      <c r="A689" s="14"/>
      <c r="B689" s="14"/>
      <c r="F689" s="9"/>
      <c r="G689" s="9"/>
      <c r="N689" s="9"/>
    </row>
    <row r="690" customFormat="false" ht="12.8" hidden="false" customHeight="false" outlineLevel="0" collapsed="false">
      <c r="A690" s="14"/>
      <c r="B690" s="14"/>
      <c r="F690" s="9"/>
      <c r="G690" s="9"/>
      <c r="N690" s="9"/>
    </row>
    <row r="691" customFormat="false" ht="12.8" hidden="false" customHeight="false" outlineLevel="0" collapsed="false">
      <c r="A691" s="14"/>
      <c r="B691" s="14"/>
      <c r="F691" s="9"/>
      <c r="G691" s="9"/>
      <c r="N691" s="9"/>
    </row>
    <row r="692" customFormat="false" ht="12.8" hidden="false" customHeight="false" outlineLevel="0" collapsed="false">
      <c r="A692" s="14"/>
      <c r="B692" s="14"/>
      <c r="F692" s="9"/>
      <c r="G692" s="9"/>
      <c r="N692" s="9"/>
    </row>
    <row r="693" customFormat="false" ht="12.8" hidden="false" customHeight="false" outlineLevel="0" collapsed="false">
      <c r="A693" s="14"/>
      <c r="B693" s="14"/>
      <c r="F693" s="9"/>
      <c r="G693" s="9"/>
      <c r="N693" s="9"/>
    </row>
    <row r="694" customFormat="false" ht="12.8" hidden="false" customHeight="false" outlineLevel="0" collapsed="false">
      <c r="A694" s="14"/>
      <c r="B694" s="14"/>
      <c r="F694" s="9"/>
      <c r="G694" s="9"/>
      <c r="N694" s="9"/>
    </row>
    <row r="695" customFormat="false" ht="12.8" hidden="false" customHeight="false" outlineLevel="0" collapsed="false">
      <c r="A695" s="14"/>
      <c r="B695" s="14"/>
      <c r="F695" s="9"/>
      <c r="G695" s="9"/>
      <c r="N695" s="9"/>
    </row>
    <row r="696" customFormat="false" ht="12.8" hidden="false" customHeight="false" outlineLevel="0" collapsed="false">
      <c r="A696" s="14"/>
      <c r="B696" s="14"/>
      <c r="F696" s="9"/>
      <c r="G696" s="9"/>
      <c r="N696" s="9"/>
    </row>
    <row r="697" customFormat="false" ht="12.8" hidden="false" customHeight="false" outlineLevel="0" collapsed="false">
      <c r="A697" s="14"/>
      <c r="B697" s="14"/>
      <c r="F697" s="9"/>
      <c r="G697" s="9"/>
      <c r="N697" s="9"/>
    </row>
    <row r="698" customFormat="false" ht="12.8" hidden="false" customHeight="false" outlineLevel="0" collapsed="false">
      <c r="A698" s="14"/>
      <c r="B698" s="14"/>
      <c r="F698" s="9"/>
      <c r="G698" s="9"/>
      <c r="N698" s="9"/>
    </row>
    <row r="699" customFormat="false" ht="12.8" hidden="false" customHeight="false" outlineLevel="0" collapsed="false">
      <c r="A699" s="14"/>
      <c r="B699" s="14"/>
      <c r="F699" s="9"/>
      <c r="G699" s="9"/>
      <c r="N699" s="9"/>
    </row>
    <row r="700" customFormat="false" ht="12.8" hidden="false" customHeight="false" outlineLevel="0" collapsed="false">
      <c r="A700" s="14"/>
      <c r="B700" s="14"/>
      <c r="F700" s="9"/>
      <c r="G700" s="9"/>
      <c r="N700" s="9"/>
    </row>
    <row r="701" customFormat="false" ht="12.8" hidden="false" customHeight="false" outlineLevel="0" collapsed="false">
      <c r="A701" s="14"/>
      <c r="B701" s="14"/>
      <c r="F701" s="9"/>
      <c r="G701" s="9"/>
      <c r="N701" s="9"/>
    </row>
    <row r="702" customFormat="false" ht="12.8" hidden="false" customHeight="false" outlineLevel="0" collapsed="false">
      <c r="A702" s="14"/>
      <c r="B702" s="14"/>
      <c r="F702" s="9"/>
      <c r="G702" s="9"/>
      <c r="N702" s="9"/>
    </row>
    <row r="703" customFormat="false" ht="12.8" hidden="false" customHeight="false" outlineLevel="0" collapsed="false">
      <c r="A703" s="14"/>
      <c r="B703" s="14"/>
      <c r="F703" s="9"/>
      <c r="G703" s="9"/>
      <c r="N703" s="9"/>
    </row>
    <row r="704" customFormat="false" ht="12.8" hidden="false" customHeight="false" outlineLevel="0" collapsed="false">
      <c r="A704" s="14"/>
      <c r="B704" s="14"/>
      <c r="F704" s="9"/>
      <c r="G704" s="9"/>
      <c r="N704" s="9"/>
    </row>
    <row r="705" customFormat="false" ht="12.8" hidden="false" customHeight="false" outlineLevel="0" collapsed="false">
      <c r="A705" s="14"/>
      <c r="B705" s="14"/>
      <c r="F705" s="9"/>
      <c r="G705" s="9"/>
      <c r="N705" s="9"/>
    </row>
    <row r="706" customFormat="false" ht="12.8" hidden="false" customHeight="false" outlineLevel="0" collapsed="false">
      <c r="A706" s="14"/>
      <c r="B706" s="14"/>
      <c r="F706" s="9"/>
      <c r="G706" s="9"/>
      <c r="N706" s="9"/>
    </row>
    <row r="707" customFormat="false" ht="12.8" hidden="false" customHeight="false" outlineLevel="0" collapsed="false">
      <c r="A707" s="14"/>
      <c r="B707" s="14"/>
      <c r="F707" s="9"/>
      <c r="G707" s="9"/>
      <c r="N707" s="9"/>
    </row>
    <row r="708" customFormat="false" ht="12.8" hidden="false" customHeight="false" outlineLevel="0" collapsed="false">
      <c r="A708" s="14"/>
      <c r="B708" s="14"/>
      <c r="F708" s="9"/>
      <c r="G708" s="9"/>
      <c r="N708" s="9"/>
    </row>
    <row r="709" customFormat="false" ht="12.8" hidden="false" customHeight="false" outlineLevel="0" collapsed="false">
      <c r="A709" s="14"/>
      <c r="B709" s="14"/>
      <c r="F709" s="9"/>
      <c r="G709" s="9"/>
      <c r="N709" s="9"/>
    </row>
    <row r="710" customFormat="false" ht="12.8" hidden="false" customHeight="false" outlineLevel="0" collapsed="false">
      <c r="A710" s="14"/>
      <c r="B710" s="14"/>
      <c r="F710" s="9"/>
      <c r="G710" s="9"/>
      <c r="N710" s="9"/>
    </row>
    <row r="711" customFormat="false" ht="12.8" hidden="false" customHeight="false" outlineLevel="0" collapsed="false">
      <c r="A711" s="14"/>
      <c r="B711" s="14"/>
      <c r="F711" s="9"/>
      <c r="G711" s="9"/>
      <c r="N711" s="9"/>
    </row>
    <row r="712" customFormat="false" ht="12.8" hidden="false" customHeight="false" outlineLevel="0" collapsed="false">
      <c r="A712" s="14"/>
      <c r="B712" s="14"/>
      <c r="F712" s="9"/>
      <c r="G712" s="9"/>
      <c r="N712" s="9"/>
    </row>
    <row r="713" customFormat="false" ht="12.8" hidden="false" customHeight="false" outlineLevel="0" collapsed="false">
      <c r="A713" s="14"/>
      <c r="B713" s="14"/>
      <c r="F713" s="9"/>
      <c r="G713" s="9"/>
      <c r="N713" s="9"/>
    </row>
    <row r="714" customFormat="false" ht="12.8" hidden="false" customHeight="false" outlineLevel="0" collapsed="false">
      <c r="A714" s="14"/>
      <c r="B714" s="14"/>
      <c r="F714" s="9"/>
      <c r="G714" s="9"/>
      <c r="N714" s="9"/>
    </row>
    <row r="715" customFormat="false" ht="12.8" hidden="false" customHeight="false" outlineLevel="0" collapsed="false">
      <c r="A715" s="14"/>
      <c r="B715" s="14"/>
      <c r="F715" s="9"/>
      <c r="G715" s="9"/>
      <c r="N715" s="9"/>
    </row>
    <row r="716" customFormat="false" ht="12.8" hidden="false" customHeight="false" outlineLevel="0" collapsed="false">
      <c r="A716" s="14"/>
      <c r="B716" s="14"/>
      <c r="F716" s="9"/>
      <c r="G716" s="9"/>
      <c r="N716" s="9"/>
    </row>
    <row r="717" customFormat="false" ht="12.8" hidden="false" customHeight="false" outlineLevel="0" collapsed="false">
      <c r="A717" s="14"/>
      <c r="B717" s="14"/>
      <c r="F717" s="9"/>
      <c r="G717" s="9"/>
      <c r="N717" s="9"/>
    </row>
    <row r="718" customFormat="false" ht="12.8" hidden="false" customHeight="false" outlineLevel="0" collapsed="false">
      <c r="A718" s="14"/>
      <c r="B718" s="14"/>
      <c r="F718" s="9"/>
      <c r="G718" s="9"/>
      <c r="N718" s="9"/>
    </row>
    <row r="719" customFormat="false" ht="12.8" hidden="false" customHeight="false" outlineLevel="0" collapsed="false">
      <c r="A719" s="14"/>
      <c r="B719" s="14"/>
      <c r="F719" s="9"/>
      <c r="G719" s="9"/>
      <c r="N719" s="9"/>
    </row>
    <row r="720" customFormat="false" ht="12.8" hidden="false" customHeight="false" outlineLevel="0" collapsed="false">
      <c r="A720" s="14"/>
      <c r="B720" s="14"/>
      <c r="F720" s="9"/>
      <c r="G720" s="9"/>
      <c r="N720" s="9"/>
    </row>
    <row r="721" customFormat="false" ht="12.8" hidden="false" customHeight="false" outlineLevel="0" collapsed="false">
      <c r="A721" s="14"/>
      <c r="B721" s="14"/>
      <c r="F721" s="9"/>
      <c r="G721" s="9"/>
      <c r="N721" s="9"/>
    </row>
    <row r="722" customFormat="false" ht="12.8" hidden="false" customHeight="false" outlineLevel="0" collapsed="false">
      <c r="A722" s="14"/>
      <c r="B722" s="14"/>
      <c r="F722" s="9"/>
      <c r="G722" s="9"/>
      <c r="N722" s="9"/>
    </row>
    <row r="723" customFormat="false" ht="12.8" hidden="false" customHeight="false" outlineLevel="0" collapsed="false">
      <c r="A723" s="14"/>
      <c r="B723" s="14"/>
      <c r="F723" s="9"/>
      <c r="G723" s="9"/>
      <c r="N723" s="9"/>
    </row>
    <row r="724" customFormat="false" ht="12.8" hidden="false" customHeight="false" outlineLevel="0" collapsed="false">
      <c r="A724" s="14"/>
      <c r="B724" s="14"/>
      <c r="F724" s="9"/>
      <c r="G724" s="9"/>
      <c r="N724" s="9"/>
    </row>
    <row r="725" customFormat="false" ht="12.8" hidden="false" customHeight="false" outlineLevel="0" collapsed="false">
      <c r="A725" s="14"/>
      <c r="B725" s="14"/>
      <c r="F725" s="9"/>
      <c r="G725" s="9"/>
      <c r="N725" s="9"/>
    </row>
    <row r="726" customFormat="false" ht="12.8" hidden="false" customHeight="false" outlineLevel="0" collapsed="false">
      <c r="A726" s="14"/>
      <c r="B726" s="14"/>
      <c r="F726" s="9"/>
      <c r="G726" s="9"/>
      <c r="N726" s="9"/>
    </row>
    <row r="727" customFormat="false" ht="12.8" hidden="false" customHeight="false" outlineLevel="0" collapsed="false">
      <c r="A727" s="14"/>
      <c r="B727" s="14"/>
      <c r="F727" s="9"/>
      <c r="G727" s="9"/>
      <c r="N727" s="9"/>
    </row>
    <row r="728" customFormat="false" ht="12.8" hidden="false" customHeight="false" outlineLevel="0" collapsed="false">
      <c r="A728" s="14"/>
      <c r="B728" s="14"/>
      <c r="F728" s="9"/>
      <c r="G728" s="9"/>
      <c r="N728" s="9"/>
    </row>
    <row r="729" customFormat="false" ht="12.8" hidden="false" customHeight="false" outlineLevel="0" collapsed="false">
      <c r="A729" s="14"/>
      <c r="B729" s="14"/>
      <c r="F729" s="9"/>
      <c r="G729" s="9"/>
      <c r="N729" s="9"/>
    </row>
    <row r="730" customFormat="false" ht="12.8" hidden="false" customHeight="false" outlineLevel="0" collapsed="false">
      <c r="A730" s="14"/>
      <c r="B730" s="14"/>
      <c r="F730" s="9"/>
      <c r="G730" s="9"/>
      <c r="N730" s="9"/>
    </row>
    <row r="731" customFormat="false" ht="12.8" hidden="false" customHeight="false" outlineLevel="0" collapsed="false">
      <c r="A731" s="14"/>
      <c r="B731" s="14"/>
      <c r="F731" s="9"/>
      <c r="G731" s="9"/>
      <c r="N731" s="9"/>
    </row>
    <row r="732" customFormat="false" ht="12.8" hidden="false" customHeight="false" outlineLevel="0" collapsed="false">
      <c r="A732" s="14"/>
      <c r="B732" s="14"/>
      <c r="F732" s="9"/>
      <c r="G732" s="9"/>
      <c r="N732" s="9"/>
    </row>
    <row r="733" customFormat="false" ht="12.8" hidden="false" customHeight="false" outlineLevel="0" collapsed="false">
      <c r="A733" s="14"/>
      <c r="B733" s="14"/>
      <c r="F733" s="9"/>
      <c r="G733" s="9"/>
      <c r="N733" s="9"/>
    </row>
    <row r="734" customFormat="false" ht="12.8" hidden="false" customHeight="false" outlineLevel="0" collapsed="false">
      <c r="A734" s="14"/>
      <c r="B734" s="14"/>
      <c r="F734" s="9"/>
      <c r="G734" s="9"/>
      <c r="N734" s="9"/>
    </row>
    <row r="735" customFormat="false" ht="12.8" hidden="false" customHeight="false" outlineLevel="0" collapsed="false">
      <c r="A735" s="14"/>
      <c r="B735" s="14"/>
      <c r="F735" s="9"/>
      <c r="G735" s="9"/>
      <c r="N735" s="9"/>
    </row>
    <row r="736" customFormat="false" ht="12.8" hidden="false" customHeight="false" outlineLevel="0" collapsed="false">
      <c r="A736" s="14"/>
      <c r="B736" s="14"/>
      <c r="F736" s="9"/>
      <c r="G736" s="9"/>
      <c r="N736" s="9"/>
    </row>
    <row r="737" customFormat="false" ht="12.8" hidden="false" customHeight="false" outlineLevel="0" collapsed="false">
      <c r="A737" s="14"/>
      <c r="B737" s="14"/>
      <c r="F737" s="9"/>
      <c r="G737" s="9"/>
      <c r="N737" s="9"/>
    </row>
  </sheetData>
  <conditionalFormatting sqref="Q7:Q510">
    <cfRule type="cellIs" priority="2" operator="equal" aboveAverage="0" equalAverage="0" bottom="0" percent="0" rank="0" text="" dxfId="1">
      <formula>"High"</formula>
    </cfRule>
    <cfRule type="cellIs" priority="3" operator="equal" aboveAverage="0" equalAverage="0" bottom="0" percent="0" rank="0" text="" dxfId="2">
      <formula>"Low"</formula>
    </cfRule>
    <cfRule type="cellIs" priority="4" operator="equal" aboveAverage="0" equalAverage="0" bottom="0" percent="0" rank="0" text="" dxfId="3">
      <formula>"Normal"</formula>
    </cfRule>
  </conditionalFormatting>
  <conditionalFormatting sqref="V7:V510">
    <cfRule type="cellIs" priority="5" operator="equal" aboveAverage="0" equalAverage="0" bottom="0" percent="0" rank="0" text="" dxfId="4">
      <formula>"Buy"</formula>
    </cfRule>
    <cfRule type="cellIs" priority="6" operator="equal" aboveAverage="0" equalAverage="0" bottom="0" percent="0" rank="0" text="" dxfId="5">
      <formula>"Sell"</formula>
    </cfRule>
    <cfRule type="cellIs" priority="7" operator="equal" aboveAverage="0" equalAverage="0" bottom="0" percent="0" rank="0" text="" dxfId="6">
      <formula>"Wait"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Push Button 1">
              <controlPr defaultSize="0" print="true" autoFill="0" autoPict="0">
                <anchor moveWithCells="true" sizeWithCells="false">
                  <from>
                    <xdr:col>9</xdr:col>
                    <xdr:colOff>42480</xdr:colOff>
                    <xdr:row>0</xdr:row>
                    <xdr:rowOff>84960</xdr:rowOff>
                  </from>
                  <to>
                    <xdr:col>12</xdr:col>
                    <xdr:colOff>51840</xdr:colOff>
                    <xdr:row>4</xdr:row>
                    <xdr:rowOff>127440</xdr:rowOff>
                  </to>
                </anchor>
              </controlPr>
            </control>
          </mc:Choice>
        </mc:AlternateContent>
      </controls>
    </mc:Choice>
  </mc:AlternateContent>
  <tableParts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8"/>
  <sheetViews>
    <sheetView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E1" activeCellId="0" sqref="E1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s">
        <v>6</v>
      </c>
      <c r="B1" s="0" t="s">
        <v>30</v>
      </c>
      <c r="C1" s="0" t="s">
        <v>18</v>
      </c>
      <c r="D1" s="0" t="s">
        <v>31</v>
      </c>
      <c r="E1" s="0" t="s">
        <v>32</v>
      </c>
    </row>
    <row r="2" customFormat="false" ht="12.8" hidden="false" customHeight="false" outlineLevel="0" collapsed="false">
      <c r="A2" s="15" t="s">
        <v>33</v>
      </c>
      <c r="B2" s="16" t="n">
        <v>0.0236195113255982</v>
      </c>
      <c r="C2" s="15" t="s">
        <v>34</v>
      </c>
      <c r="D2" s="0" t="n">
        <v>3</v>
      </c>
      <c r="E2" s="16" t="n">
        <v>0.00670798497512253</v>
      </c>
    </row>
    <row r="3" customFormat="false" ht="12.8" hidden="false" customHeight="false" outlineLevel="0" collapsed="false">
      <c r="A3" s="15" t="s">
        <v>35</v>
      </c>
      <c r="B3" s="16" t="n">
        <v>0.0251523379932368</v>
      </c>
      <c r="C3" s="15" t="s">
        <v>34</v>
      </c>
      <c r="D3" s="0" t="n">
        <v>2</v>
      </c>
      <c r="E3" s="16" t="n">
        <v>0.00670798497512253</v>
      </c>
    </row>
    <row r="4" customFormat="false" ht="12.8" hidden="false" customHeight="false" outlineLevel="0" collapsed="false">
      <c r="A4" s="15" t="s">
        <v>36</v>
      </c>
      <c r="B4" s="16" t="n">
        <v>-0.0176365315526451</v>
      </c>
      <c r="C4" s="15" t="s">
        <v>37</v>
      </c>
      <c r="D4" s="0" t="n">
        <v>1</v>
      </c>
      <c r="E4" s="16" t="n">
        <v>0.0118956127101994</v>
      </c>
    </row>
    <row r="5" customFormat="false" ht="12.8" hidden="false" customHeight="false" outlineLevel="0" collapsed="false">
      <c r="A5" s="15" t="s">
        <v>38</v>
      </c>
      <c r="B5" s="16" t="n">
        <v>0.0166405093326799</v>
      </c>
      <c r="C5" s="15" t="s">
        <v>39</v>
      </c>
      <c r="D5" s="0" t="n">
        <v>5</v>
      </c>
      <c r="E5" s="16" t="n">
        <v>0.00393221870156083</v>
      </c>
    </row>
    <row r="6" customFormat="false" ht="12.8" hidden="false" customHeight="false" outlineLevel="0" collapsed="false">
      <c r="A6" s="15" t="s">
        <v>40</v>
      </c>
      <c r="B6" s="16" t="n">
        <v>-0.0140264011435335</v>
      </c>
      <c r="C6" s="15" t="s">
        <v>41</v>
      </c>
      <c r="D6" s="0" t="n">
        <v>1</v>
      </c>
      <c r="E6" s="16" t="n">
        <v>0.0112861114523845</v>
      </c>
    </row>
    <row r="7" customFormat="false" ht="12.8" hidden="false" customHeight="false" outlineLevel="0" collapsed="false">
      <c r="A7" s="15" t="s">
        <v>42</v>
      </c>
      <c r="B7" s="16" t="n">
        <v>0.0170185634436534</v>
      </c>
      <c r="C7" s="15" t="s">
        <v>43</v>
      </c>
      <c r="D7" s="0" t="n">
        <v>2</v>
      </c>
      <c r="E7" s="16" t="n">
        <v>0.00196822782504906</v>
      </c>
    </row>
    <row r="8" customFormat="false" ht="12.8" hidden="false" customHeight="false" outlineLevel="0" collapsed="false">
      <c r="A8" s="15" t="s">
        <v>44</v>
      </c>
      <c r="B8" s="16" t="n">
        <v>0.0155569096934273</v>
      </c>
      <c r="C8" s="15" t="s">
        <v>45</v>
      </c>
      <c r="D8" s="0" t="n">
        <v>2</v>
      </c>
      <c r="E8" s="16" t="n">
        <v>0.000260370052405827</v>
      </c>
    </row>
    <row r="9" customFormat="false" ht="12.8" hidden="false" customHeight="false" outlineLevel="0" collapsed="false">
      <c r="A9" s="15" t="s">
        <v>46</v>
      </c>
      <c r="B9" s="16" t="n">
        <v>0.0171237885237331</v>
      </c>
      <c r="C9" s="15" t="s">
        <v>47</v>
      </c>
      <c r="D9" s="0" t="n">
        <v>1</v>
      </c>
      <c r="E9" s="16" t="n">
        <v>0.00109852506211207</v>
      </c>
    </row>
    <row r="10" customFormat="false" ht="12.8" hidden="false" customHeight="false" outlineLevel="0" collapsed="false">
      <c r="A10" s="15" t="s">
        <v>48</v>
      </c>
      <c r="B10" s="16" t="n">
        <v>-0.02326460249604</v>
      </c>
      <c r="C10" s="15" t="s">
        <v>49</v>
      </c>
      <c r="D10" s="0" t="n">
        <v>2</v>
      </c>
      <c r="E10" s="16" t="n">
        <v>0.00136650477435735</v>
      </c>
    </row>
    <row r="11" customFormat="false" ht="12.8" hidden="false" customHeight="false" outlineLevel="0" collapsed="false">
      <c r="A11" s="15" t="s">
        <v>50</v>
      </c>
      <c r="B11" s="16" t="n">
        <v>0.0176015493168967</v>
      </c>
      <c r="C11" s="15" t="s">
        <v>51</v>
      </c>
      <c r="D11" s="0" t="n">
        <v>2</v>
      </c>
      <c r="E11" s="16" t="n">
        <v>0.00254145789088073</v>
      </c>
    </row>
    <row r="12" customFormat="false" ht="12.8" hidden="false" customHeight="false" outlineLevel="0" collapsed="false">
      <c r="A12" s="15" t="s">
        <v>52</v>
      </c>
      <c r="B12" s="16" t="n">
        <v>-0.0220045471274989</v>
      </c>
      <c r="C12" s="15" t="s">
        <v>53</v>
      </c>
      <c r="D12" s="0" t="n">
        <v>3</v>
      </c>
      <c r="E12" s="16" t="n">
        <v>0.00852807581040843</v>
      </c>
    </row>
    <row r="13" customFormat="false" ht="12.8" hidden="false" customHeight="false" outlineLevel="0" collapsed="false">
      <c r="A13" s="15" t="s">
        <v>54</v>
      </c>
      <c r="B13" s="16" t="n">
        <v>0.0162635291986924</v>
      </c>
      <c r="C13" s="15" t="s">
        <v>55</v>
      </c>
      <c r="D13" s="0" t="n">
        <v>1</v>
      </c>
      <c r="E13" s="16" t="n">
        <v>0.00182004942667236</v>
      </c>
    </row>
    <row r="14" customFormat="false" ht="12.8" hidden="false" customHeight="false" outlineLevel="0" collapsed="false">
      <c r="A14" s="15" t="s">
        <v>56</v>
      </c>
      <c r="B14" s="16" t="n">
        <v>0.0157196312488779</v>
      </c>
      <c r="C14" s="15" t="s">
        <v>57</v>
      </c>
      <c r="D14" s="0" t="n">
        <v>1</v>
      </c>
      <c r="E14" s="16" t="n">
        <v>0.0221917116531426</v>
      </c>
    </row>
    <row r="15" customFormat="false" ht="12.8" hidden="false" customHeight="false" outlineLevel="0" collapsed="false">
      <c r="A15" s="15" t="s">
        <v>57</v>
      </c>
      <c r="B15" s="16" t="n">
        <v>-0.0221917116531426</v>
      </c>
      <c r="C15" s="15" t="s">
        <v>58</v>
      </c>
      <c r="D15" s="0" t="n">
        <v>1</v>
      </c>
      <c r="E15" s="16" t="n">
        <v>0.00785829034473976</v>
      </c>
    </row>
    <row r="16" customFormat="false" ht="12.8" hidden="false" customHeight="false" outlineLevel="0" collapsed="false">
      <c r="A16" s="15" t="s">
        <v>59</v>
      </c>
      <c r="B16" s="16" t="n">
        <v>0.0211917823746371</v>
      </c>
      <c r="C16" s="15" t="s">
        <v>60</v>
      </c>
      <c r="D16" s="0" t="n">
        <v>3</v>
      </c>
      <c r="E16" s="16" t="n">
        <v>0.00143295333610887</v>
      </c>
    </row>
    <row r="17" customFormat="false" ht="12.8" hidden="false" customHeight="false" outlineLevel="0" collapsed="false">
      <c r="A17" s="15" t="s">
        <v>61</v>
      </c>
      <c r="B17" s="16" t="n">
        <v>-0.0146265372792657</v>
      </c>
      <c r="C17" s="15" t="s">
        <v>62</v>
      </c>
      <c r="D17" s="0" t="n">
        <v>2</v>
      </c>
      <c r="E17" s="16" t="n">
        <v>0.000454052425629842</v>
      </c>
    </row>
    <row r="18" customFormat="false" ht="12.8" hidden="false" customHeight="false" outlineLevel="0" collapsed="false">
      <c r="A18" s="15" t="s">
        <v>63</v>
      </c>
      <c r="B18" s="16" t="n">
        <v>-0.0192744537104275</v>
      </c>
      <c r="C18" s="15" t="s">
        <v>62</v>
      </c>
      <c r="D18" s="0" t="n">
        <v>1</v>
      </c>
      <c r="E18" s="16" t="n">
        <v>0.000454052425629842</v>
      </c>
    </row>
    <row r="19" customFormat="false" ht="12.8" hidden="false" customHeight="false" outlineLevel="0" collapsed="false">
      <c r="A19" s="15" t="s">
        <v>64</v>
      </c>
      <c r="B19" s="16" t="n">
        <v>-0.0148568090457521</v>
      </c>
      <c r="C19" s="15" t="s">
        <v>65</v>
      </c>
      <c r="D19" s="0" t="n">
        <v>1</v>
      </c>
      <c r="E19" s="16" t="n">
        <v>0.00162966016918481</v>
      </c>
    </row>
    <row r="20" customFormat="false" ht="12.8" hidden="false" customHeight="false" outlineLevel="0" collapsed="false">
      <c r="A20" s="15" t="s">
        <v>66</v>
      </c>
      <c r="B20" s="16" t="n">
        <v>-0.0181996151043636</v>
      </c>
      <c r="C20" s="15" t="s">
        <v>67</v>
      </c>
      <c r="D20" s="0" t="n">
        <v>1</v>
      </c>
      <c r="E20" s="16" t="n">
        <v>0.0141205015023835</v>
      </c>
    </row>
    <row r="21" customFormat="false" ht="12.8" hidden="false" customHeight="false" outlineLevel="0" collapsed="false">
      <c r="A21" s="15" t="s">
        <v>67</v>
      </c>
      <c r="B21" s="16" t="n">
        <v>0.0141205015023835</v>
      </c>
      <c r="C21" s="15" t="s">
        <v>68</v>
      </c>
      <c r="D21" s="0" t="n">
        <v>1</v>
      </c>
      <c r="E21" s="16" t="n">
        <v>0.00416310550743052</v>
      </c>
    </row>
    <row r="22" customFormat="false" ht="12.8" hidden="false" customHeight="false" outlineLevel="0" collapsed="false">
      <c r="A22" s="15" t="s">
        <v>69</v>
      </c>
      <c r="B22" s="16" t="n">
        <v>0.0166983320291781</v>
      </c>
      <c r="C22" s="15" t="s">
        <v>70</v>
      </c>
      <c r="D22" s="0" t="n">
        <v>4</v>
      </c>
      <c r="E22" s="16" t="n">
        <v>0.0042352237927593</v>
      </c>
    </row>
    <row r="23" customFormat="false" ht="12.8" hidden="false" customHeight="false" outlineLevel="0" collapsed="false">
      <c r="A23" s="15" t="s">
        <v>71</v>
      </c>
      <c r="B23" s="16" t="n">
        <v>-0.0142406424280713</v>
      </c>
      <c r="C23" s="15" t="s">
        <v>72</v>
      </c>
      <c r="D23" s="0" t="n">
        <v>3</v>
      </c>
      <c r="E23" s="16" t="n">
        <v>0.00326797676461601</v>
      </c>
    </row>
    <row r="24" customFormat="false" ht="12.8" hidden="false" customHeight="false" outlineLevel="0" collapsed="false">
      <c r="A24" s="15" t="s">
        <v>73</v>
      </c>
      <c r="B24" s="16" t="n">
        <v>-0.0152943361585137</v>
      </c>
      <c r="C24" s="15" t="s">
        <v>72</v>
      </c>
      <c r="D24" s="0" t="n">
        <v>1</v>
      </c>
      <c r="E24" s="16" t="n">
        <v>0.00326797676461601</v>
      </c>
    </row>
    <row r="25" customFormat="false" ht="12.8" hidden="false" customHeight="false" outlineLevel="0" collapsed="false">
      <c r="A25" s="15" t="s">
        <v>74</v>
      </c>
      <c r="B25" s="16" t="n">
        <v>-0.0251166239334482</v>
      </c>
      <c r="C25" s="15" t="s">
        <v>75</v>
      </c>
      <c r="D25" s="0" t="n">
        <v>2</v>
      </c>
      <c r="E25" s="16" t="n">
        <v>0.00500716982095114</v>
      </c>
    </row>
    <row r="26" customFormat="false" ht="12.8" hidden="false" customHeight="false" outlineLevel="0" collapsed="false">
      <c r="A26" s="15" t="s">
        <v>76</v>
      </c>
      <c r="B26" s="16" t="n">
        <v>-0.0198281831974704</v>
      </c>
      <c r="C26" s="15" t="s">
        <v>75</v>
      </c>
      <c r="D26" s="0" t="n">
        <v>1</v>
      </c>
      <c r="E26" s="16" t="n">
        <v>0.00500716982095114</v>
      </c>
    </row>
    <row r="27" customFormat="false" ht="12.8" hidden="false" customHeight="false" outlineLevel="0" collapsed="false">
      <c r="A27" s="15" t="s">
        <v>77</v>
      </c>
      <c r="B27" s="16" t="n">
        <v>0.0173941224304794</v>
      </c>
      <c r="C27" s="15" t="s">
        <v>78</v>
      </c>
      <c r="D27" s="0" t="n">
        <v>6</v>
      </c>
      <c r="E27" s="16" t="n">
        <v>0.00851763328586965</v>
      </c>
    </row>
    <row r="28" customFormat="false" ht="12.8" hidden="false" customHeight="false" outlineLevel="0" collapsed="false">
      <c r="A28" s="15" t="s">
        <v>79</v>
      </c>
      <c r="B28" s="16" t="n">
        <v>0.0170467269868405</v>
      </c>
      <c r="C28" s="15" t="s">
        <v>78</v>
      </c>
      <c r="D28" s="0" t="n">
        <v>5</v>
      </c>
      <c r="E28" s="16" t="n">
        <v>0.00851763328586965</v>
      </c>
    </row>
    <row r="29" customFormat="false" ht="12.8" hidden="false" customHeight="false" outlineLevel="0" collapsed="false">
      <c r="A29" s="15" t="s">
        <v>80</v>
      </c>
      <c r="B29" s="16" t="n">
        <v>0.022057632444976</v>
      </c>
      <c r="C29" s="15" t="s">
        <v>81</v>
      </c>
      <c r="D29" s="0" t="n">
        <v>1</v>
      </c>
      <c r="E29" s="16" t="n">
        <v>0.00316280677549034</v>
      </c>
    </row>
    <row r="30" customFormat="false" ht="12.8" hidden="false" customHeight="false" outlineLevel="0" collapsed="false">
      <c r="A30" s="15" t="s">
        <v>82</v>
      </c>
      <c r="B30" s="16" t="n">
        <v>0.0211770186544146</v>
      </c>
      <c r="C30" s="15" t="s">
        <v>83</v>
      </c>
      <c r="D30" s="0" t="n">
        <v>3</v>
      </c>
      <c r="E30" s="16" t="n">
        <v>0.000110086260559585</v>
      </c>
    </row>
    <row r="31" customFormat="false" ht="12.8" hidden="false" customHeight="false" outlineLevel="0" collapsed="false">
      <c r="A31" s="15" t="s">
        <v>84</v>
      </c>
      <c r="B31" s="16" t="n">
        <v>0.014033004816994</v>
      </c>
      <c r="C31" s="15" t="s">
        <v>85</v>
      </c>
      <c r="D31" s="0" t="n">
        <v>5</v>
      </c>
      <c r="E31" s="16" t="n">
        <v>0.0013441978749735</v>
      </c>
    </row>
    <row r="32" customFormat="false" ht="12.8" hidden="false" customHeight="false" outlineLevel="0" collapsed="false">
      <c r="A32" s="15" t="s">
        <v>86</v>
      </c>
      <c r="B32" s="16" t="n">
        <v>0.0244721053139887</v>
      </c>
      <c r="C32" s="15" t="s">
        <v>87</v>
      </c>
      <c r="D32" s="0" t="n">
        <v>2</v>
      </c>
      <c r="E32" s="16" t="n">
        <v>0.0151974335982704</v>
      </c>
    </row>
    <row r="33" customFormat="false" ht="12.8" hidden="false" customHeight="false" outlineLevel="0" collapsed="false">
      <c r="A33" s="15" t="s">
        <v>87</v>
      </c>
      <c r="B33" s="16" t="n">
        <v>-0.0151974335982704</v>
      </c>
      <c r="C33" s="15" t="s">
        <v>88</v>
      </c>
      <c r="D33" s="0" t="n">
        <v>1</v>
      </c>
      <c r="E33" s="16" t="n">
        <v>0.0112833039082756</v>
      </c>
    </row>
    <row r="34" customFormat="false" ht="12.8" hidden="false" customHeight="false" outlineLevel="0" collapsed="false">
      <c r="A34" s="15" t="s">
        <v>89</v>
      </c>
      <c r="B34" s="16" t="n">
        <v>-0.0179891347706107</v>
      </c>
      <c r="C34" s="15" t="s">
        <v>90</v>
      </c>
      <c r="D34" s="0" t="n">
        <v>3</v>
      </c>
      <c r="E34" s="16" t="n">
        <v>0.000926903827920259</v>
      </c>
    </row>
    <row r="35" customFormat="false" ht="12.8" hidden="false" customHeight="false" outlineLevel="0" collapsed="false">
      <c r="A35" s="15" t="s">
        <v>91</v>
      </c>
      <c r="B35" s="16" t="n">
        <v>0.0206536923173848</v>
      </c>
      <c r="C35" s="15" t="s">
        <v>92</v>
      </c>
      <c r="D35" s="0" t="n">
        <v>5</v>
      </c>
      <c r="E35" s="16" t="n">
        <v>0.000162070972706903</v>
      </c>
    </row>
    <row r="36" customFormat="false" ht="12.8" hidden="false" customHeight="false" outlineLevel="0" collapsed="false">
      <c r="A36" s="15" t="s">
        <v>93</v>
      </c>
      <c r="B36" s="16" t="n">
        <v>0.0141410106617213</v>
      </c>
      <c r="C36" s="15" t="s">
        <v>94</v>
      </c>
      <c r="D36" s="0" t="n">
        <v>6</v>
      </c>
      <c r="E36" s="16" t="n">
        <v>0.00611466148734713</v>
      </c>
    </row>
    <row r="37" customFormat="false" ht="12.8" hidden="false" customHeight="false" outlineLevel="0" collapsed="false">
      <c r="A37" s="15" t="s">
        <v>95</v>
      </c>
      <c r="B37" s="16" t="n">
        <v>0.0190173177034183</v>
      </c>
      <c r="C37" s="15" t="s">
        <v>94</v>
      </c>
      <c r="D37" s="0" t="n">
        <v>5</v>
      </c>
      <c r="E37" s="16" t="n">
        <v>0.00611466148734713</v>
      </c>
    </row>
    <row r="38" customFormat="false" ht="12.8" hidden="false" customHeight="false" outlineLevel="0" collapsed="false">
      <c r="A38" s="15" t="s">
        <v>96</v>
      </c>
      <c r="B38" s="16" t="n">
        <v>-0.0198825122278061</v>
      </c>
      <c r="C38" s="15" t="s">
        <v>97</v>
      </c>
      <c r="D38" s="0" t="n">
        <v>1</v>
      </c>
      <c r="E38" s="16" t="n">
        <v>0.0112172807432716</v>
      </c>
    </row>
    <row r="39" customFormat="false" ht="12.8" hidden="false" customHeight="false" outlineLevel="0" collapsed="false">
      <c r="A39" s="15" t="s">
        <v>98</v>
      </c>
      <c r="B39" s="16" t="n">
        <v>0.0168331644976959</v>
      </c>
      <c r="C39" s="15" t="s">
        <v>99</v>
      </c>
      <c r="D39" s="0" t="n">
        <v>1</v>
      </c>
      <c r="E39" s="16" t="n">
        <v>0.00184857282181974</v>
      </c>
    </row>
    <row r="40" customFormat="false" ht="12.8" hidden="false" customHeight="false" outlineLevel="0" collapsed="false">
      <c r="A40" s="15" t="s">
        <v>100</v>
      </c>
      <c r="B40" s="16" t="n">
        <v>-0.0161752037830122</v>
      </c>
      <c r="C40" s="15" t="s">
        <v>101</v>
      </c>
      <c r="D40" s="0" t="n">
        <v>1</v>
      </c>
      <c r="E40" s="16" t="n">
        <v>0.011488479810596</v>
      </c>
    </row>
    <row r="41" customFormat="false" ht="12.8" hidden="false" customHeight="false" outlineLevel="0" collapsed="false">
      <c r="A41" s="15" t="s">
        <v>102</v>
      </c>
      <c r="B41" s="16" t="n">
        <v>0.0287084920195644</v>
      </c>
      <c r="C41" s="15" t="s">
        <v>103</v>
      </c>
      <c r="D41" s="0" t="n">
        <v>1</v>
      </c>
      <c r="E41" s="16" t="n">
        <v>0.00313553817669664</v>
      </c>
    </row>
    <row r="42" customFormat="false" ht="12.8" hidden="false" customHeight="false" outlineLevel="0" collapsed="false">
      <c r="A42" s="15" t="s">
        <v>104</v>
      </c>
      <c r="B42" s="16" t="n">
        <v>0.0140305972605868</v>
      </c>
      <c r="C42" s="15" t="s">
        <v>105</v>
      </c>
      <c r="D42" s="0" t="n">
        <v>1</v>
      </c>
      <c r="E42" s="16" t="n">
        <v>0.00416664423407896</v>
      </c>
    </row>
    <row r="43" customFormat="false" ht="12.8" hidden="false" customHeight="false" outlineLevel="0" collapsed="false">
      <c r="A43" s="15" t="s">
        <v>106</v>
      </c>
      <c r="B43" s="16" t="n">
        <v>-0.0183331675622085</v>
      </c>
      <c r="C43" s="15" t="s">
        <v>107</v>
      </c>
      <c r="D43" s="0" t="n">
        <v>1</v>
      </c>
      <c r="E43" s="16" t="n">
        <v>0.00633784383928934</v>
      </c>
    </row>
    <row r="44" customFormat="false" ht="12.8" hidden="false" customHeight="false" outlineLevel="0" collapsed="false">
      <c r="A44" s="15" t="s">
        <v>108</v>
      </c>
      <c r="B44" s="16" t="n">
        <v>0.0149615694988685</v>
      </c>
      <c r="C44" s="15" t="s">
        <v>109</v>
      </c>
      <c r="D44" s="0" t="n">
        <v>1</v>
      </c>
      <c r="E44" s="16" t="n">
        <v>0.0148230308047898</v>
      </c>
    </row>
    <row r="45" customFormat="false" ht="12.8" hidden="false" customHeight="false" outlineLevel="0" collapsed="false">
      <c r="A45" s="15" t="s">
        <v>109</v>
      </c>
      <c r="B45" s="16" t="n">
        <v>-0.0148230308047898</v>
      </c>
      <c r="C45" s="15" t="s">
        <v>110</v>
      </c>
      <c r="D45" s="0" t="n">
        <v>2</v>
      </c>
      <c r="E45" s="16" t="n">
        <v>0.0141858105942125</v>
      </c>
    </row>
    <row r="46" customFormat="false" ht="12.8" hidden="false" customHeight="false" outlineLevel="0" collapsed="false">
      <c r="A46" s="15" t="s">
        <v>110</v>
      </c>
      <c r="B46" s="16" t="n">
        <v>0.0141858105942125</v>
      </c>
      <c r="C46" s="15" t="s">
        <v>111</v>
      </c>
      <c r="D46" s="0" t="n">
        <v>1</v>
      </c>
      <c r="E46" s="16" t="n">
        <v>0.00822177122359006</v>
      </c>
    </row>
    <row r="47" customFormat="false" ht="12.8" hidden="false" customHeight="false" outlineLevel="0" collapsed="false">
      <c r="A47" s="15" t="s">
        <v>112</v>
      </c>
      <c r="B47" s="16" t="n">
        <v>0.0208812879902367</v>
      </c>
      <c r="C47" s="15" t="s">
        <v>113</v>
      </c>
      <c r="D47" s="0" t="n">
        <v>5</v>
      </c>
      <c r="E47" s="16" t="n">
        <v>0.00330293587232137</v>
      </c>
    </row>
    <row r="48" customFormat="false" ht="12.8" hidden="false" customHeight="false" outlineLevel="0" collapsed="false">
      <c r="A48" s="15" t="s">
        <v>114</v>
      </c>
      <c r="B48" s="16" t="n">
        <v>-0.0162692202995253</v>
      </c>
      <c r="C48" s="15" t="s">
        <v>115</v>
      </c>
      <c r="D48" s="0" t="n">
        <v>1</v>
      </c>
      <c r="E48" s="16" t="n">
        <v>0.0123154604454259</v>
      </c>
    </row>
    <row r="49" customFormat="false" ht="12.8" hidden="false" customHeight="false" outlineLevel="0" collapsed="false">
      <c r="A49" s="15" t="s">
        <v>116</v>
      </c>
      <c r="B49" s="16" t="n">
        <v>0.0157165856801928</v>
      </c>
      <c r="C49" s="15" t="s">
        <v>117</v>
      </c>
      <c r="D49" s="0" t="n">
        <v>1</v>
      </c>
      <c r="E49" s="16" t="n">
        <v>0.0166787586156498</v>
      </c>
    </row>
    <row r="50" customFormat="false" ht="12.8" hidden="false" customHeight="false" outlineLevel="0" collapsed="false">
      <c r="A50" s="15" t="s">
        <v>117</v>
      </c>
      <c r="B50" s="16" t="n">
        <v>-0.0166787586156498</v>
      </c>
      <c r="C50" s="15" t="s">
        <v>118</v>
      </c>
      <c r="D50" s="0" t="n">
        <v>2</v>
      </c>
      <c r="E50" s="16" t="n">
        <v>0.000279661611275231</v>
      </c>
    </row>
    <row r="51" customFormat="false" ht="12.8" hidden="false" customHeight="false" outlineLevel="0" collapsed="false">
      <c r="A51" s="15" t="s">
        <v>119</v>
      </c>
      <c r="B51" s="16" t="n">
        <v>-0.0168078175679373</v>
      </c>
      <c r="C51" s="15" t="s">
        <v>118</v>
      </c>
      <c r="D51" s="0" t="n">
        <v>1</v>
      </c>
      <c r="E51" s="16" t="n">
        <v>0.000279661611275231</v>
      </c>
    </row>
    <row r="52" customFormat="false" ht="12.8" hidden="false" customHeight="false" outlineLevel="0" collapsed="false">
      <c r="A52" s="15" t="s">
        <v>120</v>
      </c>
      <c r="B52" s="16" t="n">
        <v>-0.0211076714607003</v>
      </c>
      <c r="C52" s="15" t="s">
        <v>121</v>
      </c>
      <c r="D52" s="0" t="n">
        <v>1</v>
      </c>
      <c r="E52" s="16" t="n">
        <v>0.00980293537635741</v>
      </c>
    </row>
    <row r="53" customFormat="false" ht="12.8" hidden="false" customHeight="false" outlineLevel="0" collapsed="false">
      <c r="A53" s="15" t="s">
        <v>122</v>
      </c>
      <c r="B53" s="16" t="n">
        <v>0.0146898448524682</v>
      </c>
      <c r="C53" s="15" t="s">
        <v>123</v>
      </c>
      <c r="D53" s="0" t="n">
        <v>2</v>
      </c>
      <c r="E53" s="16" t="n">
        <v>0.0055063717692776</v>
      </c>
    </row>
    <row r="54" customFormat="false" ht="12.8" hidden="false" customHeight="false" outlineLevel="0" collapsed="false">
      <c r="A54" s="15" t="s">
        <v>124</v>
      </c>
      <c r="B54" s="16" t="n">
        <v>0.0157147805541661</v>
      </c>
      <c r="C54" s="15" t="s">
        <v>125</v>
      </c>
      <c r="D54" s="0" t="n">
        <v>2</v>
      </c>
      <c r="E54" s="16" t="n">
        <v>0.018774071168387</v>
      </c>
    </row>
    <row r="55" customFormat="false" ht="12.8" hidden="false" customHeight="false" outlineLevel="0" collapsed="false">
      <c r="A55" s="15" t="s">
        <v>125</v>
      </c>
      <c r="B55" s="16" t="n">
        <v>-0.018774071168387</v>
      </c>
      <c r="C55" s="15" t="s">
        <v>126</v>
      </c>
      <c r="D55" s="0" t="n">
        <v>2</v>
      </c>
      <c r="E55" s="16" t="n">
        <v>0.0120555495637054</v>
      </c>
    </row>
    <row r="56" customFormat="false" ht="12.8" hidden="false" customHeight="false" outlineLevel="0" collapsed="false">
      <c r="A56" s="15" t="s">
        <v>127</v>
      </c>
      <c r="B56" s="16" t="n">
        <v>0.019691804721758</v>
      </c>
      <c r="C56" s="15" t="s">
        <v>128</v>
      </c>
      <c r="D56" s="0" t="n">
        <v>3</v>
      </c>
      <c r="E56" s="16" t="n">
        <v>0.000714560575669004</v>
      </c>
    </row>
    <row r="57" customFormat="false" ht="12.8" hidden="false" customHeight="false" outlineLevel="0" collapsed="false">
      <c r="A57" s="15" t="s">
        <v>129</v>
      </c>
      <c r="B57" s="16" t="n">
        <v>0.0149167001459526</v>
      </c>
      <c r="C57" s="15" t="s">
        <v>130</v>
      </c>
      <c r="D57" s="0" t="n">
        <v>1</v>
      </c>
      <c r="E57" s="16" t="n">
        <v>0.00223610395315653</v>
      </c>
    </row>
    <row r="58" customFormat="false" ht="12.8" hidden="false" customHeight="false" outlineLevel="0" collapsed="false">
      <c r="A58" s="15" t="s">
        <v>131</v>
      </c>
      <c r="B58" s="16" t="n">
        <v>0.0197622595512607</v>
      </c>
      <c r="C58" s="15" t="s">
        <v>132</v>
      </c>
      <c r="D58" s="0" t="n">
        <v>1</v>
      </c>
      <c r="E58" s="16" t="n">
        <v>0.000734243303515995</v>
      </c>
    </row>
    <row r="59" customFormat="false" ht="12.8" hidden="false" customHeight="false" outlineLevel="0" collapsed="false">
      <c r="A59" s="15" t="s">
        <v>133</v>
      </c>
      <c r="B59" s="16" t="n">
        <v>-0.0221578190677536</v>
      </c>
      <c r="C59" s="15" t="s">
        <v>134</v>
      </c>
      <c r="D59" s="0" t="n">
        <v>1</v>
      </c>
      <c r="E59" s="16" t="n">
        <v>0.0040155549707366</v>
      </c>
    </row>
    <row r="60" customFormat="false" ht="12.8" hidden="false" customHeight="false" outlineLevel="0" collapsed="false">
      <c r="A60" s="15" t="s">
        <v>135</v>
      </c>
      <c r="B60" s="16" t="n">
        <v>-0.0295867179627701</v>
      </c>
      <c r="C60" s="15" t="s">
        <v>136</v>
      </c>
      <c r="D60" s="0" t="n">
        <v>3</v>
      </c>
      <c r="E60" s="16" t="n">
        <v>0.0145039557201921</v>
      </c>
    </row>
    <row r="61" customFormat="false" ht="12.8" hidden="false" customHeight="false" outlineLevel="0" collapsed="false">
      <c r="A61" s="15" t="s">
        <v>136</v>
      </c>
      <c r="B61" s="16" t="n">
        <v>0.0145039557201921</v>
      </c>
      <c r="C61" s="15" t="s">
        <v>137</v>
      </c>
      <c r="D61" s="0" t="n">
        <v>1</v>
      </c>
      <c r="E61" s="16" t="n">
        <v>0.00380704762775387</v>
      </c>
    </row>
    <row r="62" customFormat="false" ht="12.8" hidden="false" customHeight="false" outlineLevel="0" collapsed="false">
      <c r="A62" s="15" t="s">
        <v>138</v>
      </c>
      <c r="B62" s="16" t="n">
        <v>-0.0368956891339006</v>
      </c>
      <c r="C62" s="15" t="s">
        <v>139</v>
      </c>
      <c r="D62" s="0" t="n">
        <v>2</v>
      </c>
      <c r="E62" s="16" t="n">
        <v>0.00955027007613747</v>
      </c>
    </row>
    <row r="63" customFormat="false" ht="12.8" hidden="false" customHeight="false" outlineLevel="0" collapsed="false">
      <c r="A63" s="15" t="s">
        <v>140</v>
      </c>
      <c r="B63" s="16" t="n">
        <v>-0.0143138593623651</v>
      </c>
      <c r="C63" s="15" t="s">
        <v>141</v>
      </c>
      <c r="D63" s="0" t="n">
        <v>1</v>
      </c>
      <c r="E63" s="16" t="n">
        <v>0.0296055856124358</v>
      </c>
    </row>
    <row r="64" customFormat="false" ht="12.8" hidden="false" customHeight="false" outlineLevel="0" collapsed="false">
      <c r="A64" s="15" t="s">
        <v>141</v>
      </c>
      <c r="B64" s="16" t="n">
        <v>0.0296055856124358</v>
      </c>
      <c r="C64" s="15" t="s">
        <v>142</v>
      </c>
      <c r="D64" s="0" t="n">
        <v>1</v>
      </c>
      <c r="E64" s="16" t="n">
        <v>0.0250217448171661</v>
      </c>
    </row>
    <row r="65" customFormat="false" ht="12.8" hidden="false" customHeight="false" outlineLevel="0" collapsed="false">
      <c r="A65" s="15" t="s">
        <v>142</v>
      </c>
      <c r="B65" s="16" t="n">
        <v>-0.0250217448171661</v>
      </c>
      <c r="C65" s="15" t="s">
        <v>143</v>
      </c>
      <c r="D65" s="0" t="n">
        <v>3</v>
      </c>
      <c r="E65" s="16" t="n">
        <v>0.00915948352555001</v>
      </c>
    </row>
    <row r="66" customFormat="false" ht="12.8" hidden="false" customHeight="false" outlineLevel="0" collapsed="false">
      <c r="A66" s="15" t="s">
        <v>144</v>
      </c>
      <c r="B66" s="16" t="n">
        <v>-0.0248552557557331</v>
      </c>
      <c r="C66" s="15" t="s">
        <v>143</v>
      </c>
      <c r="D66" s="0" t="n">
        <v>2</v>
      </c>
      <c r="E66" s="16" t="n">
        <v>0.00915948352555001</v>
      </c>
    </row>
    <row r="67" customFormat="false" ht="12.8" hidden="false" customHeight="false" outlineLevel="0" collapsed="false">
      <c r="A67" s="15" t="s">
        <v>145</v>
      </c>
      <c r="B67" s="16" t="n">
        <v>-0.0296990613195581</v>
      </c>
      <c r="C67" s="15" t="s">
        <v>143</v>
      </c>
      <c r="D67" s="0" t="n">
        <v>1</v>
      </c>
      <c r="E67" s="16" t="n">
        <v>0.00915948352555001</v>
      </c>
    </row>
    <row r="68" customFormat="false" ht="12.8" hidden="false" customHeight="false" outlineLevel="0" collapsed="false">
      <c r="A68" s="15" t="s">
        <v>146</v>
      </c>
      <c r="B68" s="16" t="n">
        <v>0.0306257536017759</v>
      </c>
      <c r="C68" s="15" t="s">
        <v>147</v>
      </c>
      <c r="D68" s="0" t="n">
        <v>8</v>
      </c>
      <c r="E68" s="16" t="n">
        <v>0.00243273853348345</v>
      </c>
    </row>
    <row r="69" customFormat="false" ht="12.8" hidden="false" customHeight="false" outlineLevel="0" collapsed="false">
      <c r="A69" s="15" t="s">
        <v>148</v>
      </c>
      <c r="B69" s="16" t="n">
        <v>0.0246278385258843</v>
      </c>
      <c r="C69" s="15" t="s">
        <v>147</v>
      </c>
      <c r="D69" s="0" t="n">
        <v>5</v>
      </c>
      <c r="E69" s="16" t="n">
        <v>0.00243273853348345</v>
      </c>
    </row>
    <row r="70" customFormat="false" ht="12.8" hidden="false" customHeight="false" outlineLevel="0" collapsed="false">
      <c r="A70" s="15" t="s">
        <v>149</v>
      </c>
      <c r="B70" s="16" t="n">
        <v>0.0240991085699886</v>
      </c>
      <c r="C70" s="15" t="s">
        <v>147</v>
      </c>
      <c r="D70" s="0" t="n">
        <v>3</v>
      </c>
      <c r="E70" s="16" t="n">
        <v>0.00243273853348345</v>
      </c>
    </row>
    <row r="71" customFormat="false" ht="12.8" hidden="false" customHeight="false" outlineLevel="0" collapsed="false">
      <c r="A71" s="15" t="s">
        <v>150</v>
      </c>
      <c r="B71" s="16" t="n">
        <v>-0.0167777485594394</v>
      </c>
      <c r="C71" s="15" t="s">
        <v>151</v>
      </c>
      <c r="D71" s="0" t="n">
        <v>1</v>
      </c>
      <c r="E71" s="16" t="n">
        <v>0.0107954006318224</v>
      </c>
    </row>
    <row r="72" customFormat="false" ht="12.8" hidden="false" customHeight="false" outlineLevel="0" collapsed="false">
      <c r="A72" s="15" t="s">
        <v>152</v>
      </c>
      <c r="B72" s="16" t="n">
        <v>-0.0319213217222498</v>
      </c>
      <c r="C72" s="15" t="s">
        <v>153</v>
      </c>
      <c r="D72" s="0" t="n">
        <v>2</v>
      </c>
      <c r="E72" s="16" t="n">
        <v>5.27342720155898E-005</v>
      </c>
    </row>
    <row r="73" customFormat="false" ht="12.8" hidden="false" customHeight="false" outlineLevel="0" collapsed="false">
      <c r="A73" s="15" t="s">
        <v>154</v>
      </c>
      <c r="B73" s="16" t="n">
        <v>-0.0270046539323536</v>
      </c>
      <c r="C73" s="15" t="s">
        <v>155</v>
      </c>
      <c r="D73" s="0" t="n">
        <v>1</v>
      </c>
      <c r="E73" s="16" t="n">
        <v>0.0125975744401829</v>
      </c>
    </row>
    <row r="74" customFormat="false" ht="12.8" hidden="false" customHeight="false" outlineLevel="0" collapsed="false">
      <c r="A74" s="15" t="s">
        <v>156</v>
      </c>
      <c r="B74" s="16" t="n">
        <v>0.0213460314207684</v>
      </c>
      <c r="C74" s="15" t="s">
        <v>157</v>
      </c>
      <c r="D74" s="0" t="n">
        <v>3</v>
      </c>
      <c r="E74" s="16" t="n">
        <v>0.00499189374334387</v>
      </c>
    </row>
    <row r="75" customFormat="false" ht="12.8" hidden="false" customHeight="false" outlineLevel="0" collapsed="false">
      <c r="A75" s="15" t="s">
        <v>158</v>
      </c>
      <c r="B75" s="16" t="n">
        <v>0.025562942477636</v>
      </c>
      <c r="C75" s="15" t="s">
        <v>159</v>
      </c>
      <c r="D75" s="0" t="n">
        <v>1</v>
      </c>
      <c r="E75" s="16" t="n">
        <v>0.00213020016374343</v>
      </c>
    </row>
    <row r="76" customFormat="false" ht="12.8" hidden="false" customHeight="false" outlineLevel="0" collapsed="false">
      <c r="A76" s="15" t="s">
        <v>160</v>
      </c>
      <c r="B76" s="16" t="n">
        <v>-0.0142287031919098</v>
      </c>
      <c r="C76" s="15" t="s">
        <v>161</v>
      </c>
      <c r="D76" s="0" t="n">
        <v>1</v>
      </c>
      <c r="E76" s="16" t="n">
        <v>0.00173816311213275</v>
      </c>
    </row>
    <row r="77" customFormat="false" ht="12.8" hidden="false" customHeight="false" outlineLevel="0" collapsed="false">
      <c r="A77" s="15" t="s">
        <v>162</v>
      </c>
      <c r="B77" s="16" t="n">
        <v>0.0151772838570219</v>
      </c>
      <c r="C77" s="15" t="s">
        <v>163</v>
      </c>
      <c r="D77" s="0" t="n">
        <v>2</v>
      </c>
      <c r="E77" s="16" t="n">
        <v>0.00165063953894428</v>
      </c>
    </row>
    <row r="78" customFormat="false" ht="12.8" hidden="false" customHeight="false" outlineLevel="0" collapsed="false">
      <c r="A78" s="15" t="s">
        <v>164</v>
      </c>
      <c r="B78" s="16" t="n">
        <v>-0.0157746294649319</v>
      </c>
      <c r="C78" s="15" t="s">
        <v>165</v>
      </c>
      <c r="D78" s="0" t="n">
        <v>1</v>
      </c>
      <c r="E78" s="16" t="n">
        <v>0.00786935336902108</v>
      </c>
    </row>
    <row r="79" customFormat="false" ht="12.8" hidden="false" customHeight="false" outlineLevel="0" collapsed="false">
      <c r="A79" s="15" t="s">
        <v>166</v>
      </c>
      <c r="B79" s="16" t="n">
        <v>-0.0252993903436859</v>
      </c>
      <c r="C79" s="15" t="s">
        <v>167</v>
      </c>
      <c r="D79" s="0" t="n">
        <v>1</v>
      </c>
      <c r="E79" s="16" t="n">
        <v>0.00654638305515748</v>
      </c>
    </row>
    <row r="80" customFormat="false" ht="12.8" hidden="false" customHeight="false" outlineLevel="0" collapsed="false">
      <c r="A80" s="15" t="s">
        <v>168</v>
      </c>
      <c r="B80" s="16" t="n">
        <v>0.0267866121311056</v>
      </c>
      <c r="C80" s="15" t="s">
        <v>169</v>
      </c>
      <c r="D80" s="0" t="n">
        <v>3</v>
      </c>
      <c r="E80" s="16" t="n">
        <v>0.00063605740795499</v>
      </c>
    </row>
    <row r="81" customFormat="false" ht="12.8" hidden="false" customHeight="false" outlineLevel="0" collapsed="false">
      <c r="A81" s="15" t="s">
        <v>170</v>
      </c>
      <c r="B81" s="16" t="n">
        <v>0.0157059171497116</v>
      </c>
      <c r="C81" s="15" t="s">
        <v>169</v>
      </c>
      <c r="D81" s="0" t="n">
        <v>2</v>
      </c>
      <c r="E81" s="16" t="n">
        <v>0.00063605740795499</v>
      </c>
    </row>
    <row r="82" customFormat="false" ht="12.8" hidden="false" customHeight="false" outlineLevel="0" collapsed="false">
      <c r="A82" s="15" t="s">
        <v>171</v>
      </c>
      <c r="B82" s="16" t="n">
        <v>-0.0249618434470437</v>
      </c>
      <c r="C82" s="15" t="s">
        <v>172</v>
      </c>
      <c r="D82" s="0" t="n">
        <v>1</v>
      </c>
      <c r="E82" s="16" t="n">
        <v>0.0067960069234226</v>
      </c>
    </row>
    <row r="83" customFormat="false" ht="12.8" hidden="false" customHeight="false" outlineLevel="0" collapsed="false">
      <c r="A83" s="15" t="s">
        <v>173</v>
      </c>
      <c r="B83" s="16" t="n">
        <v>0.0179755411545295</v>
      </c>
      <c r="C83" s="15" t="s">
        <v>174</v>
      </c>
      <c r="D83" s="0" t="n">
        <v>1</v>
      </c>
      <c r="E83" s="16" t="n">
        <v>0.00654857069501335</v>
      </c>
    </row>
    <row r="84" customFormat="false" ht="12.8" hidden="false" customHeight="false" outlineLevel="0" collapsed="false">
      <c r="A84" s="15" t="s">
        <v>175</v>
      </c>
      <c r="B84" s="16" t="n">
        <v>0.0143263052457128</v>
      </c>
      <c r="C84" s="15" t="s">
        <v>176</v>
      </c>
      <c r="D84" s="0" t="n">
        <v>1</v>
      </c>
      <c r="E84" s="16" t="n">
        <v>0.00432861865675977</v>
      </c>
    </row>
    <row r="85" customFormat="false" ht="12.8" hidden="false" customHeight="false" outlineLevel="0" collapsed="false">
      <c r="A85" s="15" t="s">
        <v>177</v>
      </c>
      <c r="B85" s="16" t="n">
        <v>-0.0368274584905601</v>
      </c>
      <c r="C85" s="15" t="s">
        <v>178</v>
      </c>
      <c r="D85" s="0" t="n">
        <v>3</v>
      </c>
      <c r="E85" s="16" t="n">
        <v>0.0377209499875008</v>
      </c>
    </row>
    <row r="86" customFormat="false" ht="12.8" hidden="false" customHeight="false" outlineLevel="0" collapsed="false">
      <c r="A86" s="15" t="s">
        <v>178</v>
      </c>
      <c r="B86" s="16" t="n">
        <v>0.0377209499875008</v>
      </c>
      <c r="C86" s="15" t="s">
        <v>179</v>
      </c>
      <c r="D86" s="0" t="n">
        <v>2</v>
      </c>
      <c r="E86" s="16" t="n">
        <v>0.000931045904232333</v>
      </c>
    </row>
    <row r="87" customFormat="false" ht="12.8" hidden="false" customHeight="false" outlineLevel="0" collapsed="false">
      <c r="A87" s="15" t="s">
        <v>180</v>
      </c>
      <c r="B87" s="16" t="n">
        <v>-0.0141628898890257</v>
      </c>
      <c r="C87" s="15" t="s">
        <v>181</v>
      </c>
      <c r="D87" s="0" t="n">
        <v>4</v>
      </c>
      <c r="E87" s="16" t="n">
        <v>0.0163530961268618</v>
      </c>
    </row>
    <row r="88" customFormat="false" ht="12.8" hidden="false" customHeight="false" outlineLevel="0" collapsed="false">
      <c r="A88" s="15" t="s">
        <v>181</v>
      </c>
      <c r="B88" s="16" t="n">
        <v>0.0163530961268618</v>
      </c>
      <c r="C88" s="15" t="s">
        <v>182</v>
      </c>
      <c r="D88" s="0" t="n">
        <v>2</v>
      </c>
      <c r="E88" s="16" t="n">
        <v>0.017852542089914</v>
      </c>
    </row>
    <row r="89" customFormat="false" ht="12.8" hidden="false" customHeight="false" outlineLevel="0" collapsed="false">
      <c r="A89" s="15" t="s">
        <v>182</v>
      </c>
      <c r="B89" s="16" t="n">
        <v>-0.017852542089914</v>
      </c>
      <c r="C89" s="15" t="s">
        <v>183</v>
      </c>
      <c r="D89" s="0" t="n">
        <v>1</v>
      </c>
      <c r="E89" s="16" t="n">
        <v>4.68159314700533E-005</v>
      </c>
    </row>
    <row r="90" customFormat="false" ht="12.8" hidden="false" customHeight="false" outlineLevel="0" collapsed="false">
      <c r="A90" s="15" t="s">
        <v>184</v>
      </c>
      <c r="B90" s="16" t="n">
        <v>0.0227208658650744</v>
      </c>
      <c r="C90" s="15" t="s">
        <v>185</v>
      </c>
      <c r="D90" s="0" t="n">
        <v>1</v>
      </c>
      <c r="E90" s="16" t="n">
        <v>0.00705747360722081</v>
      </c>
    </row>
    <row r="91" customFormat="false" ht="12.8" hidden="false" customHeight="false" outlineLevel="0" collapsed="false">
      <c r="A91" s="15" t="s">
        <v>186</v>
      </c>
      <c r="B91" s="16" t="n">
        <v>0.0161050989964363</v>
      </c>
      <c r="C91" s="15" t="s">
        <v>187</v>
      </c>
      <c r="D91" s="0" t="n">
        <v>4</v>
      </c>
      <c r="E91" s="16" t="n">
        <v>0.00577937648873171</v>
      </c>
    </row>
    <row r="92" customFormat="false" ht="12.8" hidden="false" customHeight="false" outlineLevel="0" collapsed="false">
      <c r="A92" s="15" t="s">
        <v>188</v>
      </c>
      <c r="B92" s="16" t="n">
        <v>-0.0302433881628667</v>
      </c>
      <c r="C92" s="15" t="s">
        <v>189</v>
      </c>
      <c r="D92" s="0" t="n">
        <v>1</v>
      </c>
      <c r="E92" s="16" t="n">
        <v>0.0150912347555172</v>
      </c>
    </row>
    <row r="93" customFormat="false" ht="12.8" hidden="false" customHeight="false" outlineLevel="0" collapsed="false">
      <c r="A93" s="15" t="s">
        <v>189</v>
      </c>
      <c r="B93" s="16" t="n">
        <v>0.0150912347555172</v>
      </c>
      <c r="C93" s="15" t="s">
        <v>190</v>
      </c>
      <c r="D93" s="0" t="n">
        <v>1</v>
      </c>
      <c r="E93" s="16" t="n">
        <v>0.00271430395157379</v>
      </c>
    </row>
    <row r="94" customFormat="false" ht="12.8" hidden="false" customHeight="false" outlineLevel="0" collapsed="false">
      <c r="A94" s="15" t="s">
        <v>191</v>
      </c>
      <c r="B94" s="16" t="n">
        <v>0.0140491404094733</v>
      </c>
      <c r="C94" s="15" t="s">
        <v>192</v>
      </c>
      <c r="D94" s="0" t="n">
        <v>4</v>
      </c>
      <c r="E94" s="16" t="n">
        <v>0.00489951365598037</v>
      </c>
    </row>
    <row r="95" customFormat="false" ht="12.8" hidden="false" customHeight="false" outlineLevel="0" collapsed="false">
      <c r="A95" s="15" t="s">
        <v>193</v>
      </c>
      <c r="B95" s="16" t="n">
        <v>-0.0211093847367767</v>
      </c>
      <c r="C95" s="15" t="s">
        <v>194</v>
      </c>
      <c r="D95" s="0" t="n">
        <v>3</v>
      </c>
      <c r="E95" s="16" t="n">
        <v>0.0017951629915405</v>
      </c>
    </row>
    <row r="96" customFormat="false" ht="12.8" hidden="false" customHeight="false" outlineLevel="0" collapsed="false">
      <c r="A96" s="15" t="s">
        <v>195</v>
      </c>
      <c r="B96" s="16" t="n">
        <v>-0.0278176229814999</v>
      </c>
      <c r="C96" s="15" t="s">
        <v>196</v>
      </c>
      <c r="D96" s="0" t="n">
        <v>1</v>
      </c>
      <c r="E96" s="16" t="n">
        <v>0.0151115752768316</v>
      </c>
    </row>
    <row r="97" customFormat="false" ht="12.8" hidden="false" customHeight="false" outlineLevel="0" collapsed="false">
      <c r="A97" s="15" t="s">
        <v>196</v>
      </c>
      <c r="B97" s="16" t="n">
        <v>0.0151115752768316</v>
      </c>
      <c r="C97" s="15" t="s">
        <v>197</v>
      </c>
      <c r="D97" s="0" t="n">
        <v>1</v>
      </c>
      <c r="E97" s="16" t="n">
        <v>0.0218068332812315</v>
      </c>
    </row>
    <row r="98" customFormat="false" ht="12.8" hidden="false" customHeight="false" outlineLevel="0" collapsed="false">
      <c r="A98" s="15" t="s">
        <v>197</v>
      </c>
      <c r="B98" s="16" t="n">
        <v>-0.0218068332812315</v>
      </c>
      <c r="C98" s="15" t="s">
        <v>198</v>
      </c>
      <c r="D98" s="0" t="n">
        <v>2</v>
      </c>
      <c r="E98" s="16" t="n">
        <v>0.0129555679228684</v>
      </c>
    </row>
    <row r="99" customFormat="false" ht="12.8" hidden="false" customHeight="false" outlineLevel="0" collapsed="false">
      <c r="A99" s="15" t="s">
        <v>199</v>
      </c>
      <c r="B99" s="16" t="n">
        <v>-0.0282566018396824</v>
      </c>
      <c r="C99" s="15" t="s">
        <v>200</v>
      </c>
      <c r="D99" s="0" t="n">
        <v>1</v>
      </c>
      <c r="E99" s="16" t="n">
        <v>0.00696944709495129</v>
      </c>
    </row>
    <row r="100" customFormat="false" ht="12.8" hidden="false" customHeight="false" outlineLevel="0" collapsed="false">
      <c r="A100" s="15" t="s">
        <v>201</v>
      </c>
      <c r="B100" s="16" t="n">
        <v>-0.0391658449740681</v>
      </c>
      <c r="C100" s="15" t="s">
        <v>202</v>
      </c>
      <c r="D100" s="0" t="n">
        <v>2</v>
      </c>
      <c r="E100" s="16" t="n">
        <v>0.0112514802662108</v>
      </c>
    </row>
    <row r="101" customFormat="false" ht="12.8" hidden="false" customHeight="false" outlineLevel="0" collapsed="false">
      <c r="A101" s="15" t="s">
        <v>203</v>
      </c>
      <c r="B101" s="16" t="n">
        <v>-0.0190138872826814</v>
      </c>
      <c r="C101" s="15" t="s">
        <v>204</v>
      </c>
      <c r="D101" s="0" t="n">
        <v>1</v>
      </c>
      <c r="E101" s="16" t="n">
        <v>0.0237684760186108</v>
      </c>
    </row>
    <row r="102" customFormat="false" ht="12.8" hidden="false" customHeight="false" outlineLevel="0" collapsed="false">
      <c r="A102" s="15" t="s">
        <v>204</v>
      </c>
      <c r="B102" s="16" t="n">
        <v>0.0237684760186108</v>
      </c>
      <c r="C102" s="15" t="s">
        <v>205</v>
      </c>
      <c r="D102" s="0" t="n">
        <v>2</v>
      </c>
      <c r="E102" s="16" t="n">
        <v>0.0170364037513607</v>
      </c>
    </row>
    <row r="103" customFormat="false" ht="12.8" hidden="false" customHeight="false" outlineLevel="0" collapsed="false">
      <c r="A103" s="15" t="s">
        <v>205</v>
      </c>
      <c r="B103" s="16" t="n">
        <v>-0.0170364037513607</v>
      </c>
      <c r="C103" s="15" t="s">
        <v>206</v>
      </c>
      <c r="D103" s="0" t="n">
        <v>1</v>
      </c>
      <c r="E103" s="16" t="n">
        <v>0.0127411358315209</v>
      </c>
    </row>
    <row r="104" customFormat="false" ht="12.8" hidden="false" customHeight="false" outlineLevel="0" collapsed="false">
      <c r="A104" s="15" t="s">
        <v>207</v>
      </c>
      <c r="B104" s="16" t="n">
        <v>0.0463831341919454</v>
      </c>
      <c r="C104" s="15" t="s">
        <v>208</v>
      </c>
      <c r="D104" s="0" t="n">
        <v>2</v>
      </c>
      <c r="E104" s="16" t="n">
        <v>0.0183233792919516</v>
      </c>
    </row>
    <row r="105" customFormat="false" ht="12.8" hidden="false" customHeight="false" outlineLevel="0" collapsed="false">
      <c r="A105" s="15" t="s">
        <v>208</v>
      </c>
      <c r="B105" s="16" t="n">
        <v>-0.0183233792919516</v>
      </c>
      <c r="C105" s="15" t="s">
        <v>209</v>
      </c>
      <c r="D105" s="0" t="n">
        <v>4</v>
      </c>
      <c r="E105" s="16" t="n">
        <v>0.00845205318411907</v>
      </c>
    </row>
    <row r="106" customFormat="false" ht="12.8" hidden="false" customHeight="false" outlineLevel="0" collapsed="false">
      <c r="A106" s="15" t="s">
        <v>210</v>
      </c>
      <c r="B106" s="16" t="n">
        <v>-0.0270377521979937</v>
      </c>
      <c r="C106" s="15" t="s">
        <v>209</v>
      </c>
      <c r="D106" s="0" t="n">
        <v>2</v>
      </c>
      <c r="E106" s="16" t="n">
        <v>0.00845205318411907</v>
      </c>
    </row>
    <row r="107" customFormat="false" ht="12.8" hidden="false" customHeight="false" outlineLevel="0" collapsed="false">
      <c r="A107" s="15" t="s">
        <v>211</v>
      </c>
      <c r="B107" s="16" t="n">
        <v>-0.0563459682000985</v>
      </c>
      <c r="C107" s="15" t="s">
        <v>212</v>
      </c>
      <c r="D107" s="0" t="n">
        <v>2</v>
      </c>
      <c r="E107" s="16" t="n">
        <v>0.00138167803248167</v>
      </c>
    </row>
    <row r="108" customFormat="false" ht="12.8" hidden="false" customHeight="false" outlineLevel="0" collapsed="false">
      <c r="A108" s="15" t="s">
        <v>213</v>
      </c>
      <c r="B108" s="16" t="n">
        <v>-0.062785531646183</v>
      </c>
      <c r="C108" s="15" t="s">
        <v>212</v>
      </c>
      <c r="D108" s="0" t="n">
        <v>1</v>
      </c>
      <c r="E108" s="16" t="n">
        <v>0.00138167803248167</v>
      </c>
    </row>
    <row r="109" customFormat="false" ht="12.8" hidden="false" customHeight="false" outlineLevel="0" collapsed="false">
      <c r="A109" s="15" t="s">
        <v>214</v>
      </c>
      <c r="B109" s="16" t="n">
        <v>-0.0183588918250233</v>
      </c>
      <c r="C109" s="15" t="s">
        <v>215</v>
      </c>
      <c r="D109" s="0" t="n">
        <v>1</v>
      </c>
      <c r="E109" s="16" t="n">
        <v>0.112072265419818</v>
      </c>
    </row>
    <row r="110" customFormat="false" ht="12.8" hidden="false" customHeight="false" outlineLevel="0" collapsed="false">
      <c r="A110" s="15" t="s">
        <v>215</v>
      </c>
      <c r="B110" s="16" t="n">
        <v>0.112072265419818</v>
      </c>
      <c r="C110" s="15" t="s">
        <v>216</v>
      </c>
      <c r="D110" s="0" t="n">
        <v>1</v>
      </c>
      <c r="E110" s="16" t="n">
        <v>0.042589481339127</v>
      </c>
    </row>
    <row r="111" customFormat="false" ht="12.8" hidden="false" customHeight="false" outlineLevel="0" collapsed="false">
      <c r="A111" s="15" t="s">
        <v>216</v>
      </c>
      <c r="B111" s="16" t="n">
        <v>-0.042589481339127</v>
      </c>
      <c r="C111" s="15" t="s">
        <v>217</v>
      </c>
      <c r="D111" s="0" t="n">
        <v>1</v>
      </c>
      <c r="E111" s="16" t="n">
        <v>0.0173231833880891</v>
      </c>
    </row>
    <row r="112" customFormat="false" ht="12.8" hidden="false" customHeight="false" outlineLevel="0" collapsed="false">
      <c r="A112" s="15" t="s">
        <v>217</v>
      </c>
      <c r="B112" s="16" t="n">
        <v>0.0173231833880891</v>
      </c>
      <c r="C112" s="15" t="s">
        <v>218</v>
      </c>
      <c r="D112" s="0" t="n">
        <v>3</v>
      </c>
      <c r="E112" s="16" t="n">
        <v>0.0307959696912894</v>
      </c>
    </row>
    <row r="113" customFormat="false" ht="12.8" hidden="false" customHeight="false" outlineLevel="0" collapsed="false">
      <c r="A113" s="15" t="s">
        <v>218</v>
      </c>
      <c r="B113" s="16" t="n">
        <v>-0.0307959696912894</v>
      </c>
      <c r="C113" s="15" t="s">
        <v>219</v>
      </c>
      <c r="D113" s="0" t="n">
        <v>3</v>
      </c>
      <c r="E113" s="16" t="n">
        <v>0.0254921570524871</v>
      </c>
    </row>
    <row r="114" customFormat="false" ht="12.8" hidden="false" customHeight="false" outlineLevel="0" collapsed="false">
      <c r="A114" s="15" t="s">
        <v>220</v>
      </c>
      <c r="B114" s="16" t="n">
        <v>-0.0252609636173508</v>
      </c>
      <c r="C114" s="15" t="s">
        <v>219</v>
      </c>
      <c r="D114" s="0" t="n">
        <v>1</v>
      </c>
      <c r="E114" s="16" t="n">
        <v>0.0254921570524871</v>
      </c>
    </row>
    <row r="115" customFormat="false" ht="12.8" hidden="false" customHeight="false" outlineLevel="0" collapsed="false">
      <c r="A115" s="15" t="s">
        <v>219</v>
      </c>
      <c r="B115" s="16" t="n">
        <v>0.0254921570524871</v>
      </c>
      <c r="C115" s="15" t="s">
        <v>221</v>
      </c>
      <c r="D115" s="0" t="n">
        <v>4</v>
      </c>
      <c r="E115" s="16" t="n">
        <v>0.000371192877358931</v>
      </c>
    </row>
    <row r="116" customFormat="false" ht="12.8" hidden="false" customHeight="false" outlineLevel="0" collapsed="false">
      <c r="A116" s="15" t="s">
        <v>222</v>
      </c>
      <c r="B116" s="16" t="n">
        <v>0.0225344984086487</v>
      </c>
      <c r="C116" s="15" t="s">
        <v>221</v>
      </c>
      <c r="D116" s="0" t="n">
        <v>3</v>
      </c>
      <c r="E116" s="16" t="n">
        <v>0.000371192877358931</v>
      </c>
    </row>
    <row r="117" customFormat="false" ht="12.8" hidden="false" customHeight="false" outlineLevel="0" collapsed="false">
      <c r="A117" s="15" t="s">
        <v>223</v>
      </c>
      <c r="B117" s="16" t="n">
        <v>0.0271747299334338</v>
      </c>
      <c r="C117" s="15" t="s">
        <v>221</v>
      </c>
      <c r="D117" s="0" t="n">
        <v>2</v>
      </c>
      <c r="E117" s="16" t="n">
        <v>0.000371192877358931</v>
      </c>
    </row>
    <row r="118" customFormat="false" ht="12.8" hidden="false" customHeight="false" outlineLevel="0" collapsed="false">
      <c r="A118" s="15" t="s">
        <v>224</v>
      </c>
      <c r="B118" s="16" t="n">
        <v>0.016198627044432</v>
      </c>
      <c r="C118" s="15" t="s">
        <v>225</v>
      </c>
      <c r="D118" s="0" t="n">
        <v>1</v>
      </c>
      <c r="E118" s="16" t="n">
        <v>0.00694399789078361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2.03"/>
    <col collapsed="false" customWidth="true" hidden="false" outlineLevel="0" max="2" min="2" style="1" width="17.49"/>
  </cols>
  <sheetData>
    <row r="1" customFormat="false" ht="12.8" hidden="false" customHeight="false" outlineLevel="0" collapsed="false">
      <c r="A1" s="17" t="s">
        <v>226</v>
      </c>
      <c r="B1" s="18" t="s">
        <v>227</v>
      </c>
    </row>
    <row r="2" customFormat="false" ht="12.8" hidden="false" customHeight="false" outlineLevel="0" collapsed="false">
      <c r="A2" s="2" t="s">
        <v>228</v>
      </c>
      <c r="B2" s="9" t="n">
        <f aca="false">AVERAGE(DAILY_RETURN)</f>
        <v>0.000876293431908375</v>
      </c>
    </row>
    <row r="3" customFormat="false" ht="12.8" hidden="false" customHeight="false" outlineLevel="0" collapsed="false">
      <c r="A3" s="2" t="s">
        <v>229</v>
      </c>
      <c r="B3" s="9" t="n">
        <f aca="false">MEDIAN(DAILY_RETURN)</f>
        <v>0.00112107383506457</v>
      </c>
    </row>
    <row r="4" customFormat="false" ht="12.8" hidden="false" customHeight="false" outlineLevel="0" collapsed="false">
      <c r="A4" s="2" t="s">
        <v>230</v>
      </c>
      <c r="B4" s="9" t="n">
        <f aca="false">_xlfn.STDEV.S(DAILY_RETURN)</f>
        <v>0.0136253315241253</v>
      </c>
    </row>
    <row r="5" customFormat="false" ht="12.8" hidden="false" customHeight="false" outlineLevel="0" collapsed="false">
      <c r="A5" s="2" t="s">
        <v>231</v>
      </c>
      <c r="B5" s="1" t="n">
        <f aca="false">_xlfn.MAXIFS(STREAK,DIRECTION,1)</f>
        <v>9</v>
      </c>
    </row>
    <row r="6" customFormat="false" ht="12.8" hidden="false" customHeight="false" outlineLevel="0" collapsed="false">
      <c r="A6" s="2" t="s">
        <v>232</v>
      </c>
      <c r="B6" s="1" t="n">
        <f aca="false">_xlfn.MAXIFS(STREAK, DIRECTION,-1)</f>
        <v>5</v>
      </c>
    </row>
    <row r="7" customFormat="false" ht="12.8" hidden="false" customHeight="false" outlineLevel="0" collapsed="false">
      <c r="A7" s="2" t="s">
        <v>233</v>
      </c>
      <c r="B7" s="9" t="n">
        <f aca="false">2*B4</f>
        <v>0.0272506630482506</v>
      </c>
    </row>
    <row r="8" customFormat="false" ht="12.8" hidden="false" customHeight="false" outlineLevel="0" collapsed="false">
      <c r="A8" s="19" t="s">
        <v>234</v>
      </c>
      <c r="B8" s="9" t="e">
        <f aca="false">AVERAGE(correction_size)</f>
        <v>#NAME?</v>
      </c>
      <c r="E8" s="16"/>
    </row>
    <row r="9" customFormat="false" ht="12.8" hidden="false" customHeight="false" outlineLevel="0" collapsed="false">
      <c r="A9" s="2" t="s">
        <v>235</v>
      </c>
      <c r="B9" s="20" t="e">
        <f aca="false">AVERAGE(daily_range)</f>
        <v>#NAME?</v>
      </c>
    </row>
    <row r="10" customFormat="false" ht="12.8" hidden="false" customHeight="false" outlineLevel="0" collapsed="false">
      <c r="A10" s="2" t="s">
        <v>236</v>
      </c>
      <c r="B10" s="13" t="e">
        <f aca="false">_xlfn.PERCENTILE.EXC(daily_range, 0.25)</f>
        <v>#NAME?</v>
      </c>
    </row>
    <row r="11" customFormat="false" ht="12.8" hidden="false" customHeight="false" outlineLevel="0" collapsed="false">
      <c r="A11" s="2" t="s">
        <v>237</v>
      </c>
      <c r="B11" s="13" t="e">
        <f aca="false">_xlfn.PERCENTILE.EXC(daily_range, 0.75)</f>
        <v>#NAME?</v>
      </c>
    </row>
    <row r="12" customFormat="false" ht="12.8" hidden="false" customHeight="false" outlineLevel="0" collapsed="false">
      <c r="A12" s="2" t="s">
        <v>238</v>
      </c>
      <c r="B12" s="13" t="n">
        <f aca="false">CORREL(Tarea1!O28:O510,Tarea1!T28:T510)</f>
        <v>0.353538809701563</v>
      </c>
    </row>
    <row r="13" customFormat="false" ht="12.8" hidden="false" customHeight="false" outlineLevel="0" collapsed="false">
      <c r="A13" s="2" t="s">
        <v>239</v>
      </c>
      <c r="B13" s="13" t="n">
        <f aca="false">CORREL(Tarea1!O9:O510,Tarea1!O8:O509)</f>
        <v>0.578938897738924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21" width="6.02"/>
    <col collapsed="false" customWidth="true" hidden="false" outlineLevel="0" max="2" min="2" style="1" width="11.85"/>
    <col collapsed="false" customWidth="true" hidden="false" outlineLevel="0" max="3" min="3" style="1" width="7.03"/>
  </cols>
  <sheetData>
    <row r="1" customFormat="false" ht="12.8" hidden="false" customHeight="false" outlineLevel="0" collapsed="false">
      <c r="A1" s="22" t="s">
        <v>240</v>
      </c>
      <c r="B1" s="23" t="s">
        <v>6</v>
      </c>
      <c r="C1" s="23" t="s">
        <v>30</v>
      </c>
    </row>
    <row r="2" customFormat="false" ht="12.8" hidden="false" customHeight="false" outlineLevel="0" collapsed="false">
      <c r="A2" s="21" t="n">
        <v>1</v>
      </c>
      <c r="B2" s="24" t="n">
        <f aca="false">INDEX(DATES, MATCH(LARGE(DAILY_RETURN,1), DAILY_RETURN,0))</f>
        <v>45755.2083333333</v>
      </c>
      <c r="C2" s="9" t="n">
        <f aca="false">LARGE(DAILY_RETURN,1)</f>
        <v>0.112072265419818</v>
      </c>
    </row>
    <row r="3" customFormat="false" ht="12.8" hidden="false" customHeight="false" outlineLevel="0" collapsed="false">
      <c r="A3" s="21" t="n">
        <v>2</v>
      </c>
      <c r="B3" s="24" t="n">
        <f aca="false">INDEX(DATES, MATCH(LARGE(DAILY_RETURN,2), DAILY_RETURN,0))</f>
        <v>45737.2083333333</v>
      </c>
      <c r="C3" s="9" t="n">
        <f aca="false">LARGE(DAILY_RETURN,2)</f>
        <v>0.0463831341919454</v>
      </c>
    </row>
    <row r="4" customFormat="false" ht="12.8" hidden="false" customHeight="false" outlineLevel="0" collapsed="false">
      <c r="A4" s="21" t="n">
        <v>3</v>
      </c>
      <c r="B4" s="24" t="n">
        <f aca="false">INDEX(DATES, MATCH(LARGE(DAILY_RETURN,3), DAILY_RETURN,0))</f>
        <v>45786.2083333333</v>
      </c>
      <c r="C4" s="9" t="n">
        <f aca="false">LARGE(DAILY_RETURN,3)</f>
        <v>0.0395324748552849</v>
      </c>
    </row>
    <row r="5" customFormat="false" ht="12.8" hidden="false" customHeight="false" outlineLevel="0" collapsed="false">
      <c r="A5" s="21" t="n">
        <v>4</v>
      </c>
      <c r="B5" s="24" t="n">
        <f aca="false">INDEX(DATES, MATCH(LARGE(DAILY_RETURN,4), DAILY_RETURN,0))</f>
        <v>45646.2083333333</v>
      </c>
      <c r="C5" s="9" t="n">
        <f aca="false">LARGE(DAILY_RETURN,4)</f>
        <v>0.0377209499875008</v>
      </c>
    </row>
    <row r="6" customFormat="false" ht="12.8" hidden="false" customHeight="false" outlineLevel="0" collapsed="false">
      <c r="A6" s="21" t="n">
        <v>5</v>
      </c>
      <c r="B6" s="24" t="n">
        <f aca="false">INDEX(DATES, MATCH(LARGE(DAILY_RETURN,5), DAILY_RETURN,0))</f>
        <v>45511.2083333333</v>
      </c>
      <c r="C6" s="9" t="n">
        <f aca="false">LARGE(DAILY_RETURN,5)</f>
        <v>0.0306257536017759</v>
      </c>
    </row>
    <row r="8" customFormat="false" ht="12.8" hidden="false" customHeight="false" outlineLevel="0" collapsed="false">
      <c r="A8" s="1"/>
    </row>
    <row r="9" customFormat="false" ht="12.8" hidden="false" customHeight="false" outlineLevel="0" collapsed="false">
      <c r="A9" s="1"/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6.02"/>
    <col collapsed="false" customWidth="true" hidden="false" outlineLevel="0" max="2" min="2" style="1" width="11.71"/>
    <col collapsed="false" customWidth="true" hidden="false" outlineLevel="0" max="3" min="3" style="1" width="7.03"/>
  </cols>
  <sheetData>
    <row r="1" customFormat="false" ht="12.8" hidden="false" customHeight="false" outlineLevel="0" collapsed="false">
      <c r="A1" s="22" t="s">
        <v>240</v>
      </c>
      <c r="B1" s="23" t="s">
        <v>6</v>
      </c>
      <c r="C1" s="23" t="s">
        <v>30</v>
      </c>
    </row>
    <row r="2" customFormat="false" ht="12.8" hidden="false" customHeight="false" outlineLevel="0" collapsed="false">
      <c r="A2" s="21" t="n">
        <v>1</v>
      </c>
      <c r="B2" s="24" t="n">
        <f aca="false">INDEX(DATES, MATCH(SMALL(DAILY_RETURN,1), DAILY_RETURN,0))</f>
        <v>45750.2083333333</v>
      </c>
      <c r="C2" s="9" t="n">
        <f aca="false">SMALL(DAILY_RETURN,1)</f>
        <v>-0.062785531646183</v>
      </c>
    </row>
    <row r="3" customFormat="false" ht="12.8" hidden="false" customHeight="false" outlineLevel="0" collapsed="false">
      <c r="A3" s="21" t="n">
        <v>2</v>
      </c>
      <c r="B3" s="24" t="n">
        <f aca="false">INDEX(DATES, MATCH(SMALL(DAILY_RETURN,2), DAILY_RETURN,0))</f>
        <v>45749.2083333333</v>
      </c>
      <c r="C3" s="9" t="n">
        <f aca="false">SMALL(DAILY_RETURN,2)</f>
        <v>-0.0563459682000985</v>
      </c>
    </row>
    <row r="4" customFormat="false" ht="12.8" hidden="false" customHeight="false" outlineLevel="0" collapsed="false">
      <c r="A4" s="21" t="n">
        <v>3</v>
      </c>
      <c r="B4" s="24" t="n">
        <f aca="false">INDEX(DATES, MATCH(SMALL(DAILY_RETURN,3), DAILY_RETURN,0))</f>
        <v>45756.2083333333</v>
      </c>
      <c r="C4" s="9" t="n">
        <f aca="false">SMALL(DAILY_RETURN,3)</f>
        <v>-0.042589481339127</v>
      </c>
    </row>
    <row r="5" customFormat="false" ht="12.8" hidden="false" customHeight="false" outlineLevel="0" collapsed="false">
      <c r="A5" s="21" t="n">
        <v>4</v>
      </c>
      <c r="B5" s="24" t="n">
        <f aca="false">INDEX(DATES, MATCH(SMALL(DAILY_RETURN,4), DAILY_RETURN,0))</f>
        <v>45723.2083333333</v>
      </c>
      <c r="C5" s="9" t="n">
        <f aca="false">SMALL(DAILY_RETURN,4)</f>
        <v>-0.0391658449740681</v>
      </c>
    </row>
    <row r="6" customFormat="false" ht="12.8" hidden="false" customHeight="false" outlineLevel="0" collapsed="false">
      <c r="A6" s="21" t="n">
        <v>5</v>
      </c>
      <c r="B6" s="24" t="n">
        <f aca="false">INDEX(DATES, MATCH(SMALL(DAILY_RETURN,5), DAILY_RETURN,0))</f>
        <v>45496.2083333333</v>
      </c>
      <c r="C6" s="9" t="n">
        <f aca="false">SMALL(DAILY_RETURN,5)</f>
        <v>-0.0368956891339006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" activeCellId="0" sqref="C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9.4"/>
    <col collapsed="false" customWidth="true" hidden="false" outlineLevel="0" max="2" min="2" style="1" width="8.81"/>
    <col collapsed="false" customWidth="true" hidden="false" outlineLevel="0" max="4" min="4" style="1" width="14.54"/>
    <col collapsed="false" customWidth="true" hidden="false" outlineLevel="0" max="5" min="5" style="1" width="9.1"/>
  </cols>
  <sheetData>
    <row r="1" customFormat="false" ht="12.8" hidden="false" customHeight="false" outlineLevel="0" collapsed="false">
      <c r="A1" s="23" t="s">
        <v>241</v>
      </c>
      <c r="B1" s="23" t="s">
        <v>242</v>
      </c>
      <c r="C1" s="23" t="s">
        <v>243</v>
      </c>
      <c r="D1" s="23" t="s">
        <v>244</v>
      </c>
      <c r="E1" s="23" t="s">
        <v>245</v>
      </c>
      <c r="F1" s="23" t="s">
        <v>246</v>
      </c>
    </row>
    <row r="2" customFormat="false" ht="12.8" hidden="false" customHeight="false" outlineLevel="0" collapsed="false">
      <c r="A2" s="2" t="s">
        <v>247</v>
      </c>
      <c r="B2" s="1" t="n">
        <f aca="false">COUNTIF(eWEEKDAY,A2)</f>
        <v>94</v>
      </c>
      <c r="C2" s="9" t="n">
        <f aca="false">AVERAGEIF(eWEEKDAY, A2, DAILY_RETURN)</f>
        <v>0.00282185354063056</v>
      </c>
      <c r="D2" s="9" t="n">
        <f aca="false">COUNTIFS(eWEEKDAY,A2,DAILY_RETURN,"&gt;0")/COUNTIF(eWEEKDAY,A2)</f>
        <v>0.659574468085106</v>
      </c>
      <c r="E2" s="9" t="n">
        <f aca="false">AVERAGEIFS(DAILY_RETURN,eWEEKDAY,A2,DAILY_RETURN,"&gt;0")</f>
        <v>0.00902396735140374</v>
      </c>
      <c r="F2" s="9" t="n">
        <f aca="false">AVERAGEIFS(DAILY_RETURN,eWEEKDAY,A2,DAILY_RETURN,"&lt;0")</f>
        <v>-0.00919474196774248</v>
      </c>
    </row>
    <row r="3" customFormat="false" ht="12.8" hidden="false" customHeight="false" outlineLevel="0" collapsed="false">
      <c r="A3" s="2" t="s">
        <v>248</v>
      </c>
      <c r="B3" s="1" t="n">
        <f aca="false">COUNTIF(eWEEKDAY,A3)</f>
        <v>103</v>
      </c>
      <c r="C3" s="9" t="n">
        <f aca="false">AVERAGEIF(eWEEKDAY, A3, DAILY_RETURN)</f>
        <v>0.000643330598429115</v>
      </c>
      <c r="D3" s="9" t="n">
        <f aca="false">COUNTIFS(eWEEKDAY,A3,DAILY_RETURN,"&gt;0")/COUNTIF(eWEEKDAY,A3)</f>
        <v>0.58252427184466</v>
      </c>
      <c r="E3" s="9" t="n">
        <f aca="false">AVERAGEIFS(DAILY_RETURN,eWEEKDAY,A3,DAILY_RETURN,"&gt;0")</f>
        <v>0.00744827988583217</v>
      </c>
      <c r="F3" s="9" t="n">
        <f aca="false">AVERAGEIFS(DAILY_RETURN,eWEEKDAY,A3,DAILY_RETURN,"&lt;0")</f>
        <v>-0.00885194747701701</v>
      </c>
    </row>
    <row r="4" customFormat="false" ht="12.8" hidden="false" customHeight="false" outlineLevel="0" collapsed="false">
      <c r="A4" s="2" t="s">
        <v>249</v>
      </c>
      <c r="B4" s="1" t="n">
        <f aca="false">COUNTIF(eWEEKDAY,A4)</f>
        <v>101</v>
      </c>
      <c r="C4" s="9" t="n">
        <f aca="false">AVERAGEIF(eWEEKDAY, A4, DAILY_RETURN)</f>
        <v>0.000970289365642367</v>
      </c>
      <c r="D4" s="9" t="n">
        <f aca="false">COUNTIFS(eWEEKDAY,A4,DAILY_RETURN,"&gt;0")/COUNTIF(eWEEKDAY,A4)</f>
        <v>0.564356435643564</v>
      </c>
      <c r="E4" s="9" t="n">
        <f aca="false">AVERAGEIFS(DAILY_RETURN,eWEEKDAY,A4,DAILY_RETURN,"&gt;0")</f>
        <v>0.0103528471333725</v>
      </c>
      <c r="F4" s="9" t="n">
        <f aca="false">AVERAGEIFS(DAILY_RETURN,eWEEKDAY,A4,DAILY_RETURN,"&lt;0")</f>
        <v>-0.0111843877425535</v>
      </c>
    </row>
    <row r="5" customFormat="false" ht="12.8" hidden="false" customHeight="false" outlineLevel="0" collapsed="false">
      <c r="A5" s="2" t="s">
        <v>250</v>
      </c>
      <c r="B5" s="1" t="n">
        <f aca="false">COUNTIF(eWEEKDAY,A5)</f>
        <v>102</v>
      </c>
      <c r="C5" s="9" t="n">
        <f aca="false">AVERAGEIF(eWEEKDAY, A5, DAILY_RETURN)</f>
        <v>-0.000713258871590153</v>
      </c>
      <c r="D5" s="9" t="n">
        <f aca="false">COUNTIFS(eWEEKDAY,A5,DAILY_RETURN,"&gt;0")/COUNTIF(eWEEKDAY,A5)</f>
        <v>0.470588235294118</v>
      </c>
      <c r="E5" s="9" t="n">
        <f aca="false">AVERAGEIFS(DAILY_RETURN,eWEEKDAY,A5,DAILY_RETURN,"&gt;0")</f>
        <v>0.00986878820891864</v>
      </c>
      <c r="F5" s="9" t="n">
        <f aca="false">AVERAGEIFS(DAILY_RETURN,eWEEKDAY,A5,DAILY_RETURN,"&lt;0")</f>
        <v>-0.0101195229431535</v>
      </c>
    </row>
    <row r="6" customFormat="false" ht="12.8" hidden="false" customHeight="false" outlineLevel="0" collapsed="false">
      <c r="A6" s="2" t="s">
        <v>251</v>
      </c>
      <c r="B6" s="1" t="n">
        <f aca="false">COUNTIF(eWEEKDAY,A6)</f>
        <v>102</v>
      </c>
      <c r="C6" s="9" t="n">
        <f aca="false">AVERAGEIF(eWEEKDAY, A6, DAILY_RETURN)</f>
        <v>0.000815050954243621</v>
      </c>
      <c r="D6" s="9" t="n">
        <f aca="false">COUNTIFS(eWEEKDAY,A6,DAILY_RETURN,"&gt;0")/COUNTIF(eWEEKDAY,A6)</f>
        <v>0.568627450980392</v>
      </c>
      <c r="E6" s="9" t="n">
        <f aca="false">AVERAGEIFS(DAILY_RETURN,eWEEKDAY,A6,DAILY_RETURN,"&gt;0")</f>
        <v>0.00895680997012083</v>
      </c>
      <c r="F6" s="9" t="n">
        <f aca="false">AVERAGEIFS(DAILY_RETURN,eWEEKDAY,A6,DAILY_RETURN,"&lt;0")</f>
        <v>-0.00991726774850361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" activeCellId="0" sqref="C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6.75"/>
    <col collapsed="false" customWidth="true" hidden="false" outlineLevel="0" max="2" min="2" style="1" width="8.81"/>
    <col collapsed="false" customWidth="true" hidden="false" outlineLevel="0" max="4" min="4" style="1" width="21.32"/>
  </cols>
  <sheetData>
    <row r="1" customFormat="false" ht="12.8" hidden="false" customHeight="false" outlineLevel="0" collapsed="false">
      <c r="A1" s="23" t="s">
        <v>14</v>
      </c>
      <c r="B1" s="23" t="s">
        <v>242</v>
      </c>
      <c r="C1" s="23" t="s">
        <v>243</v>
      </c>
      <c r="D1" s="23" t="s">
        <v>252</v>
      </c>
      <c r="E1" s="23" t="s">
        <v>245</v>
      </c>
      <c r="F1" s="23" t="s">
        <v>246</v>
      </c>
    </row>
    <row r="2" customFormat="false" ht="12.8" hidden="false" customHeight="false" outlineLevel="0" collapsed="false">
      <c r="A2" s="2" t="s">
        <v>253</v>
      </c>
      <c r="B2" s="1" t="n">
        <f aca="false">COUNTIF(eMONTHS,A2)</f>
        <v>42</v>
      </c>
      <c r="C2" s="9" t="n">
        <f aca="false">AVERAGEIF(eMONTHS,A2,DAILY_RETURN)</f>
        <v>0.000707455458895876</v>
      </c>
      <c r="D2" s="9" t="n">
        <f aca="false">COUNTIFS(eMONTHS,A2,DAILY_RETURN,"&gt;0")/B2</f>
        <v>0.547619047619048</v>
      </c>
      <c r="E2" s="9" t="n">
        <f aca="false">AVERAGEIFS(DAILY_RETURN,eMONTHS,A2,DAILY_RETURN,"&gt;0")</f>
        <v>0.00833780564104527</v>
      </c>
      <c r="F2" s="9" t="n">
        <f aca="false">AVERAGEIFS(DAILY_RETURN,eMONTHS,A2,DAILY_RETURN,"&lt;0")</f>
        <v>-0.00852928423528497</v>
      </c>
    </row>
    <row r="3" customFormat="false" ht="12.8" hidden="false" customHeight="false" outlineLevel="0" collapsed="false">
      <c r="A3" s="2" t="s">
        <v>254</v>
      </c>
      <c r="B3" s="1" t="n">
        <f aca="false">COUNTIF(eMONTHS,A3)</f>
        <v>39</v>
      </c>
      <c r="C3" s="9" t="n">
        <f aca="false">AVERAGEIF(eMONTHS,A3,DAILY_RETURN)</f>
        <v>0.000412356685280348</v>
      </c>
      <c r="D3" s="9" t="n">
        <f aca="false">COUNTIFS(eMONTHS,A3,DAILY_RETURN,"&gt;0")/B3</f>
        <v>0.538461538461538</v>
      </c>
      <c r="E3" s="9" t="n">
        <f aca="false">AVERAGEIFS(DAILY_RETURN,eMONTHS,A3,DAILY_RETURN,"&gt;0")</f>
        <v>0.00830172481271005</v>
      </c>
      <c r="F3" s="9" t="n">
        <f aca="false">AVERAGEIFS(DAILY_RETURN,eMONTHS,A3,DAILY_RETURN,"&lt;0")</f>
        <v>-0.0087919061300543</v>
      </c>
    </row>
    <row r="4" customFormat="false" ht="12.8" hidden="false" customHeight="false" outlineLevel="0" collapsed="false">
      <c r="A4" s="2" t="s">
        <v>255</v>
      </c>
      <c r="B4" s="1" t="n">
        <f aca="false">COUNTIF(eMONTHS,A4)</f>
        <v>41</v>
      </c>
      <c r="C4" s="9" t="n">
        <f aca="false">AVERAGEIF(eMONTHS,A4,DAILY_RETURN)</f>
        <v>-0.00126621068619379</v>
      </c>
      <c r="D4" s="9" t="n">
        <f aca="false">COUNTIFS(eMONTHS,A4,DAILY_RETURN,"&gt;0")/B4</f>
        <v>0.439024390243902</v>
      </c>
      <c r="E4" s="9" t="n">
        <f aca="false">AVERAGEIFS(DAILY_RETURN,eMONTHS,A4,DAILY_RETURN,"&gt;0")</f>
        <v>0.0120961314717866</v>
      </c>
      <c r="F4" s="9" t="n">
        <f aca="false">AVERAGEIFS(DAILY_RETURN,eMONTHS,A4,DAILY_RETURN,"&lt;0")</f>
        <v>-0.0117236958533089</v>
      </c>
    </row>
    <row r="5" customFormat="false" ht="12.8" hidden="false" customHeight="false" outlineLevel="0" collapsed="false">
      <c r="A5" s="2" t="s">
        <v>256</v>
      </c>
      <c r="B5" s="1" t="n">
        <f aca="false">COUNTIF(eMONTHS,A5)</f>
        <v>43</v>
      </c>
      <c r="C5" s="9" t="n">
        <f aca="false">AVERAGEIF(eMONTHS,A5,DAILY_RETURN)</f>
        <v>-0.000905853184858991</v>
      </c>
      <c r="D5" s="9" t="n">
        <f aca="false">COUNTIFS(eMONTHS,A5,DAILY_RETURN,"&gt;0")/B5</f>
        <v>0.558139534883721</v>
      </c>
      <c r="E5" s="9" t="n">
        <f aca="false">AVERAGEIFS(DAILY_RETURN,eMONTHS,A5,DAILY_RETURN,"&gt;0")</f>
        <v>0.0137548110984908</v>
      </c>
      <c r="F5" s="9" t="n">
        <f aca="false">AVERAGEIFS(DAILY_RETURN,eMONTHS,A5,DAILY_RETURN,"&lt;0")</f>
        <v>-0.0194245870164588</v>
      </c>
    </row>
    <row r="6" customFormat="false" ht="12.8" hidden="false" customHeight="false" outlineLevel="0" collapsed="false">
      <c r="A6" s="2" t="s">
        <v>257</v>
      </c>
      <c r="B6" s="1" t="n">
        <f aca="false">COUNTIF(eMONTHS,A6)</f>
        <v>42</v>
      </c>
      <c r="C6" s="9" t="n">
        <f aca="false">AVERAGEIF(eMONTHS,A6,DAILY_RETURN)</f>
        <v>0.00424041758889059</v>
      </c>
      <c r="D6" s="9" t="n">
        <f aca="false">COUNTIFS(eMONTHS,A6,DAILY_RETURN,"&gt;0")/B6</f>
        <v>0.642857142857143</v>
      </c>
      <c r="E6" s="9" t="n">
        <f aca="false">AVERAGEIFS(DAILY_RETURN,eMONTHS,A6,DAILY_RETURN,"&gt;0")</f>
        <v>0.0094460343312098</v>
      </c>
      <c r="F6" s="9" t="n">
        <f aca="false">AVERAGEIFS(DAILY_RETURN,eMONTHS,A6,DAILY_RETURN,"&lt;0")</f>
        <v>-0.00512969254728398</v>
      </c>
    </row>
    <row r="7" customFormat="false" ht="12.8" hidden="false" customHeight="false" outlineLevel="0" collapsed="false">
      <c r="A7" s="2" t="s">
        <v>258</v>
      </c>
      <c r="B7" s="1" t="n">
        <f aca="false">COUNTIF(eMONTHS,A7)</f>
        <v>40</v>
      </c>
      <c r="C7" s="9" t="n">
        <f aca="false">AVERAGEIF(eMONTHS,A7,DAILY_RETURN)</f>
        <v>0.00348460642737225</v>
      </c>
      <c r="D7" s="9" t="n">
        <f aca="false">COUNTIFS(eMONTHS,A7,DAILY_RETURN,"&gt;0")/B7</f>
        <v>0.675</v>
      </c>
      <c r="E7" s="9" t="n">
        <f aca="false">AVERAGEIFS(DAILY_RETURN,eMONTHS,A7,DAILY_RETURN,"&gt;0")</f>
        <v>0.00804566944741938</v>
      </c>
      <c r="F7" s="9" t="n">
        <f aca="false">AVERAGEIFS(DAILY_RETURN,eMONTHS,A7,DAILY_RETURN,"&lt;0")</f>
        <v>-0.00598837061426412</v>
      </c>
    </row>
    <row r="8" customFormat="false" ht="12.8" hidden="false" customHeight="false" outlineLevel="0" collapsed="false">
      <c r="A8" s="2" t="s">
        <v>259</v>
      </c>
      <c r="B8" s="1" t="n">
        <f aca="false">COUNTIF(eMONTHS,A8)</f>
        <v>42</v>
      </c>
      <c r="C8" s="9" t="n">
        <f aca="false">AVERAGEIF(eMONTHS,A8,DAILY_RETURN)</f>
        <v>0.000284997218957468</v>
      </c>
      <c r="D8" s="9" t="n">
        <f aca="false">COUNTIFS(eMONTHS,A8,DAILY_RETURN,"&gt;0")/B8</f>
        <v>0.595238095238095</v>
      </c>
      <c r="E8" s="9" t="n">
        <f aca="false">AVERAGEIFS(DAILY_RETURN,eMONTHS,A8,DAILY_RETURN,"&gt;0")</f>
        <v>0.00765240734283577</v>
      </c>
      <c r="F8" s="9" t="n">
        <f aca="false">AVERAGEIFS(DAILY_RETURN,eMONTHS,A8,DAILY_RETURN,"&lt;0")</f>
        <v>-0.0105494294338047</v>
      </c>
      <c r="I8" s="9"/>
    </row>
    <row r="9" customFormat="false" ht="12.8" hidden="false" customHeight="false" outlineLevel="0" collapsed="false">
      <c r="A9" s="2" t="s">
        <v>260</v>
      </c>
      <c r="B9" s="1" t="n">
        <f aca="false">COUNTIF(eMONTHS,A9)</f>
        <v>45</v>
      </c>
      <c r="C9" s="9" t="n">
        <f aca="false">AVERAGEIF(eMONTHS,A9,DAILY_RETURN)</f>
        <v>-0.000317846039942945</v>
      </c>
      <c r="D9" s="9" t="n">
        <f aca="false">COUNTIFS(eMONTHS,A9,DAILY_RETURN,"&gt;0")/B9</f>
        <v>0.511111111111111</v>
      </c>
      <c r="E9" s="9" t="n">
        <f aca="false">AVERAGEIFS(DAILY_RETURN,eMONTHS,A9,DAILY_RETURN,"&gt;0")</f>
        <v>0.0103508683279346</v>
      </c>
      <c r="F9" s="9" t="n">
        <f aca="false">AVERAGEIFS(DAILY_RETURN,eMONTHS,A9,DAILY_RETURN,"&lt;0")</f>
        <v>-0.0114715019699967</v>
      </c>
    </row>
    <row r="10" customFormat="false" ht="12.8" hidden="false" customHeight="false" outlineLevel="0" collapsed="false">
      <c r="A10" s="2" t="s">
        <v>261</v>
      </c>
      <c r="B10" s="1" t="n">
        <f aca="false">COUNTIF(eMONTHS,A10)</f>
        <v>40</v>
      </c>
      <c r="C10" s="9" t="n">
        <f aca="false">AVERAGEIF(eMONTHS,A10,DAILY_RETURN)</f>
        <v>-0.000305065211358279</v>
      </c>
      <c r="D10" s="9" t="n">
        <f aca="false">COUNTIFS(eMONTHS,A10,DAILY_RETURN,"&gt;0")/B10</f>
        <v>0.575</v>
      </c>
      <c r="E10" s="9" t="n">
        <f aca="false">AVERAGEIFS(DAILY_RETURN,eMONTHS,A10,DAILY_RETURN,"&gt;0")</f>
        <v>0.0065777236708612</v>
      </c>
      <c r="F10" s="9" t="n">
        <f aca="false">AVERAGEIFS(DAILY_RETURN,eMONTHS,A10,DAILY_RETURN,"&lt;0")</f>
        <v>-0.00961707369906699</v>
      </c>
    </row>
    <row r="11" customFormat="false" ht="12.8" hidden="false" customHeight="false" outlineLevel="0" collapsed="false">
      <c r="A11" s="2" t="s">
        <v>262</v>
      </c>
      <c r="B11" s="1" t="n">
        <f aca="false">COUNTIF(eMONTHS,A11)</f>
        <v>45</v>
      </c>
      <c r="C11" s="9" t="n">
        <f aca="false">AVERAGEIF(eMONTHS,A11,DAILY_RETURN)</f>
        <v>-0.000833896939130578</v>
      </c>
      <c r="D11" s="9" t="n">
        <f aca="false">COUNTIFS(eMONTHS,A11,DAILY_RETURN,"&gt;0")/B11</f>
        <v>0.577777777777778</v>
      </c>
      <c r="E11" s="9" t="n">
        <f aca="false">AVERAGEIFS(DAILY_RETURN,eMONTHS,A11,DAILY_RETURN,"&gt;0")</f>
        <v>0.00690939188957615</v>
      </c>
      <c r="F11" s="9" t="n">
        <f aca="false">AVERAGEIFS(DAILY_RETURN,eMONTHS,A11,DAILY_RETURN,"&lt;0")</f>
        <v>-0.0114299763889398</v>
      </c>
    </row>
    <row r="12" customFormat="false" ht="12.8" hidden="false" customHeight="false" outlineLevel="0" collapsed="false">
      <c r="A12" s="2" t="s">
        <v>263</v>
      </c>
      <c r="B12" s="1" t="n">
        <f aca="false">COUNTIF(eMONTHS,A12)</f>
        <v>42</v>
      </c>
      <c r="C12" s="9" t="n">
        <f aca="false">AVERAGEIF(eMONTHS,A12,DAILY_RETURN)</f>
        <v>0.00346666036267605</v>
      </c>
      <c r="D12" s="9" t="n">
        <f aca="false">COUNTIFS(eMONTHS,A12,DAILY_RETURN,"&gt;0")/B12</f>
        <v>0.619047619047619</v>
      </c>
      <c r="E12" s="9" t="n">
        <f aca="false">AVERAGEIFS(DAILY_RETURN,eMONTHS,A12,DAILY_RETURN,"&gt;0")</f>
        <v>0.0084178868449056</v>
      </c>
      <c r="F12" s="9" t="n">
        <f aca="false">AVERAGEIFS(DAILY_RETURN,eMONTHS,A12,DAILY_RETURN,"&lt;0")</f>
        <v>-0.00457908267094697</v>
      </c>
    </row>
    <row r="13" customFormat="false" ht="12.8" hidden="false" customHeight="false" outlineLevel="0" collapsed="false">
      <c r="A13" s="2" t="s">
        <v>264</v>
      </c>
      <c r="B13" s="1" t="n">
        <f aca="false">COUNTIF(eMONTHS,A13)</f>
        <v>41</v>
      </c>
      <c r="C13" s="9" t="n">
        <f aca="false">AVERAGEIF(eMONTHS,A13,DAILY_RETURN)</f>
        <v>0.00180366380870887</v>
      </c>
      <c r="D13" s="9" t="n">
        <f aca="false">COUNTIFS(eMONTHS,A13,DAILY_RETURN,"&gt;0")/B13</f>
        <v>0.536585365853659</v>
      </c>
      <c r="E13" s="9" t="n">
        <f aca="false">AVERAGEIFS(DAILY_RETURN,eMONTHS,A13,DAILY_RETURN,"&gt;0")</f>
        <v>0.0101948743411226</v>
      </c>
      <c r="F13" s="9" t="n">
        <f aca="false">AVERAGEIFS(DAILY_RETURN,eMONTHS,A13,DAILY_RETURN,"&lt;0")</f>
        <v>-0.00791247470250701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5.72"/>
    <col collapsed="false" customWidth="true" hidden="false" outlineLevel="0" max="2" min="2" style="1" width="13.66"/>
    <col collapsed="false" customWidth="true" hidden="false" outlineLevel="0" max="3" min="3" style="1" width="16.16"/>
  </cols>
  <sheetData>
    <row r="1" customFormat="false" ht="12.8" hidden="false" customHeight="false" outlineLevel="0" collapsed="false">
      <c r="A1" s="2" t="s">
        <v>22</v>
      </c>
      <c r="B1" s="2" t="s">
        <v>265</v>
      </c>
      <c r="C1" s="2" t="s">
        <v>266</v>
      </c>
      <c r="D1" s="2" t="s">
        <v>267</v>
      </c>
    </row>
    <row r="2" customFormat="false" ht="12.8" hidden="false" customHeight="false" outlineLevel="0" collapsed="false">
      <c r="A2" s="2" t="s">
        <v>8</v>
      </c>
      <c r="B2" s="9" t="e">
        <f aca="false">AVERAGEIF(volatility_regime,A2,next_day_return)</f>
        <v>#NAME?</v>
      </c>
      <c r="C2" s="9" t="e">
        <f aca="false">AVERAGEIF(volatility_regime,A2,next_3_days_return)</f>
        <v>#NAME?</v>
      </c>
      <c r="D2" s="9" t="e">
        <f aca="false">SUMPRODUCT((volatility_regime=A2)*(next_3_days_return&gt;0))/COUNTIF(volatility_regime,A2)</f>
        <v>#NAME?</v>
      </c>
    </row>
    <row r="3" customFormat="false" ht="12.8" hidden="false" customHeight="false" outlineLevel="0" collapsed="false">
      <c r="A3" s="2" t="s">
        <v>268</v>
      </c>
      <c r="B3" s="9" t="e">
        <f aca="false">AVERAGEIF(volatility_regime,A3,next_day_return)</f>
        <v>#NAME?</v>
      </c>
      <c r="C3" s="9" t="e">
        <f aca="false">AVERAGEIF(volatility_regime,A3,next_3_days_return)</f>
        <v>#NAME?</v>
      </c>
      <c r="D3" s="9" t="e">
        <f aca="false">SUMPRODUCT((volatility_regime=A3)*(next_3_days_return&gt;0))/COUNTIF(volatility_regime,A3)</f>
        <v>#NAME?</v>
      </c>
    </row>
    <row r="4" customFormat="false" ht="12.8" hidden="false" customHeight="false" outlineLevel="0" collapsed="false">
      <c r="A4" s="2" t="s">
        <v>9</v>
      </c>
      <c r="B4" s="9" t="e">
        <f aca="false">AVERAGEIF(volatility_regime,A4,next_day_return)</f>
        <v>#NAME?</v>
      </c>
      <c r="C4" s="9" t="e">
        <f aca="false">AVERAGEIF(volatility_regime,A4,next_3_days_return)</f>
        <v>#NAME?</v>
      </c>
      <c r="D4" s="9" t="e">
        <f aca="false">SUMPRODUCT((volatility_regime=A4)*(next_3_days_return&gt;0))/COUNTIF(volatility_regime,A4)</f>
        <v>#NAME?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2025-03-10T04:41:03Z</dcterms:created>
  <dc:creator/>
  <dc:description/>
  <dc:language>en-US</dc:language>
  <cp:lastModifiedBy/>
  <cp:lastPrinted>2025-03-10T14:40:42Z</cp:lastPrinted>
  <dcterms:modified xsi:type="dcterms:W3CDTF">2025-05-19T20:45:13Z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