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uba\vrm_reporting\"/>
    </mc:Choice>
  </mc:AlternateContent>
  <xr:revisionPtr revIDLastSave="0" documentId="13_ncr:1_{853ED0A0-0C68-476A-A87F-B15CA05D83D7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vrm_program_reporting" sheetId="1" r:id="rId1"/>
    <sheet name="risk_scoring_data" sheetId="2" r:id="rId2"/>
    <sheet name="risk_assmts_data" sheetId="3" r:id="rId3"/>
    <sheet name="calibration" sheetId="4" r:id="rId4"/>
  </sheets>
  <definedNames>
    <definedName name="_xlnm._FilterDatabase" localSheetId="2" hidden="1">risk_assmts_data!$A$1:$N$13</definedName>
    <definedName name="_xlnm._FilterDatabase" localSheetId="1" hidden="1">risk_scoring_data!$A$1:$O$103</definedName>
    <definedName name="_xlnm._FilterDatabase" localSheetId="0" hidden="1">vrm_program_reporting!$A$1:$S$101</definedName>
  </definedNames>
  <calcPr calcId="191029"/>
</workbook>
</file>

<file path=xl/calcChain.xml><?xml version="1.0" encoding="utf-8"?>
<calcChain xmlns="http://schemas.openxmlformats.org/spreadsheetml/2006/main">
  <c r="L102" i="2" l="1"/>
  <c r="N102" i="2" s="1"/>
  <c r="L103" i="2"/>
  <c r="N103" i="2" s="1"/>
  <c r="D4" i="4"/>
  <c r="D3" i="4"/>
  <c r="D2" i="4"/>
  <c r="M2" i="3"/>
  <c r="M12" i="3"/>
  <c r="M11" i="3"/>
  <c r="M10" i="3"/>
  <c r="M9" i="3"/>
  <c r="M8" i="3"/>
  <c r="M7" i="3"/>
  <c r="M6" i="3"/>
  <c r="M5" i="3"/>
  <c r="M4" i="3"/>
  <c r="M3" i="3"/>
  <c r="L12" i="3"/>
  <c r="L11" i="3"/>
  <c r="L10" i="3"/>
  <c r="L9" i="3"/>
  <c r="L8" i="3"/>
  <c r="L7" i="3"/>
  <c r="L6" i="3"/>
  <c r="L5" i="3"/>
  <c r="L4" i="3"/>
  <c r="L3" i="3"/>
  <c r="L2" i="3"/>
  <c r="L4" i="2"/>
  <c r="L8" i="2"/>
  <c r="L24" i="2"/>
  <c r="L32" i="2"/>
  <c r="L39" i="2"/>
  <c r="L46" i="2"/>
  <c r="N46" i="2" s="1"/>
  <c r="L59" i="2"/>
  <c r="H59" i="1" s="1"/>
  <c r="I59" i="1" s="1"/>
  <c r="L74" i="2"/>
  <c r="L83" i="2"/>
  <c r="L99" i="2"/>
  <c r="O3" i="2"/>
  <c r="O6" i="2"/>
  <c r="O9" i="2"/>
  <c r="O10" i="2"/>
  <c r="O17" i="2"/>
  <c r="O21" i="2"/>
  <c r="O23" i="2"/>
  <c r="O28" i="2"/>
  <c r="O30" i="2"/>
  <c r="O31" i="2"/>
  <c r="O33" i="2"/>
  <c r="O34" i="2"/>
  <c r="O37" i="2"/>
  <c r="O42" i="2"/>
  <c r="O43" i="2"/>
  <c r="O45" i="2"/>
  <c r="O47" i="2"/>
  <c r="O56" i="2"/>
  <c r="O60" i="2"/>
  <c r="O65" i="2"/>
  <c r="O73" i="2"/>
  <c r="O75" i="2"/>
  <c r="O78" i="2"/>
  <c r="O85" i="2"/>
  <c r="O87" i="2"/>
  <c r="O88" i="2"/>
  <c r="O94" i="2"/>
  <c r="O95" i="2"/>
  <c r="O101" i="2"/>
  <c r="O2" i="2"/>
  <c r="K93" i="1"/>
  <c r="L93" i="1" s="1"/>
  <c r="N93" i="1" s="1"/>
  <c r="M93" i="1" s="1"/>
  <c r="O93" i="2" s="1"/>
  <c r="K71" i="1"/>
  <c r="L71" i="1" s="1"/>
  <c r="N71" i="1" s="1"/>
  <c r="M71" i="1" s="1"/>
  <c r="O71" i="2" s="1"/>
  <c r="K66" i="1"/>
  <c r="L66" i="1" s="1"/>
  <c r="N66" i="1" s="1"/>
  <c r="M66" i="1" s="1"/>
  <c r="O66" i="2" s="1"/>
  <c r="K18" i="1"/>
  <c r="L18" i="1" s="1"/>
  <c r="N18" i="1" s="1"/>
  <c r="M18" i="1" s="1"/>
  <c r="O18" i="2" s="1"/>
  <c r="K100" i="1"/>
  <c r="L100" i="1" s="1"/>
  <c r="N100" i="1" s="1"/>
  <c r="M100" i="1" s="1"/>
  <c r="O100" i="2" s="1"/>
  <c r="K98" i="1"/>
  <c r="L98" i="1" s="1"/>
  <c r="N98" i="1" s="1"/>
  <c r="M98" i="1" s="1"/>
  <c r="O98" i="2" s="1"/>
  <c r="K96" i="1"/>
  <c r="L96" i="1" s="1"/>
  <c r="N96" i="1" s="1"/>
  <c r="M96" i="1" s="1"/>
  <c r="O96" i="2" s="1"/>
  <c r="K92" i="1"/>
  <c r="L92" i="1" s="1"/>
  <c r="N92" i="1" s="1"/>
  <c r="M92" i="1" s="1"/>
  <c r="O92" i="2" s="1"/>
  <c r="K91" i="1"/>
  <c r="L91" i="1" s="1"/>
  <c r="N91" i="1" s="1"/>
  <c r="M91" i="1" s="1"/>
  <c r="O91" i="2" s="1"/>
  <c r="K86" i="1"/>
  <c r="L86" i="1" s="1"/>
  <c r="N86" i="1" s="1"/>
  <c r="M86" i="1" s="1"/>
  <c r="O86" i="2" s="1"/>
  <c r="K82" i="1"/>
  <c r="L82" i="1" s="1"/>
  <c r="N82" i="1" s="1"/>
  <c r="M82" i="1" s="1"/>
  <c r="O82" i="2" s="1"/>
  <c r="K79" i="1"/>
  <c r="L79" i="1" s="1"/>
  <c r="N79" i="1" s="1"/>
  <c r="M79" i="1" s="1"/>
  <c r="O79" i="2" s="1"/>
  <c r="K77" i="1"/>
  <c r="L77" i="1" s="1"/>
  <c r="N77" i="1" s="1"/>
  <c r="M77" i="1" s="1"/>
  <c r="O77" i="2" s="1"/>
  <c r="K76" i="1"/>
  <c r="L76" i="1" s="1"/>
  <c r="N76" i="1" s="1"/>
  <c r="M76" i="1" s="1"/>
  <c r="O76" i="2" s="1"/>
  <c r="K74" i="1"/>
  <c r="L74" i="1" s="1"/>
  <c r="N74" i="1" s="1"/>
  <c r="M74" i="1" s="1"/>
  <c r="O74" i="2" s="1"/>
  <c r="K70" i="1"/>
  <c r="L70" i="1" s="1"/>
  <c r="N70" i="1" s="1"/>
  <c r="M70" i="1" s="1"/>
  <c r="O70" i="2" s="1"/>
  <c r="K69" i="1"/>
  <c r="L69" i="1" s="1"/>
  <c r="N69" i="1" s="1"/>
  <c r="M69" i="1" s="1"/>
  <c r="O69" i="2" s="1"/>
  <c r="K68" i="1"/>
  <c r="L68" i="1" s="1"/>
  <c r="N68" i="1" s="1"/>
  <c r="M68" i="1" s="1"/>
  <c r="O68" i="2" s="1"/>
  <c r="K64" i="1"/>
  <c r="L64" i="1" s="1"/>
  <c r="N64" i="1" s="1"/>
  <c r="M64" i="1" s="1"/>
  <c r="O64" i="2" s="1"/>
  <c r="K63" i="1"/>
  <c r="L63" i="1" s="1"/>
  <c r="N63" i="1" s="1"/>
  <c r="M63" i="1" s="1"/>
  <c r="O63" i="2" s="1"/>
  <c r="K61" i="1"/>
  <c r="L61" i="1" s="1"/>
  <c r="N61" i="1" s="1"/>
  <c r="M61" i="1" s="1"/>
  <c r="O61" i="2" s="1"/>
  <c r="K59" i="1"/>
  <c r="L59" i="1" s="1"/>
  <c r="N59" i="1" s="1"/>
  <c r="M59" i="1" s="1"/>
  <c r="O59" i="2" s="1"/>
  <c r="K58" i="1"/>
  <c r="L58" i="1" s="1"/>
  <c r="N58" i="1" s="1"/>
  <c r="M58" i="1" s="1"/>
  <c r="O58" i="2" s="1"/>
  <c r="K57" i="1"/>
  <c r="L57" i="1" s="1"/>
  <c r="N57" i="1" s="1"/>
  <c r="M57" i="1" s="1"/>
  <c r="O57" i="2" s="1"/>
  <c r="K55" i="1"/>
  <c r="L55" i="1" s="1"/>
  <c r="N55" i="1" s="1"/>
  <c r="M55" i="1" s="1"/>
  <c r="O55" i="2" s="1"/>
  <c r="K54" i="1"/>
  <c r="L54" i="1" s="1"/>
  <c r="N54" i="1" s="1"/>
  <c r="M54" i="1" s="1"/>
  <c r="O54" i="2" s="1"/>
  <c r="K53" i="1"/>
  <c r="L53" i="1" s="1"/>
  <c r="N53" i="1" s="1"/>
  <c r="M53" i="1" s="1"/>
  <c r="O53" i="2" s="1"/>
  <c r="K52" i="1"/>
  <c r="L52" i="1" s="1"/>
  <c r="N52" i="1" s="1"/>
  <c r="M52" i="1" s="1"/>
  <c r="O52" i="2" s="1"/>
  <c r="K51" i="1"/>
  <c r="L51" i="1" s="1"/>
  <c r="N51" i="1" s="1"/>
  <c r="M51" i="1" s="1"/>
  <c r="O51" i="2" s="1"/>
  <c r="K49" i="1"/>
  <c r="L49" i="1" s="1"/>
  <c r="N49" i="1" s="1"/>
  <c r="M49" i="1" s="1"/>
  <c r="O49" i="2" s="1"/>
  <c r="K46" i="1"/>
  <c r="L46" i="1" s="1"/>
  <c r="N46" i="1" s="1"/>
  <c r="M46" i="1" s="1"/>
  <c r="O46" i="2" s="1"/>
  <c r="K44" i="1"/>
  <c r="L44" i="1" s="1"/>
  <c r="N44" i="1" s="1"/>
  <c r="M44" i="1" s="1"/>
  <c r="O44" i="2" s="1"/>
  <c r="K41" i="1"/>
  <c r="L41" i="1" s="1"/>
  <c r="N41" i="1" s="1"/>
  <c r="M41" i="1" s="1"/>
  <c r="O41" i="2" s="1"/>
  <c r="K40" i="1"/>
  <c r="L40" i="1" s="1"/>
  <c r="N40" i="1" s="1"/>
  <c r="M40" i="1" s="1"/>
  <c r="O40" i="2" s="1"/>
  <c r="K38" i="1"/>
  <c r="L38" i="1" s="1"/>
  <c r="N38" i="1" s="1"/>
  <c r="M38" i="1" s="1"/>
  <c r="O38" i="2" s="1"/>
  <c r="K35" i="1"/>
  <c r="L35" i="1" s="1"/>
  <c r="N35" i="1" s="1"/>
  <c r="M35" i="1" s="1"/>
  <c r="O35" i="2" s="1"/>
  <c r="K29" i="1"/>
  <c r="L29" i="1" s="1"/>
  <c r="N29" i="1" s="1"/>
  <c r="M29" i="1" s="1"/>
  <c r="O29" i="2" s="1"/>
  <c r="K27" i="1"/>
  <c r="L27" i="1" s="1"/>
  <c r="N27" i="1" s="1"/>
  <c r="M27" i="1" s="1"/>
  <c r="O27" i="2" s="1"/>
  <c r="K22" i="1"/>
  <c r="L22" i="1" s="1"/>
  <c r="N22" i="1" s="1"/>
  <c r="M22" i="1" s="1"/>
  <c r="O22" i="2" s="1"/>
  <c r="K19" i="1"/>
  <c r="L19" i="1" s="1"/>
  <c r="N19" i="1" s="1"/>
  <c r="M19" i="1" s="1"/>
  <c r="O19" i="2" s="1"/>
  <c r="K16" i="1"/>
  <c r="L16" i="1" s="1"/>
  <c r="N16" i="1" s="1"/>
  <c r="M16" i="1" s="1"/>
  <c r="O16" i="2" s="1"/>
  <c r="K15" i="1"/>
  <c r="L15" i="1" s="1"/>
  <c r="N15" i="1" s="1"/>
  <c r="M15" i="1" s="1"/>
  <c r="O15" i="2" s="1"/>
  <c r="K14" i="1"/>
  <c r="L14" i="1" s="1"/>
  <c r="N14" i="1" s="1"/>
  <c r="M14" i="1" s="1"/>
  <c r="O14" i="2" s="1"/>
  <c r="K13" i="1"/>
  <c r="L13" i="1" s="1"/>
  <c r="N13" i="1" s="1"/>
  <c r="M13" i="1" s="1"/>
  <c r="O13" i="2" s="1"/>
  <c r="K12" i="1"/>
  <c r="L12" i="1" s="1"/>
  <c r="N12" i="1" s="1"/>
  <c r="M12" i="1" s="1"/>
  <c r="O12" i="2" s="1"/>
  <c r="K8" i="1"/>
  <c r="L8" i="1" s="1"/>
  <c r="N8" i="1" s="1"/>
  <c r="M8" i="1" s="1"/>
  <c r="O8" i="2" s="1"/>
  <c r="K6" i="1"/>
  <c r="L6" i="1" s="1"/>
  <c r="K5" i="1"/>
  <c r="L5" i="1" s="1"/>
  <c r="N5" i="1" s="1"/>
  <c r="M5" i="1" s="1"/>
  <c r="O5" i="2" s="1"/>
  <c r="K4" i="1"/>
  <c r="L4" i="1" s="1"/>
  <c r="N4" i="1" s="1"/>
  <c r="M4" i="1" s="1"/>
  <c r="O4" i="2" s="1"/>
  <c r="K101" i="1"/>
  <c r="L101" i="1" s="1"/>
  <c r="K99" i="1"/>
  <c r="L99" i="1" s="1"/>
  <c r="N99" i="1" s="1"/>
  <c r="M99" i="1" s="1"/>
  <c r="O99" i="2" s="1"/>
  <c r="K97" i="1"/>
  <c r="L97" i="1" s="1"/>
  <c r="N97" i="1" s="1"/>
  <c r="M97" i="1" s="1"/>
  <c r="O97" i="2" s="1"/>
  <c r="K95" i="1"/>
  <c r="L95" i="1" s="1"/>
  <c r="K94" i="1"/>
  <c r="L94" i="1" s="1"/>
  <c r="K90" i="1"/>
  <c r="L90" i="1" s="1"/>
  <c r="N90" i="1" s="1"/>
  <c r="M90" i="1" s="1"/>
  <c r="O90" i="2" s="1"/>
  <c r="K89" i="1"/>
  <c r="L89" i="1" s="1"/>
  <c r="N89" i="1" s="1"/>
  <c r="M89" i="1" s="1"/>
  <c r="O89" i="2" s="1"/>
  <c r="K88" i="1"/>
  <c r="L88" i="1" s="1"/>
  <c r="K87" i="1"/>
  <c r="L87" i="1" s="1"/>
  <c r="K85" i="1"/>
  <c r="L85" i="1" s="1"/>
  <c r="K84" i="1"/>
  <c r="L84" i="1" s="1"/>
  <c r="N84" i="1" s="1"/>
  <c r="M84" i="1" s="1"/>
  <c r="O84" i="2" s="1"/>
  <c r="K83" i="1"/>
  <c r="L83" i="1" s="1"/>
  <c r="N83" i="1" s="1"/>
  <c r="M83" i="1" s="1"/>
  <c r="O83" i="2" s="1"/>
  <c r="K81" i="1"/>
  <c r="L81" i="1" s="1"/>
  <c r="N81" i="1" s="1"/>
  <c r="M81" i="1" s="1"/>
  <c r="O81" i="2" s="1"/>
  <c r="K80" i="1"/>
  <c r="L80" i="1" s="1"/>
  <c r="N80" i="1" s="1"/>
  <c r="M80" i="1" s="1"/>
  <c r="O80" i="2" s="1"/>
  <c r="K78" i="1"/>
  <c r="L78" i="1" s="1"/>
  <c r="K75" i="1"/>
  <c r="L75" i="1" s="1"/>
  <c r="K73" i="1"/>
  <c r="L73" i="1" s="1"/>
  <c r="K72" i="1"/>
  <c r="L72" i="1" s="1"/>
  <c r="N72" i="1" s="1"/>
  <c r="M72" i="1" s="1"/>
  <c r="O72" i="2" s="1"/>
  <c r="K67" i="1"/>
  <c r="L67" i="1" s="1"/>
  <c r="N67" i="1" s="1"/>
  <c r="M67" i="1" s="1"/>
  <c r="O67" i="2" s="1"/>
  <c r="K65" i="1"/>
  <c r="L65" i="1" s="1"/>
  <c r="K62" i="1"/>
  <c r="L62" i="1" s="1"/>
  <c r="N62" i="1" s="1"/>
  <c r="M62" i="1" s="1"/>
  <c r="O62" i="2" s="1"/>
  <c r="K60" i="1"/>
  <c r="L60" i="1" s="1"/>
  <c r="K56" i="1"/>
  <c r="L56" i="1" s="1"/>
  <c r="K50" i="1"/>
  <c r="L50" i="1" s="1"/>
  <c r="N50" i="1" s="1"/>
  <c r="M50" i="1" s="1"/>
  <c r="O50" i="2" s="1"/>
  <c r="K48" i="1"/>
  <c r="L48" i="1" s="1"/>
  <c r="N48" i="1" s="1"/>
  <c r="M48" i="1" s="1"/>
  <c r="O48" i="2" s="1"/>
  <c r="K47" i="1"/>
  <c r="L47" i="1" s="1"/>
  <c r="K45" i="1"/>
  <c r="L45" i="1" s="1"/>
  <c r="K43" i="1"/>
  <c r="L43" i="1" s="1"/>
  <c r="K42" i="1"/>
  <c r="L42" i="1" s="1"/>
  <c r="K39" i="1"/>
  <c r="L39" i="1" s="1"/>
  <c r="N39" i="1" s="1"/>
  <c r="M39" i="1" s="1"/>
  <c r="O39" i="2" s="1"/>
  <c r="K37" i="1"/>
  <c r="L37" i="1" s="1"/>
  <c r="K36" i="1"/>
  <c r="L36" i="1" s="1"/>
  <c r="N36" i="1" s="1"/>
  <c r="M36" i="1" s="1"/>
  <c r="O36" i="2" s="1"/>
  <c r="K34" i="1"/>
  <c r="L34" i="1" s="1"/>
  <c r="K33" i="1"/>
  <c r="L33" i="1" s="1"/>
  <c r="K32" i="1"/>
  <c r="L32" i="1" s="1"/>
  <c r="N32" i="1" s="1"/>
  <c r="M32" i="1" s="1"/>
  <c r="O32" i="2" s="1"/>
  <c r="K31" i="1"/>
  <c r="L31" i="1" s="1"/>
  <c r="K30" i="1"/>
  <c r="L30" i="1" s="1"/>
  <c r="K28" i="1"/>
  <c r="L28" i="1" s="1"/>
  <c r="K26" i="1"/>
  <c r="L26" i="1" s="1"/>
  <c r="N26" i="1" s="1"/>
  <c r="M26" i="1" s="1"/>
  <c r="O26" i="2" s="1"/>
  <c r="K25" i="1"/>
  <c r="L25" i="1" s="1"/>
  <c r="N25" i="1" s="1"/>
  <c r="M25" i="1" s="1"/>
  <c r="O25" i="2" s="1"/>
  <c r="K24" i="1"/>
  <c r="L24" i="1" s="1"/>
  <c r="N24" i="1" s="1"/>
  <c r="M24" i="1" s="1"/>
  <c r="O24" i="2" s="1"/>
  <c r="K23" i="1"/>
  <c r="L23" i="1" s="1"/>
  <c r="K21" i="1"/>
  <c r="L21" i="1" s="1"/>
  <c r="K20" i="1"/>
  <c r="L20" i="1" s="1"/>
  <c r="N20" i="1" s="1"/>
  <c r="M20" i="1" s="1"/>
  <c r="O20" i="2" s="1"/>
  <c r="K17" i="1"/>
  <c r="L17" i="1" s="1"/>
  <c r="K11" i="1"/>
  <c r="L11" i="1" s="1"/>
  <c r="N11" i="1" s="1"/>
  <c r="M11" i="1" s="1"/>
  <c r="O11" i="2" s="1"/>
  <c r="K10" i="1"/>
  <c r="L10" i="1" s="1"/>
  <c r="K9" i="1"/>
  <c r="L9" i="1" s="1"/>
  <c r="K7" i="1"/>
  <c r="L7" i="1" s="1"/>
  <c r="N7" i="1" s="1"/>
  <c r="M7" i="1" s="1"/>
  <c r="O7" i="2" s="1"/>
  <c r="K3" i="1"/>
  <c r="L3" i="1" s="1"/>
  <c r="K2" i="1"/>
  <c r="L2" i="1" s="1"/>
  <c r="L101" i="2"/>
  <c r="L100" i="2"/>
  <c r="H100" i="1" s="1"/>
  <c r="I100" i="1" s="1"/>
  <c r="H99" i="1"/>
  <c r="I99" i="1" s="1"/>
  <c r="M99" i="2" s="1"/>
  <c r="L98" i="2"/>
  <c r="L97" i="2"/>
  <c r="H97" i="1" s="1"/>
  <c r="I97" i="1" s="1"/>
  <c r="L96" i="2"/>
  <c r="L95" i="2"/>
  <c r="N95" i="2" s="1"/>
  <c r="L94" i="2"/>
  <c r="L93" i="2"/>
  <c r="L92" i="2"/>
  <c r="H92" i="1" s="1"/>
  <c r="I92" i="1" s="1"/>
  <c r="L91" i="2"/>
  <c r="L90" i="2"/>
  <c r="L89" i="2"/>
  <c r="L88" i="2"/>
  <c r="L87" i="2"/>
  <c r="N87" i="2" s="1"/>
  <c r="L86" i="2"/>
  <c r="H86" i="1" s="1"/>
  <c r="I86" i="1" s="1"/>
  <c r="L85" i="2"/>
  <c r="L84" i="2"/>
  <c r="H84" i="1" s="1"/>
  <c r="I84" i="1" s="1"/>
  <c r="M84" i="2" s="1"/>
  <c r="L82" i="2"/>
  <c r="L81" i="2"/>
  <c r="L80" i="2"/>
  <c r="L79" i="2"/>
  <c r="L78" i="2"/>
  <c r="N78" i="2" s="1"/>
  <c r="L77" i="2"/>
  <c r="L76" i="2"/>
  <c r="H76" i="1" s="1"/>
  <c r="I76" i="1" s="1"/>
  <c r="L75" i="2"/>
  <c r="L73" i="2"/>
  <c r="L72" i="2"/>
  <c r="L71" i="2"/>
  <c r="L70" i="2"/>
  <c r="L69" i="2"/>
  <c r="N69" i="2" s="1"/>
  <c r="L68" i="2"/>
  <c r="H68" i="1" s="1"/>
  <c r="I68" i="1" s="1"/>
  <c r="L67" i="2"/>
  <c r="L66" i="2"/>
  <c r="L65" i="2"/>
  <c r="L64" i="2"/>
  <c r="L63" i="2"/>
  <c r="L62" i="2"/>
  <c r="L61" i="2"/>
  <c r="N61" i="2" s="1"/>
  <c r="L60" i="2"/>
  <c r="H60" i="1" s="1"/>
  <c r="I60" i="1" s="1"/>
  <c r="L58" i="2"/>
  <c r="L57" i="2"/>
  <c r="L56" i="2"/>
  <c r="L55" i="2"/>
  <c r="L54" i="2"/>
  <c r="L53" i="2"/>
  <c r="N53" i="2" s="1"/>
  <c r="L52" i="2"/>
  <c r="H52" i="1" s="1"/>
  <c r="I52" i="1" s="1"/>
  <c r="L51" i="2"/>
  <c r="L50" i="2"/>
  <c r="L49" i="2"/>
  <c r="L48" i="2"/>
  <c r="L47" i="2"/>
  <c r="L45" i="2"/>
  <c r="L44" i="2"/>
  <c r="H44" i="1" s="1"/>
  <c r="I44" i="1" s="1"/>
  <c r="M44" i="2" s="1"/>
  <c r="L43" i="2"/>
  <c r="L42" i="2"/>
  <c r="L41" i="2"/>
  <c r="L40" i="2"/>
  <c r="L38" i="2"/>
  <c r="L37" i="2"/>
  <c r="L36" i="2"/>
  <c r="H36" i="1" s="1"/>
  <c r="I36" i="1" s="1"/>
  <c r="L35" i="2"/>
  <c r="L34" i="2"/>
  <c r="L33" i="2"/>
  <c r="L31" i="2"/>
  <c r="L30" i="2"/>
  <c r="L29" i="2"/>
  <c r="L28" i="2"/>
  <c r="H28" i="1" s="1"/>
  <c r="I28" i="1" s="1"/>
  <c r="L27" i="2"/>
  <c r="L26" i="2"/>
  <c r="N26" i="2" s="1"/>
  <c r="L25" i="2"/>
  <c r="L23" i="2"/>
  <c r="L22" i="2"/>
  <c r="L21" i="2"/>
  <c r="L20" i="2"/>
  <c r="H20" i="1" s="1"/>
  <c r="I20" i="1" s="1"/>
  <c r="L19" i="2"/>
  <c r="L18" i="2"/>
  <c r="L17" i="2"/>
  <c r="L16" i="2"/>
  <c r="L15" i="2"/>
  <c r="L14" i="2"/>
  <c r="L13" i="2"/>
  <c r="L12" i="2"/>
  <c r="L11" i="2"/>
  <c r="L10" i="2"/>
  <c r="L9" i="2"/>
  <c r="L7" i="2"/>
  <c r="L6" i="2"/>
  <c r="L5" i="2"/>
  <c r="L3" i="2"/>
  <c r="L2" i="2"/>
  <c r="M90" i="2" l="1"/>
  <c r="M69" i="2"/>
  <c r="M52" i="2"/>
  <c r="N99" i="2"/>
  <c r="N39" i="2"/>
  <c r="N32" i="2"/>
  <c r="N83" i="2"/>
  <c r="N74" i="2"/>
  <c r="N24" i="2"/>
  <c r="N8" i="2"/>
  <c r="N59" i="2"/>
  <c r="N4" i="2"/>
  <c r="N18" i="2"/>
  <c r="N45" i="2"/>
  <c r="N10" i="2"/>
  <c r="N54" i="2"/>
  <c r="N3" i="2"/>
  <c r="N13" i="2"/>
  <c r="N21" i="2"/>
  <c r="N30" i="2"/>
  <c r="N40" i="2"/>
  <c r="N22" i="2"/>
  <c r="N5" i="2"/>
  <c r="N14" i="2"/>
  <c r="N31" i="2"/>
  <c r="N50" i="2"/>
  <c r="N58" i="2"/>
  <c r="N66" i="2"/>
  <c r="N6" i="2"/>
  <c r="N15" i="2"/>
  <c r="N23" i="2"/>
  <c r="N42" i="2"/>
  <c r="N7" i="2"/>
  <c r="N16" i="2"/>
  <c r="N34" i="2"/>
  <c r="N77" i="2"/>
  <c r="N88" i="2"/>
  <c r="N37" i="2"/>
  <c r="N47" i="2"/>
  <c r="N55" i="2"/>
  <c r="N63" i="2"/>
  <c r="N71" i="2"/>
  <c r="N80" i="2"/>
  <c r="N62" i="2"/>
  <c r="N70" i="2"/>
  <c r="N79" i="2"/>
  <c r="N96" i="2"/>
  <c r="N11" i="2"/>
  <c r="N19" i="2"/>
  <c r="N2" i="2"/>
  <c r="N12" i="2"/>
  <c r="N29" i="2"/>
  <c r="N38" i="2"/>
  <c r="N48" i="2"/>
  <c r="N56" i="2"/>
  <c r="N64" i="2"/>
  <c r="N72" i="2"/>
  <c r="N90" i="2"/>
  <c r="N98" i="2"/>
  <c r="N82" i="2"/>
  <c r="H46" i="1"/>
  <c r="I46" i="1" s="1"/>
  <c r="N85" i="2"/>
  <c r="N93" i="2"/>
  <c r="N101" i="2"/>
  <c r="N86" i="2"/>
  <c r="N94" i="2"/>
  <c r="H94" i="1"/>
  <c r="I94" i="1" s="1"/>
  <c r="H38" i="1"/>
  <c r="I38" i="1" s="1"/>
  <c r="H30" i="1"/>
  <c r="I30" i="1" s="1"/>
  <c r="H22" i="1"/>
  <c r="I22" i="1" s="1"/>
  <c r="H78" i="1"/>
  <c r="I78" i="1" s="1"/>
  <c r="H14" i="1"/>
  <c r="I14" i="1" s="1"/>
  <c r="H74" i="1"/>
  <c r="I74" i="1" s="1"/>
  <c r="M74" i="2" s="1"/>
  <c r="H70" i="1"/>
  <c r="I70" i="1" s="1"/>
  <c r="H6" i="1"/>
  <c r="I6" i="1" s="1"/>
  <c r="H2" i="1"/>
  <c r="I2" i="1" s="1"/>
  <c r="H62" i="1"/>
  <c r="I62" i="1" s="1"/>
  <c r="M62" i="2" s="1"/>
  <c r="H32" i="1"/>
  <c r="I32" i="1" s="1"/>
  <c r="H54" i="1"/>
  <c r="I54" i="1" s="1"/>
  <c r="H8" i="1"/>
  <c r="I8" i="1" s="1"/>
  <c r="N9" i="2"/>
  <c r="N17" i="2"/>
  <c r="N25" i="2"/>
  <c r="N33" i="2"/>
  <c r="N41" i="2"/>
  <c r="N49" i="2"/>
  <c r="N57" i="2"/>
  <c r="N65" i="2"/>
  <c r="N73" i="2"/>
  <c r="N81" i="2"/>
  <c r="N89" i="2"/>
  <c r="N97" i="2"/>
  <c r="H101" i="1"/>
  <c r="I101" i="1" s="1"/>
  <c r="H93" i="1"/>
  <c r="I93" i="1" s="1"/>
  <c r="H85" i="1"/>
  <c r="I85" i="1" s="1"/>
  <c r="H77" i="1"/>
  <c r="I77" i="1" s="1"/>
  <c r="H69" i="1"/>
  <c r="I69" i="1" s="1"/>
  <c r="H61" i="1"/>
  <c r="I61" i="1" s="1"/>
  <c r="H53" i="1"/>
  <c r="I53" i="1" s="1"/>
  <c r="H45" i="1"/>
  <c r="I45" i="1" s="1"/>
  <c r="M45" i="2" s="1"/>
  <c r="H37" i="1"/>
  <c r="I37" i="1" s="1"/>
  <c r="H29" i="1"/>
  <c r="I29" i="1" s="1"/>
  <c r="H21" i="1"/>
  <c r="I21" i="1" s="1"/>
  <c r="M21" i="2" s="1"/>
  <c r="H13" i="1"/>
  <c r="I13" i="1" s="1"/>
  <c r="H5" i="1"/>
  <c r="I5" i="1" s="1"/>
  <c r="H12" i="1"/>
  <c r="I12" i="1" s="1"/>
  <c r="H4" i="1"/>
  <c r="I4" i="1" s="1"/>
  <c r="N27" i="2"/>
  <c r="N35" i="2"/>
  <c r="N43" i="2"/>
  <c r="N51" i="2"/>
  <c r="N67" i="2"/>
  <c r="N75" i="2"/>
  <c r="N91" i="2"/>
  <c r="H91" i="1"/>
  <c r="I91" i="1" s="1"/>
  <c r="H83" i="1"/>
  <c r="I83" i="1" s="1"/>
  <c r="H75" i="1"/>
  <c r="I75" i="1" s="1"/>
  <c r="H67" i="1"/>
  <c r="I67" i="1" s="1"/>
  <c r="H51" i="1"/>
  <c r="I51" i="1" s="1"/>
  <c r="H43" i="1"/>
  <c r="I43" i="1" s="1"/>
  <c r="H35" i="1"/>
  <c r="I35" i="1" s="1"/>
  <c r="M35" i="2" s="1"/>
  <c r="H27" i="1"/>
  <c r="I27" i="1" s="1"/>
  <c r="H19" i="1"/>
  <c r="I19" i="1" s="1"/>
  <c r="M19" i="2" s="1"/>
  <c r="H11" i="1"/>
  <c r="I11" i="1" s="1"/>
  <c r="H3" i="1"/>
  <c r="I3" i="1" s="1"/>
  <c r="N20" i="2"/>
  <c r="N28" i="2"/>
  <c r="N36" i="2"/>
  <c r="N44" i="2"/>
  <c r="N52" i="2"/>
  <c r="N60" i="2"/>
  <c r="N68" i="2"/>
  <c r="N76" i="2"/>
  <c r="N84" i="2"/>
  <c r="N92" i="2"/>
  <c r="N100" i="2"/>
  <c r="H98" i="1"/>
  <c r="I98" i="1" s="1"/>
  <c r="H90" i="1"/>
  <c r="I90" i="1" s="1"/>
  <c r="H82" i="1"/>
  <c r="I82" i="1" s="1"/>
  <c r="H66" i="1"/>
  <c r="I66" i="1" s="1"/>
  <c r="H58" i="1"/>
  <c r="I58" i="1" s="1"/>
  <c r="H50" i="1"/>
  <c r="I50" i="1" s="1"/>
  <c r="H42" i="1"/>
  <c r="I42" i="1" s="1"/>
  <c r="M42" i="2" s="1"/>
  <c r="H34" i="1"/>
  <c r="I34" i="1" s="1"/>
  <c r="H26" i="1"/>
  <c r="I26" i="1" s="1"/>
  <c r="H18" i="1"/>
  <c r="I18" i="1" s="1"/>
  <c r="M18" i="2" s="1"/>
  <c r="H10" i="1"/>
  <c r="I10" i="1" s="1"/>
  <c r="H89" i="1"/>
  <c r="I89" i="1" s="1"/>
  <c r="H81" i="1"/>
  <c r="I81" i="1" s="1"/>
  <c r="H73" i="1"/>
  <c r="I73" i="1" s="1"/>
  <c r="H65" i="1"/>
  <c r="I65" i="1" s="1"/>
  <c r="H57" i="1"/>
  <c r="I57" i="1" s="1"/>
  <c r="H49" i="1"/>
  <c r="I49" i="1" s="1"/>
  <c r="H41" i="1"/>
  <c r="I41" i="1" s="1"/>
  <c r="H33" i="1"/>
  <c r="I33" i="1" s="1"/>
  <c r="H25" i="1"/>
  <c r="I25" i="1" s="1"/>
  <c r="M25" i="2" s="1"/>
  <c r="H17" i="1"/>
  <c r="I17" i="1" s="1"/>
  <c r="H9" i="1"/>
  <c r="I9" i="1" s="1"/>
  <c r="H96" i="1"/>
  <c r="I96" i="1" s="1"/>
  <c r="H88" i="1"/>
  <c r="I88" i="1" s="1"/>
  <c r="H80" i="1"/>
  <c r="I80" i="1" s="1"/>
  <c r="H72" i="1"/>
  <c r="I72" i="1" s="1"/>
  <c r="M72" i="2" s="1"/>
  <c r="H64" i="1"/>
  <c r="I64" i="1" s="1"/>
  <c r="H56" i="1"/>
  <c r="I56" i="1" s="1"/>
  <c r="H48" i="1"/>
  <c r="I48" i="1" s="1"/>
  <c r="H40" i="1"/>
  <c r="I40" i="1" s="1"/>
  <c r="H24" i="1"/>
  <c r="I24" i="1" s="1"/>
  <c r="H16" i="1"/>
  <c r="I16" i="1" s="1"/>
  <c r="H95" i="1"/>
  <c r="I95" i="1" s="1"/>
  <c r="H87" i="1"/>
  <c r="I87" i="1" s="1"/>
  <c r="H79" i="1"/>
  <c r="I79" i="1" s="1"/>
  <c r="H71" i="1"/>
  <c r="I71" i="1" s="1"/>
  <c r="H63" i="1"/>
  <c r="I63" i="1" s="1"/>
  <c r="H55" i="1"/>
  <c r="I55" i="1" s="1"/>
  <c r="H47" i="1"/>
  <c r="I47" i="1" s="1"/>
  <c r="H39" i="1"/>
  <c r="I39" i="1" s="1"/>
  <c r="H31" i="1"/>
  <c r="I31" i="1" s="1"/>
  <c r="H23" i="1"/>
  <c r="I23" i="1" s="1"/>
  <c r="H15" i="1"/>
  <c r="I15" i="1" s="1"/>
  <c r="M15" i="2" s="1"/>
  <c r="H7" i="1"/>
  <c r="I7" i="1" s="1"/>
  <c r="M43" i="2" l="1"/>
  <c r="M48" i="2"/>
  <c r="M81" i="2"/>
  <c r="M13" i="2"/>
  <c r="M46" i="2"/>
  <c r="M55" i="2"/>
  <c r="M56" i="2"/>
  <c r="M28" i="2"/>
  <c r="M8" i="2"/>
  <c r="M17" i="2"/>
  <c r="M24" i="2"/>
  <c r="M64" i="2"/>
  <c r="M51" i="2"/>
  <c r="M59" i="2"/>
  <c r="M67" i="2"/>
  <c r="M98" i="2"/>
  <c r="M97" i="2"/>
  <c r="M34" i="2"/>
  <c r="M14" i="2"/>
  <c r="M71" i="2"/>
  <c r="M32" i="2"/>
  <c r="M49" i="2"/>
  <c r="M87" i="2"/>
  <c r="M47" i="2"/>
  <c r="M79" i="2"/>
  <c r="M86" i="2"/>
  <c r="M9" i="2"/>
  <c r="M83" i="2"/>
  <c r="M93" i="2"/>
  <c r="M50" i="2"/>
  <c r="M76" i="2"/>
  <c r="M22" i="2"/>
  <c r="M11" i="2"/>
  <c r="M5" i="2"/>
  <c r="M23" i="2"/>
  <c r="M88" i="2"/>
  <c r="M101" i="2"/>
  <c r="M39" i="2"/>
  <c r="M61" i="2"/>
  <c r="M57" i="2"/>
  <c r="M91" i="2"/>
  <c r="M58" i="2"/>
  <c r="M3" i="2"/>
  <c r="M20" i="2"/>
  <c r="M60" i="2"/>
  <c r="M92" i="2"/>
  <c r="M29" i="2"/>
  <c r="M96" i="2"/>
  <c r="M75" i="2"/>
  <c r="M66" i="2"/>
  <c r="M82" i="2"/>
  <c r="M68" i="2"/>
  <c r="M40" i="2"/>
  <c r="M37" i="2"/>
  <c r="M33" i="2"/>
  <c r="M65" i="2"/>
  <c r="M77" i="2"/>
  <c r="M54" i="2"/>
  <c r="M78" i="2"/>
  <c r="M10" i="2"/>
  <c r="M26" i="2"/>
  <c r="M4" i="2"/>
  <c r="M31" i="2"/>
  <c r="M100" i="2"/>
  <c r="M53" i="2"/>
  <c r="M63" i="2"/>
  <c r="M6" i="2"/>
  <c r="M41" i="2"/>
  <c r="M94" i="2"/>
  <c r="M80" i="2"/>
  <c r="M36" i="2"/>
  <c r="M30" i="2"/>
  <c r="M7" i="2"/>
  <c r="M38" i="2"/>
  <c r="M2" i="2"/>
  <c r="M27" i="2"/>
  <c r="M95" i="2"/>
  <c r="M73" i="2"/>
  <c r="M12" i="2"/>
  <c r="M16" i="2"/>
  <c r="M85" i="2"/>
  <c r="M70" i="2"/>
  <c r="M89" i="2"/>
</calcChain>
</file>

<file path=xl/sharedStrings.xml><?xml version="1.0" encoding="utf-8"?>
<sst xmlns="http://schemas.openxmlformats.org/spreadsheetml/2006/main" count="1283" uniqueCount="242">
  <si>
    <t>Vendor</t>
  </si>
  <si>
    <t>Service Type</t>
  </si>
  <si>
    <t>Contract ID</t>
  </si>
  <si>
    <t>Service Inception</t>
  </si>
  <si>
    <t>Region</t>
  </si>
  <si>
    <t>Country</t>
  </si>
  <si>
    <t>Contract Value</t>
  </si>
  <si>
    <t>Service Risk Score</t>
  </si>
  <si>
    <t>Alternate Vendor</t>
  </si>
  <si>
    <t>Reassessment Date</t>
  </si>
  <si>
    <t>Reassessment Completion</t>
  </si>
  <si>
    <t>Reassessment Status</t>
  </si>
  <si>
    <t>KPIs Measured</t>
  </si>
  <si>
    <t>Contract Compliance Risk</t>
  </si>
  <si>
    <t>Open Regulatory Findings</t>
  </si>
  <si>
    <t>Open Audit Findings</t>
  </si>
  <si>
    <t>Unresolved Assessment Findings</t>
  </si>
  <si>
    <t>Vend-87</t>
  </si>
  <si>
    <t>Software Packages</t>
  </si>
  <si>
    <t>Con-101</t>
  </si>
  <si>
    <t>North America</t>
  </si>
  <si>
    <t>USA</t>
  </si>
  <si>
    <t>High</t>
  </si>
  <si>
    <t>No</t>
  </si>
  <si>
    <t>Complete</t>
  </si>
  <si>
    <t>Unknown - KPIs Not Measured</t>
  </si>
  <si>
    <t>Vend-61</t>
  </si>
  <si>
    <t>Insurance</t>
  </si>
  <si>
    <t>Con-102</t>
  </si>
  <si>
    <t>Europe</t>
  </si>
  <si>
    <t>Germany</t>
  </si>
  <si>
    <t>Vend-98</t>
  </si>
  <si>
    <t>Hardware</t>
  </si>
  <si>
    <t>Con-103</t>
  </si>
  <si>
    <t>South America</t>
  </si>
  <si>
    <t>Mexico</t>
  </si>
  <si>
    <t>Medium</t>
  </si>
  <si>
    <t>Not Required</t>
  </si>
  <si>
    <t>Vend-54</t>
  </si>
  <si>
    <t>Mail</t>
  </si>
  <si>
    <t>Con-104</t>
  </si>
  <si>
    <t>Asia</t>
  </si>
  <si>
    <t>India</t>
  </si>
  <si>
    <t>Yes</t>
  </si>
  <si>
    <t>Vend-70</t>
  </si>
  <si>
    <t>Technical Consulting</t>
  </si>
  <si>
    <t>Con-105</t>
  </si>
  <si>
    <t>Low</t>
  </si>
  <si>
    <t>Vend-63</t>
  </si>
  <si>
    <t>Engineering</t>
  </si>
  <si>
    <t>Con-106</t>
  </si>
  <si>
    <t>Holland</t>
  </si>
  <si>
    <t>Vend-76</t>
  </si>
  <si>
    <t>Stationary</t>
  </si>
  <si>
    <t>Con-107</t>
  </si>
  <si>
    <t>Vend-57</t>
  </si>
  <si>
    <t>Professional Services</t>
  </si>
  <si>
    <t>Con-108</t>
  </si>
  <si>
    <t>China</t>
  </si>
  <si>
    <t>Vend-99</t>
  </si>
  <si>
    <t>Legal</t>
  </si>
  <si>
    <t>Con-109</t>
  </si>
  <si>
    <t>England</t>
  </si>
  <si>
    <t>Con-110</t>
  </si>
  <si>
    <t>Critical</t>
  </si>
  <si>
    <t>Vend-82</t>
  </si>
  <si>
    <t>Information Technology</t>
  </si>
  <si>
    <t>Con-111</t>
  </si>
  <si>
    <t>Vend-56</t>
  </si>
  <si>
    <t>Travel</t>
  </si>
  <si>
    <t>Con-112</t>
  </si>
  <si>
    <t>Belgium</t>
  </si>
  <si>
    <t>Vend-91</t>
  </si>
  <si>
    <t>Con-113</t>
  </si>
  <si>
    <t>Vend-62</t>
  </si>
  <si>
    <t>Con-114</t>
  </si>
  <si>
    <t>Con-115</t>
  </si>
  <si>
    <t>Con-116</t>
  </si>
  <si>
    <t>Canada</t>
  </si>
  <si>
    <t>Vend-85</t>
  </si>
  <si>
    <t>Con-117</t>
  </si>
  <si>
    <t>Vend-78</t>
  </si>
  <si>
    <t>Con-118</t>
  </si>
  <si>
    <t>Con-119</t>
  </si>
  <si>
    <t>Vend-96</t>
  </si>
  <si>
    <t>Con-120</t>
  </si>
  <si>
    <t>Vend-95</t>
  </si>
  <si>
    <t>Con-121</t>
  </si>
  <si>
    <t>Japan</t>
  </si>
  <si>
    <t>Con-122</t>
  </si>
  <si>
    <t>Vend-50</t>
  </si>
  <si>
    <t>Con-123</t>
  </si>
  <si>
    <t>Poland</t>
  </si>
  <si>
    <t>Vend-90</t>
  </si>
  <si>
    <t>Con-124</t>
  </si>
  <si>
    <t>Con-125</t>
  </si>
  <si>
    <t>Vend-71</t>
  </si>
  <si>
    <t>Con-126</t>
  </si>
  <si>
    <t>Con-127</t>
  </si>
  <si>
    <t>Con-128</t>
  </si>
  <si>
    <t>Con-129</t>
  </si>
  <si>
    <t>Con-130</t>
  </si>
  <si>
    <t>Con-131</t>
  </si>
  <si>
    <t>Vend-67</t>
  </si>
  <si>
    <t>Con-132</t>
  </si>
  <si>
    <t>Vend-89</t>
  </si>
  <si>
    <t>Con-133</t>
  </si>
  <si>
    <t>Peru</t>
  </si>
  <si>
    <t>Vend-77</t>
  </si>
  <si>
    <t>Con-134</t>
  </si>
  <si>
    <t>Con-135</t>
  </si>
  <si>
    <t>Con-136</t>
  </si>
  <si>
    <t>Con-137</t>
  </si>
  <si>
    <t>Vend-64</t>
  </si>
  <si>
    <t>Con-138</t>
  </si>
  <si>
    <t>Con-139</t>
  </si>
  <si>
    <t>Con-140</t>
  </si>
  <si>
    <t>Vend-68</t>
  </si>
  <si>
    <t>Con-141</t>
  </si>
  <si>
    <t>Vend-92</t>
  </si>
  <si>
    <t>Con-142</t>
  </si>
  <si>
    <t>Hungary</t>
  </si>
  <si>
    <t>Vend-51</t>
  </si>
  <si>
    <t>Con-143</t>
  </si>
  <si>
    <t>Vend-97</t>
  </si>
  <si>
    <t>Con-144</t>
  </si>
  <si>
    <t>Con-145</t>
  </si>
  <si>
    <t>Vend-83</t>
  </si>
  <si>
    <t>Con-146</t>
  </si>
  <si>
    <t>Con-147</t>
  </si>
  <si>
    <t>Con-148</t>
  </si>
  <si>
    <t>Thailand</t>
  </si>
  <si>
    <t>Vend-86</t>
  </si>
  <si>
    <t>Con-149</t>
  </si>
  <si>
    <t>Vend-79</t>
  </si>
  <si>
    <t>Con-150</t>
  </si>
  <si>
    <t>Con-151</t>
  </si>
  <si>
    <t>Vend-84</t>
  </si>
  <si>
    <t>Con-152</t>
  </si>
  <si>
    <t>Con-153</t>
  </si>
  <si>
    <t>Con-154</t>
  </si>
  <si>
    <t>Con-155</t>
  </si>
  <si>
    <t>Vend-81</t>
  </si>
  <si>
    <t>Con-156</t>
  </si>
  <si>
    <t>Vend-65</t>
  </si>
  <si>
    <t>Con-157</t>
  </si>
  <si>
    <t>Con-158</t>
  </si>
  <si>
    <t>Con-159</t>
  </si>
  <si>
    <t>Con-160</t>
  </si>
  <si>
    <t>Vend-53</t>
  </si>
  <si>
    <t>Printing</t>
  </si>
  <si>
    <t>Con-161</t>
  </si>
  <si>
    <t>Con-162</t>
  </si>
  <si>
    <t>Human Resources</t>
  </si>
  <si>
    <t>Con-163</t>
  </si>
  <si>
    <t>Con-164</t>
  </si>
  <si>
    <t>Vend-72</t>
  </si>
  <si>
    <t>Con-165</t>
  </si>
  <si>
    <t>Con-166</t>
  </si>
  <si>
    <t>Con-167</t>
  </si>
  <si>
    <t>Con-168</t>
  </si>
  <si>
    <t>Vend-94</t>
  </si>
  <si>
    <t>Con-169</t>
  </si>
  <si>
    <t>Con-170</t>
  </si>
  <si>
    <t>Vend-74</t>
  </si>
  <si>
    <t>Con-171</t>
  </si>
  <si>
    <t>Con-172</t>
  </si>
  <si>
    <t>Vend-52</t>
  </si>
  <si>
    <t>Con-173</t>
  </si>
  <si>
    <t>Con-174</t>
  </si>
  <si>
    <t>Con-175</t>
  </si>
  <si>
    <t>Con-176</t>
  </si>
  <si>
    <t>Con-177</t>
  </si>
  <si>
    <t>Con-178</t>
  </si>
  <si>
    <t>Vend-58</t>
  </si>
  <si>
    <t>Con-179</t>
  </si>
  <si>
    <t>Con-180</t>
  </si>
  <si>
    <t>Con-181</t>
  </si>
  <si>
    <t>Con-182</t>
  </si>
  <si>
    <t>Vend-66</t>
  </si>
  <si>
    <t>Con-183</t>
  </si>
  <si>
    <t>Con-184</t>
  </si>
  <si>
    <t>Con-185</t>
  </si>
  <si>
    <t>Con-186</t>
  </si>
  <si>
    <t>Con-187</t>
  </si>
  <si>
    <t>Con-188</t>
  </si>
  <si>
    <t>Czech Rep</t>
  </si>
  <si>
    <t>Con-189</t>
  </si>
  <si>
    <t>Con-190</t>
  </si>
  <si>
    <t>Con-191</t>
  </si>
  <si>
    <t>Con-192</t>
  </si>
  <si>
    <t>Con-193</t>
  </si>
  <si>
    <t>Con-194</t>
  </si>
  <si>
    <t>Con-195</t>
  </si>
  <si>
    <t>Con-196</t>
  </si>
  <si>
    <t>Con-197</t>
  </si>
  <si>
    <t>Vend-75</t>
  </si>
  <si>
    <t>Con-198</t>
  </si>
  <si>
    <t>Con-199</t>
  </si>
  <si>
    <t>Con-200</t>
  </si>
  <si>
    <t>Strategic Risk</t>
  </si>
  <si>
    <t>Legal and Regulatory Compliance</t>
  </si>
  <si>
    <t>Financial Risk</t>
  </si>
  <si>
    <t>Reputational</t>
  </si>
  <si>
    <t>Information Security</t>
  </si>
  <si>
    <t>Physical Security</t>
  </si>
  <si>
    <t>Insurance Coverage</t>
  </si>
  <si>
    <t>Best Case</t>
  </si>
  <si>
    <t>Worst Case</t>
  </si>
  <si>
    <t>Normalized Score</t>
  </si>
  <si>
    <t>(0,7)</t>
  </si>
  <si>
    <t>[7,10)</t>
  </si>
  <si>
    <t>[10,14)</t>
  </si>
  <si>
    <t>&gt;=14</t>
  </si>
  <si>
    <t>&lt; 7</t>
  </si>
  <si>
    <t>7 &lt;= Score &lt; 10</t>
  </si>
  <si>
    <t>10 &lt;= Score &lt; 14</t>
  </si>
  <si>
    <t>Score &gt;= 14</t>
  </si>
  <si>
    <t>Scale</t>
  </si>
  <si>
    <t>inequality</t>
  </si>
  <si>
    <t>numerator</t>
  </si>
  <si>
    <t>percentage</t>
  </si>
  <si>
    <t>rating</t>
  </si>
  <si>
    <t>In Progress - Due in &lt; 15 Days</t>
  </si>
  <si>
    <t>Past Due 0 - 15 Days</t>
  </si>
  <si>
    <t>Past Due &gt; 30 Days</t>
  </si>
  <si>
    <t>In  Progress - Due 15 - 30 Days</t>
  </si>
  <si>
    <t>Past Due 15 - 30 Days</t>
  </si>
  <si>
    <t>Total Questions</t>
  </si>
  <si>
    <t>Completion %</t>
  </si>
  <si>
    <t>Total Responses</t>
  </si>
  <si>
    <t>Service Risk Rating</t>
  </si>
  <si>
    <t>Days Until Reassessment Completion</t>
  </si>
  <si>
    <t>Not Applicable</t>
  </si>
  <si>
    <t>Explanation</t>
  </si>
  <si>
    <t>Less than 7 (or 43.75%)</t>
  </si>
  <si>
    <t xml:space="preserve">Between 7 and 10 (0.4375% and 62.5%) </t>
  </si>
  <si>
    <t>Between 10 and 14 (or 62.5% and 87.5%</t>
  </si>
  <si>
    <t>Greater than 14 (or 87.5%)</t>
  </si>
  <si>
    <t>Lowest Risk</t>
  </si>
  <si>
    <t>Highest Risk</t>
  </si>
  <si>
    <t>Administrative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</si>
</sst>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14" fontId="18" fillId="0" borderId="0" xfId="0" applyNumberFormat="1" applyFont="1" applyAlignment="1">
      <alignment wrapText="1"/>
    </xf>
    <xf numFmtId="3" fontId="18" fillId="0" borderId="0" xfId="0" applyNumberFormat="1" applyFont="1" applyAlignment="1">
      <alignment wrapText="1"/>
    </xf>
    <xf numFmtId="0" fontId="18" fillId="0" borderId="0" xfId="0" applyNumberFormat="1" applyFont="1" applyAlignment="1">
      <alignment wrapText="1"/>
    </xf>
    <xf numFmtId="0" fontId="18" fillId="33" borderId="0" xfId="0" applyFont="1" applyFill="1" applyAlignment="1">
      <alignment vertical="center" wrapText="1"/>
    </xf>
    <xf numFmtId="0" fontId="18" fillId="34" borderId="0" xfId="0" applyFont="1" applyFill="1"/>
    <xf numFmtId="2" fontId="18" fillId="0" borderId="0" xfId="0" applyNumberFormat="1" applyFont="1"/>
    <xf numFmtId="0" fontId="18" fillId="35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1"/>
  <sheetViews>
    <sheetView tabSelected="1" workbookViewId="0">
      <selection activeCell="P25" sqref="P25"/>
    </sheetView>
  </sheetViews>
  <sheetFormatPr defaultRowHeight="14.25" x14ac:dyDescent="0.2"/>
  <cols>
    <col min="1" max="1" width="9.85546875" style="2" bestFit="1" customWidth="1"/>
    <col min="2" max="2" width="14" style="2" customWidth="1"/>
    <col min="3" max="3" width="11.28515625" style="2" bestFit="1" customWidth="1"/>
    <col min="4" max="4" width="11.5703125" style="2" bestFit="1" customWidth="1"/>
    <col min="5" max="5" width="9.28515625" style="2" customWidth="1"/>
    <col min="6" max="6" width="9.42578125" style="2" customWidth="1"/>
    <col min="7" max="7" width="9" style="2" customWidth="1"/>
    <col min="8" max="8" width="8.42578125" style="2" customWidth="1"/>
    <col min="9" max="9" width="8.28515625" style="2" bestFit="1" customWidth="1"/>
    <col min="10" max="10" width="10.7109375" style="2" customWidth="1"/>
    <col min="11" max="11" width="15.42578125" style="2" customWidth="1"/>
    <col min="12" max="12" width="16.140625" style="2" customWidth="1"/>
    <col min="13" max="13" width="26.5703125" style="2" customWidth="1"/>
    <col min="14" max="14" width="16.5703125" style="2" customWidth="1"/>
    <col min="15" max="15" width="10.85546875" style="2" customWidth="1"/>
    <col min="16" max="16" width="19.140625" style="2" customWidth="1"/>
    <col min="17" max="17" width="10.85546875" style="2" customWidth="1"/>
    <col min="18" max="18" width="8.85546875" style="2" customWidth="1"/>
    <col min="19" max="19" width="13.7109375" style="2" bestFit="1" customWidth="1"/>
    <col min="20" max="16384" width="9.140625" style="2"/>
  </cols>
  <sheetData>
    <row r="1" spans="1:19" s="3" customFormat="1" ht="42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0" t="s">
        <v>7</v>
      </c>
      <c r="I1" s="10" t="s">
        <v>231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232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</row>
    <row r="2" spans="1:19" ht="28.5" x14ac:dyDescent="0.2">
      <c r="A2" s="2" t="s">
        <v>17</v>
      </c>
      <c r="B2" s="2" t="s">
        <v>18</v>
      </c>
      <c r="C2" s="2" t="s">
        <v>19</v>
      </c>
      <c r="D2" s="4">
        <v>43770</v>
      </c>
      <c r="E2" s="2" t="s">
        <v>20</v>
      </c>
      <c r="F2" s="2" t="s">
        <v>21</v>
      </c>
      <c r="G2" s="5">
        <v>32139</v>
      </c>
      <c r="H2" s="2">
        <f>VLOOKUP(C2,risk_scoring_data!C:L,10,FALSE)</f>
        <v>12</v>
      </c>
      <c r="I2" s="2" t="str">
        <f>IF(AND(H2&gt;=4,H2&lt;7),"Low",IF(AND(H2&gt;=7,H2&lt;10),"Medium",IF(AND(H2&gt;=10,H2&lt;14),"High",IF(H2&gt;=14,"Critical"))))</f>
        <v>High</v>
      </c>
      <c r="J2" s="2" t="s">
        <v>23</v>
      </c>
      <c r="K2" s="4">
        <f>D2+365</f>
        <v>44135</v>
      </c>
      <c r="L2" s="4">
        <f>K2+30</f>
        <v>44165</v>
      </c>
      <c r="M2" s="2" t="s">
        <v>24</v>
      </c>
      <c r="N2" s="2" t="s">
        <v>24</v>
      </c>
      <c r="O2" s="2" t="s">
        <v>23</v>
      </c>
      <c r="P2" s="2" t="s">
        <v>25</v>
      </c>
      <c r="Q2" s="2">
        <v>4</v>
      </c>
      <c r="R2" s="2">
        <v>3</v>
      </c>
      <c r="S2" s="2">
        <v>1</v>
      </c>
    </row>
    <row r="3" spans="1:19" ht="28.5" x14ac:dyDescent="0.2">
      <c r="A3" s="2" t="s">
        <v>26</v>
      </c>
      <c r="B3" s="2" t="s">
        <v>27</v>
      </c>
      <c r="C3" s="2" t="s">
        <v>28</v>
      </c>
      <c r="D3" s="4">
        <v>43598</v>
      </c>
      <c r="E3" s="2" t="s">
        <v>29</v>
      </c>
      <c r="F3" s="2" t="s">
        <v>30</v>
      </c>
      <c r="G3" s="5">
        <v>90695</v>
      </c>
      <c r="H3" s="2">
        <f>VLOOKUP(C3,risk_scoring_data!C:L,10,FALSE)</f>
        <v>10.5</v>
      </c>
      <c r="I3" s="2" t="str">
        <f t="shared" ref="I3:I66" si="0">IF(AND(H3&gt;=4,H3&lt;7),"Low",IF(AND(H3&gt;=7,H3&lt;10),"Medium",IF(AND(H3&gt;=10,H3&lt;14),"High",IF(H3&gt;=14,"Critical"))))</f>
        <v>High</v>
      </c>
      <c r="J3" s="2" t="s">
        <v>23</v>
      </c>
      <c r="K3" s="4">
        <f>D3+365</f>
        <v>43963</v>
      </c>
      <c r="L3" s="4">
        <f t="shared" ref="L3:L66" si="1">K3+30</f>
        <v>43993</v>
      </c>
      <c r="M3" s="2" t="s">
        <v>24</v>
      </c>
      <c r="N3" s="2" t="s">
        <v>24</v>
      </c>
      <c r="O3" s="2" t="s">
        <v>23</v>
      </c>
      <c r="P3" s="2" t="s">
        <v>25</v>
      </c>
      <c r="Q3" s="2">
        <v>2</v>
      </c>
      <c r="R3" s="2">
        <v>3</v>
      </c>
      <c r="S3" s="2">
        <v>2</v>
      </c>
    </row>
    <row r="4" spans="1:19" ht="28.5" hidden="1" x14ac:dyDescent="0.2">
      <c r="A4" s="2" t="s">
        <v>31</v>
      </c>
      <c r="B4" s="2" t="s">
        <v>32</v>
      </c>
      <c r="C4" s="2" t="s">
        <v>33</v>
      </c>
      <c r="D4" s="4">
        <v>43560</v>
      </c>
      <c r="E4" s="2" t="s">
        <v>34</v>
      </c>
      <c r="F4" s="2" t="s">
        <v>35</v>
      </c>
      <c r="G4" s="5">
        <v>108545</v>
      </c>
      <c r="H4" s="2">
        <f>VLOOKUP(C4,risk_scoring_data!C:L,10,FALSE)</f>
        <v>8</v>
      </c>
      <c r="I4" s="2" t="str">
        <f t="shared" si="0"/>
        <v>Medium</v>
      </c>
      <c r="J4" s="2" t="s">
        <v>37</v>
      </c>
      <c r="K4" s="4">
        <f>D4+730</f>
        <v>44290</v>
      </c>
      <c r="L4" s="4">
        <f t="shared" si="1"/>
        <v>44320</v>
      </c>
      <c r="M4" s="2" t="str">
        <f ca="1">IF(N4&lt;-30,"Past Due &gt; 30 Days",IF(AND(N4&lt;-15,N4&gt;=-30),"Past Due 15 - 30 Days", IF(AND(N4&lt;=0,N4&gt;=-15), "Past Due 0 - 15 Days", IF(AND(N4&gt;0, N4&lt;=15), "In Progress - Due in &lt; 15 Days", IF(AND(N4&gt;15, N4&lt;=30), "In  Progress - Due 15 - 30 Days", "Not Due &gt; 30 Days")))))</f>
        <v>Past Due 15 - 30 Days</v>
      </c>
      <c r="N4" s="6">
        <f ca="1">L4-TODAY()</f>
        <v>-19</v>
      </c>
      <c r="O4" s="2" t="s">
        <v>23</v>
      </c>
      <c r="P4" s="2" t="s">
        <v>25</v>
      </c>
      <c r="Q4" s="2">
        <v>5</v>
      </c>
      <c r="R4" s="2">
        <v>4</v>
      </c>
      <c r="S4" s="2">
        <v>0</v>
      </c>
    </row>
    <row r="5" spans="1:19" ht="28.5" hidden="1" x14ac:dyDescent="0.2">
      <c r="A5" s="2" t="s">
        <v>38</v>
      </c>
      <c r="B5" s="2" t="s">
        <v>39</v>
      </c>
      <c r="C5" s="2" t="s">
        <v>40</v>
      </c>
      <c r="D5" s="4">
        <v>44020</v>
      </c>
      <c r="E5" s="2" t="s">
        <v>41</v>
      </c>
      <c r="F5" s="2" t="s">
        <v>42</v>
      </c>
      <c r="G5" s="5">
        <v>23560</v>
      </c>
      <c r="H5" s="2">
        <f>VLOOKUP(C5,risk_scoring_data!C:L,10,FALSE)</f>
        <v>8</v>
      </c>
      <c r="I5" s="2" t="str">
        <f t="shared" si="0"/>
        <v>Medium</v>
      </c>
      <c r="J5" s="2" t="s">
        <v>37</v>
      </c>
      <c r="K5" s="4">
        <f t="shared" ref="K5:K6" si="2">D5+730</f>
        <v>44750</v>
      </c>
      <c r="L5" s="4">
        <f t="shared" si="1"/>
        <v>44780</v>
      </c>
      <c r="M5" s="2" t="str">
        <f ca="1">IF(N5&lt;-30,"Past Due &gt; 30 Days",IF(AND(N5&lt;-15,N5&gt;=-30),"Past Due 15 - 30 Days", IF(AND(N5&lt;=0,N5&gt;=-15), "Past Due 0 - 15 Days", IF(AND(N5&gt;0, N5&lt;=15), "In Progress - Due in &lt; 15 Days", IF(AND(N5&gt;15, N5&lt;=30), "In  Progress - Due 15 - 30 Days", "Not Due &gt; 30 Days")))))</f>
        <v>Not Due &gt; 30 Days</v>
      </c>
      <c r="N5" s="6">
        <f ca="1">L5-TODAY()</f>
        <v>441</v>
      </c>
      <c r="O5" s="2" t="s">
        <v>43</v>
      </c>
      <c r="P5" s="2" t="s">
        <v>22</v>
      </c>
      <c r="Q5" s="2">
        <v>4</v>
      </c>
      <c r="R5" s="2">
        <v>5</v>
      </c>
      <c r="S5" s="2">
        <v>4</v>
      </c>
    </row>
    <row r="6" spans="1:19" ht="28.5" hidden="1" x14ac:dyDescent="0.2">
      <c r="A6" s="2" t="s">
        <v>44</v>
      </c>
      <c r="B6" s="2" t="s">
        <v>45</v>
      </c>
      <c r="C6" s="2" t="s">
        <v>46</v>
      </c>
      <c r="D6" s="4">
        <v>43537</v>
      </c>
      <c r="E6" s="2" t="s">
        <v>20</v>
      </c>
      <c r="F6" s="2" t="s">
        <v>21</v>
      </c>
      <c r="G6" s="5">
        <v>10898</v>
      </c>
      <c r="H6" s="2">
        <f>VLOOKUP(C6,risk_scoring_data!C:L,10,FALSE)</f>
        <v>9</v>
      </c>
      <c r="I6" s="2" t="str">
        <f t="shared" si="0"/>
        <v>Medium</v>
      </c>
      <c r="J6" s="2" t="s">
        <v>37</v>
      </c>
      <c r="K6" s="4">
        <f t="shared" si="2"/>
        <v>44267</v>
      </c>
      <c r="L6" s="4">
        <f t="shared" si="1"/>
        <v>44297</v>
      </c>
      <c r="M6" s="2" t="s">
        <v>24</v>
      </c>
      <c r="N6" s="2" t="s">
        <v>24</v>
      </c>
      <c r="O6" s="2" t="s">
        <v>43</v>
      </c>
      <c r="P6" s="2" t="s">
        <v>47</v>
      </c>
      <c r="Q6" s="2">
        <v>4</v>
      </c>
      <c r="R6" s="2">
        <v>1</v>
      </c>
      <c r="S6" s="2">
        <v>3</v>
      </c>
    </row>
    <row r="7" spans="1:19" ht="28.5" x14ac:dyDescent="0.2">
      <c r="A7" s="2" t="s">
        <v>48</v>
      </c>
      <c r="B7" s="2" t="s">
        <v>49</v>
      </c>
      <c r="C7" s="2" t="s">
        <v>50</v>
      </c>
      <c r="D7" s="4">
        <v>44128</v>
      </c>
      <c r="E7" s="2" t="s">
        <v>29</v>
      </c>
      <c r="F7" s="2" t="s">
        <v>51</v>
      </c>
      <c r="G7" s="5">
        <v>43126</v>
      </c>
      <c r="H7" s="2">
        <f>VLOOKUP(C7,risk_scoring_data!C:L,10,FALSE)</f>
        <v>11</v>
      </c>
      <c r="I7" s="2" t="str">
        <f t="shared" si="0"/>
        <v>High</v>
      </c>
      <c r="J7" s="2" t="s">
        <v>23</v>
      </c>
      <c r="K7" s="4">
        <f>D7+365</f>
        <v>44493</v>
      </c>
      <c r="L7" s="4">
        <f t="shared" si="1"/>
        <v>44523</v>
      </c>
      <c r="M7" s="2" t="str">
        <f t="shared" ref="M7:M8" ca="1" si="3">IF(N7&lt;-30,"Past Due &gt; 30 Days",IF(AND(N7&lt;-15,N7&gt;=-30),"Past Due 15 - 30 Days", IF(AND(N7&lt;=0,N7&gt;=-15), "Past Due 0 - 15 Days", IF(AND(N7&gt;0, N7&lt;=15), "In Progress - Due in &lt; 15 Days", IF(AND(N7&gt;15, N7&lt;=30), "In  Progress - Due 15 - 30 Days", "Not Due &gt; 30 Days")))))</f>
        <v>Not Due &gt; 30 Days</v>
      </c>
      <c r="N7" s="6">
        <f t="shared" ref="N7:N8" ca="1" si="4">L7-TODAY()</f>
        <v>184</v>
      </c>
      <c r="O7" s="2" t="s">
        <v>23</v>
      </c>
      <c r="P7" s="2" t="s">
        <v>25</v>
      </c>
      <c r="Q7" s="2">
        <v>3</v>
      </c>
      <c r="R7" s="2">
        <v>4</v>
      </c>
      <c r="S7" s="2">
        <v>2</v>
      </c>
    </row>
    <row r="8" spans="1:19" ht="42.75" hidden="1" x14ac:dyDescent="0.2">
      <c r="A8" s="2" t="s">
        <v>52</v>
      </c>
      <c r="B8" s="2" t="s">
        <v>53</v>
      </c>
      <c r="C8" s="2" t="s">
        <v>54</v>
      </c>
      <c r="D8" s="4">
        <v>43578</v>
      </c>
      <c r="E8" s="2" t="s">
        <v>20</v>
      </c>
      <c r="F8" s="2" t="s">
        <v>21</v>
      </c>
      <c r="G8" s="5">
        <v>99207</v>
      </c>
      <c r="H8" s="2">
        <f>VLOOKUP(C8,risk_scoring_data!C:L,10,FALSE)</f>
        <v>8</v>
      </c>
      <c r="I8" s="2" t="str">
        <f t="shared" si="0"/>
        <v>Medium</v>
      </c>
      <c r="J8" s="2" t="s">
        <v>37</v>
      </c>
      <c r="K8" s="4">
        <f>D8+730</f>
        <v>44308</v>
      </c>
      <c r="L8" s="4">
        <f t="shared" si="1"/>
        <v>44338</v>
      </c>
      <c r="M8" s="2" t="str">
        <f t="shared" ca="1" si="3"/>
        <v>Past Due 0 - 15 Days</v>
      </c>
      <c r="N8" s="6">
        <f t="shared" ca="1" si="4"/>
        <v>-1</v>
      </c>
      <c r="O8" s="2" t="s">
        <v>23</v>
      </c>
      <c r="P8" s="2" t="s">
        <v>25</v>
      </c>
      <c r="Q8" s="2">
        <v>0</v>
      </c>
      <c r="R8" s="2">
        <v>3</v>
      </c>
      <c r="S8" s="2">
        <v>0</v>
      </c>
    </row>
    <row r="9" spans="1:19" ht="28.5" x14ac:dyDescent="0.2">
      <c r="A9" s="2" t="s">
        <v>55</v>
      </c>
      <c r="B9" s="2" t="s">
        <v>56</v>
      </c>
      <c r="C9" s="2" t="s">
        <v>57</v>
      </c>
      <c r="D9" s="4">
        <v>43633</v>
      </c>
      <c r="E9" s="2" t="s">
        <v>41</v>
      </c>
      <c r="F9" s="2" t="s">
        <v>58</v>
      </c>
      <c r="G9" s="5">
        <v>56392</v>
      </c>
      <c r="H9" s="2">
        <f>VLOOKUP(C9,risk_scoring_data!C:L,10,FALSE)</f>
        <v>10.5</v>
      </c>
      <c r="I9" s="2" t="str">
        <f t="shared" si="0"/>
        <v>High</v>
      </c>
      <c r="J9" s="2" t="s">
        <v>23</v>
      </c>
      <c r="K9" s="4">
        <f t="shared" ref="K9:K11" si="5">D9+365</f>
        <v>43998</v>
      </c>
      <c r="L9" s="4">
        <f t="shared" si="1"/>
        <v>44028</v>
      </c>
      <c r="M9" s="2" t="s">
        <v>24</v>
      </c>
      <c r="N9" s="2" t="s">
        <v>24</v>
      </c>
      <c r="O9" s="2" t="s">
        <v>23</v>
      </c>
      <c r="P9" s="2" t="s">
        <v>25</v>
      </c>
      <c r="Q9" s="2">
        <v>2</v>
      </c>
      <c r="R9" s="2">
        <v>0</v>
      </c>
      <c r="S9" s="2">
        <v>2</v>
      </c>
    </row>
    <row r="10" spans="1:19" x14ac:dyDescent="0.2">
      <c r="A10" s="2" t="s">
        <v>59</v>
      </c>
      <c r="B10" s="2" t="s">
        <v>60</v>
      </c>
      <c r="C10" s="2" t="s">
        <v>61</v>
      </c>
      <c r="D10" s="4">
        <v>43677</v>
      </c>
      <c r="E10" s="2" t="s">
        <v>29</v>
      </c>
      <c r="F10" s="2" t="s">
        <v>62</v>
      </c>
      <c r="G10" s="5">
        <v>17554</v>
      </c>
      <c r="H10" s="2">
        <f>VLOOKUP(C10,risk_scoring_data!C:L,10,FALSE)</f>
        <v>12</v>
      </c>
      <c r="I10" s="2" t="str">
        <f t="shared" si="0"/>
        <v>High</v>
      </c>
      <c r="J10" s="2" t="s">
        <v>23</v>
      </c>
      <c r="K10" s="4">
        <f t="shared" si="5"/>
        <v>44042</v>
      </c>
      <c r="L10" s="4">
        <f t="shared" si="1"/>
        <v>44072</v>
      </c>
      <c r="M10" s="2" t="s">
        <v>24</v>
      </c>
      <c r="N10" s="2" t="s">
        <v>24</v>
      </c>
      <c r="O10" s="2" t="s">
        <v>43</v>
      </c>
      <c r="P10" s="2" t="s">
        <v>47</v>
      </c>
      <c r="Q10" s="2">
        <v>4</v>
      </c>
      <c r="R10" s="2">
        <v>5</v>
      </c>
      <c r="S10" s="2">
        <v>2</v>
      </c>
    </row>
    <row r="11" spans="1:19" ht="28.5" x14ac:dyDescent="0.2">
      <c r="A11" s="2" t="s">
        <v>38</v>
      </c>
      <c r="B11" s="2" t="s">
        <v>39</v>
      </c>
      <c r="C11" s="2" t="s">
        <v>63</v>
      </c>
      <c r="D11" s="4">
        <v>44030</v>
      </c>
      <c r="E11" s="2" t="s">
        <v>20</v>
      </c>
      <c r="F11" s="2" t="s">
        <v>21</v>
      </c>
      <c r="G11" s="5">
        <v>36908</v>
      </c>
      <c r="H11" s="2">
        <f>VLOOKUP(C11,risk_scoring_data!C:L,10,FALSE)</f>
        <v>10</v>
      </c>
      <c r="I11" s="2" t="str">
        <f t="shared" si="0"/>
        <v>High</v>
      </c>
      <c r="J11" s="2" t="s">
        <v>23</v>
      </c>
      <c r="K11" s="4">
        <f t="shared" si="5"/>
        <v>44395</v>
      </c>
      <c r="L11" s="4">
        <f t="shared" si="1"/>
        <v>44425</v>
      </c>
      <c r="M11" s="2" t="str">
        <f t="shared" ref="M11:M16" ca="1" si="6">IF(N11&lt;-30,"Past Due &gt; 30 Days",IF(AND(N11&lt;-15,N11&gt;=-30),"Past Due 15 - 30 Days", IF(AND(N11&lt;=0,N11&gt;=-15), "Past Due 0 - 15 Days", IF(AND(N11&gt;0, N11&lt;=15), "In Progress - Due in &lt; 15 Days", IF(AND(N11&gt;15, N11&lt;=30), "In  Progress - Due 15 - 30 Days", "Not Due &gt; 30 Days")))))</f>
        <v>Not Due &gt; 30 Days</v>
      </c>
      <c r="N11" s="6">
        <f t="shared" ref="N11:N16" ca="1" si="7">L11-TODAY()</f>
        <v>86</v>
      </c>
      <c r="O11" s="2" t="s">
        <v>43</v>
      </c>
      <c r="P11" s="2" t="s">
        <v>64</v>
      </c>
      <c r="Q11" s="2">
        <v>3</v>
      </c>
      <c r="R11" s="2">
        <v>0</v>
      </c>
      <c r="S11" s="2">
        <v>2</v>
      </c>
    </row>
    <row r="12" spans="1:19" ht="28.5" hidden="1" x14ac:dyDescent="0.2">
      <c r="A12" s="2" t="s">
        <v>65</v>
      </c>
      <c r="B12" s="2" t="s">
        <v>66</v>
      </c>
      <c r="C12" s="2" t="s">
        <v>67</v>
      </c>
      <c r="D12" s="4">
        <v>43791</v>
      </c>
      <c r="E12" s="2" t="s">
        <v>29</v>
      </c>
      <c r="F12" s="2" t="s">
        <v>51</v>
      </c>
      <c r="G12" s="5">
        <v>44404</v>
      </c>
      <c r="H12" s="2">
        <f>VLOOKUP(C12,risk_scoring_data!C:L,10,FALSE)</f>
        <v>7.5</v>
      </c>
      <c r="I12" s="2" t="str">
        <f t="shared" si="0"/>
        <v>Medium</v>
      </c>
      <c r="J12" s="2" t="s">
        <v>37</v>
      </c>
      <c r="K12" s="4">
        <f t="shared" ref="K12:K16" si="8">D12+730</f>
        <v>44521</v>
      </c>
      <c r="L12" s="4">
        <f t="shared" si="1"/>
        <v>44551</v>
      </c>
      <c r="M12" s="2" t="str">
        <f t="shared" ca="1" si="6"/>
        <v>Not Due &gt; 30 Days</v>
      </c>
      <c r="N12" s="6">
        <f t="shared" ca="1" si="7"/>
        <v>212</v>
      </c>
      <c r="O12" s="2" t="s">
        <v>23</v>
      </c>
      <c r="P12" s="2" t="s">
        <v>25</v>
      </c>
      <c r="Q12" s="2">
        <v>5</v>
      </c>
      <c r="R12" s="2">
        <v>4</v>
      </c>
      <c r="S12" s="2">
        <v>0</v>
      </c>
    </row>
    <row r="13" spans="1:19" ht="28.5" hidden="1" x14ac:dyDescent="0.2">
      <c r="A13" s="2" t="s">
        <v>68</v>
      </c>
      <c r="B13" s="2" t="s">
        <v>69</v>
      </c>
      <c r="C13" s="2" t="s">
        <v>70</v>
      </c>
      <c r="D13" s="4">
        <v>43932</v>
      </c>
      <c r="E13" s="2" t="s">
        <v>29</v>
      </c>
      <c r="F13" s="2" t="s">
        <v>71</v>
      </c>
      <c r="G13" s="5">
        <v>155874</v>
      </c>
      <c r="H13" s="2">
        <f>VLOOKUP(C13,risk_scoring_data!C:L,10,FALSE)</f>
        <v>9</v>
      </c>
      <c r="I13" s="2" t="str">
        <f t="shared" si="0"/>
        <v>Medium</v>
      </c>
      <c r="J13" s="2" t="s">
        <v>37</v>
      </c>
      <c r="K13" s="4">
        <f t="shared" si="8"/>
        <v>44662</v>
      </c>
      <c r="L13" s="4">
        <f t="shared" si="1"/>
        <v>44692</v>
      </c>
      <c r="M13" s="2" t="str">
        <f t="shared" ca="1" si="6"/>
        <v>Not Due &gt; 30 Days</v>
      </c>
      <c r="N13" s="6">
        <f t="shared" ca="1" si="7"/>
        <v>353</v>
      </c>
      <c r="O13" s="2" t="s">
        <v>23</v>
      </c>
      <c r="P13" s="2" t="s">
        <v>25</v>
      </c>
      <c r="Q13" s="2">
        <v>5</v>
      </c>
      <c r="R13" s="2">
        <v>5</v>
      </c>
      <c r="S13" s="2">
        <v>4</v>
      </c>
    </row>
    <row r="14" spans="1:19" ht="28.5" hidden="1" x14ac:dyDescent="0.2">
      <c r="A14" s="2" t="s">
        <v>72</v>
      </c>
      <c r="B14" s="2" t="s">
        <v>241</v>
      </c>
      <c r="C14" s="2" t="s">
        <v>73</v>
      </c>
      <c r="D14" s="4">
        <v>43911</v>
      </c>
      <c r="E14" s="2" t="s">
        <v>20</v>
      </c>
      <c r="F14" s="2" t="s">
        <v>21</v>
      </c>
      <c r="G14" s="5">
        <v>133958</v>
      </c>
      <c r="H14" s="2">
        <f>VLOOKUP(C14,risk_scoring_data!C:L,10,FALSE)</f>
        <v>9.5</v>
      </c>
      <c r="I14" s="2" t="str">
        <f t="shared" si="0"/>
        <v>Medium</v>
      </c>
      <c r="J14" s="2" t="s">
        <v>37</v>
      </c>
      <c r="K14" s="4">
        <f t="shared" si="8"/>
        <v>44641</v>
      </c>
      <c r="L14" s="4">
        <f t="shared" si="1"/>
        <v>44671</v>
      </c>
      <c r="M14" s="2" t="str">
        <f t="shared" ca="1" si="6"/>
        <v>Not Due &gt; 30 Days</v>
      </c>
      <c r="N14" s="6">
        <f t="shared" ca="1" si="7"/>
        <v>332</v>
      </c>
      <c r="O14" s="2" t="s">
        <v>23</v>
      </c>
      <c r="P14" s="2" t="s">
        <v>25</v>
      </c>
      <c r="Q14" s="2">
        <v>0</v>
      </c>
      <c r="R14" s="2">
        <v>2</v>
      </c>
      <c r="S14" s="2">
        <v>5</v>
      </c>
    </row>
    <row r="15" spans="1:19" ht="28.5" hidden="1" x14ac:dyDescent="0.2">
      <c r="A15" s="2" t="s">
        <v>74</v>
      </c>
      <c r="B15" s="2" t="s">
        <v>45</v>
      </c>
      <c r="C15" s="2" t="s">
        <v>75</v>
      </c>
      <c r="D15" s="4">
        <v>43992</v>
      </c>
      <c r="E15" s="2" t="s">
        <v>20</v>
      </c>
      <c r="F15" s="2" t="s">
        <v>21</v>
      </c>
      <c r="G15" s="5">
        <v>143927</v>
      </c>
      <c r="H15" s="2">
        <f>VLOOKUP(C15,risk_scoring_data!C:L,10,FALSE)</f>
        <v>9</v>
      </c>
      <c r="I15" s="2" t="str">
        <f t="shared" si="0"/>
        <v>Medium</v>
      </c>
      <c r="J15" s="2" t="s">
        <v>37</v>
      </c>
      <c r="K15" s="4">
        <f t="shared" si="8"/>
        <v>44722</v>
      </c>
      <c r="L15" s="4">
        <f t="shared" si="1"/>
        <v>44752</v>
      </c>
      <c r="M15" s="2" t="str">
        <f t="shared" ca="1" si="6"/>
        <v>Not Due &gt; 30 Days</v>
      </c>
      <c r="N15" s="6">
        <f t="shared" ca="1" si="7"/>
        <v>413</v>
      </c>
      <c r="O15" s="2" t="s">
        <v>23</v>
      </c>
      <c r="P15" s="2" t="s">
        <v>25</v>
      </c>
      <c r="Q15" s="2">
        <v>2</v>
      </c>
      <c r="R15" s="2">
        <v>5</v>
      </c>
      <c r="S15" s="2">
        <v>0</v>
      </c>
    </row>
    <row r="16" spans="1:19" ht="28.5" hidden="1" x14ac:dyDescent="0.2">
      <c r="A16" s="2" t="s">
        <v>65</v>
      </c>
      <c r="B16" s="2" t="s">
        <v>53</v>
      </c>
      <c r="C16" s="2" t="s">
        <v>76</v>
      </c>
      <c r="D16" s="4">
        <v>43917</v>
      </c>
      <c r="E16" s="2" t="s">
        <v>20</v>
      </c>
      <c r="F16" s="2" t="s">
        <v>21</v>
      </c>
      <c r="G16" s="5">
        <v>217089</v>
      </c>
      <c r="H16" s="2">
        <f>VLOOKUP(C16,risk_scoring_data!C:L,10,FALSE)</f>
        <v>9.5</v>
      </c>
      <c r="I16" s="2" t="str">
        <f t="shared" si="0"/>
        <v>Medium</v>
      </c>
      <c r="J16" s="2" t="s">
        <v>37</v>
      </c>
      <c r="K16" s="4">
        <f t="shared" si="8"/>
        <v>44647</v>
      </c>
      <c r="L16" s="4">
        <f t="shared" si="1"/>
        <v>44677</v>
      </c>
      <c r="M16" s="2" t="str">
        <f t="shared" ca="1" si="6"/>
        <v>Not Due &gt; 30 Days</v>
      </c>
      <c r="N16" s="6">
        <f t="shared" ca="1" si="7"/>
        <v>338</v>
      </c>
      <c r="O16" s="2" t="s">
        <v>43</v>
      </c>
      <c r="P16" s="2" t="s">
        <v>47</v>
      </c>
      <c r="Q16" s="2">
        <v>2</v>
      </c>
      <c r="R16" s="2">
        <v>5</v>
      </c>
      <c r="S16" s="2">
        <v>5</v>
      </c>
    </row>
    <row r="17" spans="1:19" ht="28.5" hidden="1" x14ac:dyDescent="0.2">
      <c r="A17" s="2" t="s">
        <v>52</v>
      </c>
      <c r="B17" s="2" t="s">
        <v>60</v>
      </c>
      <c r="C17" s="2" t="s">
        <v>77</v>
      </c>
      <c r="D17" s="4">
        <v>43532</v>
      </c>
      <c r="E17" s="2" t="s">
        <v>20</v>
      </c>
      <c r="F17" s="2" t="s">
        <v>78</v>
      </c>
      <c r="G17" s="5">
        <v>145219</v>
      </c>
      <c r="H17" s="2">
        <f>VLOOKUP(C17,risk_scoring_data!C:L,10,FALSE)</f>
        <v>10.5</v>
      </c>
      <c r="I17" s="2" t="str">
        <f t="shared" si="0"/>
        <v>High</v>
      </c>
      <c r="J17" s="2" t="s">
        <v>43</v>
      </c>
      <c r="K17" s="4">
        <f>D17+365</f>
        <v>43897</v>
      </c>
      <c r="L17" s="4">
        <f t="shared" si="1"/>
        <v>43927</v>
      </c>
      <c r="M17" s="2" t="s">
        <v>24</v>
      </c>
      <c r="N17" s="2" t="s">
        <v>24</v>
      </c>
      <c r="O17" s="2" t="s">
        <v>43</v>
      </c>
      <c r="P17" s="2" t="s">
        <v>47</v>
      </c>
      <c r="Q17" s="2">
        <v>0</v>
      </c>
      <c r="R17" s="2">
        <v>0</v>
      </c>
      <c r="S17" s="2">
        <v>0</v>
      </c>
    </row>
    <row r="18" spans="1:19" ht="28.5" hidden="1" x14ac:dyDescent="0.2">
      <c r="A18" s="2" t="s">
        <v>79</v>
      </c>
      <c r="B18" s="2" t="s">
        <v>241</v>
      </c>
      <c r="C18" s="2" t="s">
        <v>80</v>
      </c>
      <c r="D18" s="4">
        <v>43804</v>
      </c>
      <c r="E18" s="2" t="s">
        <v>20</v>
      </c>
      <c r="F18" s="2" t="s">
        <v>21</v>
      </c>
      <c r="G18" s="5">
        <v>85805</v>
      </c>
      <c r="H18" s="2">
        <f>VLOOKUP(C18,risk_scoring_data!C:L,10,FALSE)</f>
        <v>6.5</v>
      </c>
      <c r="I18" s="2" t="str">
        <f t="shared" si="0"/>
        <v>Low</v>
      </c>
      <c r="J18" s="2" t="s">
        <v>37</v>
      </c>
      <c r="K18" s="4">
        <f>D18+1095</f>
        <v>44899</v>
      </c>
      <c r="L18" s="4">
        <f t="shared" si="1"/>
        <v>44929</v>
      </c>
      <c r="M18" s="2" t="str">
        <f t="shared" ref="M18:M20" ca="1" si="9">IF(N18&lt;-30,"Past Due &gt; 30 Days",IF(AND(N18&lt;-15,N18&gt;=-30),"Past Due 15 - 30 Days", IF(AND(N18&lt;=0,N18&gt;=-15), "Past Due 0 - 15 Days", IF(AND(N18&gt;0, N18&lt;=15), "In Progress - Due in &lt; 15 Days", IF(AND(N18&gt;15, N18&lt;=30), "In  Progress - Due 15 - 30 Days", "Not Due &gt; 30 Days")))))</f>
        <v>Not Due &gt; 30 Days</v>
      </c>
      <c r="N18" s="6">
        <f t="shared" ref="N18:N20" ca="1" si="10">L18-TODAY()</f>
        <v>590</v>
      </c>
      <c r="O18" s="2" t="s">
        <v>43</v>
      </c>
      <c r="P18" s="2" t="s">
        <v>47</v>
      </c>
      <c r="Q18" s="2">
        <v>0</v>
      </c>
      <c r="R18" s="2">
        <v>0</v>
      </c>
      <c r="S18" s="2">
        <v>0</v>
      </c>
    </row>
    <row r="19" spans="1:19" ht="28.5" hidden="1" x14ac:dyDescent="0.2">
      <c r="A19" s="2" t="s">
        <v>81</v>
      </c>
      <c r="B19" s="2" t="s">
        <v>18</v>
      </c>
      <c r="C19" s="2" t="s">
        <v>82</v>
      </c>
      <c r="D19" s="4">
        <v>43873</v>
      </c>
      <c r="E19" s="2" t="s">
        <v>20</v>
      </c>
      <c r="F19" s="2" t="s">
        <v>21</v>
      </c>
      <c r="G19" s="5">
        <v>25221</v>
      </c>
      <c r="H19" s="2">
        <f>VLOOKUP(C19,risk_scoring_data!C:L,10,FALSE)</f>
        <v>8.5</v>
      </c>
      <c r="I19" s="2" t="str">
        <f t="shared" si="0"/>
        <v>Medium</v>
      </c>
      <c r="J19" s="2" t="s">
        <v>37</v>
      </c>
      <c r="K19" s="4">
        <f>D19+730</f>
        <v>44603</v>
      </c>
      <c r="L19" s="4">
        <f t="shared" si="1"/>
        <v>44633</v>
      </c>
      <c r="M19" s="2" t="str">
        <f t="shared" ca="1" si="9"/>
        <v>Not Due &gt; 30 Days</v>
      </c>
      <c r="N19" s="6">
        <f t="shared" ca="1" si="10"/>
        <v>294</v>
      </c>
      <c r="O19" s="2" t="s">
        <v>23</v>
      </c>
      <c r="P19" s="2" t="s">
        <v>25</v>
      </c>
      <c r="Q19" s="2">
        <v>5</v>
      </c>
      <c r="R19" s="2">
        <v>0</v>
      </c>
      <c r="S19" s="2">
        <v>3</v>
      </c>
    </row>
    <row r="20" spans="1:19" ht="28.5" hidden="1" x14ac:dyDescent="0.2">
      <c r="A20" s="2" t="s">
        <v>26</v>
      </c>
      <c r="B20" s="2" t="s">
        <v>45</v>
      </c>
      <c r="C20" s="2" t="s">
        <v>83</v>
      </c>
      <c r="D20" s="4">
        <v>44296</v>
      </c>
      <c r="E20" s="2" t="s">
        <v>34</v>
      </c>
      <c r="F20" s="2" t="s">
        <v>35</v>
      </c>
      <c r="G20" s="5">
        <v>85440</v>
      </c>
      <c r="H20" s="2">
        <f>VLOOKUP(C20,risk_scoring_data!C:L,10,FALSE)</f>
        <v>13</v>
      </c>
      <c r="I20" s="2" t="str">
        <f t="shared" si="0"/>
        <v>High</v>
      </c>
      <c r="J20" s="2" t="s">
        <v>43</v>
      </c>
      <c r="K20" s="4">
        <f t="shared" ref="K20:K21" si="11">D20+365</f>
        <v>44661</v>
      </c>
      <c r="L20" s="4">
        <f t="shared" si="1"/>
        <v>44691</v>
      </c>
      <c r="M20" s="2" t="str">
        <f t="shared" ca="1" si="9"/>
        <v>Not Due &gt; 30 Days</v>
      </c>
      <c r="N20" s="6">
        <f t="shared" ca="1" si="10"/>
        <v>352</v>
      </c>
      <c r="O20" s="2" t="s">
        <v>43</v>
      </c>
      <c r="P20" s="2" t="s">
        <v>22</v>
      </c>
      <c r="Q20" s="2">
        <v>1</v>
      </c>
      <c r="R20" s="2">
        <v>2</v>
      </c>
      <c r="S20" s="2">
        <v>2</v>
      </c>
    </row>
    <row r="21" spans="1:19" ht="28.5" x14ac:dyDescent="0.2">
      <c r="A21" s="2" t="s">
        <v>84</v>
      </c>
      <c r="B21" s="2" t="s">
        <v>56</v>
      </c>
      <c r="C21" s="2" t="s">
        <v>85</v>
      </c>
      <c r="D21" s="4">
        <v>43515</v>
      </c>
      <c r="E21" s="2" t="s">
        <v>20</v>
      </c>
      <c r="F21" s="2" t="s">
        <v>21</v>
      </c>
      <c r="G21" s="5">
        <v>184093</v>
      </c>
      <c r="H21" s="2">
        <f>VLOOKUP(C21,risk_scoring_data!C:L,10,FALSE)</f>
        <v>11</v>
      </c>
      <c r="I21" s="2" t="str">
        <f t="shared" si="0"/>
        <v>High</v>
      </c>
      <c r="J21" s="2" t="s">
        <v>23</v>
      </c>
      <c r="K21" s="4">
        <f t="shared" si="11"/>
        <v>43880</v>
      </c>
      <c r="L21" s="4">
        <f t="shared" si="1"/>
        <v>43910</v>
      </c>
      <c r="M21" s="2" t="s">
        <v>24</v>
      </c>
      <c r="N21" s="2" t="s">
        <v>24</v>
      </c>
      <c r="O21" s="2" t="s">
        <v>43</v>
      </c>
      <c r="P21" s="2" t="s">
        <v>64</v>
      </c>
      <c r="Q21" s="2">
        <v>3</v>
      </c>
      <c r="R21" s="2">
        <v>5</v>
      </c>
      <c r="S21" s="2">
        <v>0</v>
      </c>
    </row>
    <row r="22" spans="1:19" ht="28.5" hidden="1" x14ac:dyDescent="0.2">
      <c r="A22" s="2" t="s">
        <v>86</v>
      </c>
      <c r="B22" s="2" t="s">
        <v>39</v>
      </c>
      <c r="C22" s="2" t="s">
        <v>87</v>
      </c>
      <c r="D22" s="4">
        <v>44162</v>
      </c>
      <c r="E22" s="2" t="s">
        <v>41</v>
      </c>
      <c r="F22" s="2" t="s">
        <v>88</v>
      </c>
      <c r="G22" s="5">
        <v>137074</v>
      </c>
      <c r="H22" s="2">
        <f>VLOOKUP(C22,risk_scoring_data!C:L,10,FALSE)</f>
        <v>9.5</v>
      </c>
      <c r="I22" s="2" t="str">
        <f t="shared" si="0"/>
        <v>Medium</v>
      </c>
      <c r="J22" s="2" t="s">
        <v>37</v>
      </c>
      <c r="K22" s="4">
        <f>D22+730</f>
        <v>44892</v>
      </c>
      <c r="L22" s="4">
        <f t="shared" si="1"/>
        <v>44922</v>
      </c>
      <c r="M22" s="2" t="str">
        <f ca="1">IF(N22&lt;-30,"Past Due &gt; 30 Days",IF(AND(N22&lt;-15,N22&gt;=-30),"Past Due 15 - 30 Days", IF(AND(N22&lt;=0,N22&gt;=-15), "Past Due 0 - 15 Days", IF(AND(N22&gt;0, N22&lt;=15), "In Progress - Due in &lt; 15 Days", IF(AND(N22&gt;15, N22&lt;=30), "In  Progress - Due 15 - 30 Days", "Not Due &gt; 30 Days")))))</f>
        <v>Not Due &gt; 30 Days</v>
      </c>
      <c r="N22" s="6">
        <f ca="1">L22-TODAY()</f>
        <v>583</v>
      </c>
      <c r="O22" s="2" t="s">
        <v>23</v>
      </c>
      <c r="P22" s="2" t="s">
        <v>25</v>
      </c>
      <c r="Q22" s="2">
        <v>3</v>
      </c>
      <c r="R22" s="2">
        <v>1</v>
      </c>
      <c r="S22" s="2">
        <v>5</v>
      </c>
    </row>
    <row r="23" spans="1:19" ht="28.5" x14ac:dyDescent="0.2">
      <c r="A23" s="2" t="s">
        <v>38</v>
      </c>
      <c r="B23" s="2" t="s">
        <v>45</v>
      </c>
      <c r="C23" s="2" t="s">
        <v>89</v>
      </c>
      <c r="D23" s="4">
        <v>43714</v>
      </c>
      <c r="E23" s="2" t="s">
        <v>29</v>
      </c>
      <c r="F23" s="2" t="s">
        <v>62</v>
      </c>
      <c r="G23" s="5">
        <v>56874</v>
      </c>
      <c r="H23" s="2">
        <f>VLOOKUP(C23,risk_scoring_data!C:L,10,FALSE)</f>
        <v>11.5</v>
      </c>
      <c r="I23" s="2" t="str">
        <f t="shared" si="0"/>
        <v>High</v>
      </c>
      <c r="J23" s="2" t="s">
        <v>23</v>
      </c>
      <c r="K23" s="4">
        <f t="shared" ref="K23:K26" si="12">D23+365</f>
        <v>44079</v>
      </c>
      <c r="L23" s="4">
        <f t="shared" si="1"/>
        <v>44109</v>
      </c>
      <c r="M23" s="2" t="s">
        <v>24</v>
      </c>
      <c r="N23" s="2" t="s">
        <v>24</v>
      </c>
      <c r="O23" s="2" t="s">
        <v>43</v>
      </c>
      <c r="P23" s="2" t="s">
        <v>36</v>
      </c>
      <c r="Q23" s="2">
        <v>1</v>
      </c>
      <c r="R23" s="2">
        <v>3</v>
      </c>
      <c r="S23" s="2">
        <v>0</v>
      </c>
    </row>
    <row r="24" spans="1:19" ht="28.5" hidden="1" x14ac:dyDescent="0.2">
      <c r="A24" s="2" t="s">
        <v>90</v>
      </c>
      <c r="B24" s="2" t="s">
        <v>18</v>
      </c>
      <c r="C24" s="2" t="s">
        <v>91</v>
      </c>
      <c r="D24" s="4">
        <v>43839</v>
      </c>
      <c r="E24" s="2" t="s">
        <v>29</v>
      </c>
      <c r="F24" s="2" t="s">
        <v>92</v>
      </c>
      <c r="G24" s="5">
        <v>216012</v>
      </c>
      <c r="H24" s="2">
        <f>VLOOKUP(C24,risk_scoring_data!C:L,10,FALSE)</f>
        <v>10.5</v>
      </c>
      <c r="I24" s="2" t="str">
        <f t="shared" si="0"/>
        <v>High</v>
      </c>
      <c r="J24" s="2" t="s">
        <v>43</v>
      </c>
      <c r="K24" s="4">
        <f t="shared" si="12"/>
        <v>44204</v>
      </c>
      <c r="L24" s="4">
        <f t="shared" si="1"/>
        <v>44234</v>
      </c>
      <c r="M24" s="2" t="str">
        <f t="shared" ref="M24:M27" ca="1" si="13">IF(N24&lt;-30,"Past Due &gt; 30 Days",IF(AND(N24&lt;-15,N24&gt;=-30),"Past Due 15 - 30 Days", IF(AND(N24&lt;=0,N24&gt;=-15), "Past Due 0 - 15 Days", IF(AND(N24&gt;0, N24&lt;=15), "In Progress - Due in &lt; 15 Days", IF(AND(N24&gt;15, N24&lt;=30), "In  Progress - Due 15 - 30 Days", "Not Due &gt; 30 Days")))))</f>
        <v>Past Due &gt; 30 Days</v>
      </c>
      <c r="N24" s="6">
        <f t="shared" ref="N24:N27" ca="1" si="14">L24-TODAY()</f>
        <v>-105</v>
      </c>
      <c r="O24" s="2" t="s">
        <v>23</v>
      </c>
      <c r="P24" s="2" t="s">
        <v>25</v>
      </c>
      <c r="Q24" s="2">
        <v>2</v>
      </c>
      <c r="R24" s="2">
        <v>3</v>
      </c>
      <c r="S24" s="2">
        <v>2</v>
      </c>
    </row>
    <row r="25" spans="1:19" ht="42.75" x14ac:dyDescent="0.2">
      <c r="A25" s="2" t="s">
        <v>93</v>
      </c>
      <c r="B25" s="2" t="s">
        <v>56</v>
      </c>
      <c r="C25" s="2" t="s">
        <v>94</v>
      </c>
      <c r="D25" s="4">
        <v>43966</v>
      </c>
      <c r="E25" s="2" t="s">
        <v>41</v>
      </c>
      <c r="F25" s="2" t="s">
        <v>42</v>
      </c>
      <c r="G25" s="5">
        <v>244109</v>
      </c>
      <c r="H25" s="2">
        <f>VLOOKUP(C25,risk_scoring_data!C:L,10,FALSE)</f>
        <v>10</v>
      </c>
      <c r="I25" s="2" t="str">
        <f t="shared" si="0"/>
        <v>High</v>
      </c>
      <c r="J25" s="2" t="s">
        <v>23</v>
      </c>
      <c r="K25" s="4">
        <f t="shared" si="12"/>
        <v>44331</v>
      </c>
      <c r="L25" s="4">
        <f t="shared" si="1"/>
        <v>44361</v>
      </c>
      <c r="M25" s="2" t="str">
        <f t="shared" ca="1" si="13"/>
        <v>In  Progress - Due 15 - 30 Days</v>
      </c>
      <c r="N25" s="6">
        <f t="shared" ca="1" si="14"/>
        <v>22</v>
      </c>
      <c r="O25" s="2" t="s">
        <v>43</v>
      </c>
      <c r="P25" s="2" t="s">
        <v>64</v>
      </c>
      <c r="Q25" s="2">
        <v>3</v>
      </c>
      <c r="R25" s="2">
        <v>0</v>
      </c>
      <c r="S25" s="2">
        <v>1</v>
      </c>
    </row>
    <row r="26" spans="1:19" ht="28.5" hidden="1" x14ac:dyDescent="0.2">
      <c r="A26" s="2" t="s">
        <v>59</v>
      </c>
      <c r="B26" s="2" t="s">
        <v>27</v>
      </c>
      <c r="C26" s="2" t="s">
        <v>95</v>
      </c>
      <c r="D26" s="4">
        <v>43980</v>
      </c>
      <c r="E26" s="2" t="s">
        <v>20</v>
      </c>
      <c r="F26" s="2" t="s">
        <v>78</v>
      </c>
      <c r="G26" s="5">
        <v>66846</v>
      </c>
      <c r="H26" s="2">
        <f>VLOOKUP(C26,risk_scoring_data!C:L,10,FALSE)</f>
        <v>11</v>
      </c>
      <c r="I26" s="2" t="str">
        <f t="shared" si="0"/>
        <v>High</v>
      </c>
      <c r="J26" s="2" t="s">
        <v>43</v>
      </c>
      <c r="K26" s="4">
        <f t="shared" si="12"/>
        <v>44345</v>
      </c>
      <c r="L26" s="4">
        <f t="shared" si="1"/>
        <v>44375</v>
      </c>
      <c r="M26" s="2" t="str">
        <f t="shared" ca="1" si="13"/>
        <v>Not Due &gt; 30 Days</v>
      </c>
      <c r="N26" s="6">
        <f t="shared" ca="1" si="14"/>
        <v>36</v>
      </c>
      <c r="O26" s="2" t="s">
        <v>43</v>
      </c>
      <c r="P26" s="2" t="s">
        <v>64</v>
      </c>
      <c r="Q26" s="2">
        <v>1</v>
      </c>
      <c r="R26" s="2">
        <v>0</v>
      </c>
      <c r="S26" s="2">
        <v>2</v>
      </c>
    </row>
    <row r="27" spans="1:19" ht="28.5" hidden="1" x14ac:dyDescent="0.2">
      <c r="A27" s="2" t="s">
        <v>96</v>
      </c>
      <c r="B27" s="2" t="s">
        <v>32</v>
      </c>
      <c r="C27" s="2" t="s">
        <v>97</v>
      </c>
      <c r="D27" s="4">
        <v>43915</v>
      </c>
      <c r="E27" s="2" t="s">
        <v>20</v>
      </c>
      <c r="F27" s="2" t="s">
        <v>21</v>
      </c>
      <c r="G27" s="5">
        <v>105073</v>
      </c>
      <c r="H27" s="2">
        <f>VLOOKUP(C27,risk_scoring_data!C:L,10,FALSE)</f>
        <v>8.5</v>
      </c>
      <c r="I27" s="2" t="str">
        <f t="shared" si="0"/>
        <v>Medium</v>
      </c>
      <c r="J27" s="2" t="s">
        <v>37</v>
      </c>
      <c r="K27" s="4">
        <f>D27+730</f>
        <v>44645</v>
      </c>
      <c r="L27" s="4">
        <f t="shared" si="1"/>
        <v>44675</v>
      </c>
      <c r="M27" s="2" t="str">
        <f t="shared" ca="1" si="13"/>
        <v>Not Due &gt; 30 Days</v>
      </c>
      <c r="N27" s="6">
        <f t="shared" ca="1" si="14"/>
        <v>336</v>
      </c>
      <c r="O27" s="2" t="s">
        <v>23</v>
      </c>
      <c r="P27" s="2" t="s">
        <v>25</v>
      </c>
      <c r="Q27" s="2">
        <v>5</v>
      </c>
      <c r="R27" s="2">
        <v>0</v>
      </c>
      <c r="S27" s="2">
        <v>3</v>
      </c>
    </row>
    <row r="28" spans="1:19" ht="28.5" hidden="1" x14ac:dyDescent="0.2">
      <c r="A28" s="2" t="s">
        <v>52</v>
      </c>
      <c r="B28" s="2" t="s">
        <v>27</v>
      </c>
      <c r="C28" s="2" t="s">
        <v>98</v>
      </c>
      <c r="D28" s="4">
        <v>43509</v>
      </c>
      <c r="E28" s="2" t="s">
        <v>20</v>
      </c>
      <c r="F28" s="2" t="s">
        <v>21</v>
      </c>
      <c r="G28" s="5">
        <v>218319</v>
      </c>
      <c r="H28" s="2">
        <f>VLOOKUP(C28,risk_scoring_data!C:L,10,FALSE)</f>
        <v>10.5</v>
      </c>
      <c r="I28" s="2" t="str">
        <f t="shared" si="0"/>
        <v>High</v>
      </c>
      <c r="J28" s="2" t="s">
        <v>43</v>
      </c>
      <c r="K28" s="4">
        <f>D28+365</f>
        <v>43874</v>
      </c>
      <c r="L28" s="4">
        <f t="shared" si="1"/>
        <v>43904</v>
      </c>
      <c r="M28" s="2" t="s">
        <v>24</v>
      </c>
      <c r="N28" s="2" t="s">
        <v>24</v>
      </c>
      <c r="O28" s="2" t="s">
        <v>43</v>
      </c>
      <c r="P28" s="2" t="s">
        <v>22</v>
      </c>
      <c r="Q28" s="2">
        <v>4</v>
      </c>
      <c r="R28" s="2">
        <v>5</v>
      </c>
      <c r="S28" s="2">
        <v>0</v>
      </c>
    </row>
    <row r="29" spans="1:19" ht="28.5" hidden="1" x14ac:dyDescent="0.2">
      <c r="A29" s="2" t="s">
        <v>26</v>
      </c>
      <c r="B29" s="2" t="s">
        <v>39</v>
      </c>
      <c r="C29" s="2" t="s">
        <v>99</v>
      </c>
      <c r="D29" s="4">
        <v>43919</v>
      </c>
      <c r="E29" s="2" t="s">
        <v>20</v>
      </c>
      <c r="F29" s="2" t="s">
        <v>21</v>
      </c>
      <c r="G29" s="5">
        <v>127104</v>
      </c>
      <c r="H29" s="2">
        <f>VLOOKUP(C29,risk_scoring_data!C:L,10,FALSE)</f>
        <v>8</v>
      </c>
      <c r="I29" s="2" t="str">
        <f t="shared" si="0"/>
        <v>Medium</v>
      </c>
      <c r="J29" s="2" t="s">
        <v>37</v>
      </c>
      <c r="K29" s="4">
        <f>D29+730</f>
        <v>44649</v>
      </c>
      <c r="L29" s="4">
        <f t="shared" si="1"/>
        <v>44679</v>
      </c>
      <c r="M29" s="2" t="str">
        <f ca="1">IF(N29&lt;-30,"Past Due &gt; 30 Days",IF(AND(N29&lt;-15,N29&gt;=-30),"Past Due 15 - 30 Days", IF(AND(N29&lt;=0,N29&gt;=-15), "Past Due 0 - 15 Days", IF(AND(N29&gt;0, N29&lt;=15), "In Progress - Due in &lt; 15 Days", IF(AND(N29&gt;15, N29&lt;=30), "In  Progress - Due 15 - 30 Days", "Not Due &gt; 30 Days")))))</f>
        <v>Not Due &gt; 30 Days</v>
      </c>
      <c r="N29" s="6">
        <f ca="1">L29-TODAY()</f>
        <v>340</v>
      </c>
      <c r="O29" s="2" t="s">
        <v>43</v>
      </c>
      <c r="P29" s="2" t="s">
        <v>22</v>
      </c>
      <c r="Q29" s="2">
        <v>1</v>
      </c>
      <c r="R29" s="2">
        <v>2</v>
      </c>
      <c r="S29" s="2">
        <v>1</v>
      </c>
    </row>
    <row r="30" spans="1:19" ht="28.5" hidden="1" x14ac:dyDescent="0.2">
      <c r="A30" s="2" t="s">
        <v>48</v>
      </c>
      <c r="B30" s="2" t="s">
        <v>56</v>
      </c>
      <c r="C30" s="2" t="s">
        <v>100</v>
      </c>
      <c r="D30" s="4">
        <v>43743</v>
      </c>
      <c r="E30" s="2" t="s">
        <v>20</v>
      </c>
      <c r="F30" s="2" t="s">
        <v>21</v>
      </c>
      <c r="G30" s="5">
        <v>148093</v>
      </c>
      <c r="H30" s="2">
        <f>VLOOKUP(C30,risk_scoring_data!C:L,10,FALSE)</f>
        <v>10.5</v>
      </c>
      <c r="I30" s="2" t="str">
        <f t="shared" si="0"/>
        <v>High</v>
      </c>
      <c r="J30" s="2" t="s">
        <v>43</v>
      </c>
      <c r="K30" s="4">
        <f t="shared" ref="K30:K34" si="15">D30+365</f>
        <v>44108</v>
      </c>
      <c r="L30" s="4">
        <f t="shared" si="1"/>
        <v>44138</v>
      </c>
      <c r="M30" s="2" t="s">
        <v>24</v>
      </c>
      <c r="N30" s="2" t="s">
        <v>24</v>
      </c>
      <c r="O30" s="2" t="s">
        <v>43</v>
      </c>
      <c r="P30" s="2" t="s">
        <v>22</v>
      </c>
      <c r="Q30" s="2">
        <v>4</v>
      </c>
      <c r="R30" s="2">
        <v>5</v>
      </c>
      <c r="S30" s="2">
        <v>3</v>
      </c>
    </row>
    <row r="31" spans="1:19" ht="28.5" x14ac:dyDescent="0.2">
      <c r="A31" s="2" t="s">
        <v>31</v>
      </c>
      <c r="B31" s="2" t="s">
        <v>39</v>
      </c>
      <c r="C31" s="2" t="s">
        <v>101</v>
      </c>
      <c r="D31" s="4">
        <v>43705</v>
      </c>
      <c r="E31" s="2" t="s">
        <v>29</v>
      </c>
      <c r="F31" s="2" t="s">
        <v>30</v>
      </c>
      <c r="G31" s="5">
        <v>145678</v>
      </c>
      <c r="H31" s="2">
        <f>VLOOKUP(C31,risk_scoring_data!C:L,10,FALSE)</f>
        <v>10</v>
      </c>
      <c r="I31" s="2" t="str">
        <f t="shared" si="0"/>
        <v>High</v>
      </c>
      <c r="J31" s="2" t="s">
        <v>23</v>
      </c>
      <c r="K31" s="4">
        <f t="shared" si="15"/>
        <v>44070</v>
      </c>
      <c r="L31" s="4">
        <f t="shared" si="1"/>
        <v>44100</v>
      </c>
      <c r="M31" s="2" t="s">
        <v>24</v>
      </c>
      <c r="N31" s="2" t="s">
        <v>24</v>
      </c>
      <c r="O31" s="2" t="s">
        <v>23</v>
      </c>
      <c r="P31" s="2" t="s">
        <v>25</v>
      </c>
      <c r="Q31" s="2">
        <v>0</v>
      </c>
      <c r="R31" s="2">
        <v>4</v>
      </c>
      <c r="S31" s="2">
        <v>0</v>
      </c>
    </row>
    <row r="32" spans="1:19" ht="42.75" hidden="1" x14ac:dyDescent="0.2">
      <c r="A32" s="2" t="s">
        <v>72</v>
      </c>
      <c r="B32" s="2" t="s">
        <v>241</v>
      </c>
      <c r="C32" s="2" t="s">
        <v>102</v>
      </c>
      <c r="D32" s="4">
        <v>43948</v>
      </c>
      <c r="E32" s="2" t="s">
        <v>20</v>
      </c>
      <c r="F32" s="2" t="s">
        <v>21</v>
      </c>
      <c r="G32" s="5">
        <v>154525</v>
      </c>
      <c r="H32" s="2">
        <f>VLOOKUP(C32,risk_scoring_data!C:L,10,FALSE)</f>
        <v>11.5</v>
      </c>
      <c r="I32" s="2" t="str">
        <f t="shared" si="0"/>
        <v>High</v>
      </c>
      <c r="J32" s="2" t="s">
        <v>43</v>
      </c>
      <c r="K32" s="4">
        <f t="shared" si="15"/>
        <v>44313</v>
      </c>
      <c r="L32" s="4">
        <f t="shared" si="1"/>
        <v>44343</v>
      </c>
      <c r="M32" s="2" t="str">
        <f ca="1">IF(N32&lt;-30,"Past Due &gt; 30 Days",IF(AND(N32&lt;-15,N32&gt;=-30),"Past Due 15 - 30 Days", IF(AND(N32&lt;=0,N32&gt;=-15), "Past Due 0 - 15 Days", IF(AND(N32&gt;0, N32&lt;=15), "In Progress - Due in &lt; 15 Days", IF(AND(N32&gt;15, N32&lt;=30), "In  Progress - Due 15 - 30 Days", "Not Due &gt; 30 Days")))))</f>
        <v>In Progress - Due in &lt; 15 Days</v>
      </c>
      <c r="N32" s="6">
        <f ca="1">L32-TODAY()</f>
        <v>4</v>
      </c>
      <c r="O32" s="2" t="s">
        <v>43</v>
      </c>
      <c r="P32" s="2" t="s">
        <v>36</v>
      </c>
      <c r="Q32" s="2">
        <v>0</v>
      </c>
      <c r="R32" s="2">
        <v>5</v>
      </c>
      <c r="S32" s="2">
        <v>1</v>
      </c>
    </row>
    <row r="33" spans="1:19" hidden="1" x14ac:dyDescent="0.2">
      <c r="A33" s="2" t="s">
        <v>103</v>
      </c>
      <c r="B33" s="2" t="s">
        <v>39</v>
      </c>
      <c r="C33" s="2" t="s">
        <v>104</v>
      </c>
      <c r="D33" s="4">
        <v>43761</v>
      </c>
      <c r="E33" s="2" t="s">
        <v>29</v>
      </c>
      <c r="F33" s="2" t="s">
        <v>71</v>
      </c>
      <c r="G33" s="5">
        <v>37371</v>
      </c>
      <c r="H33" s="2">
        <f>VLOOKUP(C33,risk_scoring_data!C:L,10,FALSE)</f>
        <v>10.5</v>
      </c>
      <c r="I33" s="2" t="str">
        <f t="shared" si="0"/>
        <v>High</v>
      </c>
      <c r="J33" s="2" t="s">
        <v>43</v>
      </c>
      <c r="K33" s="4">
        <f t="shared" si="15"/>
        <v>44126</v>
      </c>
      <c r="L33" s="4">
        <f t="shared" si="1"/>
        <v>44156</v>
      </c>
      <c r="M33" s="2" t="s">
        <v>24</v>
      </c>
      <c r="N33" s="2" t="s">
        <v>24</v>
      </c>
      <c r="O33" s="2" t="s">
        <v>43</v>
      </c>
      <c r="P33" s="2" t="s">
        <v>47</v>
      </c>
      <c r="Q33" s="2">
        <v>1</v>
      </c>
      <c r="R33" s="2">
        <v>5</v>
      </c>
      <c r="S33" s="2">
        <v>0</v>
      </c>
    </row>
    <row r="34" spans="1:19" ht="28.5" hidden="1" x14ac:dyDescent="0.2">
      <c r="A34" s="2" t="s">
        <v>105</v>
      </c>
      <c r="B34" s="2" t="s">
        <v>27</v>
      </c>
      <c r="C34" s="2" t="s">
        <v>106</v>
      </c>
      <c r="D34" s="4">
        <v>43505</v>
      </c>
      <c r="E34" s="2" t="s">
        <v>34</v>
      </c>
      <c r="F34" s="2" t="s">
        <v>107</v>
      </c>
      <c r="G34" s="5">
        <v>142728</v>
      </c>
      <c r="H34" s="2">
        <f>VLOOKUP(C34,risk_scoring_data!C:L,10,FALSE)</f>
        <v>13</v>
      </c>
      <c r="I34" s="2" t="str">
        <f t="shared" si="0"/>
        <v>High</v>
      </c>
      <c r="J34" s="2" t="s">
        <v>43</v>
      </c>
      <c r="K34" s="4">
        <f t="shared" si="15"/>
        <v>43870</v>
      </c>
      <c r="L34" s="4">
        <f t="shared" si="1"/>
        <v>43900</v>
      </c>
      <c r="M34" s="2" t="s">
        <v>24</v>
      </c>
      <c r="N34" s="2" t="s">
        <v>24</v>
      </c>
      <c r="O34" s="2" t="s">
        <v>43</v>
      </c>
      <c r="P34" s="2" t="s">
        <v>47</v>
      </c>
      <c r="Q34" s="2">
        <v>1</v>
      </c>
      <c r="R34" s="2">
        <v>3</v>
      </c>
      <c r="S34" s="2">
        <v>0</v>
      </c>
    </row>
    <row r="35" spans="1:19" ht="28.5" hidden="1" x14ac:dyDescent="0.2">
      <c r="A35" s="2" t="s">
        <v>108</v>
      </c>
      <c r="B35" s="2" t="s">
        <v>45</v>
      </c>
      <c r="C35" s="2" t="s">
        <v>109</v>
      </c>
      <c r="D35" s="4">
        <v>43904</v>
      </c>
      <c r="E35" s="2" t="s">
        <v>20</v>
      </c>
      <c r="F35" s="2" t="s">
        <v>21</v>
      </c>
      <c r="G35" s="5">
        <v>198955</v>
      </c>
      <c r="H35" s="2">
        <f>VLOOKUP(C35,risk_scoring_data!C:L,10,FALSE)</f>
        <v>8.5</v>
      </c>
      <c r="I35" s="2" t="str">
        <f t="shared" si="0"/>
        <v>Medium</v>
      </c>
      <c r="J35" s="2" t="s">
        <v>37</v>
      </c>
      <c r="K35" s="4">
        <f>D35+730</f>
        <v>44634</v>
      </c>
      <c r="L35" s="4">
        <f t="shared" si="1"/>
        <v>44664</v>
      </c>
      <c r="M35" s="2" t="str">
        <f t="shared" ref="M35:M36" ca="1" si="16">IF(N35&lt;-30,"Past Due &gt; 30 Days",IF(AND(N35&lt;-15,N35&gt;=-30),"Past Due 15 - 30 Days", IF(AND(N35&lt;=0,N35&gt;=-15), "Past Due 0 - 15 Days", IF(AND(N35&gt;0, N35&lt;=15), "In Progress - Due in &lt; 15 Days", IF(AND(N35&gt;15, N35&lt;=30), "In  Progress - Due 15 - 30 Days", "Not Due &gt; 30 Days")))))</f>
        <v>Not Due &gt; 30 Days</v>
      </c>
      <c r="N35" s="6">
        <f t="shared" ref="N35:N36" ca="1" si="17">L35-TODAY()</f>
        <v>325</v>
      </c>
      <c r="O35" s="2" t="s">
        <v>43</v>
      </c>
      <c r="P35" s="2" t="s">
        <v>47</v>
      </c>
      <c r="Q35" s="2">
        <v>0</v>
      </c>
      <c r="R35" s="2">
        <v>1</v>
      </c>
      <c r="S35" s="2">
        <v>2</v>
      </c>
    </row>
    <row r="36" spans="1:19" ht="28.5" hidden="1" x14ac:dyDescent="0.2">
      <c r="A36" s="2" t="s">
        <v>48</v>
      </c>
      <c r="B36" s="2" t="s">
        <v>53</v>
      </c>
      <c r="C36" s="2" t="s">
        <v>110</v>
      </c>
      <c r="D36" s="4">
        <v>44113</v>
      </c>
      <c r="E36" s="2" t="s">
        <v>20</v>
      </c>
      <c r="F36" s="2" t="s">
        <v>21</v>
      </c>
      <c r="G36" s="5">
        <v>54459</v>
      </c>
      <c r="H36" s="2">
        <f>VLOOKUP(C36,risk_scoring_data!C:L,10,FALSE)</f>
        <v>11</v>
      </c>
      <c r="I36" s="2" t="str">
        <f t="shared" si="0"/>
        <v>High</v>
      </c>
      <c r="J36" s="2" t="s">
        <v>43</v>
      </c>
      <c r="K36" s="4">
        <f t="shared" ref="K36:K37" si="18">D36+365</f>
        <v>44478</v>
      </c>
      <c r="L36" s="4">
        <f t="shared" si="1"/>
        <v>44508</v>
      </c>
      <c r="M36" s="2" t="str">
        <f t="shared" ca="1" si="16"/>
        <v>Not Due &gt; 30 Days</v>
      </c>
      <c r="N36" s="6">
        <f t="shared" ca="1" si="17"/>
        <v>169</v>
      </c>
      <c r="O36" s="2" t="s">
        <v>43</v>
      </c>
      <c r="P36" s="2" t="s">
        <v>36</v>
      </c>
      <c r="Q36" s="2">
        <v>3</v>
      </c>
      <c r="R36" s="2">
        <v>4</v>
      </c>
      <c r="S36" s="2">
        <v>2</v>
      </c>
    </row>
    <row r="37" spans="1:19" ht="28.5" hidden="1" x14ac:dyDescent="0.2">
      <c r="A37" s="2" t="s">
        <v>103</v>
      </c>
      <c r="B37" s="2" t="s">
        <v>39</v>
      </c>
      <c r="C37" s="2" t="s">
        <v>111</v>
      </c>
      <c r="D37" s="4">
        <v>43702</v>
      </c>
      <c r="E37" s="2" t="s">
        <v>20</v>
      </c>
      <c r="F37" s="2" t="s">
        <v>21</v>
      </c>
      <c r="G37" s="5">
        <v>126425</v>
      </c>
      <c r="H37" s="2">
        <f>VLOOKUP(C37,risk_scoring_data!C:L,10,FALSE)</f>
        <v>10</v>
      </c>
      <c r="I37" s="2" t="str">
        <f t="shared" si="0"/>
        <v>High</v>
      </c>
      <c r="J37" s="2" t="s">
        <v>43</v>
      </c>
      <c r="K37" s="4">
        <f t="shared" si="18"/>
        <v>44067</v>
      </c>
      <c r="L37" s="4">
        <f t="shared" si="1"/>
        <v>44097</v>
      </c>
      <c r="M37" s="2" t="s">
        <v>24</v>
      </c>
      <c r="N37" s="2" t="s">
        <v>24</v>
      </c>
      <c r="O37" s="2" t="s">
        <v>23</v>
      </c>
      <c r="P37" s="2" t="s">
        <v>25</v>
      </c>
      <c r="Q37" s="2">
        <v>1</v>
      </c>
      <c r="R37" s="2">
        <v>0</v>
      </c>
      <c r="S37" s="2">
        <v>3</v>
      </c>
    </row>
    <row r="38" spans="1:19" ht="28.5" hidden="1" x14ac:dyDescent="0.2">
      <c r="A38" s="2" t="s">
        <v>17</v>
      </c>
      <c r="B38" s="2" t="s">
        <v>69</v>
      </c>
      <c r="C38" s="2" t="s">
        <v>112</v>
      </c>
      <c r="D38" s="4">
        <v>44316</v>
      </c>
      <c r="E38" s="2" t="s">
        <v>41</v>
      </c>
      <c r="F38" s="2" t="s">
        <v>58</v>
      </c>
      <c r="G38" s="5">
        <v>140341</v>
      </c>
      <c r="H38" s="2">
        <f>VLOOKUP(C38,risk_scoring_data!C:L,10,FALSE)</f>
        <v>9.5</v>
      </c>
      <c r="I38" s="2" t="str">
        <f t="shared" si="0"/>
        <v>Medium</v>
      </c>
      <c r="J38" s="2" t="s">
        <v>37</v>
      </c>
      <c r="K38" s="4">
        <f>D38+730</f>
        <v>45046</v>
      </c>
      <c r="L38" s="4">
        <f t="shared" si="1"/>
        <v>45076</v>
      </c>
      <c r="M38" s="2" t="str">
        <f t="shared" ref="M38:M41" ca="1" si="19">IF(N38&lt;-30,"Past Due &gt; 30 Days",IF(AND(N38&lt;-15,N38&gt;=-30),"Past Due 15 - 30 Days", IF(AND(N38&lt;=0,N38&gt;=-15), "Past Due 0 - 15 Days", IF(AND(N38&gt;0, N38&lt;=15), "In Progress - Due in &lt; 15 Days", IF(AND(N38&gt;15, N38&lt;=30), "In  Progress - Due 15 - 30 Days", "Not Due &gt; 30 Days")))))</f>
        <v>Not Due &gt; 30 Days</v>
      </c>
      <c r="N38" s="6">
        <f t="shared" ref="N38:N41" ca="1" si="20">L38-TODAY()</f>
        <v>737</v>
      </c>
      <c r="O38" s="2" t="s">
        <v>43</v>
      </c>
      <c r="P38" s="2" t="s">
        <v>36</v>
      </c>
      <c r="Q38" s="2">
        <v>4</v>
      </c>
      <c r="R38" s="2">
        <v>4</v>
      </c>
      <c r="S38" s="2">
        <v>0</v>
      </c>
    </row>
    <row r="39" spans="1:19" ht="28.5" hidden="1" x14ac:dyDescent="0.2">
      <c r="A39" s="2" t="s">
        <v>113</v>
      </c>
      <c r="B39" s="2" t="s">
        <v>53</v>
      </c>
      <c r="C39" s="2" t="s">
        <v>114</v>
      </c>
      <c r="D39" s="4">
        <v>43893</v>
      </c>
      <c r="E39" s="2" t="s">
        <v>20</v>
      </c>
      <c r="F39" s="2" t="s">
        <v>21</v>
      </c>
      <c r="G39" s="5">
        <v>151842</v>
      </c>
      <c r="H39" s="2">
        <f>VLOOKUP(C39,risk_scoring_data!C:L,10,FALSE)</f>
        <v>11</v>
      </c>
      <c r="I39" s="2" t="str">
        <f t="shared" si="0"/>
        <v>High</v>
      </c>
      <c r="J39" s="2" t="s">
        <v>43</v>
      </c>
      <c r="K39" s="4">
        <f>D39+365</f>
        <v>44258</v>
      </c>
      <c r="L39" s="4">
        <f t="shared" si="1"/>
        <v>44288</v>
      </c>
      <c r="M39" s="2" t="str">
        <f t="shared" ca="1" si="19"/>
        <v>Past Due &gt; 30 Days</v>
      </c>
      <c r="N39" s="6">
        <f t="shared" ca="1" si="20"/>
        <v>-51</v>
      </c>
      <c r="O39" s="2" t="s">
        <v>23</v>
      </c>
      <c r="P39" s="2" t="s">
        <v>25</v>
      </c>
      <c r="Q39" s="2">
        <v>4</v>
      </c>
      <c r="R39" s="2">
        <v>0</v>
      </c>
      <c r="S39" s="2">
        <v>3</v>
      </c>
    </row>
    <row r="40" spans="1:19" ht="28.5" hidden="1" x14ac:dyDescent="0.2">
      <c r="A40" s="2" t="s">
        <v>103</v>
      </c>
      <c r="B40" s="2" t="s">
        <v>56</v>
      </c>
      <c r="C40" s="2" t="s">
        <v>115</v>
      </c>
      <c r="D40" s="4">
        <v>43927</v>
      </c>
      <c r="E40" s="2" t="s">
        <v>29</v>
      </c>
      <c r="F40" s="2" t="s">
        <v>30</v>
      </c>
      <c r="G40" s="5">
        <v>109928</v>
      </c>
      <c r="H40" s="2">
        <f>VLOOKUP(C40,risk_scoring_data!C:L,10,FALSE)</f>
        <v>8.5</v>
      </c>
      <c r="I40" s="2" t="str">
        <f t="shared" si="0"/>
        <v>Medium</v>
      </c>
      <c r="J40" s="2" t="s">
        <v>37</v>
      </c>
      <c r="K40" s="4">
        <f t="shared" ref="K40:K41" si="21">D40+730</f>
        <v>44657</v>
      </c>
      <c r="L40" s="4">
        <f t="shared" si="1"/>
        <v>44687</v>
      </c>
      <c r="M40" s="2" t="str">
        <f t="shared" ca="1" si="19"/>
        <v>Not Due &gt; 30 Days</v>
      </c>
      <c r="N40" s="6">
        <f t="shared" ca="1" si="20"/>
        <v>348</v>
      </c>
      <c r="O40" s="2" t="s">
        <v>23</v>
      </c>
      <c r="P40" s="2" t="s">
        <v>25</v>
      </c>
      <c r="Q40" s="2">
        <v>2</v>
      </c>
      <c r="R40" s="2">
        <v>2</v>
      </c>
      <c r="S40" s="2">
        <v>2</v>
      </c>
    </row>
    <row r="41" spans="1:19" ht="28.5" hidden="1" x14ac:dyDescent="0.2">
      <c r="A41" s="2" t="s">
        <v>44</v>
      </c>
      <c r="B41" s="2" t="s">
        <v>18</v>
      </c>
      <c r="C41" s="2" t="s">
        <v>116</v>
      </c>
      <c r="D41" s="4">
        <v>44046</v>
      </c>
      <c r="E41" s="2" t="s">
        <v>20</v>
      </c>
      <c r="F41" s="2" t="s">
        <v>21</v>
      </c>
      <c r="G41" s="5">
        <v>53780</v>
      </c>
      <c r="H41" s="2">
        <f>VLOOKUP(C41,risk_scoring_data!C:L,10,FALSE)</f>
        <v>7.5</v>
      </c>
      <c r="I41" s="2" t="str">
        <f t="shared" si="0"/>
        <v>Medium</v>
      </c>
      <c r="J41" s="2" t="s">
        <v>37</v>
      </c>
      <c r="K41" s="4">
        <f t="shared" si="21"/>
        <v>44776</v>
      </c>
      <c r="L41" s="4">
        <f t="shared" si="1"/>
        <v>44806</v>
      </c>
      <c r="M41" s="2" t="str">
        <f t="shared" ca="1" si="19"/>
        <v>Not Due &gt; 30 Days</v>
      </c>
      <c r="N41" s="6">
        <f t="shared" ca="1" si="20"/>
        <v>467</v>
      </c>
      <c r="O41" s="2" t="s">
        <v>23</v>
      </c>
      <c r="P41" s="2" t="s">
        <v>25</v>
      </c>
      <c r="Q41" s="2">
        <v>4</v>
      </c>
      <c r="R41" s="2">
        <v>4</v>
      </c>
      <c r="S41" s="2">
        <v>0</v>
      </c>
    </row>
    <row r="42" spans="1:19" hidden="1" x14ac:dyDescent="0.2">
      <c r="A42" s="2" t="s">
        <v>117</v>
      </c>
      <c r="B42" s="2" t="s">
        <v>49</v>
      </c>
      <c r="C42" s="2" t="s">
        <v>118</v>
      </c>
      <c r="D42" s="4">
        <v>43589</v>
      </c>
      <c r="E42" s="2" t="s">
        <v>41</v>
      </c>
      <c r="F42" s="2" t="s">
        <v>88</v>
      </c>
      <c r="G42" s="5">
        <v>208738</v>
      </c>
      <c r="H42" s="2">
        <f>VLOOKUP(C42,risk_scoring_data!C:L,10,FALSE)</f>
        <v>10.5</v>
      </c>
      <c r="I42" s="2" t="str">
        <f t="shared" si="0"/>
        <v>High</v>
      </c>
      <c r="J42" s="2" t="s">
        <v>43</v>
      </c>
      <c r="K42" s="4">
        <f t="shared" ref="K42:K43" si="22">D42+365</f>
        <v>43954</v>
      </c>
      <c r="L42" s="4">
        <f t="shared" si="1"/>
        <v>43984</v>
      </c>
      <c r="M42" s="2" t="s">
        <v>24</v>
      </c>
      <c r="N42" s="2" t="s">
        <v>24</v>
      </c>
      <c r="O42" s="2" t="s">
        <v>43</v>
      </c>
      <c r="P42" s="2" t="s">
        <v>47</v>
      </c>
      <c r="Q42" s="2">
        <v>1</v>
      </c>
      <c r="R42" s="2">
        <v>4</v>
      </c>
      <c r="S42" s="2">
        <v>0</v>
      </c>
    </row>
    <row r="43" spans="1:19" ht="28.5" x14ac:dyDescent="0.2">
      <c r="A43" s="2" t="s">
        <v>119</v>
      </c>
      <c r="B43" s="2" t="s">
        <v>241</v>
      </c>
      <c r="C43" s="2" t="s">
        <v>120</v>
      </c>
      <c r="D43" s="4">
        <v>43762</v>
      </c>
      <c r="E43" s="2" t="s">
        <v>29</v>
      </c>
      <c r="F43" s="2" t="s">
        <v>121</v>
      </c>
      <c r="G43" s="5">
        <v>205985</v>
      </c>
      <c r="H43" s="2">
        <f>VLOOKUP(C43,risk_scoring_data!C:L,10,FALSE)</f>
        <v>10</v>
      </c>
      <c r="I43" s="2" t="str">
        <f t="shared" si="0"/>
        <v>High</v>
      </c>
      <c r="J43" s="2" t="s">
        <v>23</v>
      </c>
      <c r="K43" s="4">
        <f t="shared" si="22"/>
        <v>44127</v>
      </c>
      <c r="L43" s="4">
        <f t="shared" si="1"/>
        <v>44157</v>
      </c>
      <c r="M43" s="2" t="s">
        <v>24</v>
      </c>
      <c r="N43" s="2" t="s">
        <v>24</v>
      </c>
      <c r="O43" s="2" t="s">
        <v>23</v>
      </c>
      <c r="P43" s="2" t="s">
        <v>25</v>
      </c>
      <c r="Q43" s="2">
        <v>0</v>
      </c>
      <c r="R43" s="2">
        <v>4</v>
      </c>
      <c r="S43" s="2">
        <v>3</v>
      </c>
    </row>
    <row r="44" spans="1:19" ht="28.5" hidden="1" x14ac:dyDescent="0.2">
      <c r="A44" s="2" t="s">
        <v>122</v>
      </c>
      <c r="B44" s="2" t="s">
        <v>53</v>
      </c>
      <c r="C44" s="2" t="s">
        <v>123</v>
      </c>
      <c r="D44" s="4">
        <v>44236</v>
      </c>
      <c r="E44" s="2" t="s">
        <v>20</v>
      </c>
      <c r="F44" s="2" t="s">
        <v>21</v>
      </c>
      <c r="G44" s="5">
        <v>232911</v>
      </c>
      <c r="H44" s="2">
        <f>VLOOKUP(C44,risk_scoring_data!C:L,10,FALSE)</f>
        <v>7</v>
      </c>
      <c r="I44" s="2" t="str">
        <f t="shared" si="0"/>
        <v>Medium</v>
      </c>
      <c r="J44" s="2" t="s">
        <v>37</v>
      </c>
      <c r="K44" s="4">
        <f>D44+730</f>
        <v>44966</v>
      </c>
      <c r="L44" s="4">
        <f t="shared" si="1"/>
        <v>44996</v>
      </c>
      <c r="M44" s="2" t="str">
        <f ca="1">IF(N44&lt;-30,"Past Due &gt; 30 Days",IF(AND(N44&lt;-15,N44&gt;=-30),"Past Due 15 - 30 Days", IF(AND(N44&lt;=0,N44&gt;=-15), "Past Due 0 - 15 Days", IF(AND(N44&gt;0, N44&lt;=15), "In Progress - Due in &lt; 15 Days", IF(AND(N44&gt;15, N44&lt;=30), "In  Progress - Due 15 - 30 Days", "Not Due &gt; 30 Days")))))</f>
        <v>Not Due &gt; 30 Days</v>
      </c>
      <c r="N44" s="6">
        <f ca="1">L44-TODAY()</f>
        <v>657</v>
      </c>
      <c r="O44" s="2" t="s">
        <v>43</v>
      </c>
      <c r="P44" s="2" t="s">
        <v>36</v>
      </c>
      <c r="Q44" s="2">
        <v>1</v>
      </c>
      <c r="R44" s="2">
        <v>4</v>
      </c>
      <c r="S44" s="2">
        <v>3</v>
      </c>
    </row>
    <row r="45" spans="1:19" ht="28.5" hidden="1" x14ac:dyDescent="0.2">
      <c r="A45" s="2" t="s">
        <v>124</v>
      </c>
      <c r="B45" s="2" t="s">
        <v>18</v>
      </c>
      <c r="C45" s="2" t="s">
        <v>125</v>
      </c>
      <c r="D45" s="4">
        <v>43482</v>
      </c>
      <c r="E45" s="2" t="s">
        <v>20</v>
      </c>
      <c r="F45" s="2" t="s">
        <v>21</v>
      </c>
      <c r="G45" s="5">
        <v>23611</v>
      </c>
      <c r="H45" s="2">
        <f>VLOOKUP(C45,risk_scoring_data!C:L,10,FALSE)</f>
        <v>15</v>
      </c>
      <c r="I45" s="2" t="str">
        <f t="shared" si="0"/>
        <v>Critical</v>
      </c>
      <c r="J45" s="2" t="s">
        <v>43</v>
      </c>
      <c r="K45" s="4">
        <f>D45+365</f>
        <v>43847</v>
      </c>
      <c r="L45" s="4">
        <f t="shared" si="1"/>
        <v>43877</v>
      </c>
      <c r="M45" s="2" t="s">
        <v>24</v>
      </c>
      <c r="N45" s="2" t="s">
        <v>24</v>
      </c>
      <c r="O45" s="2" t="s">
        <v>23</v>
      </c>
      <c r="P45" s="2" t="s">
        <v>25</v>
      </c>
      <c r="Q45" s="2">
        <v>3</v>
      </c>
      <c r="R45" s="2">
        <v>2</v>
      </c>
      <c r="S45" s="2">
        <v>2</v>
      </c>
    </row>
    <row r="46" spans="1:19" ht="28.5" hidden="1" x14ac:dyDescent="0.2">
      <c r="A46" s="2" t="s">
        <v>68</v>
      </c>
      <c r="B46" s="2" t="s">
        <v>39</v>
      </c>
      <c r="C46" s="2" t="s">
        <v>126</v>
      </c>
      <c r="D46" s="4">
        <v>43499</v>
      </c>
      <c r="E46" s="2" t="s">
        <v>20</v>
      </c>
      <c r="F46" s="2" t="s">
        <v>21</v>
      </c>
      <c r="G46" s="5">
        <v>178828</v>
      </c>
      <c r="H46" s="2">
        <f>VLOOKUP(C46,risk_scoring_data!C:L,10,FALSE)</f>
        <v>8.5</v>
      </c>
      <c r="I46" s="2" t="str">
        <f t="shared" si="0"/>
        <v>Medium</v>
      </c>
      <c r="J46" s="2" t="s">
        <v>37</v>
      </c>
      <c r="K46" s="4">
        <f>D46+730</f>
        <v>44229</v>
      </c>
      <c r="L46" s="4">
        <f t="shared" si="1"/>
        <v>44259</v>
      </c>
      <c r="M46" s="2" t="str">
        <f ca="1">IF(N46&lt;-30,"Past Due &gt; 30 Days",IF(AND(N46&lt;-15,N46&gt;=-30),"Past Due 15 - 30 Days", IF(AND(N46&lt;=0,N46&gt;=-15), "Past Due 0 - 15 Days", IF(AND(N46&gt;0, N46&lt;=15), "In Progress - Due in &lt; 15 Days", IF(AND(N46&gt;15, N46&lt;=30), "In  Progress - Due 15 - 30 Days", "Not Due &gt; 30 Days")))))</f>
        <v>Past Due &gt; 30 Days</v>
      </c>
      <c r="N46" s="6">
        <f ca="1">L46-TODAY()</f>
        <v>-80</v>
      </c>
      <c r="O46" s="2" t="s">
        <v>23</v>
      </c>
      <c r="P46" s="2" t="s">
        <v>25</v>
      </c>
      <c r="Q46" s="2">
        <v>2</v>
      </c>
      <c r="R46" s="2">
        <v>0</v>
      </c>
      <c r="S46" s="2">
        <v>5</v>
      </c>
    </row>
    <row r="47" spans="1:19" ht="28.5" x14ac:dyDescent="0.2">
      <c r="A47" s="2" t="s">
        <v>127</v>
      </c>
      <c r="B47" s="2" t="s">
        <v>56</v>
      </c>
      <c r="C47" s="2" t="s">
        <v>128</v>
      </c>
      <c r="D47" s="4">
        <v>43918</v>
      </c>
      <c r="E47" s="2" t="s">
        <v>20</v>
      </c>
      <c r="F47" s="2" t="s">
        <v>21</v>
      </c>
      <c r="G47" s="5">
        <v>151851</v>
      </c>
      <c r="H47" s="2">
        <f>VLOOKUP(C47,risk_scoring_data!C:L,10,FALSE)</f>
        <v>11.5</v>
      </c>
      <c r="I47" s="2" t="str">
        <f t="shared" si="0"/>
        <v>High</v>
      </c>
      <c r="J47" s="2" t="s">
        <v>23</v>
      </c>
      <c r="K47" s="4">
        <f t="shared" ref="K47:K48" si="23">D47+365</f>
        <v>44283</v>
      </c>
      <c r="L47" s="4">
        <f t="shared" si="1"/>
        <v>44313</v>
      </c>
      <c r="M47" s="2" t="s">
        <v>24</v>
      </c>
      <c r="N47" s="2" t="s">
        <v>24</v>
      </c>
      <c r="O47" s="2" t="s">
        <v>43</v>
      </c>
      <c r="P47" s="2" t="s">
        <v>64</v>
      </c>
      <c r="Q47" s="2">
        <v>4</v>
      </c>
      <c r="R47" s="2">
        <v>2</v>
      </c>
      <c r="S47" s="2">
        <v>3</v>
      </c>
    </row>
    <row r="48" spans="1:19" ht="28.5" hidden="1" x14ac:dyDescent="0.2">
      <c r="A48" s="2" t="s">
        <v>119</v>
      </c>
      <c r="B48" s="2" t="s">
        <v>39</v>
      </c>
      <c r="C48" s="2" t="s">
        <v>129</v>
      </c>
      <c r="D48" s="4">
        <v>44025</v>
      </c>
      <c r="E48" s="2" t="s">
        <v>20</v>
      </c>
      <c r="F48" s="2" t="s">
        <v>21</v>
      </c>
      <c r="G48" s="5">
        <v>159057</v>
      </c>
      <c r="H48" s="2">
        <f>VLOOKUP(C48,risk_scoring_data!C:L,10,FALSE)</f>
        <v>10.5</v>
      </c>
      <c r="I48" s="2" t="str">
        <f t="shared" si="0"/>
        <v>High</v>
      </c>
      <c r="J48" s="2" t="s">
        <v>43</v>
      </c>
      <c r="K48" s="4">
        <f t="shared" si="23"/>
        <v>44390</v>
      </c>
      <c r="L48" s="4">
        <f t="shared" si="1"/>
        <v>44420</v>
      </c>
      <c r="M48" s="2" t="str">
        <f t="shared" ref="M48:M55" ca="1" si="24">IF(N48&lt;-30,"Past Due &gt; 30 Days",IF(AND(N48&lt;-15,N48&gt;=-30),"Past Due 15 - 30 Days", IF(AND(N48&lt;=0,N48&gt;=-15), "Past Due 0 - 15 Days", IF(AND(N48&gt;0, N48&lt;=15), "In Progress - Due in &lt; 15 Days", IF(AND(N48&gt;15, N48&lt;=30), "In  Progress - Due 15 - 30 Days", "Not Due &gt; 30 Days")))))</f>
        <v>Not Due &gt; 30 Days</v>
      </c>
      <c r="N48" s="6">
        <f t="shared" ref="N48:N55" ca="1" si="25">L48-TODAY()</f>
        <v>81</v>
      </c>
      <c r="O48" s="2" t="s">
        <v>23</v>
      </c>
      <c r="P48" s="2" t="s">
        <v>25</v>
      </c>
      <c r="Q48" s="2">
        <v>0</v>
      </c>
      <c r="R48" s="2">
        <v>3</v>
      </c>
      <c r="S48" s="2">
        <v>2</v>
      </c>
    </row>
    <row r="49" spans="1:19" ht="28.5" hidden="1" x14ac:dyDescent="0.2">
      <c r="A49" s="2" t="s">
        <v>72</v>
      </c>
      <c r="B49" s="2" t="s">
        <v>27</v>
      </c>
      <c r="C49" s="2" t="s">
        <v>130</v>
      </c>
      <c r="D49" s="4">
        <v>44015</v>
      </c>
      <c r="E49" s="2" t="s">
        <v>41</v>
      </c>
      <c r="F49" s="2" t="s">
        <v>131</v>
      </c>
      <c r="G49" s="5">
        <v>27146</v>
      </c>
      <c r="H49" s="2">
        <f>VLOOKUP(C49,risk_scoring_data!C:L,10,FALSE)</f>
        <v>9</v>
      </c>
      <c r="I49" s="2" t="str">
        <f t="shared" si="0"/>
        <v>Medium</v>
      </c>
      <c r="J49" s="2" t="s">
        <v>37</v>
      </c>
      <c r="K49" s="4">
        <f>D49+730</f>
        <v>44745</v>
      </c>
      <c r="L49" s="4">
        <f t="shared" si="1"/>
        <v>44775</v>
      </c>
      <c r="M49" s="2" t="str">
        <f t="shared" ca="1" si="24"/>
        <v>Not Due &gt; 30 Days</v>
      </c>
      <c r="N49" s="6">
        <f t="shared" ca="1" si="25"/>
        <v>436</v>
      </c>
      <c r="O49" s="2" t="s">
        <v>23</v>
      </c>
      <c r="P49" s="2" t="s">
        <v>25</v>
      </c>
      <c r="Q49" s="2">
        <v>5</v>
      </c>
      <c r="R49" s="2">
        <v>4</v>
      </c>
      <c r="S49" s="2">
        <v>3</v>
      </c>
    </row>
    <row r="50" spans="1:19" ht="28.5" x14ac:dyDescent="0.2">
      <c r="A50" s="2" t="s">
        <v>132</v>
      </c>
      <c r="B50" s="2" t="s">
        <v>56</v>
      </c>
      <c r="C50" s="2" t="s">
        <v>133</v>
      </c>
      <c r="D50" s="4">
        <v>44031</v>
      </c>
      <c r="E50" s="2" t="s">
        <v>41</v>
      </c>
      <c r="F50" s="2" t="s">
        <v>42</v>
      </c>
      <c r="G50" s="5">
        <v>192175</v>
      </c>
      <c r="H50" s="2">
        <f>VLOOKUP(C50,risk_scoring_data!C:L,10,FALSE)</f>
        <v>10.5</v>
      </c>
      <c r="I50" s="2" t="str">
        <f t="shared" si="0"/>
        <v>High</v>
      </c>
      <c r="J50" s="2" t="s">
        <v>23</v>
      </c>
      <c r="K50" s="4">
        <f>D50+365</f>
        <v>44396</v>
      </c>
      <c r="L50" s="4">
        <f t="shared" si="1"/>
        <v>44426</v>
      </c>
      <c r="M50" s="2" t="str">
        <f t="shared" ca="1" si="24"/>
        <v>Not Due &gt; 30 Days</v>
      </c>
      <c r="N50" s="6">
        <f t="shared" ca="1" si="25"/>
        <v>87</v>
      </c>
      <c r="O50" s="2" t="s">
        <v>23</v>
      </c>
      <c r="P50" s="2" t="s">
        <v>25</v>
      </c>
      <c r="Q50" s="2">
        <v>5</v>
      </c>
      <c r="R50" s="2">
        <v>2</v>
      </c>
      <c r="S50" s="2">
        <v>3</v>
      </c>
    </row>
    <row r="51" spans="1:19" ht="28.5" hidden="1" x14ac:dyDescent="0.2">
      <c r="A51" s="2" t="s">
        <v>134</v>
      </c>
      <c r="B51" s="2" t="s">
        <v>56</v>
      </c>
      <c r="C51" s="2" t="s">
        <v>135</v>
      </c>
      <c r="D51" s="4">
        <v>43942</v>
      </c>
      <c r="E51" s="2" t="s">
        <v>29</v>
      </c>
      <c r="F51" s="2" t="s">
        <v>62</v>
      </c>
      <c r="G51" s="5">
        <v>87623</v>
      </c>
      <c r="H51" s="2">
        <f>VLOOKUP(C51,risk_scoring_data!C:L,10,FALSE)</f>
        <v>8.5</v>
      </c>
      <c r="I51" s="2" t="str">
        <f t="shared" si="0"/>
        <v>Medium</v>
      </c>
      <c r="J51" s="2" t="s">
        <v>37</v>
      </c>
      <c r="K51" s="4">
        <f t="shared" ref="K51:K55" si="26">D51+730</f>
        <v>44672</v>
      </c>
      <c r="L51" s="4">
        <f t="shared" si="1"/>
        <v>44702</v>
      </c>
      <c r="M51" s="2" t="str">
        <f t="shared" ca="1" si="24"/>
        <v>Not Due &gt; 30 Days</v>
      </c>
      <c r="N51" s="6">
        <f t="shared" ca="1" si="25"/>
        <v>363</v>
      </c>
      <c r="O51" s="2" t="s">
        <v>23</v>
      </c>
      <c r="P51" s="2" t="s">
        <v>25</v>
      </c>
      <c r="Q51" s="2">
        <v>1</v>
      </c>
      <c r="R51" s="2">
        <v>4</v>
      </c>
      <c r="S51" s="2">
        <v>0</v>
      </c>
    </row>
    <row r="52" spans="1:19" ht="28.5" hidden="1" x14ac:dyDescent="0.2">
      <c r="A52" s="2" t="s">
        <v>122</v>
      </c>
      <c r="B52" s="2" t="s">
        <v>45</v>
      </c>
      <c r="C52" s="2" t="s">
        <v>136</v>
      </c>
      <c r="D52" s="4">
        <v>43720</v>
      </c>
      <c r="E52" s="2" t="s">
        <v>20</v>
      </c>
      <c r="F52" s="2" t="s">
        <v>21</v>
      </c>
      <c r="G52" s="5">
        <v>244779</v>
      </c>
      <c r="H52" s="2">
        <f>VLOOKUP(C52,risk_scoring_data!C:L,10,FALSE)</f>
        <v>9.5</v>
      </c>
      <c r="I52" s="2" t="str">
        <f t="shared" si="0"/>
        <v>Medium</v>
      </c>
      <c r="J52" s="2" t="s">
        <v>37</v>
      </c>
      <c r="K52" s="4">
        <f t="shared" si="26"/>
        <v>44450</v>
      </c>
      <c r="L52" s="4">
        <f t="shared" si="1"/>
        <v>44480</v>
      </c>
      <c r="M52" s="2" t="str">
        <f t="shared" ca="1" si="24"/>
        <v>Not Due &gt; 30 Days</v>
      </c>
      <c r="N52" s="6">
        <f t="shared" ca="1" si="25"/>
        <v>141</v>
      </c>
      <c r="O52" s="2" t="s">
        <v>43</v>
      </c>
      <c r="P52" s="2" t="s">
        <v>47</v>
      </c>
      <c r="Q52" s="2">
        <v>5</v>
      </c>
      <c r="R52" s="2">
        <v>1</v>
      </c>
      <c r="S52" s="2">
        <v>1</v>
      </c>
    </row>
    <row r="53" spans="1:19" ht="28.5" hidden="1" x14ac:dyDescent="0.2">
      <c r="A53" s="2" t="s">
        <v>137</v>
      </c>
      <c r="B53" s="2" t="s">
        <v>56</v>
      </c>
      <c r="C53" s="2" t="s">
        <v>138</v>
      </c>
      <c r="D53" s="4">
        <v>44216</v>
      </c>
      <c r="E53" s="2" t="s">
        <v>20</v>
      </c>
      <c r="F53" s="2" t="s">
        <v>21</v>
      </c>
      <c r="G53" s="5">
        <v>168181</v>
      </c>
      <c r="H53" s="2">
        <f>VLOOKUP(C53,risk_scoring_data!C:L,10,FALSE)</f>
        <v>8</v>
      </c>
      <c r="I53" s="2" t="str">
        <f t="shared" si="0"/>
        <v>Medium</v>
      </c>
      <c r="J53" s="2" t="s">
        <v>37</v>
      </c>
      <c r="K53" s="4">
        <f t="shared" si="26"/>
        <v>44946</v>
      </c>
      <c r="L53" s="4">
        <f t="shared" si="1"/>
        <v>44976</v>
      </c>
      <c r="M53" s="2" t="str">
        <f t="shared" ca="1" si="24"/>
        <v>Not Due &gt; 30 Days</v>
      </c>
      <c r="N53" s="6">
        <f t="shared" ca="1" si="25"/>
        <v>637</v>
      </c>
      <c r="O53" s="2" t="s">
        <v>23</v>
      </c>
      <c r="P53" s="2" t="s">
        <v>25</v>
      </c>
      <c r="Q53" s="2">
        <v>5</v>
      </c>
      <c r="R53" s="2">
        <v>2</v>
      </c>
      <c r="S53" s="2">
        <v>1</v>
      </c>
    </row>
    <row r="54" spans="1:19" ht="28.5" hidden="1" x14ac:dyDescent="0.2">
      <c r="A54" s="2" t="s">
        <v>59</v>
      </c>
      <c r="B54" s="2" t="s">
        <v>241</v>
      </c>
      <c r="C54" s="2" t="s">
        <v>139</v>
      </c>
      <c r="D54" s="4">
        <v>43917</v>
      </c>
      <c r="E54" s="2" t="s">
        <v>20</v>
      </c>
      <c r="F54" s="2" t="s">
        <v>21</v>
      </c>
      <c r="G54" s="5">
        <v>15322</v>
      </c>
      <c r="H54" s="2">
        <f>VLOOKUP(C54,risk_scoring_data!C:L,10,FALSE)</f>
        <v>8.5</v>
      </c>
      <c r="I54" s="2" t="str">
        <f t="shared" si="0"/>
        <v>Medium</v>
      </c>
      <c r="J54" s="2" t="s">
        <v>37</v>
      </c>
      <c r="K54" s="4">
        <f t="shared" si="26"/>
        <v>44647</v>
      </c>
      <c r="L54" s="4">
        <f t="shared" si="1"/>
        <v>44677</v>
      </c>
      <c r="M54" s="2" t="str">
        <f t="shared" ca="1" si="24"/>
        <v>Not Due &gt; 30 Days</v>
      </c>
      <c r="N54" s="6">
        <f t="shared" ca="1" si="25"/>
        <v>338</v>
      </c>
      <c r="O54" s="2" t="s">
        <v>43</v>
      </c>
      <c r="P54" s="2" t="s">
        <v>36</v>
      </c>
      <c r="Q54" s="2">
        <v>0</v>
      </c>
      <c r="R54" s="2">
        <v>3</v>
      </c>
      <c r="S54" s="2">
        <v>4</v>
      </c>
    </row>
    <row r="55" spans="1:19" ht="28.5" hidden="1" x14ac:dyDescent="0.2">
      <c r="A55" s="2" t="s">
        <v>68</v>
      </c>
      <c r="B55" s="2" t="s">
        <v>241</v>
      </c>
      <c r="C55" s="2" t="s">
        <v>140</v>
      </c>
      <c r="D55" s="4">
        <v>43706</v>
      </c>
      <c r="E55" s="2" t="s">
        <v>20</v>
      </c>
      <c r="F55" s="2" t="s">
        <v>21</v>
      </c>
      <c r="G55" s="5">
        <v>69861</v>
      </c>
      <c r="H55" s="2">
        <f>VLOOKUP(C55,risk_scoring_data!C:L,10,FALSE)</f>
        <v>9.5</v>
      </c>
      <c r="I55" s="2" t="str">
        <f t="shared" si="0"/>
        <v>Medium</v>
      </c>
      <c r="J55" s="2" t="s">
        <v>37</v>
      </c>
      <c r="K55" s="4">
        <f t="shared" si="26"/>
        <v>44436</v>
      </c>
      <c r="L55" s="4">
        <f t="shared" si="1"/>
        <v>44466</v>
      </c>
      <c r="M55" s="2" t="str">
        <f t="shared" ca="1" si="24"/>
        <v>Not Due &gt; 30 Days</v>
      </c>
      <c r="N55" s="6">
        <f t="shared" ca="1" si="25"/>
        <v>127</v>
      </c>
      <c r="O55" s="2" t="s">
        <v>43</v>
      </c>
      <c r="P55" s="2" t="s">
        <v>47</v>
      </c>
      <c r="Q55" s="2">
        <v>2</v>
      </c>
      <c r="R55" s="2">
        <v>1</v>
      </c>
      <c r="S55" s="2">
        <v>3</v>
      </c>
    </row>
    <row r="56" spans="1:19" ht="28.5" x14ac:dyDescent="0.2">
      <c r="A56" s="2" t="s">
        <v>68</v>
      </c>
      <c r="B56" s="2" t="s">
        <v>45</v>
      </c>
      <c r="C56" s="2" t="s">
        <v>141</v>
      </c>
      <c r="D56" s="4">
        <v>43630</v>
      </c>
      <c r="E56" s="2" t="s">
        <v>29</v>
      </c>
      <c r="F56" s="2" t="s">
        <v>92</v>
      </c>
      <c r="G56" s="5">
        <v>171190</v>
      </c>
      <c r="H56" s="2">
        <f>VLOOKUP(C56,risk_scoring_data!C:L,10,FALSE)</f>
        <v>14.5</v>
      </c>
      <c r="I56" s="2" t="str">
        <f t="shared" si="0"/>
        <v>Critical</v>
      </c>
      <c r="J56" s="2" t="s">
        <v>23</v>
      </c>
      <c r="K56" s="4">
        <f>D56+365</f>
        <v>43995</v>
      </c>
      <c r="L56" s="4">
        <f t="shared" si="1"/>
        <v>44025</v>
      </c>
      <c r="M56" s="2" t="s">
        <v>24</v>
      </c>
      <c r="N56" s="2" t="s">
        <v>24</v>
      </c>
      <c r="O56" s="2" t="s">
        <v>23</v>
      </c>
      <c r="P56" s="2" t="s">
        <v>25</v>
      </c>
      <c r="Q56" s="2">
        <v>1</v>
      </c>
      <c r="R56" s="2">
        <v>5</v>
      </c>
      <c r="S56" s="2">
        <v>2</v>
      </c>
    </row>
    <row r="57" spans="1:19" ht="28.5" hidden="1" x14ac:dyDescent="0.2">
      <c r="A57" s="2" t="s">
        <v>142</v>
      </c>
      <c r="B57" s="2" t="s">
        <v>27</v>
      </c>
      <c r="C57" s="2" t="s">
        <v>143</v>
      </c>
      <c r="D57" s="4">
        <v>44228</v>
      </c>
      <c r="E57" s="2" t="s">
        <v>20</v>
      </c>
      <c r="F57" s="2" t="s">
        <v>21</v>
      </c>
      <c r="G57" s="5">
        <v>154773</v>
      </c>
      <c r="H57" s="2">
        <f>VLOOKUP(C57,risk_scoring_data!C:L,10,FALSE)</f>
        <v>8</v>
      </c>
      <c r="I57" s="2" t="str">
        <f t="shared" si="0"/>
        <v>Medium</v>
      </c>
      <c r="J57" s="2" t="s">
        <v>37</v>
      </c>
      <c r="K57" s="4">
        <f t="shared" ref="K57:K59" si="27">D57+730</f>
        <v>44958</v>
      </c>
      <c r="L57" s="4">
        <f t="shared" si="1"/>
        <v>44988</v>
      </c>
      <c r="M57" s="2" t="str">
        <f t="shared" ref="M57:M59" ca="1" si="28">IF(N57&lt;-30,"Past Due &gt; 30 Days",IF(AND(N57&lt;-15,N57&gt;=-30),"Past Due 15 - 30 Days", IF(AND(N57&lt;=0,N57&gt;=-15), "Past Due 0 - 15 Days", IF(AND(N57&gt;0, N57&lt;=15), "In Progress - Due in &lt; 15 Days", IF(AND(N57&gt;15, N57&lt;=30), "In  Progress - Due 15 - 30 Days", "Not Due &gt; 30 Days")))))</f>
        <v>Not Due &gt; 30 Days</v>
      </c>
      <c r="N57" s="6">
        <f t="shared" ref="N57:N59" ca="1" si="29">L57-TODAY()</f>
        <v>649</v>
      </c>
      <c r="O57" s="2" t="s">
        <v>43</v>
      </c>
      <c r="P57" s="2" t="s">
        <v>36</v>
      </c>
      <c r="Q57" s="2">
        <v>5</v>
      </c>
      <c r="R57" s="2">
        <v>3</v>
      </c>
      <c r="S57" s="2">
        <v>0</v>
      </c>
    </row>
    <row r="58" spans="1:19" ht="28.5" hidden="1" x14ac:dyDescent="0.2">
      <c r="A58" s="2" t="s">
        <v>144</v>
      </c>
      <c r="B58" s="2" t="s">
        <v>241</v>
      </c>
      <c r="C58" s="2" t="s">
        <v>145</v>
      </c>
      <c r="D58" s="4">
        <v>44254</v>
      </c>
      <c r="E58" s="2" t="s">
        <v>34</v>
      </c>
      <c r="F58" s="2" t="s">
        <v>35</v>
      </c>
      <c r="G58" s="5">
        <v>136097</v>
      </c>
      <c r="H58" s="2">
        <f>VLOOKUP(C58,risk_scoring_data!C:L,10,FALSE)</f>
        <v>8.5</v>
      </c>
      <c r="I58" s="2" t="str">
        <f t="shared" si="0"/>
        <v>Medium</v>
      </c>
      <c r="J58" s="2" t="s">
        <v>37</v>
      </c>
      <c r="K58" s="4">
        <f t="shared" si="27"/>
        <v>44984</v>
      </c>
      <c r="L58" s="4">
        <f t="shared" si="1"/>
        <v>45014</v>
      </c>
      <c r="M58" s="2" t="str">
        <f t="shared" ca="1" si="28"/>
        <v>Not Due &gt; 30 Days</v>
      </c>
      <c r="N58" s="6">
        <f t="shared" ca="1" si="29"/>
        <v>675</v>
      </c>
      <c r="O58" s="2" t="s">
        <v>43</v>
      </c>
      <c r="P58" s="2" t="s">
        <v>47</v>
      </c>
      <c r="Q58" s="2">
        <v>4</v>
      </c>
      <c r="R58" s="2">
        <v>4</v>
      </c>
      <c r="S58" s="2">
        <v>5</v>
      </c>
    </row>
    <row r="59" spans="1:19" ht="42.75" hidden="1" x14ac:dyDescent="0.2">
      <c r="A59" s="2" t="s">
        <v>134</v>
      </c>
      <c r="B59" s="2" t="s">
        <v>45</v>
      </c>
      <c r="C59" s="2" t="s">
        <v>146</v>
      </c>
      <c r="D59" s="4">
        <v>43589</v>
      </c>
      <c r="E59" s="2" t="s">
        <v>20</v>
      </c>
      <c r="F59" s="2" t="s">
        <v>21</v>
      </c>
      <c r="G59" s="5">
        <v>78206</v>
      </c>
      <c r="H59" s="2">
        <f>VLOOKUP(C59,risk_scoring_data!C:L,10,FALSE)</f>
        <v>9.5</v>
      </c>
      <c r="I59" s="2" t="str">
        <f t="shared" si="0"/>
        <v>Medium</v>
      </c>
      <c r="J59" s="2" t="s">
        <v>37</v>
      </c>
      <c r="K59" s="4">
        <f t="shared" si="27"/>
        <v>44319</v>
      </c>
      <c r="L59" s="4">
        <f t="shared" si="1"/>
        <v>44349</v>
      </c>
      <c r="M59" s="2" t="str">
        <f t="shared" ca="1" si="28"/>
        <v>In Progress - Due in &lt; 15 Days</v>
      </c>
      <c r="N59" s="6">
        <f t="shared" ca="1" si="29"/>
        <v>10</v>
      </c>
      <c r="O59" s="2" t="s">
        <v>43</v>
      </c>
      <c r="P59" s="2" t="s">
        <v>47</v>
      </c>
      <c r="Q59" s="2">
        <v>5</v>
      </c>
      <c r="R59" s="2">
        <v>5</v>
      </c>
      <c r="S59" s="2">
        <v>1</v>
      </c>
    </row>
    <row r="60" spans="1:19" ht="28.5" x14ac:dyDescent="0.2">
      <c r="A60" s="2" t="s">
        <v>26</v>
      </c>
      <c r="B60" s="2" t="s">
        <v>27</v>
      </c>
      <c r="C60" s="2" t="s">
        <v>147</v>
      </c>
      <c r="D60" s="4">
        <v>43527</v>
      </c>
      <c r="E60" s="2" t="s">
        <v>29</v>
      </c>
      <c r="F60" s="2" t="s">
        <v>51</v>
      </c>
      <c r="G60" s="5">
        <v>24389</v>
      </c>
      <c r="H60" s="2">
        <f>VLOOKUP(C60,risk_scoring_data!C:L,10,FALSE)</f>
        <v>10</v>
      </c>
      <c r="I60" s="2" t="str">
        <f t="shared" si="0"/>
        <v>High</v>
      </c>
      <c r="J60" s="2" t="s">
        <v>23</v>
      </c>
      <c r="K60" s="4">
        <f>D60+365</f>
        <v>43892</v>
      </c>
      <c r="L60" s="4">
        <f t="shared" si="1"/>
        <v>43922</v>
      </c>
      <c r="M60" s="2" t="s">
        <v>24</v>
      </c>
      <c r="N60" s="2" t="s">
        <v>24</v>
      </c>
      <c r="O60" s="2" t="s">
        <v>23</v>
      </c>
      <c r="P60" s="2" t="s">
        <v>25</v>
      </c>
      <c r="Q60" s="2">
        <v>5</v>
      </c>
      <c r="R60" s="2">
        <v>0</v>
      </c>
      <c r="S60" s="2">
        <v>2</v>
      </c>
    </row>
    <row r="61" spans="1:19" ht="28.5" hidden="1" x14ac:dyDescent="0.2">
      <c r="A61" s="2" t="s">
        <v>142</v>
      </c>
      <c r="B61" s="2" t="s">
        <v>39</v>
      </c>
      <c r="C61" s="2" t="s">
        <v>148</v>
      </c>
      <c r="D61" s="4">
        <v>44304</v>
      </c>
      <c r="E61" s="2" t="s">
        <v>29</v>
      </c>
      <c r="F61" s="2" t="s">
        <v>62</v>
      </c>
      <c r="G61" s="5">
        <v>31352</v>
      </c>
      <c r="H61" s="2">
        <f>VLOOKUP(C61,risk_scoring_data!C:L,10,FALSE)</f>
        <v>9.5</v>
      </c>
      <c r="I61" s="2" t="str">
        <f t="shared" si="0"/>
        <v>Medium</v>
      </c>
      <c r="J61" s="2" t="s">
        <v>37</v>
      </c>
      <c r="K61" s="4">
        <f>D61+730</f>
        <v>45034</v>
      </c>
      <c r="L61" s="4">
        <f t="shared" si="1"/>
        <v>45064</v>
      </c>
      <c r="M61" s="2" t="str">
        <f t="shared" ref="M61:M64" ca="1" si="30">IF(N61&lt;-30,"Past Due &gt; 30 Days",IF(AND(N61&lt;-15,N61&gt;=-30),"Past Due 15 - 30 Days", IF(AND(N61&lt;=0,N61&gt;=-15), "Past Due 0 - 15 Days", IF(AND(N61&gt;0, N61&lt;=15), "In Progress - Due in &lt; 15 Days", IF(AND(N61&gt;15, N61&lt;=30), "In  Progress - Due 15 - 30 Days", "Not Due &gt; 30 Days")))))</f>
        <v>Not Due &gt; 30 Days</v>
      </c>
      <c r="N61" s="6">
        <f t="shared" ref="N61:N64" ca="1" si="31">L61-TODAY()</f>
        <v>725</v>
      </c>
      <c r="O61" s="2" t="s">
        <v>23</v>
      </c>
      <c r="P61" s="2" t="s">
        <v>25</v>
      </c>
      <c r="Q61" s="2">
        <v>4</v>
      </c>
      <c r="R61" s="2">
        <v>4</v>
      </c>
      <c r="S61" s="2">
        <v>1</v>
      </c>
    </row>
    <row r="62" spans="1:19" ht="28.5" hidden="1" x14ac:dyDescent="0.2">
      <c r="A62" s="2" t="s">
        <v>149</v>
      </c>
      <c r="B62" s="2" t="s">
        <v>150</v>
      </c>
      <c r="C62" s="2" t="s">
        <v>151</v>
      </c>
      <c r="D62" s="4">
        <v>44145</v>
      </c>
      <c r="E62" s="2" t="s">
        <v>20</v>
      </c>
      <c r="F62" s="2" t="s">
        <v>21</v>
      </c>
      <c r="G62" s="5">
        <v>67806</v>
      </c>
      <c r="H62" s="2">
        <f>VLOOKUP(C62,risk_scoring_data!C:L,10,FALSE)</f>
        <v>11</v>
      </c>
      <c r="I62" s="2" t="str">
        <f t="shared" si="0"/>
        <v>High</v>
      </c>
      <c r="J62" s="2" t="s">
        <v>43</v>
      </c>
      <c r="K62" s="4">
        <f>D62+365</f>
        <v>44510</v>
      </c>
      <c r="L62" s="4">
        <f t="shared" si="1"/>
        <v>44540</v>
      </c>
      <c r="M62" s="2" t="str">
        <f t="shared" ca="1" si="30"/>
        <v>Not Due &gt; 30 Days</v>
      </c>
      <c r="N62" s="6">
        <f t="shared" ca="1" si="31"/>
        <v>201</v>
      </c>
      <c r="O62" s="2" t="s">
        <v>23</v>
      </c>
      <c r="P62" s="2" t="s">
        <v>25</v>
      </c>
      <c r="Q62" s="2">
        <v>1</v>
      </c>
      <c r="R62" s="2">
        <v>0</v>
      </c>
      <c r="S62" s="2">
        <v>1</v>
      </c>
    </row>
    <row r="63" spans="1:19" ht="28.5" hidden="1" x14ac:dyDescent="0.2">
      <c r="A63" s="2" t="s">
        <v>137</v>
      </c>
      <c r="B63" s="2" t="s">
        <v>49</v>
      </c>
      <c r="C63" s="2" t="s">
        <v>152</v>
      </c>
      <c r="D63" s="4">
        <v>44313</v>
      </c>
      <c r="E63" s="2" t="s">
        <v>41</v>
      </c>
      <c r="F63" s="2" t="s">
        <v>58</v>
      </c>
      <c r="G63" s="5">
        <v>59706</v>
      </c>
      <c r="H63" s="2">
        <f>VLOOKUP(C63,risk_scoring_data!C:L,10,FALSE)</f>
        <v>8.5</v>
      </c>
      <c r="I63" s="2" t="str">
        <f t="shared" si="0"/>
        <v>Medium</v>
      </c>
      <c r="J63" s="2" t="s">
        <v>37</v>
      </c>
      <c r="K63" s="4">
        <f t="shared" ref="K63:K64" si="32">D63+730</f>
        <v>45043</v>
      </c>
      <c r="L63" s="4">
        <f t="shared" si="1"/>
        <v>45073</v>
      </c>
      <c r="M63" s="2" t="str">
        <f t="shared" ca="1" si="30"/>
        <v>Not Due &gt; 30 Days</v>
      </c>
      <c r="N63" s="6">
        <f t="shared" ca="1" si="31"/>
        <v>734</v>
      </c>
      <c r="O63" s="2" t="s">
        <v>23</v>
      </c>
      <c r="P63" s="2" t="s">
        <v>25</v>
      </c>
      <c r="Q63" s="2">
        <v>0</v>
      </c>
      <c r="R63" s="2">
        <v>1</v>
      </c>
      <c r="S63" s="2">
        <v>5</v>
      </c>
    </row>
    <row r="64" spans="1:19" ht="28.5" hidden="1" x14ac:dyDescent="0.2">
      <c r="A64" s="2" t="s">
        <v>90</v>
      </c>
      <c r="B64" s="2" t="s">
        <v>153</v>
      </c>
      <c r="C64" s="2" t="s">
        <v>154</v>
      </c>
      <c r="D64" s="4">
        <v>44290</v>
      </c>
      <c r="E64" s="2" t="s">
        <v>41</v>
      </c>
      <c r="F64" s="2" t="s">
        <v>88</v>
      </c>
      <c r="G64" s="5">
        <v>102414</v>
      </c>
      <c r="H64" s="2">
        <f>VLOOKUP(C64,risk_scoring_data!C:L,10,FALSE)</f>
        <v>9.5</v>
      </c>
      <c r="I64" s="2" t="str">
        <f t="shared" si="0"/>
        <v>Medium</v>
      </c>
      <c r="J64" s="2" t="s">
        <v>37</v>
      </c>
      <c r="K64" s="4">
        <f t="shared" si="32"/>
        <v>45020</v>
      </c>
      <c r="L64" s="4">
        <f t="shared" si="1"/>
        <v>45050</v>
      </c>
      <c r="M64" s="2" t="str">
        <f t="shared" ca="1" si="30"/>
        <v>Not Due &gt; 30 Days</v>
      </c>
      <c r="N64" s="6">
        <f t="shared" ca="1" si="31"/>
        <v>711</v>
      </c>
      <c r="O64" s="2" t="s">
        <v>23</v>
      </c>
      <c r="P64" s="2" t="s">
        <v>25</v>
      </c>
      <c r="Q64" s="2">
        <v>2</v>
      </c>
      <c r="R64" s="2">
        <v>4</v>
      </c>
      <c r="S64" s="2">
        <v>0</v>
      </c>
    </row>
    <row r="65" spans="1:19" ht="28.5" x14ac:dyDescent="0.2">
      <c r="A65" s="2" t="s">
        <v>103</v>
      </c>
      <c r="B65" s="2" t="s">
        <v>69</v>
      </c>
      <c r="C65" s="2" t="s">
        <v>155</v>
      </c>
      <c r="D65" s="4">
        <v>43779</v>
      </c>
      <c r="E65" s="2" t="s">
        <v>29</v>
      </c>
      <c r="F65" s="2" t="s">
        <v>30</v>
      </c>
      <c r="G65" s="5">
        <v>196491</v>
      </c>
      <c r="H65" s="2">
        <f>VLOOKUP(C65,risk_scoring_data!C:L,10,FALSE)</f>
        <v>11</v>
      </c>
      <c r="I65" s="2" t="str">
        <f t="shared" si="0"/>
        <v>High</v>
      </c>
      <c r="J65" s="2" t="s">
        <v>23</v>
      </c>
      <c r="K65" s="4">
        <f>D65+365</f>
        <v>44144</v>
      </c>
      <c r="L65" s="4">
        <f t="shared" si="1"/>
        <v>44174</v>
      </c>
      <c r="M65" s="2" t="s">
        <v>24</v>
      </c>
      <c r="N65" s="2" t="s">
        <v>24</v>
      </c>
      <c r="O65" s="2" t="s">
        <v>43</v>
      </c>
      <c r="P65" s="2" t="s">
        <v>47</v>
      </c>
      <c r="Q65" s="2">
        <v>0</v>
      </c>
      <c r="R65" s="2">
        <v>5</v>
      </c>
      <c r="S65" s="2">
        <v>3</v>
      </c>
    </row>
    <row r="66" spans="1:19" ht="28.5" hidden="1" x14ac:dyDescent="0.2">
      <c r="A66" s="2" t="s">
        <v>156</v>
      </c>
      <c r="B66" s="2" t="s">
        <v>153</v>
      </c>
      <c r="C66" s="2" t="s">
        <v>157</v>
      </c>
      <c r="D66" s="4">
        <v>43551</v>
      </c>
      <c r="E66" s="2" t="s">
        <v>20</v>
      </c>
      <c r="F66" s="2" t="s">
        <v>78</v>
      </c>
      <c r="G66" s="5">
        <v>80209</v>
      </c>
      <c r="H66" s="2">
        <f>VLOOKUP(C66,risk_scoring_data!C:L,10,FALSE)</f>
        <v>6.5</v>
      </c>
      <c r="I66" s="2" t="str">
        <f t="shared" si="0"/>
        <v>Low</v>
      </c>
      <c r="J66" s="2" t="s">
        <v>37</v>
      </c>
      <c r="K66" s="4">
        <f>D66+1095</f>
        <v>44646</v>
      </c>
      <c r="L66" s="4">
        <f t="shared" si="1"/>
        <v>44676</v>
      </c>
      <c r="M66" s="2" t="str">
        <f t="shared" ref="M66:M72" ca="1" si="33">IF(N66&lt;-30,"Past Due &gt; 30 Days",IF(AND(N66&lt;-15,N66&gt;=-30),"Past Due 15 - 30 Days", IF(AND(N66&lt;=0,N66&gt;=-15), "Past Due 0 - 15 Days", IF(AND(N66&gt;0, N66&lt;=15), "In Progress - Due in &lt; 15 Days", IF(AND(N66&gt;15, N66&lt;=30), "In  Progress - Due 15 - 30 Days", "Not Due &gt; 30 Days")))))</f>
        <v>Not Due &gt; 30 Days</v>
      </c>
      <c r="N66" s="6">
        <f t="shared" ref="N66:N72" ca="1" si="34">L66-TODAY()</f>
        <v>337</v>
      </c>
      <c r="O66" s="2" t="s">
        <v>23</v>
      </c>
      <c r="P66" s="2" t="s">
        <v>25</v>
      </c>
      <c r="Q66" s="2">
        <v>0</v>
      </c>
      <c r="R66" s="2">
        <v>0</v>
      </c>
      <c r="S66" s="2">
        <v>0</v>
      </c>
    </row>
    <row r="67" spans="1:19" ht="28.5" x14ac:dyDescent="0.2">
      <c r="A67" s="2" t="s">
        <v>134</v>
      </c>
      <c r="B67" s="2" t="s">
        <v>53</v>
      </c>
      <c r="C67" s="2" t="s">
        <v>158</v>
      </c>
      <c r="D67" s="4">
        <v>44264</v>
      </c>
      <c r="E67" s="2" t="s">
        <v>20</v>
      </c>
      <c r="F67" s="2" t="s">
        <v>21</v>
      </c>
      <c r="G67" s="5">
        <v>203914</v>
      </c>
      <c r="H67" s="2">
        <f>VLOOKUP(C67,risk_scoring_data!C:L,10,FALSE)</f>
        <v>12</v>
      </c>
      <c r="I67" s="2" t="str">
        <f t="shared" ref="I67:I101" si="35">IF(AND(H67&gt;=4,H67&lt;7),"Low",IF(AND(H67&gt;=7,H67&lt;10),"Medium",IF(AND(H67&gt;=10,H67&lt;14),"High",IF(H67&gt;=14,"Critical"))))</f>
        <v>High</v>
      </c>
      <c r="J67" s="2" t="s">
        <v>23</v>
      </c>
      <c r="K67" s="4">
        <f>D67+365</f>
        <v>44629</v>
      </c>
      <c r="L67" s="4">
        <f t="shared" ref="L67:L101" si="36">K67+30</f>
        <v>44659</v>
      </c>
      <c r="M67" s="2" t="str">
        <f t="shared" ca="1" si="33"/>
        <v>Not Due &gt; 30 Days</v>
      </c>
      <c r="N67" s="6">
        <f t="shared" ca="1" si="34"/>
        <v>320</v>
      </c>
      <c r="O67" s="2" t="s">
        <v>43</v>
      </c>
      <c r="P67" s="2" t="s">
        <v>22</v>
      </c>
      <c r="Q67" s="2">
        <v>3</v>
      </c>
      <c r="R67" s="2">
        <v>4</v>
      </c>
      <c r="S67" s="2">
        <v>1</v>
      </c>
    </row>
    <row r="68" spans="1:19" ht="28.5" hidden="1" x14ac:dyDescent="0.2">
      <c r="A68" s="2" t="s">
        <v>103</v>
      </c>
      <c r="B68" s="2" t="s">
        <v>56</v>
      </c>
      <c r="C68" s="2" t="s">
        <v>159</v>
      </c>
      <c r="D68" s="4">
        <v>43701</v>
      </c>
      <c r="E68" s="2" t="s">
        <v>20</v>
      </c>
      <c r="F68" s="2" t="s">
        <v>21</v>
      </c>
      <c r="G68" s="5">
        <v>18637</v>
      </c>
      <c r="H68" s="2">
        <f>VLOOKUP(C68,risk_scoring_data!C:L,10,FALSE)</f>
        <v>9</v>
      </c>
      <c r="I68" s="2" t="str">
        <f t="shared" si="35"/>
        <v>Medium</v>
      </c>
      <c r="J68" s="2" t="s">
        <v>37</v>
      </c>
      <c r="K68" s="4">
        <f t="shared" ref="K68:K70" si="37">D68+730</f>
        <v>44431</v>
      </c>
      <c r="L68" s="4">
        <f t="shared" si="36"/>
        <v>44461</v>
      </c>
      <c r="M68" s="2" t="str">
        <f t="shared" ca="1" si="33"/>
        <v>Not Due &gt; 30 Days</v>
      </c>
      <c r="N68" s="6">
        <f t="shared" ca="1" si="34"/>
        <v>122</v>
      </c>
      <c r="O68" s="2" t="s">
        <v>23</v>
      </c>
      <c r="P68" s="2" t="s">
        <v>25</v>
      </c>
      <c r="Q68" s="2">
        <v>2</v>
      </c>
      <c r="R68" s="2">
        <v>0</v>
      </c>
      <c r="S68" s="2">
        <v>3</v>
      </c>
    </row>
    <row r="69" spans="1:19" ht="28.5" hidden="1" x14ac:dyDescent="0.2">
      <c r="A69" s="2" t="s">
        <v>122</v>
      </c>
      <c r="B69" s="2" t="s">
        <v>39</v>
      </c>
      <c r="C69" s="2" t="s">
        <v>160</v>
      </c>
      <c r="D69" s="4">
        <v>44107</v>
      </c>
      <c r="E69" s="2" t="s">
        <v>20</v>
      </c>
      <c r="F69" s="2" t="s">
        <v>21</v>
      </c>
      <c r="G69" s="5">
        <v>183347</v>
      </c>
      <c r="H69" s="2">
        <f>VLOOKUP(C69,risk_scoring_data!C:L,10,FALSE)</f>
        <v>8</v>
      </c>
      <c r="I69" s="2" t="str">
        <f t="shared" si="35"/>
        <v>Medium</v>
      </c>
      <c r="J69" s="2" t="s">
        <v>37</v>
      </c>
      <c r="K69" s="4">
        <f t="shared" si="37"/>
        <v>44837</v>
      </c>
      <c r="L69" s="4">
        <f t="shared" si="36"/>
        <v>44867</v>
      </c>
      <c r="M69" s="2" t="str">
        <f t="shared" ca="1" si="33"/>
        <v>Not Due &gt; 30 Days</v>
      </c>
      <c r="N69" s="6">
        <f t="shared" ca="1" si="34"/>
        <v>528</v>
      </c>
      <c r="O69" s="2" t="s">
        <v>43</v>
      </c>
      <c r="P69" s="2" t="s">
        <v>64</v>
      </c>
      <c r="Q69" s="2">
        <v>1</v>
      </c>
      <c r="R69" s="2">
        <v>4</v>
      </c>
      <c r="S69" s="2">
        <v>2</v>
      </c>
    </row>
    <row r="70" spans="1:19" ht="28.5" hidden="1" x14ac:dyDescent="0.2">
      <c r="A70" s="2" t="s">
        <v>161</v>
      </c>
      <c r="B70" s="2" t="s">
        <v>241</v>
      </c>
      <c r="C70" s="2" t="s">
        <v>162</v>
      </c>
      <c r="D70" s="4">
        <v>43715</v>
      </c>
      <c r="E70" s="2" t="s">
        <v>29</v>
      </c>
      <c r="F70" s="2" t="s">
        <v>30</v>
      </c>
      <c r="G70" s="5">
        <v>22508</v>
      </c>
      <c r="H70" s="2">
        <f>VLOOKUP(C70,risk_scoring_data!C:L,10,FALSE)</f>
        <v>9</v>
      </c>
      <c r="I70" s="2" t="str">
        <f t="shared" si="35"/>
        <v>Medium</v>
      </c>
      <c r="J70" s="2" t="s">
        <v>37</v>
      </c>
      <c r="K70" s="4">
        <f t="shared" si="37"/>
        <v>44445</v>
      </c>
      <c r="L70" s="4">
        <f t="shared" si="36"/>
        <v>44475</v>
      </c>
      <c r="M70" s="2" t="str">
        <f t="shared" ca="1" si="33"/>
        <v>Not Due &gt; 30 Days</v>
      </c>
      <c r="N70" s="6">
        <f t="shared" ca="1" si="34"/>
        <v>136</v>
      </c>
      <c r="O70" s="2" t="s">
        <v>23</v>
      </c>
      <c r="P70" s="2" t="s">
        <v>25</v>
      </c>
      <c r="Q70" s="2">
        <v>1</v>
      </c>
      <c r="R70" s="2">
        <v>5</v>
      </c>
      <c r="S70" s="2">
        <v>5</v>
      </c>
    </row>
    <row r="71" spans="1:19" ht="28.5" hidden="1" x14ac:dyDescent="0.2">
      <c r="A71" s="2" t="s">
        <v>72</v>
      </c>
      <c r="B71" s="2" t="s">
        <v>27</v>
      </c>
      <c r="C71" s="2" t="s">
        <v>163</v>
      </c>
      <c r="D71" s="4">
        <v>43753</v>
      </c>
      <c r="E71" s="2" t="s">
        <v>20</v>
      </c>
      <c r="F71" s="2" t="s">
        <v>21</v>
      </c>
      <c r="G71" s="5">
        <v>221177</v>
      </c>
      <c r="H71" s="2">
        <f>VLOOKUP(C71,risk_scoring_data!C:L,10,FALSE)</f>
        <v>6.5</v>
      </c>
      <c r="I71" s="2" t="str">
        <f t="shared" si="35"/>
        <v>Low</v>
      </c>
      <c r="J71" s="2" t="s">
        <v>37</v>
      </c>
      <c r="K71" s="4">
        <f>D71+1095</f>
        <v>44848</v>
      </c>
      <c r="L71" s="4">
        <f t="shared" si="36"/>
        <v>44878</v>
      </c>
      <c r="M71" s="2" t="str">
        <f t="shared" ca="1" si="33"/>
        <v>Not Due &gt; 30 Days</v>
      </c>
      <c r="N71" s="6">
        <f t="shared" ca="1" si="34"/>
        <v>539</v>
      </c>
      <c r="O71" s="2" t="s">
        <v>23</v>
      </c>
      <c r="P71" s="2" t="s">
        <v>25</v>
      </c>
      <c r="Q71" s="2">
        <v>5</v>
      </c>
      <c r="R71" s="2">
        <v>0</v>
      </c>
      <c r="S71" s="2">
        <v>0</v>
      </c>
    </row>
    <row r="72" spans="1:19" ht="28.5" x14ac:dyDescent="0.2">
      <c r="A72" s="2" t="s">
        <v>164</v>
      </c>
      <c r="B72" s="2" t="s">
        <v>56</v>
      </c>
      <c r="C72" s="2" t="s">
        <v>165</v>
      </c>
      <c r="D72" s="4">
        <v>44244</v>
      </c>
      <c r="E72" s="2" t="s">
        <v>20</v>
      </c>
      <c r="F72" s="2" t="s">
        <v>21</v>
      </c>
      <c r="G72" s="5">
        <v>74427</v>
      </c>
      <c r="H72" s="2">
        <f>VLOOKUP(C72,risk_scoring_data!C:L,10,FALSE)</f>
        <v>12.5</v>
      </c>
      <c r="I72" s="2" t="str">
        <f t="shared" si="35"/>
        <v>High</v>
      </c>
      <c r="J72" s="2" t="s">
        <v>23</v>
      </c>
      <c r="K72" s="4">
        <f t="shared" ref="K72:K73" si="38">D72+365</f>
        <v>44609</v>
      </c>
      <c r="L72" s="4">
        <f t="shared" si="36"/>
        <v>44639</v>
      </c>
      <c r="M72" s="2" t="str">
        <f t="shared" ca="1" si="33"/>
        <v>Not Due &gt; 30 Days</v>
      </c>
      <c r="N72" s="6">
        <f t="shared" ca="1" si="34"/>
        <v>300</v>
      </c>
      <c r="O72" s="2" t="s">
        <v>23</v>
      </c>
      <c r="P72" s="2" t="s">
        <v>25</v>
      </c>
      <c r="Q72" s="2">
        <v>2</v>
      </c>
      <c r="R72" s="2">
        <v>4</v>
      </c>
      <c r="S72" s="2">
        <v>3</v>
      </c>
    </row>
    <row r="73" spans="1:19" ht="28.5" hidden="1" x14ac:dyDescent="0.2">
      <c r="A73" s="2" t="s">
        <v>96</v>
      </c>
      <c r="B73" s="2" t="s">
        <v>153</v>
      </c>
      <c r="C73" s="2" t="s">
        <v>166</v>
      </c>
      <c r="D73" s="4">
        <v>43761</v>
      </c>
      <c r="E73" s="2" t="s">
        <v>20</v>
      </c>
      <c r="F73" s="2" t="s">
        <v>21</v>
      </c>
      <c r="G73" s="5">
        <v>70671</v>
      </c>
      <c r="H73" s="2">
        <f>VLOOKUP(C73,risk_scoring_data!C:L,10,FALSE)</f>
        <v>11.5</v>
      </c>
      <c r="I73" s="2" t="str">
        <f t="shared" si="35"/>
        <v>High</v>
      </c>
      <c r="J73" s="2" t="s">
        <v>43</v>
      </c>
      <c r="K73" s="4">
        <f t="shared" si="38"/>
        <v>44126</v>
      </c>
      <c r="L73" s="4">
        <f t="shared" si="36"/>
        <v>44156</v>
      </c>
      <c r="M73" s="2" t="s">
        <v>24</v>
      </c>
      <c r="N73" s="2" t="s">
        <v>24</v>
      </c>
      <c r="O73" s="2" t="s">
        <v>23</v>
      </c>
      <c r="P73" s="2" t="s">
        <v>25</v>
      </c>
      <c r="Q73" s="2">
        <v>4</v>
      </c>
      <c r="R73" s="2">
        <v>3</v>
      </c>
      <c r="S73" s="2">
        <v>0</v>
      </c>
    </row>
    <row r="74" spans="1:19" ht="28.5" hidden="1" x14ac:dyDescent="0.2">
      <c r="A74" s="2" t="s">
        <v>167</v>
      </c>
      <c r="B74" s="2" t="s">
        <v>39</v>
      </c>
      <c r="C74" s="2" t="s">
        <v>168</v>
      </c>
      <c r="D74" s="4">
        <v>43571</v>
      </c>
      <c r="E74" s="2" t="s">
        <v>20</v>
      </c>
      <c r="F74" s="2" t="s">
        <v>21</v>
      </c>
      <c r="G74" s="5">
        <v>197514</v>
      </c>
      <c r="H74" s="2">
        <f>VLOOKUP(C74,risk_scoring_data!C:L,10,FALSE)</f>
        <v>9.5</v>
      </c>
      <c r="I74" s="2" t="str">
        <f t="shared" si="35"/>
        <v>Medium</v>
      </c>
      <c r="J74" s="2" t="s">
        <v>37</v>
      </c>
      <c r="K74" s="4">
        <f>D74+730</f>
        <v>44301</v>
      </c>
      <c r="L74" s="4">
        <f t="shared" si="36"/>
        <v>44331</v>
      </c>
      <c r="M74" s="2" t="str">
        <f ca="1">IF(N74&lt;-30,"Past Due &gt; 30 Days",IF(AND(N74&lt;-15,N74&gt;=-30),"Past Due 15 - 30 Days", IF(AND(N74&lt;=0,N74&gt;=-15), "Past Due 0 - 15 Days", IF(AND(N74&gt;0, N74&lt;=15), "In Progress - Due in &lt; 15 Days", IF(AND(N74&gt;15, N74&lt;=30), "In  Progress - Due 15 - 30 Days", "Not Due &gt; 30 Days")))))</f>
        <v>Past Due 0 - 15 Days</v>
      </c>
      <c r="N74" s="6">
        <f ca="1">L74-TODAY()</f>
        <v>-8</v>
      </c>
      <c r="O74" s="2" t="s">
        <v>23</v>
      </c>
      <c r="P74" s="2" t="s">
        <v>25</v>
      </c>
      <c r="Q74" s="2">
        <v>0</v>
      </c>
      <c r="R74" s="2">
        <v>2</v>
      </c>
      <c r="S74" s="2">
        <v>5</v>
      </c>
    </row>
    <row r="75" spans="1:19" ht="28.5" hidden="1" x14ac:dyDescent="0.2">
      <c r="A75" s="2" t="s">
        <v>156</v>
      </c>
      <c r="B75" s="2" t="s">
        <v>56</v>
      </c>
      <c r="C75" s="2" t="s">
        <v>169</v>
      </c>
      <c r="D75" s="4">
        <v>43859</v>
      </c>
      <c r="E75" s="2" t="s">
        <v>20</v>
      </c>
      <c r="F75" s="2" t="s">
        <v>21</v>
      </c>
      <c r="G75" s="5">
        <v>234540</v>
      </c>
      <c r="H75" s="2">
        <f>VLOOKUP(C75,risk_scoring_data!C:L,10,FALSE)</f>
        <v>12</v>
      </c>
      <c r="I75" s="2" t="str">
        <f t="shared" si="35"/>
        <v>High</v>
      </c>
      <c r="J75" s="2" t="s">
        <v>43</v>
      </c>
      <c r="K75" s="4">
        <f>D75+365</f>
        <v>44224</v>
      </c>
      <c r="L75" s="4">
        <f t="shared" si="36"/>
        <v>44254</v>
      </c>
      <c r="M75" s="2" t="s">
        <v>24</v>
      </c>
      <c r="N75" s="2" t="s">
        <v>24</v>
      </c>
      <c r="O75" s="2" t="s">
        <v>23</v>
      </c>
      <c r="P75" s="2" t="s">
        <v>25</v>
      </c>
      <c r="Q75" s="2">
        <v>3</v>
      </c>
      <c r="R75" s="2">
        <v>2</v>
      </c>
      <c r="S75" s="2">
        <v>0</v>
      </c>
    </row>
    <row r="76" spans="1:19" ht="28.5" hidden="1" x14ac:dyDescent="0.2">
      <c r="A76" s="2" t="s">
        <v>86</v>
      </c>
      <c r="B76" s="2" t="s">
        <v>241</v>
      </c>
      <c r="C76" s="2" t="s">
        <v>170</v>
      </c>
      <c r="D76" s="4">
        <v>43662</v>
      </c>
      <c r="E76" s="2" t="s">
        <v>20</v>
      </c>
      <c r="F76" s="2" t="s">
        <v>21</v>
      </c>
      <c r="G76" s="5">
        <v>170879</v>
      </c>
      <c r="H76" s="2">
        <f>VLOOKUP(C76,risk_scoring_data!C:L,10,FALSE)</f>
        <v>9.5</v>
      </c>
      <c r="I76" s="2" t="str">
        <f t="shared" si="35"/>
        <v>Medium</v>
      </c>
      <c r="J76" s="2" t="s">
        <v>37</v>
      </c>
      <c r="K76" s="4">
        <f t="shared" ref="K76:K77" si="39">D76+730</f>
        <v>44392</v>
      </c>
      <c r="L76" s="4">
        <f t="shared" si="36"/>
        <v>44422</v>
      </c>
      <c r="M76" s="2" t="str">
        <f t="shared" ref="M76:M77" ca="1" si="40">IF(N76&lt;-30,"Past Due &gt; 30 Days",IF(AND(N76&lt;-15,N76&gt;=-30),"Past Due 15 - 30 Days", IF(AND(N76&lt;=0,N76&gt;=-15), "Past Due 0 - 15 Days", IF(AND(N76&gt;0, N76&lt;=15), "In Progress - Due in &lt; 15 Days", IF(AND(N76&gt;15, N76&lt;=30), "In  Progress - Due 15 - 30 Days", "Not Due &gt; 30 Days")))))</f>
        <v>Not Due &gt; 30 Days</v>
      </c>
      <c r="N76" s="6">
        <f t="shared" ref="N76:N77" ca="1" si="41">L76-TODAY()</f>
        <v>83</v>
      </c>
      <c r="O76" s="2" t="s">
        <v>43</v>
      </c>
      <c r="P76" s="2" t="s">
        <v>36</v>
      </c>
      <c r="Q76" s="2">
        <v>0</v>
      </c>
      <c r="R76" s="2">
        <v>1</v>
      </c>
      <c r="S76" s="2">
        <v>3</v>
      </c>
    </row>
    <row r="77" spans="1:19" ht="28.5" hidden="1" x14ac:dyDescent="0.2">
      <c r="A77" s="2" t="s">
        <v>59</v>
      </c>
      <c r="B77" s="2" t="s">
        <v>18</v>
      </c>
      <c r="C77" s="2" t="s">
        <v>171</v>
      </c>
      <c r="D77" s="4">
        <v>44305</v>
      </c>
      <c r="E77" s="2" t="s">
        <v>29</v>
      </c>
      <c r="F77" s="2" t="s">
        <v>62</v>
      </c>
      <c r="G77" s="5">
        <v>81151</v>
      </c>
      <c r="H77" s="2">
        <f>VLOOKUP(C77,risk_scoring_data!C:L,10,FALSE)</f>
        <v>7.5</v>
      </c>
      <c r="I77" s="2" t="str">
        <f t="shared" si="35"/>
        <v>Medium</v>
      </c>
      <c r="J77" s="2" t="s">
        <v>37</v>
      </c>
      <c r="K77" s="4">
        <f t="shared" si="39"/>
        <v>45035</v>
      </c>
      <c r="L77" s="4">
        <f t="shared" si="36"/>
        <v>45065</v>
      </c>
      <c r="M77" s="2" t="str">
        <f t="shared" ca="1" si="40"/>
        <v>Not Due &gt; 30 Days</v>
      </c>
      <c r="N77" s="6">
        <f t="shared" ca="1" si="41"/>
        <v>726</v>
      </c>
      <c r="O77" s="2" t="s">
        <v>43</v>
      </c>
      <c r="P77" s="2" t="s">
        <v>47</v>
      </c>
      <c r="Q77" s="2">
        <v>5</v>
      </c>
      <c r="R77" s="2">
        <v>5</v>
      </c>
      <c r="S77" s="2">
        <v>4</v>
      </c>
    </row>
    <row r="78" spans="1:19" ht="28.5" hidden="1" x14ac:dyDescent="0.2">
      <c r="A78" s="2" t="s">
        <v>59</v>
      </c>
      <c r="B78" s="2" t="s">
        <v>18</v>
      </c>
      <c r="C78" s="2" t="s">
        <v>172</v>
      </c>
      <c r="D78" s="4">
        <v>43854</v>
      </c>
      <c r="E78" s="2" t="s">
        <v>20</v>
      </c>
      <c r="F78" s="2" t="s">
        <v>21</v>
      </c>
      <c r="G78" s="5">
        <v>102790</v>
      </c>
      <c r="H78" s="2">
        <f>VLOOKUP(C78,risk_scoring_data!C:L,10,FALSE)</f>
        <v>12</v>
      </c>
      <c r="I78" s="2" t="str">
        <f t="shared" si="35"/>
        <v>High</v>
      </c>
      <c r="J78" s="2" t="s">
        <v>43</v>
      </c>
      <c r="K78" s="4">
        <f>D78+365</f>
        <v>44219</v>
      </c>
      <c r="L78" s="4">
        <f t="shared" si="36"/>
        <v>44249</v>
      </c>
      <c r="M78" s="2" t="s">
        <v>24</v>
      </c>
      <c r="N78" s="2" t="s">
        <v>24</v>
      </c>
      <c r="O78" s="2" t="s">
        <v>43</v>
      </c>
      <c r="P78" s="2" t="s">
        <v>22</v>
      </c>
      <c r="Q78" s="2">
        <v>2</v>
      </c>
      <c r="R78" s="2">
        <v>3</v>
      </c>
      <c r="S78" s="2">
        <v>1</v>
      </c>
    </row>
    <row r="79" spans="1:19" ht="28.5" hidden="1" x14ac:dyDescent="0.2">
      <c r="A79" s="2" t="s">
        <v>127</v>
      </c>
      <c r="B79" s="2" t="s">
        <v>32</v>
      </c>
      <c r="C79" s="2" t="s">
        <v>173</v>
      </c>
      <c r="D79" s="4">
        <v>44093</v>
      </c>
      <c r="E79" s="2" t="s">
        <v>20</v>
      </c>
      <c r="F79" s="2" t="s">
        <v>78</v>
      </c>
      <c r="G79" s="5">
        <v>167786</v>
      </c>
      <c r="H79" s="2">
        <f>VLOOKUP(C79,risk_scoring_data!C:L,10,FALSE)</f>
        <v>9</v>
      </c>
      <c r="I79" s="2" t="str">
        <f t="shared" si="35"/>
        <v>Medium</v>
      </c>
      <c r="J79" s="2" t="s">
        <v>37</v>
      </c>
      <c r="K79" s="4">
        <f>D79+730</f>
        <v>44823</v>
      </c>
      <c r="L79" s="4">
        <f t="shared" si="36"/>
        <v>44853</v>
      </c>
      <c r="M79" s="2" t="str">
        <f t="shared" ref="M79:M84" ca="1" si="42">IF(N79&lt;-30,"Past Due &gt; 30 Days",IF(AND(N79&lt;-15,N79&gt;=-30),"Past Due 15 - 30 Days", IF(AND(N79&lt;=0,N79&gt;=-15), "Past Due 0 - 15 Days", IF(AND(N79&gt;0, N79&lt;=15), "In Progress - Due in &lt; 15 Days", IF(AND(N79&gt;15, N79&lt;=30), "In  Progress - Due 15 - 30 Days", "Not Due &gt; 30 Days")))))</f>
        <v>Not Due &gt; 30 Days</v>
      </c>
      <c r="N79" s="6">
        <f t="shared" ref="N79:N84" ca="1" si="43">L79-TODAY()</f>
        <v>514</v>
      </c>
      <c r="O79" s="2" t="s">
        <v>23</v>
      </c>
      <c r="P79" s="2" t="s">
        <v>25</v>
      </c>
      <c r="Q79" s="2">
        <v>1</v>
      </c>
      <c r="R79" s="2">
        <v>4</v>
      </c>
      <c r="S79" s="2">
        <v>4</v>
      </c>
    </row>
    <row r="80" spans="1:19" ht="28.5" x14ac:dyDescent="0.2">
      <c r="A80" s="2" t="s">
        <v>174</v>
      </c>
      <c r="B80" s="2" t="s">
        <v>39</v>
      </c>
      <c r="C80" s="2" t="s">
        <v>175</v>
      </c>
      <c r="D80" s="4">
        <v>44188</v>
      </c>
      <c r="E80" s="2" t="s">
        <v>41</v>
      </c>
      <c r="F80" s="2" t="s">
        <v>42</v>
      </c>
      <c r="G80" s="5">
        <v>234961</v>
      </c>
      <c r="H80" s="2">
        <f>VLOOKUP(C80,risk_scoring_data!C:L,10,FALSE)</f>
        <v>11.5</v>
      </c>
      <c r="I80" s="2" t="str">
        <f t="shared" si="35"/>
        <v>High</v>
      </c>
      <c r="J80" s="2" t="s">
        <v>23</v>
      </c>
      <c r="K80" s="4">
        <f t="shared" ref="K80:K81" si="44">D80+365</f>
        <v>44553</v>
      </c>
      <c r="L80" s="4">
        <f t="shared" si="36"/>
        <v>44583</v>
      </c>
      <c r="M80" s="2" t="str">
        <f t="shared" ca="1" si="42"/>
        <v>Not Due &gt; 30 Days</v>
      </c>
      <c r="N80" s="6">
        <f t="shared" ca="1" si="43"/>
        <v>244</v>
      </c>
      <c r="O80" s="2" t="s">
        <v>23</v>
      </c>
      <c r="P80" s="2" t="s">
        <v>25</v>
      </c>
      <c r="Q80" s="2">
        <v>5</v>
      </c>
      <c r="R80" s="2">
        <v>3</v>
      </c>
      <c r="S80" s="2">
        <v>2</v>
      </c>
    </row>
    <row r="81" spans="1:19" ht="28.5" x14ac:dyDescent="0.2">
      <c r="A81" s="2" t="s">
        <v>119</v>
      </c>
      <c r="B81" s="2" t="s">
        <v>45</v>
      </c>
      <c r="C81" s="2" t="s">
        <v>176</v>
      </c>
      <c r="D81" s="4">
        <v>44163</v>
      </c>
      <c r="E81" s="2" t="s">
        <v>20</v>
      </c>
      <c r="F81" s="2" t="s">
        <v>21</v>
      </c>
      <c r="G81" s="5">
        <v>153915</v>
      </c>
      <c r="H81" s="2">
        <f>VLOOKUP(C81,risk_scoring_data!C:L,10,FALSE)</f>
        <v>11.5</v>
      </c>
      <c r="I81" s="2" t="str">
        <f t="shared" si="35"/>
        <v>High</v>
      </c>
      <c r="J81" s="2" t="s">
        <v>23</v>
      </c>
      <c r="K81" s="4">
        <f t="shared" si="44"/>
        <v>44528</v>
      </c>
      <c r="L81" s="4">
        <f t="shared" si="36"/>
        <v>44558</v>
      </c>
      <c r="M81" s="2" t="str">
        <f t="shared" ca="1" si="42"/>
        <v>Not Due &gt; 30 Days</v>
      </c>
      <c r="N81" s="6">
        <f t="shared" ca="1" si="43"/>
        <v>219</v>
      </c>
      <c r="O81" s="2" t="s">
        <v>23</v>
      </c>
      <c r="P81" s="2" t="s">
        <v>25</v>
      </c>
      <c r="Q81" s="2">
        <v>4</v>
      </c>
      <c r="R81" s="2">
        <v>1</v>
      </c>
      <c r="S81" s="2">
        <v>3</v>
      </c>
    </row>
    <row r="82" spans="1:19" ht="28.5" hidden="1" x14ac:dyDescent="0.2">
      <c r="A82" s="2" t="s">
        <v>156</v>
      </c>
      <c r="B82" s="2" t="s">
        <v>18</v>
      </c>
      <c r="C82" s="2" t="s">
        <v>177</v>
      </c>
      <c r="D82" s="4">
        <v>43809</v>
      </c>
      <c r="E82" s="2" t="s">
        <v>20</v>
      </c>
      <c r="F82" s="2" t="s">
        <v>21</v>
      </c>
      <c r="G82" s="5">
        <v>237320</v>
      </c>
      <c r="H82" s="2">
        <f>VLOOKUP(C82,risk_scoring_data!C:L,10,FALSE)</f>
        <v>9</v>
      </c>
      <c r="I82" s="2" t="str">
        <f t="shared" si="35"/>
        <v>Medium</v>
      </c>
      <c r="J82" s="2" t="s">
        <v>37</v>
      </c>
      <c r="K82" s="4">
        <f>D82+730</f>
        <v>44539</v>
      </c>
      <c r="L82" s="4">
        <f t="shared" si="36"/>
        <v>44569</v>
      </c>
      <c r="M82" s="2" t="str">
        <f t="shared" ca="1" si="42"/>
        <v>Not Due &gt; 30 Days</v>
      </c>
      <c r="N82" s="6">
        <f t="shared" ca="1" si="43"/>
        <v>230</v>
      </c>
      <c r="O82" s="2" t="s">
        <v>23</v>
      </c>
      <c r="P82" s="2" t="s">
        <v>25</v>
      </c>
      <c r="Q82" s="2">
        <v>2</v>
      </c>
      <c r="R82" s="2">
        <v>2</v>
      </c>
      <c r="S82" s="2">
        <v>3</v>
      </c>
    </row>
    <row r="83" spans="1:19" ht="28.5" x14ac:dyDescent="0.2">
      <c r="A83" s="2" t="s">
        <v>132</v>
      </c>
      <c r="B83" s="2" t="s">
        <v>18</v>
      </c>
      <c r="C83" s="2" t="s">
        <v>178</v>
      </c>
      <c r="D83" s="4">
        <v>43908</v>
      </c>
      <c r="E83" s="2" t="s">
        <v>20</v>
      </c>
      <c r="F83" s="2" t="s">
        <v>21</v>
      </c>
      <c r="G83" s="5">
        <v>25543</v>
      </c>
      <c r="H83" s="2">
        <f>VLOOKUP(C83,risk_scoring_data!C:L,10,FALSE)</f>
        <v>11</v>
      </c>
      <c r="I83" s="2" t="str">
        <f t="shared" si="35"/>
        <v>High</v>
      </c>
      <c r="J83" s="2" t="s">
        <v>23</v>
      </c>
      <c r="K83" s="4">
        <f t="shared" ref="K83:K85" si="45">D83+365</f>
        <v>44273</v>
      </c>
      <c r="L83" s="4">
        <f t="shared" si="36"/>
        <v>44303</v>
      </c>
      <c r="M83" s="2" t="str">
        <f t="shared" ca="1" si="42"/>
        <v>Past Due &gt; 30 Days</v>
      </c>
      <c r="N83" s="6">
        <f t="shared" ca="1" si="43"/>
        <v>-36</v>
      </c>
      <c r="O83" s="2" t="s">
        <v>43</v>
      </c>
      <c r="P83" s="2" t="s">
        <v>64</v>
      </c>
      <c r="Q83" s="2">
        <v>0</v>
      </c>
      <c r="R83" s="2">
        <v>5</v>
      </c>
      <c r="S83" s="2">
        <v>0</v>
      </c>
    </row>
    <row r="84" spans="1:19" ht="28.5" hidden="1" x14ac:dyDescent="0.2">
      <c r="A84" s="2" t="s">
        <v>179</v>
      </c>
      <c r="B84" s="2" t="s">
        <v>45</v>
      </c>
      <c r="C84" s="2" t="s">
        <v>180</v>
      </c>
      <c r="D84" s="4">
        <v>44285</v>
      </c>
      <c r="E84" s="2" t="s">
        <v>29</v>
      </c>
      <c r="F84" s="2" t="s">
        <v>121</v>
      </c>
      <c r="G84" s="5">
        <v>174049</v>
      </c>
      <c r="H84" s="2">
        <f>VLOOKUP(C84,risk_scoring_data!C:L,10,FALSE)</f>
        <v>12</v>
      </c>
      <c r="I84" s="2" t="str">
        <f t="shared" si="35"/>
        <v>High</v>
      </c>
      <c r="J84" s="2" t="s">
        <v>43</v>
      </c>
      <c r="K84" s="4">
        <f t="shared" si="45"/>
        <v>44650</v>
      </c>
      <c r="L84" s="4">
        <f t="shared" si="36"/>
        <v>44680</v>
      </c>
      <c r="M84" s="2" t="str">
        <f t="shared" ca="1" si="42"/>
        <v>Not Due &gt; 30 Days</v>
      </c>
      <c r="N84" s="6">
        <f t="shared" ca="1" si="43"/>
        <v>341</v>
      </c>
      <c r="O84" s="2" t="s">
        <v>23</v>
      </c>
      <c r="P84" s="2" t="s">
        <v>25</v>
      </c>
      <c r="Q84" s="2">
        <v>4</v>
      </c>
      <c r="R84" s="2">
        <v>2</v>
      </c>
      <c r="S84" s="2">
        <v>3</v>
      </c>
    </row>
    <row r="85" spans="1:19" ht="28.5" hidden="1" x14ac:dyDescent="0.2">
      <c r="A85" s="2" t="s">
        <v>161</v>
      </c>
      <c r="B85" s="2" t="s">
        <v>45</v>
      </c>
      <c r="C85" s="2" t="s">
        <v>181</v>
      </c>
      <c r="D85" s="4">
        <v>43819</v>
      </c>
      <c r="E85" s="2" t="s">
        <v>20</v>
      </c>
      <c r="F85" s="2" t="s">
        <v>21</v>
      </c>
      <c r="G85" s="5">
        <v>84202</v>
      </c>
      <c r="H85" s="2">
        <f>VLOOKUP(C85,risk_scoring_data!C:L,10,FALSE)</f>
        <v>10</v>
      </c>
      <c r="I85" s="2" t="str">
        <f t="shared" si="35"/>
        <v>High</v>
      </c>
      <c r="J85" s="2" t="s">
        <v>43</v>
      </c>
      <c r="K85" s="4">
        <f t="shared" si="45"/>
        <v>44184</v>
      </c>
      <c r="L85" s="4">
        <f t="shared" si="36"/>
        <v>44214</v>
      </c>
      <c r="M85" s="2" t="s">
        <v>24</v>
      </c>
      <c r="N85" s="2" t="s">
        <v>24</v>
      </c>
      <c r="O85" s="2" t="s">
        <v>43</v>
      </c>
      <c r="P85" s="2" t="s">
        <v>22</v>
      </c>
      <c r="Q85" s="2">
        <v>3</v>
      </c>
      <c r="R85" s="2">
        <v>5</v>
      </c>
      <c r="S85" s="2">
        <v>2</v>
      </c>
    </row>
    <row r="86" spans="1:19" ht="28.5" hidden="1" x14ac:dyDescent="0.2">
      <c r="A86" s="2" t="s">
        <v>55</v>
      </c>
      <c r="B86" s="2" t="s">
        <v>39</v>
      </c>
      <c r="C86" s="2" t="s">
        <v>182</v>
      </c>
      <c r="D86" s="4">
        <v>44272</v>
      </c>
      <c r="E86" s="2" t="s">
        <v>20</v>
      </c>
      <c r="F86" s="2" t="s">
        <v>21</v>
      </c>
      <c r="G86" s="5">
        <v>112493</v>
      </c>
      <c r="H86" s="2">
        <f>VLOOKUP(C86,risk_scoring_data!C:L,10,FALSE)</f>
        <v>9.5</v>
      </c>
      <c r="I86" s="2" t="str">
        <f t="shared" si="35"/>
        <v>Medium</v>
      </c>
      <c r="J86" s="2" t="s">
        <v>37</v>
      </c>
      <c r="K86" s="4">
        <f>D86+730</f>
        <v>45002</v>
      </c>
      <c r="L86" s="4">
        <f t="shared" si="36"/>
        <v>45032</v>
      </c>
      <c r="M86" s="2" t="str">
        <f ca="1">IF(N86&lt;-30,"Past Due &gt; 30 Days",IF(AND(N86&lt;-15,N86&gt;=-30),"Past Due 15 - 30 Days", IF(AND(N86&lt;=0,N86&gt;=-15), "Past Due 0 - 15 Days", IF(AND(N86&gt;0, N86&lt;=15), "In Progress - Due in &lt; 15 Days", IF(AND(N86&gt;15, N86&lt;=30), "In  Progress - Due 15 - 30 Days", "Not Due &gt; 30 Days")))))</f>
        <v>Not Due &gt; 30 Days</v>
      </c>
      <c r="N86" s="6">
        <f ca="1">L86-TODAY()</f>
        <v>693</v>
      </c>
      <c r="O86" s="2" t="s">
        <v>43</v>
      </c>
      <c r="P86" s="2" t="s">
        <v>64</v>
      </c>
      <c r="Q86" s="2">
        <v>3</v>
      </c>
      <c r="R86" s="2">
        <v>1</v>
      </c>
      <c r="S86" s="2">
        <v>4</v>
      </c>
    </row>
    <row r="87" spans="1:19" ht="28.5" hidden="1" x14ac:dyDescent="0.2">
      <c r="A87" s="2" t="s">
        <v>127</v>
      </c>
      <c r="B87" s="2" t="s">
        <v>45</v>
      </c>
      <c r="C87" s="2" t="s">
        <v>183</v>
      </c>
      <c r="D87" s="4">
        <v>43888</v>
      </c>
      <c r="E87" s="2" t="s">
        <v>20</v>
      </c>
      <c r="F87" s="2" t="s">
        <v>21</v>
      </c>
      <c r="G87" s="5">
        <v>166415</v>
      </c>
      <c r="H87" s="2">
        <f>VLOOKUP(C87,risk_scoring_data!C:L,10,FALSE)</f>
        <v>11.5</v>
      </c>
      <c r="I87" s="2" t="str">
        <f t="shared" si="35"/>
        <v>High</v>
      </c>
      <c r="J87" s="2" t="s">
        <v>43</v>
      </c>
      <c r="K87" s="4">
        <f t="shared" ref="K87:K90" si="46">D87+365</f>
        <v>44253</v>
      </c>
      <c r="L87" s="4">
        <f t="shared" si="36"/>
        <v>44283</v>
      </c>
      <c r="M87" s="2" t="s">
        <v>24</v>
      </c>
      <c r="N87" s="2" t="s">
        <v>24</v>
      </c>
      <c r="O87" s="2" t="s">
        <v>43</v>
      </c>
      <c r="P87" s="2" t="s">
        <v>47</v>
      </c>
      <c r="Q87" s="2">
        <v>0</v>
      </c>
      <c r="R87" s="2">
        <v>0</v>
      </c>
      <c r="S87" s="2">
        <v>3</v>
      </c>
    </row>
    <row r="88" spans="1:19" ht="28.5" hidden="1" x14ac:dyDescent="0.2">
      <c r="A88" s="2" t="s">
        <v>113</v>
      </c>
      <c r="B88" s="2" t="s">
        <v>53</v>
      </c>
      <c r="C88" s="2" t="s">
        <v>184</v>
      </c>
      <c r="D88" s="4">
        <v>43568</v>
      </c>
      <c r="E88" s="2" t="s">
        <v>29</v>
      </c>
      <c r="F88" s="2" t="s">
        <v>30</v>
      </c>
      <c r="G88" s="5">
        <v>109504</v>
      </c>
      <c r="H88" s="2">
        <f>VLOOKUP(C88,risk_scoring_data!C:L,10,FALSE)</f>
        <v>10.5</v>
      </c>
      <c r="I88" s="2" t="str">
        <f t="shared" si="35"/>
        <v>High</v>
      </c>
      <c r="J88" s="2" t="s">
        <v>43</v>
      </c>
      <c r="K88" s="4">
        <f t="shared" si="46"/>
        <v>43933</v>
      </c>
      <c r="L88" s="4">
        <f t="shared" si="36"/>
        <v>43963</v>
      </c>
      <c r="M88" s="2" t="s">
        <v>24</v>
      </c>
      <c r="N88" s="2" t="s">
        <v>24</v>
      </c>
      <c r="O88" s="2" t="s">
        <v>23</v>
      </c>
      <c r="P88" s="2" t="s">
        <v>25</v>
      </c>
      <c r="Q88" s="2">
        <v>4</v>
      </c>
      <c r="R88" s="2">
        <v>3</v>
      </c>
      <c r="S88" s="2">
        <v>0</v>
      </c>
    </row>
    <row r="89" spans="1:19" ht="28.5" x14ac:dyDescent="0.2">
      <c r="A89" s="2" t="s">
        <v>161</v>
      </c>
      <c r="B89" s="2" t="s">
        <v>69</v>
      </c>
      <c r="C89" s="2" t="s">
        <v>185</v>
      </c>
      <c r="D89" s="4">
        <v>44179</v>
      </c>
      <c r="E89" s="2" t="s">
        <v>29</v>
      </c>
      <c r="F89" s="2" t="s">
        <v>186</v>
      </c>
      <c r="G89" s="5">
        <v>169775</v>
      </c>
      <c r="H89" s="2">
        <f>VLOOKUP(C89,risk_scoring_data!C:L,10,FALSE)</f>
        <v>10</v>
      </c>
      <c r="I89" s="2" t="str">
        <f t="shared" si="35"/>
        <v>High</v>
      </c>
      <c r="J89" s="2" t="s">
        <v>23</v>
      </c>
      <c r="K89" s="4">
        <f t="shared" si="46"/>
        <v>44544</v>
      </c>
      <c r="L89" s="4">
        <f t="shared" si="36"/>
        <v>44574</v>
      </c>
      <c r="M89" s="2" t="str">
        <f t="shared" ref="M89:M93" ca="1" si="47">IF(N89&lt;-30,"Past Due &gt; 30 Days",IF(AND(N89&lt;-15,N89&gt;=-30),"Past Due 15 - 30 Days", IF(AND(N89&lt;=0,N89&gt;=-15), "Past Due 0 - 15 Days", IF(AND(N89&gt;0, N89&lt;=15), "In Progress - Due in &lt; 15 Days", IF(AND(N89&gt;15, N89&lt;=30), "In  Progress - Due 15 - 30 Days", "Not Due &gt; 30 Days")))))</f>
        <v>Not Due &gt; 30 Days</v>
      </c>
      <c r="N89" s="6">
        <f t="shared" ref="N89:N93" ca="1" si="48">L89-TODAY()</f>
        <v>235</v>
      </c>
      <c r="O89" s="2" t="s">
        <v>43</v>
      </c>
      <c r="P89" s="2" t="s">
        <v>47</v>
      </c>
      <c r="Q89" s="2">
        <v>1</v>
      </c>
      <c r="R89" s="2">
        <v>4</v>
      </c>
      <c r="S89" s="2">
        <v>2</v>
      </c>
    </row>
    <row r="90" spans="1:19" ht="28.5" x14ac:dyDescent="0.2">
      <c r="A90" s="2" t="s">
        <v>179</v>
      </c>
      <c r="B90" s="2" t="s">
        <v>18</v>
      </c>
      <c r="C90" s="2" t="s">
        <v>187</v>
      </c>
      <c r="D90" s="4">
        <v>43993</v>
      </c>
      <c r="E90" s="2" t="s">
        <v>20</v>
      </c>
      <c r="F90" s="2" t="s">
        <v>21</v>
      </c>
      <c r="G90" s="5">
        <v>219468</v>
      </c>
      <c r="H90" s="2">
        <f>VLOOKUP(C90,risk_scoring_data!C:L,10,FALSE)</f>
        <v>10.5</v>
      </c>
      <c r="I90" s="2" t="str">
        <f t="shared" si="35"/>
        <v>High</v>
      </c>
      <c r="J90" s="2" t="s">
        <v>23</v>
      </c>
      <c r="K90" s="4">
        <f t="shared" si="46"/>
        <v>44358</v>
      </c>
      <c r="L90" s="4">
        <f t="shared" si="36"/>
        <v>44388</v>
      </c>
      <c r="M90" s="2" t="str">
        <f t="shared" ca="1" si="47"/>
        <v>Not Due &gt; 30 Days</v>
      </c>
      <c r="N90" s="6">
        <f t="shared" ca="1" si="48"/>
        <v>49</v>
      </c>
      <c r="O90" s="2" t="s">
        <v>43</v>
      </c>
      <c r="P90" s="2" t="s">
        <v>47</v>
      </c>
      <c r="Q90" s="2">
        <v>5</v>
      </c>
      <c r="R90" s="2">
        <v>3</v>
      </c>
      <c r="S90" s="2">
        <v>2</v>
      </c>
    </row>
    <row r="91" spans="1:19" ht="28.5" hidden="1" x14ac:dyDescent="0.2">
      <c r="A91" s="2" t="s">
        <v>144</v>
      </c>
      <c r="B91" s="2" t="s">
        <v>27</v>
      </c>
      <c r="C91" s="2" t="s">
        <v>188</v>
      </c>
      <c r="D91" s="4">
        <v>44048</v>
      </c>
      <c r="E91" s="2" t="s">
        <v>41</v>
      </c>
      <c r="F91" s="2" t="s">
        <v>131</v>
      </c>
      <c r="G91" s="5">
        <v>141155</v>
      </c>
      <c r="H91" s="2">
        <f>VLOOKUP(C91,risk_scoring_data!C:L,10,FALSE)</f>
        <v>8</v>
      </c>
      <c r="I91" s="2" t="str">
        <f t="shared" si="35"/>
        <v>Medium</v>
      </c>
      <c r="J91" s="2" t="s">
        <v>37</v>
      </c>
      <c r="K91" s="4">
        <f t="shared" ref="K91:K92" si="49">D91+730</f>
        <v>44778</v>
      </c>
      <c r="L91" s="4">
        <f t="shared" si="36"/>
        <v>44808</v>
      </c>
      <c r="M91" s="2" t="str">
        <f t="shared" ca="1" si="47"/>
        <v>Not Due &gt; 30 Days</v>
      </c>
      <c r="N91" s="6">
        <f t="shared" ca="1" si="48"/>
        <v>469</v>
      </c>
      <c r="O91" s="2" t="s">
        <v>23</v>
      </c>
      <c r="P91" s="2" t="s">
        <v>25</v>
      </c>
      <c r="Q91" s="2">
        <v>0</v>
      </c>
      <c r="R91" s="2">
        <v>3</v>
      </c>
      <c r="S91" s="2">
        <v>2</v>
      </c>
    </row>
    <row r="92" spans="1:19" ht="28.5" hidden="1" x14ac:dyDescent="0.2">
      <c r="A92" s="2" t="s">
        <v>26</v>
      </c>
      <c r="B92" s="2" t="s">
        <v>32</v>
      </c>
      <c r="C92" s="2" t="s">
        <v>189</v>
      </c>
      <c r="D92" s="4">
        <v>43905</v>
      </c>
      <c r="E92" s="2" t="s">
        <v>20</v>
      </c>
      <c r="F92" s="2" t="s">
        <v>21</v>
      </c>
      <c r="G92" s="5">
        <v>92790</v>
      </c>
      <c r="H92" s="2">
        <f>VLOOKUP(C92,risk_scoring_data!C:L,10,FALSE)</f>
        <v>9.5</v>
      </c>
      <c r="I92" s="2" t="str">
        <f t="shared" si="35"/>
        <v>Medium</v>
      </c>
      <c r="J92" s="2" t="s">
        <v>37</v>
      </c>
      <c r="K92" s="4">
        <f t="shared" si="49"/>
        <v>44635</v>
      </c>
      <c r="L92" s="4">
        <f t="shared" si="36"/>
        <v>44665</v>
      </c>
      <c r="M92" s="2" t="str">
        <f t="shared" ca="1" si="47"/>
        <v>Not Due &gt; 30 Days</v>
      </c>
      <c r="N92" s="6">
        <f t="shared" ca="1" si="48"/>
        <v>326</v>
      </c>
      <c r="O92" s="2" t="s">
        <v>23</v>
      </c>
      <c r="P92" s="2" t="s">
        <v>25</v>
      </c>
      <c r="Q92" s="2">
        <v>0</v>
      </c>
      <c r="R92" s="2">
        <v>2</v>
      </c>
      <c r="S92" s="2">
        <v>4</v>
      </c>
    </row>
    <row r="93" spans="1:19" ht="28.5" hidden="1" x14ac:dyDescent="0.2">
      <c r="A93" s="2" t="s">
        <v>132</v>
      </c>
      <c r="B93" s="2" t="s">
        <v>49</v>
      </c>
      <c r="C93" s="2" t="s">
        <v>190</v>
      </c>
      <c r="D93" s="4">
        <v>43990</v>
      </c>
      <c r="E93" s="2" t="s">
        <v>20</v>
      </c>
      <c r="F93" s="2" t="s">
        <v>21</v>
      </c>
      <c r="G93" s="5">
        <v>115565</v>
      </c>
      <c r="H93" s="2">
        <f>VLOOKUP(C93,risk_scoring_data!C:L,10,FALSE)</f>
        <v>6</v>
      </c>
      <c r="I93" s="2" t="str">
        <f t="shared" si="35"/>
        <v>Low</v>
      </c>
      <c r="J93" s="2" t="s">
        <v>37</v>
      </c>
      <c r="K93" s="4">
        <f>D93+1095</f>
        <v>45085</v>
      </c>
      <c r="L93" s="4">
        <f t="shared" si="36"/>
        <v>45115</v>
      </c>
      <c r="M93" s="2" t="str">
        <f t="shared" ca="1" si="47"/>
        <v>Not Due &gt; 30 Days</v>
      </c>
      <c r="N93" s="6">
        <f t="shared" ca="1" si="48"/>
        <v>776</v>
      </c>
      <c r="O93" s="2" t="s">
        <v>23</v>
      </c>
      <c r="P93" s="2" t="s">
        <v>25</v>
      </c>
      <c r="Q93" s="2">
        <v>1</v>
      </c>
      <c r="R93" s="2">
        <v>1</v>
      </c>
      <c r="S93" s="2">
        <v>0</v>
      </c>
    </row>
    <row r="94" spans="1:19" ht="28.5" hidden="1" x14ac:dyDescent="0.2">
      <c r="A94" s="2" t="s">
        <v>174</v>
      </c>
      <c r="B94" s="2" t="s">
        <v>56</v>
      </c>
      <c r="C94" s="2" t="s">
        <v>191</v>
      </c>
      <c r="D94" s="4">
        <v>43579</v>
      </c>
      <c r="E94" s="2" t="s">
        <v>29</v>
      </c>
      <c r="F94" s="2" t="s">
        <v>121</v>
      </c>
      <c r="G94" s="5">
        <v>60272</v>
      </c>
      <c r="H94" s="2">
        <f>VLOOKUP(C94,risk_scoring_data!C:L,10,FALSE)</f>
        <v>14</v>
      </c>
      <c r="I94" s="2" t="str">
        <f t="shared" si="35"/>
        <v>Critical</v>
      </c>
      <c r="J94" s="2" t="s">
        <v>43</v>
      </c>
      <c r="K94" s="4">
        <f t="shared" ref="K94:K95" si="50">D94+365</f>
        <v>43944</v>
      </c>
      <c r="L94" s="4">
        <f t="shared" si="36"/>
        <v>43974</v>
      </c>
      <c r="M94" s="2" t="s">
        <v>24</v>
      </c>
      <c r="N94" s="2" t="s">
        <v>24</v>
      </c>
      <c r="O94" s="2" t="s">
        <v>23</v>
      </c>
      <c r="P94" s="2" t="s">
        <v>25</v>
      </c>
      <c r="Q94" s="2">
        <v>0</v>
      </c>
      <c r="R94" s="2">
        <v>5</v>
      </c>
      <c r="S94" s="2">
        <v>3</v>
      </c>
    </row>
    <row r="95" spans="1:19" ht="28.5" x14ac:dyDescent="0.2">
      <c r="A95" s="2" t="s">
        <v>96</v>
      </c>
      <c r="B95" s="2" t="s">
        <v>27</v>
      </c>
      <c r="C95" s="2" t="s">
        <v>192</v>
      </c>
      <c r="D95" s="4">
        <v>43739</v>
      </c>
      <c r="E95" s="2" t="s">
        <v>34</v>
      </c>
      <c r="F95" s="2" t="s">
        <v>107</v>
      </c>
      <c r="G95" s="5">
        <v>221257</v>
      </c>
      <c r="H95" s="2">
        <f>VLOOKUP(C95,risk_scoring_data!C:L,10,FALSE)</f>
        <v>11</v>
      </c>
      <c r="I95" s="2" t="str">
        <f t="shared" si="35"/>
        <v>High</v>
      </c>
      <c r="J95" s="2" t="s">
        <v>23</v>
      </c>
      <c r="K95" s="4">
        <f t="shared" si="50"/>
        <v>44104</v>
      </c>
      <c r="L95" s="4">
        <f t="shared" si="36"/>
        <v>44134</v>
      </c>
      <c r="M95" s="2" t="s">
        <v>24</v>
      </c>
      <c r="N95" s="2" t="s">
        <v>24</v>
      </c>
      <c r="O95" s="2" t="s">
        <v>43</v>
      </c>
      <c r="P95" s="2" t="s">
        <v>64</v>
      </c>
      <c r="Q95" s="2">
        <v>5</v>
      </c>
      <c r="R95" s="2">
        <v>0</v>
      </c>
      <c r="S95" s="2">
        <v>2</v>
      </c>
    </row>
    <row r="96" spans="1:19" ht="28.5" hidden="1" x14ac:dyDescent="0.2">
      <c r="A96" s="2" t="s">
        <v>26</v>
      </c>
      <c r="B96" s="2" t="s">
        <v>53</v>
      </c>
      <c r="C96" s="2" t="s">
        <v>193</v>
      </c>
      <c r="D96" s="4">
        <v>43904</v>
      </c>
      <c r="E96" s="2" t="s">
        <v>41</v>
      </c>
      <c r="F96" s="2" t="s">
        <v>42</v>
      </c>
      <c r="G96" s="5">
        <v>114453</v>
      </c>
      <c r="H96" s="2">
        <f>VLOOKUP(C96,risk_scoring_data!C:L,10,FALSE)</f>
        <v>9</v>
      </c>
      <c r="I96" s="2" t="str">
        <f t="shared" si="35"/>
        <v>Medium</v>
      </c>
      <c r="J96" s="2" t="s">
        <v>37</v>
      </c>
      <c r="K96" s="4">
        <f>D96+730</f>
        <v>44634</v>
      </c>
      <c r="L96" s="4">
        <f t="shared" si="36"/>
        <v>44664</v>
      </c>
      <c r="M96" s="2" t="str">
        <f t="shared" ref="M96:M100" ca="1" si="51">IF(N96&lt;-30,"Past Due &gt; 30 Days",IF(AND(N96&lt;-15,N96&gt;=-30),"Past Due 15 - 30 Days", IF(AND(N96&lt;=0,N96&gt;=-15), "Past Due 0 - 15 Days", IF(AND(N96&gt;0, N96&lt;=15), "In Progress - Due in &lt; 15 Days", IF(AND(N96&gt;15, N96&lt;=30), "In  Progress - Due 15 - 30 Days", "Not Due &gt; 30 Days")))))</f>
        <v>Not Due &gt; 30 Days</v>
      </c>
      <c r="N96" s="6">
        <f t="shared" ref="N96:N100" ca="1" si="52">L96-TODAY()</f>
        <v>325</v>
      </c>
      <c r="O96" s="2" t="s">
        <v>23</v>
      </c>
      <c r="P96" s="2" t="s">
        <v>25</v>
      </c>
      <c r="Q96" s="2">
        <v>0</v>
      </c>
      <c r="R96" s="2">
        <v>0</v>
      </c>
      <c r="S96" s="2">
        <v>3</v>
      </c>
    </row>
    <row r="97" spans="1:19" ht="28.5" hidden="1" x14ac:dyDescent="0.2">
      <c r="A97" s="2" t="s">
        <v>105</v>
      </c>
      <c r="B97" s="2" t="s">
        <v>241</v>
      </c>
      <c r="C97" s="2" t="s">
        <v>194</v>
      </c>
      <c r="D97" s="4">
        <v>44216</v>
      </c>
      <c r="E97" s="2" t="s">
        <v>20</v>
      </c>
      <c r="F97" s="2" t="s">
        <v>21</v>
      </c>
      <c r="G97" s="5">
        <v>241033</v>
      </c>
      <c r="H97" s="2">
        <f>VLOOKUP(C97,risk_scoring_data!C:L,10,FALSE)</f>
        <v>12</v>
      </c>
      <c r="I97" s="2" t="str">
        <f t="shared" si="35"/>
        <v>High</v>
      </c>
      <c r="J97" s="2" t="s">
        <v>43</v>
      </c>
      <c r="K97" s="4">
        <f>D97+365</f>
        <v>44581</v>
      </c>
      <c r="L97" s="4">
        <f t="shared" si="36"/>
        <v>44611</v>
      </c>
      <c r="M97" s="2" t="str">
        <f t="shared" ca="1" si="51"/>
        <v>Not Due &gt; 30 Days</v>
      </c>
      <c r="N97" s="6">
        <f t="shared" ca="1" si="52"/>
        <v>272</v>
      </c>
      <c r="O97" s="2" t="s">
        <v>23</v>
      </c>
      <c r="P97" s="2" t="s">
        <v>25</v>
      </c>
      <c r="Q97" s="2">
        <v>4</v>
      </c>
      <c r="R97" s="2">
        <v>2</v>
      </c>
      <c r="S97" s="2">
        <v>3</v>
      </c>
    </row>
    <row r="98" spans="1:19" ht="28.5" hidden="1" x14ac:dyDescent="0.2">
      <c r="A98" s="2" t="s">
        <v>134</v>
      </c>
      <c r="B98" s="2" t="s">
        <v>39</v>
      </c>
      <c r="C98" s="2" t="s">
        <v>195</v>
      </c>
      <c r="D98" s="4">
        <v>44143</v>
      </c>
      <c r="E98" s="2" t="s">
        <v>29</v>
      </c>
      <c r="F98" s="2" t="s">
        <v>62</v>
      </c>
      <c r="G98" s="5">
        <v>150585</v>
      </c>
      <c r="H98" s="2">
        <f>VLOOKUP(C98,risk_scoring_data!C:L,10,FALSE)</f>
        <v>9.5</v>
      </c>
      <c r="I98" s="2" t="str">
        <f t="shared" si="35"/>
        <v>Medium</v>
      </c>
      <c r="J98" s="2" t="s">
        <v>37</v>
      </c>
      <c r="K98" s="4">
        <f>D98+730</f>
        <v>44873</v>
      </c>
      <c r="L98" s="4">
        <f t="shared" si="36"/>
        <v>44903</v>
      </c>
      <c r="M98" s="2" t="str">
        <f t="shared" ca="1" si="51"/>
        <v>Not Due &gt; 30 Days</v>
      </c>
      <c r="N98" s="6">
        <f t="shared" ca="1" si="52"/>
        <v>564</v>
      </c>
      <c r="O98" s="2" t="s">
        <v>43</v>
      </c>
      <c r="P98" s="2" t="s">
        <v>22</v>
      </c>
      <c r="Q98" s="2">
        <v>3</v>
      </c>
      <c r="R98" s="2">
        <v>2</v>
      </c>
      <c r="S98" s="2">
        <v>5</v>
      </c>
    </row>
    <row r="99" spans="1:19" ht="28.5" hidden="1" x14ac:dyDescent="0.2">
      <c r="A99" s="2" t="s">
        <v>196</v>
      </c>
      <c r="B99" s="2" t="s">
        <v>27</v>
      </c>
      <c r="C99" s="2" t="s">
        <v>197</v>
      </c>
      <c r="D99" s="4">
        <v>43937</v>
      </c>
      <c r="E99" s="2" t="s">
        <v>29</v>
      </c>
      <c r="F99" s="2" t="s">
        <v>30</v>
      </c>
      <c r="G99" s="5">
        <v>45322</v>
      </c>
      <c r="H99" s="2">
        <f>VLOOKUP(C99,risk_scoring_data!C:L,10,FALSE)</f>
        <v>11</v>
      </c>
      <c r="I99" s="2" t="str">
        <f t="shared" si="35"/>
        <v>High</v>
      </c>
      <c r="J99" s="2" t="s">
        <v>43</v>
      </c>
      <c r="K99" s="4">
        <f>D99+365</f>
        <v>44302</v>
      </c>
      <c r="L99" s="4">
        <f t="shared" si="36"/>
        <v>44332</v>
      </c>
      <c r="M99" s="2" t="str">
        <f t="shared" ca="1" si="51"/>
        <v>Past Due 0 - 15 Days</v>
      </c>
      <c r="N99" s="6">
        <f t="shared" ca="1" si="52"/>
        <v>-7</v>
      </c>
      <c r="O99" s="2" t="s">
        <v>43</v>
      </c>
      <c r="P99" s="2" t="s">
        <v>36</v>
      </c>
      <c r="Q99" s="2">
        <v>2</v>
      </c>
      <c r="R99" s="2">
        <v>4</v>
      </c>
      <c r="S99" s="2">
        <v>3</v>
      </c>
    </row>
    <row r="100" spans="1:19" ht="28.5" hidden="1" x14ac:dyDescent="0.2">
      <c r="A100" s="2" t="s">
        <v>137</v>
      </c>
      <c r="B100" s="2" t="s">
        <v>241</v>
      </c>
      <c r="C100" s="2" t="s">
        <v>198</v>
      </c>
      <c r="D100" s="4">
        <v>44123</v>
      </c>
      <c r="E100" s="2" t="s">
        <v>20</v>
      </c>
      <c r="F100" s="2" t="s">
        <v>21</v>
      </c>
      <c r="G100" s="5">
        <v>78983</v>
      </c>
      <c r="H100" s="2">
        <f>VLOOKUP(C100,risk_scoring_data!C:L,10,FALSE)</f>
        <v>9</v>
      </c>
      <c r="I100" s="2" t="str">
        <f t="shared" si="35"/>
        <v>Medium</v>
      </c>
      <c r="J100" s="2" t="s">
        <v>37</v>
      </c>
      <c r="K100" s="4">
        <f>D100+730</f>
        <v>44853</v>
      </c>
      <c r="L100" s="4">
        <f t="shared" si="36"/>
        <v>44883</v>
      </c>
      <c r="M100" s="2" t="str">
        <f t="shared" ca="1" si="51"/>
        <v>Not Due &gt; 30 Days</v>
      </c>
      <c r="N100" s="6">
        <f t="shared" ca="1" si="52"/>
        <v>544</v>
      </c>
      <c r="O100" s="2" t="s">
        <v>43</v>
      </c>
      <c r="P100" s="2" t="s">
        <v>47</v>
      </c>
      <c r="Q100" s="2">
        <v>4</v>
      </c>
      <c r="R100" s="2">
        <v>5</v>
      </c>
      <c r="S100" s="2">
        <v>4</v>
      </c>
    </row>
    <row r="101" spans="1:19" ht="28.5" hidden="1" x14ac:dyDescent="0.2">
      <c r="A101" s="2" t="s">
        <v>113</v>
      </c>
      <c r="B101" s="2" t="s">
        <v>49</v>
      </c>
      <c r="C101" s="2" t="s">
        <v>199</v>
      </c>
      <c r="D101" s="4">
        <v>43563</v>
      </c>
      <c r="E101" s="2" t="s">
        <v>20</v>
      </c>
      <c r="F101" s="2" t="s">
        <v>78</v>
      </c>
      <c r="G101" s="5">
        <v>195410</v>
      </c>
      <c r="H101" s="2">
        <f>VLOOKUP(C101,risk_scoring_data!C:L,10,FALSE)</f>
        <v>11</v>
      </c>
      <c r="I101" s="2" t="str">
        <f t="shared" si="35"/>
        <v>High</v>
      </c>
      <c r="J101" s="2" t="s">
        <v>43</v>
      </c>
      <c r="K101" s="4">
        <f>D101+365</f>
        <v>43928</v>
      </c>
      <c r="L101" s="4">
        <f t="shared" si="36"/>
        <v>43958</v>
      </c>
      <c r="M101" s="2" t="s">
        <v>24</v>
      </c>
      <c r="N101" s="2" t="s">
        <v>24</v>
      </c>
      <c r="O101" s="2" t="s">
        <v>23</v>
      </c>
      <c r="P101" s="2" t="s">
        <v>25</v>
      </c>
      <c r="Q101" s="2">
        <v>4</v>
      </c>
      <c r="R101" s="2">
        <v>1</v>
      </c>
      <c r="S101" s="2">
        <v>3</v>
      </c>
    </row>
  </sheetData>
  <autoFilter ref="A1:S101" xr:uid="{CF35B1F9-B277-4FC9-9119-E5E0D274BEB1}">
    <filterColumn colId="8">
      <filters>
        <filter val="Critical"/>
        <filter val="High"/>
      </filters>
    </filterColumn>
    <filterColumn colId="9">
      <filters>
        <filter val="No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4614-6D3F-463B-956D-E1F384F720E2}">
  <sheetPr filterMode="1"/>
  <dimension ref="A1:O103"/>
  <sheetViews>
    <sheetView workbookViewId="0">
      <selection activeCell="M104" sqref="M104"/>
    </sheetView>
  </sheetViews>
  <sheetFormatPr defaultRowHeight="14.25" x14ac:dyDescent="0.2"/>
  <cols>
    <col min="1" max="1" width="17.7109375" style="1" bestFit="1" customWidth="1"/>
    <col min="2" max="2" width="23.42578125" style="1" bestFit="1" customWidth="1"/>
    <col min="3" max="3" width="12.28515625" style="1" bestFit="1" customWidth="1"/>
    <col min="4" max="4" width="9.42578125" style="1" bestFit="1" customWidth="1"/>
    <col min="5" max="5" width="12" style="1" customWidth="1"/>
    <col min="6" max="6" width="9.140625" style="1"/>
    <col min="7" max="7" width="12.7109375" style="1" customWidth="1"/>
    <col min="8" max="8" width="11.85546875" style="1" customWidth="1"/>
    <col min="9" max="9" width="12" style="1" customWidth="1"/>
    <col min="10" max="10" width="9.140625" style="1"/>
    <col min="11" max="11" width="11.42578125" style="1" customWidth="1"/>
    <col min="12" max="12" width="10.140625" style="1" customWidth="1"/>
    <col min="13" max="13" width="14.28515625" style="1" bestFit="1" customWidth="1"/>
    <col min="14" max="14" width="11.5703125" style="1" customWidth="1"/>
    <col min="15" max="15" width="16.7109375" style="1" customWidth="1"/>
    <col min="16" max="16384" width="9.140625" style="1"/>
  </cols>
  <sheetData>
    <row r="1" spans="1:15" ht="57" x14ac:dyDescent="0.2">
      <c r="A1" s="7" t="s">
        <v>0</v>
      </c>
      <c r="B1" s="7" t="s">
        <v>1</v>
      </c>
      <c r="C1" s="7" t="s">
        <v>2</v>
      </c>
      <c r="D1" s="7" t="s">
        <v>200</v>
      </c>
      <c r="E1" s="7" t="s">
        <v>201</v>
      </c>
      <c r="F1" s="7" t="s">
        <v>202</v>
      </c>
      <c r="G1" s="7" t="s">
        <v>203</v>
      </c>
      <c r="H1" s="7" t="s">
        <v>204</v>
      </c>
      <c r="I1" s="7" t="s">
        <v>66</v>
      </c>
      <c r="J1" s="7" t="s">
        <v>205</v>
      </c>
      <c r="K1" s="7" t="s">
        <v>206</v>
      </c>
      <c r="L1" s="7" t="s">
        <v>7</v>
      </c>
      <c r="M1" s="7" t="s">
        <v>231</v>
      </c>
      <c r="N1" s="7" t="s">
        <v>209</v>
      </c>
      <c r="O1" s="7" t="s">
        <v>11</v>
      </c>
    </row>
    <row r="2" spans="1:15" hidden="1" x14ac:dyDescent="0.2">
      <c r="A2" s="1" t="s">
        <v>17</v>
      </c>
      <c r="B2" s="1" t="s">
        <v>18</v>
      </c>
      <c r="C2" s="1" t="s">
        <v>19</v>
      </c>
      <c r="D2" s="1">
        <v>4</v>
      </c>
      <c r="E2" s="1">
        <v>3</v>
      </c>
      <c r="F2" s="1">
        <v>2</v>
      </c>
      <c r="G2" s="1">
        <v>2</v>
      </c>
      <c r="H2" s="1">
        <v>4</v>
      </c>
      <c r="I2" s="1">
        <v>2</v>
      </c>
      <c r="J2" s="1">
        <v>4</v>
      </c>
      <c r="K2" s="1">
        <v>3</v>
      </c>
      <c r="L2" s="1">
        <f>0.5*(D2+F2+G2+J2+K2)+0.5*(E2+H2+I2)</f>
        <v>12</v>
      </c>
      <c r="M2" s="1" t="str">
        <f>VLOOKUP(A2,vrm_program_reporting!A:I,9,FALSE)</f>
        <v>High</v>
      </c>
      <c r="N2" s="8">
        <f>L2/$L$103</f>
        <v>0.75</v>
      </c>
      <c r="O2" s="2" t="str">
        <f>VLOOKUP(C2,vrm_program_reporting!C:M,11,FALSE)</f>
        <v>Complete</v>
      </c>
    </row>
    <row r="3" spans="1:15" hidden="1" x14ac:dyDescent="0.2">
      <c r="A3" s="1" t="s">
        <v>26</v>
      </c>
      <c r="B3" s="1" t="s">
        <v>27</v>
      </c>
      <c r="C3" s="1" t="s">
        <v>28</v>
      </c>
      <c r="D3" s="1">
        <v>2</v>
      </c>
      <c r="E3" s="1">
        <v>4</v>
      </c>
      <c r="F3" s="1">
        <v>2</v>
      </c>
      <c r="G3" s="1">
        <v>2</v>
      </c>
      <c r="H3" s="1">
        <v>4</v>
      </c>
      <c r="I3" s="1">
        <v>3</v>
      </c>
      <c r="J3" s="1">
        <v>1</v>
      </c>
      <c r="K3" s="1">
        <v>3</v>
      </c>
      <c r="L3" s="1">
        <f t="shared" ref="L3:L66" si="0">0.5*(D3+F3+G3+J3+K3)+0.5*(E3+H3+I3)</f>
        <v>10.5</v>
      </c>
      <c r="M3" s="1" t="str">
        <f>VLOOKUP(A3,vrm_program_reporting!A:I,9,FALSE)</f>
        <v>High</v>
      </c>
      <c r="N3" s="8">
        <f>L3/$L$103</f>
        <v>0.65625</v>
      </c>
      <c r="O3" s="2" t="str">
        <f>VLOOKUP(C3,vrm_program_reporting!C:M,11,FALSE)</f>
        <v>Complete</v>
      </c>
    </row>
    <row r="4" spans="1:15" ht="28.5" hidden="1" x14ac:dyDescent="0.2">
      <c r="A4" s="1" t="s">
        <v>31</v>
      </c>
      <c r="B4" s="1" t="s">
        <v>32</v>
      </c>
      <c r="C4" s="1" t="s">
        <v>33</v>
      </c>
      <c r="D4" s="1">
        <v>1</v>
      </c>
      <c r="E4" s="1">
        <v>1</v>
      </c>
      <c r="F4" s="1">
        <v>2</v>
      </c>
      <c r="G4" s="1">
        <v>2</v>
      </c>
      <c r="H4" s="1">
        <v>3</v>
      </c>
      <c r="I4" s="1">
        <v>2</v>
      </c>
      <c r="J4" s="1">
        <v>1</v>
      </c>
      <c r="K4" s="1">
        <v>4</v>
      </c>
      <c r="L4" s="1">
        <f t="shared" si="0"/>
        <v>8</v>
      </c>
      <c r="M4" s="1" t="str">
        <f>VLOOKUP(A4,vrm_program_reporting!A:I,9,FALSE)</f>
        <v>Medium</v>
      </c>
      <c r="N4" s="8">
        <f>L4/$L$103</f>
        <v>0.5</v>
      </c>
      <c r="O4" s="2" t="str">
        <f ca="1">VLOOKUP(C4,vrm_program_reporting!C:M,11,FALSE)</f>
        <v>Past Due 15 - 30 Days</v>
      </c>
    </row>
    <row r="5" spans="1:15" ht="28.5" hidden="1" x14ac:dyDescent="0.2">
      <c r="A5" s="1" t="s">
        <v>38</v>
      </c>
      <c r="B5" s="1" t="s">
        <v>39</v>
      </c>
      <c r="C5" s="1" t="s">
        <v>40</v>
      </c>
      <c r="D5" s="1">
        <v>1</v>
      </c>
      <c r="E5" s="1">
        <v>3</v>
      </c>
      <c r="F5" s="1">
        <v>2</v>
      </c>
      <c r="G5" s="1">
        <v>2</v>
      </c>
      <c r="H5" s="1">
        <v>1</v>
      </c>
      <c r="I5" s="1">
        <v>1</v>
      </c>
      <c r="J5" s="1">
        <v>3</v>
      </c>
      <c r="K5" s="1">
        <v>3</v>
      </c>
      <c r="L5" s="1">
        <f t="shared" si="0"/>
        <v>8</v>
      </c>
      <c r="M5" s="1" t="str">
        <f>VLOOKUP(A5,vrm_program_reporting!A:I,9,FALSE)</f>
        <v>Medium</v>
      </c>
      <c r="N5" s="8">
        <f>L5/$L$103</f>
        <v>0.5</v>
      </c>
      <c r="O5" s="2" t="str">
        <f ca="1">VLOOKUP(C5,vrm_program_reporting!C:M,11,FALSE)</f>
        <v>Not Due &gt; 30 Days</v>
      </c>
    </row>
    <row r="6" spans="1:15" hidden="1" x14ac:dyDescent="0.2">
      <c r="A6" s="1" t="s">
        <v>44</v>
      </c>
      <c r="B6" s="1" t="s">
        <v>45</v>
      </c>
      <c r="C6" s="1" t="s">
        <v>46</v>
      </c>
      <c r="D6" s="1">
        <v>1</v>
      </c>
      <c r="E6" s="1">
        <v>4</v>
      </c>
      <c r="F6" s="1">
        <v>1</v>
      </c>
      <c r="G6" s="1">
        <v>2</v>
      </c>
      <c r="H6" s="1">
        <v>3</v>
      </c>
      <c r="I6" s="1">
        <v>3</v>
      </c>
      <c r="J6" s="1">
        <v>3</v>
      </c>
      <c r="K6" s="1">
        <v>1</v>
      </c>
      <c r="L6" s="1">
        <f t="shared" si="0"/>
        <v>9</v>
      </c>
      <c r="M6" s="1" t="str">
        <f>VLOOKUP(A6,vrm_program_reporting!A:I,9,FALSE)</f>
        <v>Medium</v>
      </c>
      <c r="N6" s="8">
        <f>L6/$L$103</f>
        <v>0.5625</v>
      </c>
      <c r="O6" s="2" t="str">
        <f>VLOOKUP(C6,vrm_program_reporting!C:M,11,FALSE)</f>
        <v>Complete</v>
      </c>
    </row>
    <row r="7" spans="1:15" ht="28.5" hidden="1" x14ac:dyDescent="0.2">
      <c r="A7" s="1" t="s">
        <v>48</v>
      </c>
      <c r="B7" s="1" t="s">
        <v>49</v>
      </c>
      <c r="C7" s="1" t="s">
        <v>50</v>
      </c>
      <c r="D7" s="1">
        <v>2</v>
      </c>
      <c r="E7" s="1">
        <v>2</v>
      </c>
      <c r="F7" s="1">
        <v>3</v>
      </c>
      <c r="G7" s="1">
        <v>3</v>
      </c>
      <c r="H7" s="1">
        <v>1</v>
      </c>
      <c r="I7" s="1">
        <v>4</v>
      </c>
      <c r="J7" s="1">
        <v>4</v>
      </c>
      <c r="K7" s="1">
        <v>3</v>
      </c>
      <c r="L7" s="1">
        <f t="shared" si="0"/>
        <v>11</v>
      </c>
      <c r="M7" s="1" t="str">
        <f>VLOOKUP(A7,vrm_program_reporting!A:I,9,FALSE)</f>
        <v>High</v>
      </c>
      <c r="N7" s="8">
        <f>L7/$L$103</f>
        <v>0.6875</v>
      </c>
      <c r="O7" s="2" t="str">
        <f ca="1">VLOOKUP(C7,vrm_program_reporting!C:M,11,FALSE)</f>
        <v>Not Due &gt; 30 Days</v>
      </c>
    </row>
    <row r="8" spans="1:15" ht="42.75" hidden="1" x14ac:dyDescent="0.2">
      <c r="A8" s="1" t="s">
        <v>52</v>
      </c>
      <c r="B8" s="1" t="s">
        <v>53</v>
      </c>
      <c r="C8" s="1" t="s">
        <v>54</v>
      </c>
      <c r="D8" s="1">
        <v>1</v>
      </c>
      <c r="E8" s="1">
        <v>4</v>
      </c>
      <c r="F8" s="1">
        <v>1</v>
      </c>
      <c r="G8" s="1">
        <v>2</v>
      </c>
      <c r="H8" s="1">
        <v>3</v>
      </c>
      <c r="I8" s="1">
        <v>2</v>
      </c>
      <c r="J8" s="1">
        <v>1</v>
      </c>
      <c r="K8" s="1">
        <v>2</v>
      </c>
      <c r="L8" s="1">
        <f t="shared" si="0"/>
        <v>8</v>
      </c>
      <c r="M8" s="1" t="str">
        <f>VLOOKUP(A8,vrm_program_reporting!A:I,9,FALSE)</f>
        <v>Medium</v>
      </c>
      <c r="N8" s="8">
        <f>L8/$L$103</f>
        <v>0.5</v>
      </c>
      <c r="O8" s="2" t="str">
        <f ca="1">VLOOKUP(C8,vrm_program_reporting!C:M,11,FALSE)</f>
        <v>Past Due 0 - 15 Days</v>
      </c>
    </row>
    <row r="9" spans="1:15" hidden="1" x14ac:dyDescent="0.2">
      <c r="A9" s="1" t="s">
        <v>55</v>
      </c>
      <c r="B9" s="1" t="s">
        <v>56</v>
      </c>
      <c r="C9" s="1" t="s">
        <v>57</v>
      </c>
      <c r="D9" s="1">
        <v>3</v>
      </c>
      <c r="E9" s="1">
        <v>3</v>
      </c>
      <c r="F9" s="1">
        <v>2</v>
      </c>
      <c r="G9" s="1">
        <v>2</v>
      </c>
      <c r="H9" s="1">
        <v>4</v>
      </c>
      <c r="I9" s="1">
        <v>2</v>
      </c>
      <c r="J9" s="1">
        <v>3</v>
      </c>
      <c r="K9" s="1">
        <v>2</v>
      </c>
      <c r="L9" s="1">
        <f t="shared" si="0"/>
        <v>10.5</v>
      </c>
      <c r="M9" s="1" t="str">
        <f>VLOOKUP(A9,vrm_program_reporting!A:I,9,FALSE)</f>
        <v>High</v>
      </c>
      <c r="N9" s="8">
        <f>L9/$L$103</f>
        <v>0.65625</v>
      </c>
      <c r="O9" s="2" t="str">
        <f>VLOOKUP(C9,vrm_program_reporting!C:M,11,FALSE)</f>
        <v>Complete</v>
      </c>
    </row>
    <row r="10" spans="1:15" hidden="1" x14ac:dyDescent="0.2">
      <c r="A10" s="1" t="s">
        <v>59</v>
      </c>
      <c r="B10" s="1" t="s">
        <v>60</v>
      </c>
      <c r="C10" s="1" t="s">
        <v>61</v>
      </c>
      <c r="D10" s="1">
        <v>4</v>
      </c>
      <c r="E10" s="1">
        <v>4</v>
      </c>
      <c r="F10" s="1">
        <v>4</v>
      </c>
      <c r="G10" s="1">
        <v>2</v>
      </c>
      <c r="H10" s="1">
        <v>2</v>
      </c>
      <c r="I10" s="1">
        <v>4</v>
      </c>
      <c r="J10" s="1">
        <v>2</v>
      </c>
      <c r="K10" s="1">
        <v>2</v>
      </c>
      <c r="L10" s="1">
        <f t="shared" si="0"/>
        <v>12</v>
      </c>
      <c r="M10" s="1" t="str">
        <f>VLOOKUP(A10,vrm_program_reporting!A:I,9,FALSE)</f>
        <v>High</v>
      </c>
      <c r="N10" s="8">
        <f>L10/$L$103</f>
        <v>0.75</v>
      </c>
      <c r="O10" s="2" t="str">
        <f>VLOOKUP(C10,vrm_program_reporting!C:M,11,FALSE)</f>
        <v>Complete</v>
      </c>
    </row>
    <row r="11" spans="1:15" ht="28.5" hidden="1" x14ac:dyDescent="0.2">
      <c r="A11" s="1" t="s">
        <v>38</v>
      </c>
      <c r="B11" s="1" t="s">
        <v>39</v>
      </c>
      <c r="C11" s="1" t="s">
        <v>63</v>
      </c>
      <c r="D11" s="1">
        <v>3</v>
      </c>
      <c r="E11" s="1">
        <v>1</v>
      </c>
      <c r="F11" s="1">
        <v>2</v>
      </c>
      <c r="G11" s="1">
        <v>3</v>
      </c>
      <c r="H11" s="1">
        <v>3</v>
      </c>
      <c r="I11" s="1">
        <v>1</v>
      </c>
      <c r="J11" s="1">
        <v>3</v>
      </c>
      <c r="K11" s="1">
        <v>4</v>
      </c>
      <c r="L11" s="1">
        <f t="shared" si="0"/>
        <v>10</v>
      </c>
      <c r="M11" s="1" t="str">
        <f>VLOOKUP(A11,vrm_program_reporting!A:I,9,FALSE)</f>
        <v>Medium</v>
      </c>
      <c r="N11" s="8">
        <f>L11/$L$103</f>
        <v>0.625</v>
      </c>
      <c r="O11" s="2" t="str">
        <f ca="1">VLOOKUP(C11,vrm_program_reporting!C:M,11,FALSE)</f>
        <v>Not Due &gt; 30 Days</v>
      </c>
    </row>
    <row r="12" spans="1:15" ht="28.5" hidden="1" x14ac:dyDescent="0.2">
      <c r="A12" s="1" t="s">
        <v>65</v>
      </c>
      <c r="B12" s="1" t="s">
        <v>66</v>
      </c>
      <c r="C12" s="1" t="s">
        <v>67</v>
      </c>
      <c r="D12" s="1">
        <v>1</v>
      </c>
      <c r="E12" s="1">
        <v>2</v>
      </c>
      <c r="F12" s="1">
        <v>3</v>
      </c>
      <c r="G12" s="1">
        <v>3</v>
      </c>
      <c r="H12" s="1">
        <v>2</v>
      </c>
      <c r="I12" s="1">
        <v>1</v>
      </c>
      <c r="J12" s="1">
        <v>1</v>
      </c>
      <c r="K12" s="1">
        <v>2</v>
      </c>
      <c r="L12" s="1">
        <f t="shared" si="0"/>
        <v>7.5</v>
      </c>
      <c r="M12" s="1" t="str">
        <f>VLOOKUP(A12,vrm_program_reporting!A:I,9,FALSE)</f>
        <v>Medium</v>
      </c>
      <c r="N12" s="8">
        <f>L12/$L$103</f>
        <v>0.46875</v>
      </c>
      <c r="O12" s="2" t="str">
        <f ca="1">VLOOKUP(C12,vrm_program_reporting!C:M,11,FALSE)</f>
        <v>Not Due &gt; 30 Days</v>
      </c>
    </row>
    <row r="13" spans="1:15" ht="28.5" hidden="1" x14ac:dyDescent="0.2">
      <c r="A13" s="1" t="s">
        <v>68</v>
      </c>
      <c r="B13" s="1" t="s">
        <v>69</v>
      </c>
      <c r="C13" s="1" t="s">
        <v>70</v>
      </c>
      <c r="D13" s="1">
        <v>4</v>
      </c>
      <c r="E13" s="1">
        <v>1</v>
      </c>
      <c r="F13" s="1">
        <v>3</v>
      </c>
      <c r="G13" s="1">
        <v>1</v>
      </c>
      <c r="H13" s="1">
        <v>2</v>
      </c>
      <c r="I13" s="1">
        <v>1</v>
      </c>
      <c r="J13" s="1">
        <v>2</v>
      </c>
      <c r="K13" s="1">
        <v>4</v>
      </c>
      <c r="L13" s="1">
        <f t="shared" si="0"/>
        <v>9</v>
      </c>
      <c r="M13" s="1" t="str">
        <f>VLOOKUP(A13,vrm_program_reporting!A:I,9,FALSE)</f>
        <v>Medium</v>
      </c>
      <c r="N13" s="8">
        <f>L13/$L$103</f>
        <v>0.5625</v>
      </c>
      <c r="O13" s="2" t="str">
        <f ca="1">VLOOKUP(C13,vrm_program_reporting!C:M,11,FALSE)</f>
        <v>Not Due &gt; 30 Days</v>
      </c>
    </row>
    <row r="14" spans="1:15" ht="28.5" hidden="1" x14ac:dyDescent="0.2">
      <c r="A14" s="1" t="s">
        <v>72</v>
      </c>
      <c r="B14" s="1" t="s">
        <v>241</v>
      </c>
      <c r="C14" s="1" t="s">
        <v>73</v>
      </c>
      <c r="D14" s="1">
        <v>3</v>
      </c>
      <c r="E14" s="1">
        <v>3</v>
      </c>
      <c r="F14" s="1">
        <v>1</v>
      </c>
      <c r="G14" s="1">
        <v>2</v>
      </c>
      <c r="H14" s="1">
        <v>2</v>
      </c>
      <c r="I14" s="1">
        <v>2</v>
      </c>
      <c r="J14" s="1">
        <v>3</v>
      </c>
      <c r="K14" s="1">
        <v>3</v>
      </c>
      <c r="L14" s="1">
        <f t="shared" si="0"/>
        <v>9.5</v>
      </c>
      <c r="M14" s="1" t="str">
        <f>VLOOKUP(A14,vrm_program_reporting!A:I,9,FALSE)</f>
        <v>Medium</v>
      </c>
      <c r="N14" s="8">
        <f>L14/$L$103</f>
        <v>0.59375</v>
      </c>
      <c r="O14" s="2" t="str">
        <f ca="1">VLOOKUP(C14,vrm_program_reporting!C:M,11,FALSE)</f>
        <v>Not Due &gt; 30 Days</v>
      </c>
    </row>
    <row r="15" spans="1:15" ht="28.5" hidden="1" x14ac:dyDescent="0.2">
      <c r="A15" s="1" t="s">
        <v>74</v>
      </c>
      <c r="B15" s="1" t="s">
        <v>45</v>
      </c>
      <c r="C15" s="1" t="s">
        <v>75</v>
      </c>
      <c r="D15" s="1">
        <v>1</v>
      </c>
      <c r="E15" s="1">
        <v>3</v>
      </c>
      <c r="F15" s="1">
        <v>3</v>
      </c>
      <c r="G15" s="1">
        <v>2</v>
      </c>
      <c r="H15" s="1">
        <v>2</v>
      </c>
      <c r="I15" s="1">
        <v>3</v>
      </c>
      <c r="J15" s="1">
        <v>1</v>
      </c>
      <c r="K15" s="1">
        <v>3</v>
      </c>
      <c r="L15" s="1">
        <f t="shared" si="0"/>
        <v>9</v>
      </c>
      <c r="M15" s="1" t="str">
        <f>VLOOKUP(A15,vrm_program_reporting!A:I,9,FALSE)</f>
        <v>Medium</v>
      </c>
      <c r="N15" s="8">
        <f>L15/$L$103</f>
        <v>0.5625</v>
      </c>
      <c r="O15" s="2" t="str">
        <f ca="1">VLOOKUP(C15,vrm_program_reporting!C:M,11,FALSE)</f>
        <v>Not Due &gt; 30 Days</v>
      </c>
    </row>
    <row r="16" spans="1:15" ht="28.5" hidden="1" x14ac:dyDescent="0.2">
      <c r="A16" s="1" t="s">
        <v>65</v>
      </c>
      <c r="B16" s="1" t="s">
        <v>53</v>
      </c>
      <c r="C16" s="1" t="s">
        <v>76</v>
      </c>
      <c r="D16" s="1">
        <v>1</v>
      </c>
      <c r="E16" s="1">
        <v>1</v>
      </c>
      <c r="F16" s="1">
        <v>4</v>
      </c>
      <c r="G16" s="1">
        <v>2</v>
      </c>
      <c r="H16" s="1">
        <v>4</v>
      </c>
      <c r="I16" s="1">
        <v>2</v>
      </c>
      <c r="J16" s="1">
        <v>4</v>
      </c>
      <c r="K16" s="1">
        <v>1</v>
      </c>
      <c r="L16" s="1">
        <f t="shared" si="0"/>
        <v>9.5</v>
      </c>
      <c r="M16" s="1" t="str">
        <f>VLOOKUP(A16,vrm_program_reporting!A:I,9,FALSE)</f>
        <v>Medium</v>
      </c>
      <c r="N16" s="8">
        <f>L16/$L$103</f>
        <v>0.59375</v>
      </c>
      <c r="O16" s="2" t="str">
        <f ca="1">VLOOKUP(C16,vrm_program_reporting!C:M,11,FALSE)</f>
        <v>Not Due &gt; 30 Days</v>
      </c>
    </row>
    <row r="17" spans="1:15" hidden="1" x14ac:dyDescent="0.2">
      <c r="A17" s="1" t="s">
        <v>52</v>
      </c>
      <c r="B17" s="1" t="s">
        <v>60</v>
      </c>
      <c r="C17" s="1" t="s">
        <v>77</v>
      </c>
      <c r="D17" s="1">
        <v>4</v>
      </c>
      <c r="E17" s="1">
        <v>1</v>
      </c>
      <c r="F17" s="1">
        <v>3</v>
      </c>
      <c r="G17" s="1">
        <v>2</v>
      </c>
      <c r="H17" s="1">
        <v>3</v>
      </c>
      <c r="I17" s="1">
        <v>3</v>
      </c>
      <c r="J17" s="1">
        <v>1</v>
      </c>
      <c r="K17" s="1">
        <v>4</v>
      </c>
      <c r="L17" s="1">
        <f t="shared" si="0"/>
        <v>10.5</v>
      </c>
      <c r="M17" s="1" t="str">
        <f>VLOOKUP(A17,vrm_program_reporting!A:I,9,FALSE)</f>
        <v>Medium</v>
      </c>
      <c r="N17" s="8">
        <f>L17/$L$103</f>
        <v>0.65625</v>
      </c>
      <c r="O17" s="2" t="str">
        <f>VLOOKUP(C17,vrm_program_reporting!C:M,11,FALSE)</f>
        <v>Complete</v>
      </c>
    </row>
    <row r="18" spans="1:15" ht="28.5" hidden="1" x14ac:dyDescent="0.2">
      <c r="A18" s="1" t="s">
        <v>79</v>
      </c>
      <c r="B18" s="1" t="s">
        <v>241</v>
      </c>
      <c r="C18" s="1" t="s">
        <v>80</v>
      </c>
      <c r="D18" s="1">
        <v>2</v>
      </c>
      <c r="E18" s="1">
        <v>2</v>
      </c>
      <c r="F18" s="1">
        <v>1</v>
      </c>
      <c r="G18" s="1">
        <v>1</v>
      </c>
      <c r="H18" s="1">
        <v>1</v>
      </c>
      <c r="I18" s="1">
        <v>2</v>
      </c>
      <c r="J18" s="1">
        <v>3</v>
      </c>
      <c r="K18" s="1">
        <v>1</v>
      </c>
      <c r="L18" s="1">
        <f t="shared" si="0"/>
        <v>6.5</v>
      </c>
      <c r="M18" s="1" t="str">
        <f>VLOOKUP(A18,vrm_program_reporting!A:I,9,FALSE)</f>
        <v>Low</v>
      </c>
      <c r="N18" s="8">
        <f>L18/$L$103</f>
        <v>0.40625</v>
      </c>
      <c r="O18" s="2" t="str">
        <f ca="1">VLOOKUP(C18,vrm_program_reporting!C:M,11,FALSE)</f>
        <v>Not Due &gt; 30 Days</v>
      </c>
    </row>
    <row r="19" spans="1:15" ht="28.5" hidden="1" x14ac:dyDescent="0.2">
      <c r="A19" s="1" t="s">
        <v>81</v>
      </c>
      <c r="B19" s="1" t="s">
        <v>18</v>
      </c>
      <c r="C19" s="1" t="s">
        <v>82</v>
      </c>
      <c r="D19" s="1">
        <v>3</v>
      </c>
      <c r="E19" s="1">
        <v>2</v>
      </c>
      <c r="F19" s="1">
        <v>2</v>
      </c>
      <c r="G19" s="1">
        <v>1</v>
      </c>
      <c r="H19" s="1">
        <v>1</v>
      </c>
      <c r="I19" s="1">
        <v>2</v>
      </c>
      <c r="J19" s="1">
        <v>4</v>
      </c>
      <c r="K19" s="1">
        <v>2</v>
      </c>
      <c r="L19" s="1">
        <f t="shared" si="0"/>
        <v>8.5</v>
      </c>
      <c r="M19" s="1" t="str">
        <f>VLOOKUP(A19,vrm_program_reporting!A:I,9,FALSE)</f>
        <v>Medium</v>
      </c>
      <c r="N19" s="8">
        <f>L19/$L$103</f>
        <v>0.53125</v>
      </c>
      <c r="O19" s="2" t="str">
        <f ca="1">VLOOKUP(C19,vrm_program_reporting!C:M,11,FALSE)</f>
        <v>Not Due &gt; 30 Days</v>
      </c>
    </row>
    <row r="20" spans="1:15" ht="28.5" hidden="1" x14ac:dyDescent="0.2">
      <c r="A20" s="1" t="s">
        <v>26</v>
      </c>
      <c r="B20" s="1" t="s">
        <v>45</v>
      </c>
      <c r="C20" s="1" t="s">
        <v>83</v>
      </c>
      <c r="D20" s="1">
        <v>4</v>
      </c>
      <c r="E20" s="1">
        <v>4</v>
      </c>
      <c r="F20" s="1">
        <v>4</v>
      </c>
      <c r="G20" s="1">
        <v>2</v>
      </c>
      <c r="H20" s="1">
        <v>2</v>
      </c>
      <c r="I20" s="1">
        <v>4</v>
      </c>
      <c r="J20" s="1">
        <v>3</v>
      </c>
      <c r="K20" s="1">
        <v>3</v>
      </c>
      <c r="L20" s="1">
        <f t="shared" si="0"/>
        <v>13</v>
      </c>
      <c r="M20" s="1" t="str">
        <f>VLOOKUP(A20,vrm_program_reporting!A:I,9,FALSE)</f>
        <v>High</v>
      </c>
      <c r="N20" s="8">
        <f>L20/$L$103</f>
        <v>0.8125</v>
      </c>
      <c r="O20" s="2" t="str">
        <f ca="1">VLOOKUP(C20,vrm_program_reporting!C:M,11,FALSE)</f>
        <v>Not Due &gt; 30 Days</v>
      </c>
    </row>
    <row r="21" spans="1:15" hidden="1" x14ac:dyDescent="0.2">
      <c r="A21" s="1" t="s">
        <v>84</v>
      </c>
      <c r="B21" s="1" t="s">
        <v>56</v>
      </c>
      <c r="C21" s="1" t="s">
        <v>85</v>
      </c>
      <c r="D21" s="1">
        <v>3</v>
      </c>
      <c r="E21" s="1">
        <v>3</v>
      </c>
      <c r="F21" s="1">
        <v>4</v>
      </c>
      <c r="G21" s="1">
        <v>2</v>
      </c>
      <c r="H21" s="1">
        <v>4</v>
      </c>
      <c r="I21" s="1">
        <v>1</v>
      </c>
      <c r="J21" s="1">
        <v>2</v>
      </c>
      <c r="K21" s="1">
        <v>3</v>
      </c>
      <c r="L21" s="1">
        <f t="shared" si="0"/>
        <v>11</v>
      </c>
      <c r="M21" s="1" t="str">
        <f>VLOOKUP(A21,vrm_program_reporting!A:I,9,FALSE)</f>
        <v>High</v>
      </c>
      <c r="N21" s="8">
        <f>L21/$L$103</f>
        <v>0.6875</v>
      </c>
      <c r="O21" s="2" t="str">
        <f>VLOOKUP(C21,vrm_program_reporting!C:M,11,FALSE)</f>
        <v>Complete</v>
      </c>
    </row>
    <row r="22" spans="1:15" ht="28.5" hidden="1" x14ac:dyDescent="0.2">
      <c r="A22" s="1" t="s">
        <v>86</v>
      </c>
      <c r="B22" s="1" t="s">
        <v>39</v>
      </c>
      <c r="C22" s="1" t="s">
        <v>87</v>
      </c>
      <c r="D22" s="1">
        <v>2</v>
      </c>
      <c r="E22" s="1">
        <v>4</v>
      </c>
      <c r="F22" s="1">
        <v>1</v>
      </c>
      <c r="G22" s="1">
        <v>3</v>
      </c>
      <c r="H22" s="1">
        <v>2</v>
      </c>
      <c r="I22" s="1">
        <v>2</v>
      </c>
      <c r="J22" s="1">
        <v>3</v>
      </c>
      <c r="K22" s="1">
        <v>2</v>
      </c>
      <c r="L22" s="1">
        <f t="shared" si="0"/>
        <v>9.5</v>
      </c>
      <c r="M22" s="1" t="str">
        <f>VLOOKUP(A22,vrm_program_reporting!A:I,9,FALSE)</f>
        <v>Medium</v>
      </c>
      <c r="N22" s="8">
        <f>L22/$L$103</f>
        <v>0.59375</v>
      </c>
      <c r="O22" s="2" t="str">
        <f ca="1">VLOOKUP(C22,vrm_program_reporting!C:M,11,FALSE)</f>
        <v>Not Due &gt; 30 Days</v>
      </c>
    </row>
    <row r="23" spans="1:15" hidden="1" x14ac:dyDescent="0.2">
      <c r="A23" s="1" t="s">
        <v>38</v>
      </c>
      <c r="B23" s="1" t="s">
        <v>45</v>
      </c>
      <c r="C23" s="1" t="s">
        <v>89</v>
      </c>
      <c r="D23" s="1">
        <v>2</v>
      </c>
      <c r="E23" s="1">
        <v>4</v>
      </c>
      <c r="F23" s="1">
        <v>4</v>
      </c>
      <c r="G23" s="1">
        <v>1</v>
      </c>
      <c r="H23" s="1">
        <v>1</v>
      </c>
      <c r="I23" s="1">
        <v>3</v>
      </c>
      <c r="J23" s="1">
        <v>4</v>
      </c>
      <c r="K23" s="1">
        <v>4</v>
      </c>
      <c r="L23" s="1">
        <f t="shared" si="0"/>
        <v>11.5</v>
      </c>
      <c r="M23" s="1" t="str">
        <f>VLOOKUP(A23,vrm_program_reporting!A:I,9,FALSE)</f>
        <v>Medium</v>
      </c>
      <c r="N23" s="8">
        <f>L23/$L$103</f>
        <v>0.71875</v>
      </c>
      <c r="O23" s="2" t="str">
        <f>VLOOKUP(C23,vrm_program_reporting!C:M,11,FALSE)</f>
        <v>Complete</v>
      </c>
    </row>
    <row r="24" spans="1:15" ht="28.5" x14ac:dyDescent="0.2">
      <c r="A24" s="1" t="s">
        <v>90</v>
      </c>
      <c r="B24" s="1" t="s">
        <v>18</v>
      </c>
      <c r="C24" s="1" t="s">
        <v>91</v>
      </c>
      <c r="D24" s="1">
        <v>3</v>
      </c>
      <c r="E24" s="1">
        <v>3</v>
      </c>
      <c r="F24" s="1">
        <v>4</v>
      </c>
      <c r="G24" s="1">
        <v>3</v>
      </c>
      <c r="H24" s="1">
        <v>1</v>
      </c>
      <c r="I24" s="1">
        <v>3</v>
      </c>
      <c r="J24" s="1">
        <v>2</v>
      </c>
      <c r="K24" s="1">
        <v>2</v>
      </c>
      <c r="L24" s="1">
        <f t="shared" si="0"/>
        <v>10.5</v>
      </c>
      <c r="M24" s="1" t="str">
        <f>VLOOKUP(A24,vrm_program_reporting!A:I,9,FALSE)</f>
        <v>High</v>
      </c>
      <c r="N24" s="8">
        <f>L24/$L$103</f>
        <v>0.65625</v>
      </c>
      <c r="O24" s="2" t="str">
        <f ca="1">VLOOKUP(C24,vrm_program_reporting!C:M,11,FALSE)</f>
        <v>Past Due &gt; 30 Days</v>
      </c>
    </row>
    <row r="25" spans="1:15" ht="42.75" hidden="1" x14ac:dyDescent="0.2">
      <c r="A25" s="1" t="s">
        <v>93</v>
      </c>
      <c r="B25" s="1" t="s">
        <v>56</v>
      </c>
      <c r="C25" s="1" t="s">
        <v>94</v>
      </c>
      <c r="D25" s="1">
        <v>2</v>
      </c>
      <c r="E25" s="1">
        <v>4</v>
      </c>
      <c r="F25" s="1">
        <v>3</v>
      </c>
      <c r="G25" s="1">
        <v>4</v>
      </c>
      <c r="H25" s="1">
        <v>1</v>
      </c>
      <c r="I25" s="1">
        <v>4</v>
      </c>
      <c r="J25" s="1">
        <v>1</v>
      </c>
      <c r="K25" s="1">
        <v>1</v>
      </c>
      <c r="L25" s="1">
        <f t="shared" si="0"/>
        <v>10</v>
      </c>
      <c r="M25" s="1" t="str">
        <f>VLOOKUP(A25,vrm_program_reporting!A:I,9,FALSE)</f>
        <v>High</v>
      </c>
      <c r="N25" s="8">
        <f>L25/$L$103</f>
        <v>0.625</v>
      </c>
      <c r="O25" s="2" t="str">
        <f ca="1">VLOOKUP(C25,vrm_program_reporting!C:M,11,FALSE)</f>
        <v>In  Progress - Due 15 - 30 Days</v>
      </c>
    </row>
    <row r="26" spans="1:15" ht="28.5" hidden="1" x14ac:dyDescent="0.2">
      <c r="A26" s="1" t="s">
        <v>59</v>
      </c>
      <c r="B26" s="1" t="s">
        <v>27</v>
      </c>
      <c r="C26" s="1" t="s">
        <v>95</v>
      </c>
      <c r="D26" s="1">
        <v>4</v>
      </c>
      <c r="E26" s="1">
        <v>4</v>
      </c>
      <c r="F26" s="1">
        <v>2</v>
      </c>
      <c r="G26" s="1">
        <v>3</v>
      </c>
      <c r="H26" s="1">
        <v>2</v>
      </c>
      <c r="I26" s="1">
        <v>1</v>
      </c>
      <c r="J26" s="1">
        <v>4</v>
      </c>
      <c r="K26" s="1">
        <v>2</v>
      </c>
      <c r="L26" s="1">
        <f t="shared" si="0"/>
        <v>11</v>
      </c>
      <c r="M26" s="1" t="str">
        <f>VLOOKUP(A26,vrm_program_reporting!A:I,9,FALSE)</f>
        <v>High</v>
      </c>
      <c r="N26" s="8">
        <f>L26/$L$103</f>
        <v>0.6875</v>
      </c>
      <c r="O26" s="2" t="str">
        <f ca="1">VLOOKUP(C26,vrm_program_reporting!C:M,11,FALSE)</f>
        <v>Not Due &gt; 30 Days</v>
      </c>
    </row>
    <row r="27" spans="1:15" ht="28.5" hidden="1" x14ac:dyDescent="0.2">
      <c r="A27" s="1" t="s">
        <v>96</v>
      </c>
      <c r="B27" s="1" t="s">
        <v>32</v>
      </c>
      <c r="C27" s="1" t="s">
        <v>97</v>
      </c>
      <c r="D27" s="1">
        <v>3</v>
      </c>
      <c r="E27" s="1">
        <v>1</v>
      </c>
      <c r="F27" s="1">
        <v>1</v>
      </c>
      <c r="G27" s="1">
        <v>2</v>
      </c>
      <c r="H27" s="1">
        <v>2</v>
      </c>
      <c r="I27" s="1">
        <v>4</v>
      </c>
      <c r="J27" s="1">
        <v>2</v>
      </c>
      <c r="K27" s="1">
        <v>2</v>
      </c>
      <c r="L27" s="1">
        <f t="shared" si="0"/>
        <v>8.5</v>
      </c>
      <c r="M27" s="1" t="str">
        <f>VLOOKUP(A27,vrm_program_reporting!A:I,9,FALSE)</f>
        <v>Medium</v>
      </c>
      <c r="N27" s="8">
        <f>L27/$L$103</f>
        <v>0.53125</v>
      </c>
      <c r="O27" s="2" t="str">
        <f ca="1">VLOOKUP(C27,vrm_program_reporting!C:M,11,FALSE)</f>
        <v>Not Due &gt; 30 Days</v>
      </c>
    </row>
    <row r="28" spans="1:15" hidden="1" x14ac:dyDescent="0.2">
      <c r="A28" s="1" t="s">
        <v>52</v>
      </c>
      <c r="B28" s="1" t="s">
        <v>27</v>
      </c>
      <c r="C28" s="1" t="s">
        <v>98</v>
      </c>
      <c r="D28" s="1">
        <v>4</v>
      </c>
      <c r="E28" s="1">
        <v>1</v>
      </c>
      <c r="F28" s="1">
        <v>4</v>
      </c>
      <c r="G28" s="1">
        <v>3</v>
      </c>
      <c r="H28" s="1">
        <v>1</v>
      </c>
      <c r="I28" s="1">
        <v>2</v>
      </c>
      <c r="J28" s="1">
        <v>2</v>
      </c>
      <c r="K28" s="1">
        <v>4</v>
      </c>
      <c r="L28" s="1">
        <f t="shared" si="0"/>
        <v>10.5</v>
      </c>
      <c r="M28" s="1" t="str">
        <f>VLOOKUP(A28,vrm_program_reporting!A:I,9,FALSE)</f>
        <v>Medium</v>
      </c>
      <c r="N28" s="8">
        <f>L28/$L$103</f>
        <v>0.65625</v>
      </c>
      <c r="O28" s="2" t="str">
        <f>VLOOKUP(C28,vrm_program_reporting!C:M,11,FALSE)</f>
        <v>Complete</v>
      </c>
    </row>
    <row r="29" spans="1:15" ht="28.5" hidden="1" x14ac:dyDescent="0.2">
      <c r="A29" s="1" t="s">
        <v>26</v>
      </c>
      <c r="B29" s="1" t="s">
        <v>39</v>
      </c>
      <c r="C29" s="1" t="s">
        <v>99</v>
      </c>
      <c r="D29" s="1">
        <v>1</v>
      </c>
      <c r="E29" s="1">
        <v>1</v>
      </c>
      <c r="F29" s="1">
        <v>2</v>
      </c>
      <c r="G29" s="1">
        <v>4</v>
      </c>
      <c r="H29" s="1">
        <v>3</v>
      </c>
      <c r="I29" s="1">
        <v>2</v>
      </c>
      <c r="J29" s="1">
        <v>2</v>
      </c>
      <c r="K29" s="1">
        <v>1</v>
      </c>
      <c r="L29" s="1">
        <f t="shared" si="0"/>
        <v>8</v>
      </c>
      <c r="M29" s="1" t="str">
        <f>VLOOKUP(A29,vrm_program_reporting!A:I,9,FALSE)</f>
        <v>High</v>
      </c>
      <c r="N29" s="8">
        <f>L29/$L$103</f>
        <v>0.5</v>
      </c>
      <c r="O29" s="2" t="str">
        <f ca="1">VLOOKUP(C29,vrm_program_reporting!C:M,11,FALSE)</f>
        <v>Not Due &gt; 30 Days</v>
      </c>
    </row>
    <row r="30" spans="1:15" hidden="1" x14ac:dyDescent="0.2">
      <c r="A30" s="1" t="s">
        <v>48</v>
      </c>
      <c r="B30" s="1" t="s">
        <v>56</v>
      </c>
      <c r="C30" s="1" t="s">
        <v>100</v>
      </c>
      <c r="D30" s="1">
        <v>4</v>
      </c>
      <c r="E30" s="1">
        <v>4</v>
      </c>
      <c r="F30" s="1">
        <v>1</v>
      </c>
      <c r="G30" s="1">
        <v>3</v>
      </c>
      <c r="H30" s="1">
        <v>2</v>
      </c>
      <c r="I30" s="1">
        <v>1</v>
      </c>
      <c r="J30" s="1">
        <v>2</v>
      </c>
      <c r="K30" s="1">
        <v>4</v>
      </c>
      <c r="L30" s="1">
        <f t="shared" si="0"/>
        <v>10.5</v>
      </c>
      <c r="M30" s="1" t="str">
        <f>VLOOKUP(A30,vrm_program_reporting!A:I,9,FALSE)</f>
        <v>High</v>
      </c>
      <c r="N30" s="8">
        <f>L30/$L$103</f>
        <v>0.65625</v>
      </c>
      <c r="O30" s="2" t="str">
        <f>VLOOKUP(C30,vrm_program_reporting!C:M,11,FALSE)</f>
        <v>Complete</v>
      </c>
    </row>
    <row r="31" spans="1:15" hidden="1" x14ac:dyDescent="0.2">
      <c r="A31" s="1" t="s">
        <v>31</v>
      </c>
      <c r="B31" s="1" t="s">
        <v>39</v>
      </c>
      <c r="C31" s="1" t="s">
        <v>101</v>
      </c>
      <c r="D31" s="1">
        <v>1</v>
      </c>
      <c r="E31" s="1">
        <v>4</v>
      </c>
      <c r="F31" s="1">
        <v>4</v>
      </c>
      <c r="G31" s="1">
        <v>4</v>
      </c>
      <c r="H31" s="1">
        <v>1</v>
      </c>
      <c r="I31" s="1">
        <v>2</v>
      </c>
      <c r="J31" s="1">
        <v>2</v>
      </c>
      <c r="K31" s="1">
        <v>2</v>
      </c>
      <c r="L31" s="1">
        <f t="shared" si="0"/>
        <v>10</v>
      </c>
      <c r="M31" s="1" t="str">
        <f>VLOOKUP(A31,vrm_program_reporting!A:I,9,FALSE)</f>
        <v>Medium</v>
      </c>
      <c r="N31" s="8">
        <f>L31/$L$103</f>
        <v>0.625</v>
      </c>
      <c r="O31" s="2" t="str">
        <f>VLOOKUP(C31,vrm_program_reporting!C:M,11,FALSE)</f>
        <v>Complete</v>
      </c>
    </row>
    <row r="32" spans="1:15" ht="42.75" hidden="1" x14ac:dyDescent="0.2">
      <c r="A32" s="1" t="s">
        <v>72</v>
      </c>
      <c r="B32" s="1" t="s">
        <v>241</v>
      </c>
      <c r="C32" s="1" t="s">
        <v>102</v>
      </c>
      <c r="D32" s="1">
        <v>2</v>
      </c>
      <c r="E32" s="1">
        <v>3</v>
      </c>
      <c r="F32" s="1">
        <v>3</v>
      </c>
      <c r="G32" s="1">
        <v>2</v>
      </c>
      <c r="H32" s="1">
        <v>4</v>
      </c>
      <c r="I32" s="1">
        <v>4</v>
      </c>
      <c r="J32" s="1">
        <v>2</v>
      </c>
      <c r="K32" s="1">
        <v>3</v>
      </c>
      <c r="L32" s="1">
        <f t="shared" si="0"/>
        <v>11.5</v>
      </c>
      <c r="M32" s="1" t="str">
        <f>VLOOKUP(A32,vrm_program_reporting!A:I,9,FALSE)</f>
        <v>Medium</v>
      </c>
      <c r="N32" s="8">
        <f>L32/$L$103</f>
        <v>0.71875</v>
      </c>
      <c r="O32" s="2" t="str">
        <f ca="1">VLOOKUP(C32,vrm_program_reporting!C:M,11,FALSE)</f>
        <v>In Progress - Due in &lt; 15 Days</v>
      </c>
    </row>
    <row r="33" spans="1:15" hidden="1" x14ac:dyDescent="0.2">
      <c r="A33" s="1" t="s">
        <v>103</v>
      </c>
      <c r="B33" s="1" t="s">
        <v>39</v>
      </c>
      <c r="C33" s="1" t="s">
        <v>104</v>
      </c>
      <c r="D33" s="1">
        <v>1</v>
      </c>
      <c r="E33" s="1">
        <v>4</v>
      </c>
      <c r="F33" s="1">
        <v>4</v>
      </c>
      <c r="G33" s="1">
        <v>1</v>
      </c>
      <c r="H33" s="1">
        <v>1</v>
      </c>
      <c r="I33" s="1">
        <v>2</v>
      </c>
      <c r="J33" s="1">
        <v>4</v>
      </c>
      <c r="K33" s="1">
        <v>4</v>
      </c>
      <c r="L33" s="1">
        <f t="shared" si="0"/>
        <v>10.5</v>
      </c>
      <c r="M33" s="1" t="str">
        <f>VLOOKUP(A33,vrm_program_reporting!A:I,9,FALSE)</f>
        <v>High</v>
      </c>
      <c r="N33" s="8">
        <f>L33/$L$103</f>
        <v>0.65625</v>
      </c>
      <c r="O33" s="2" t="str">
        <f>VLOOKUP(C33,vrm_program_reporting!C:M,11,FALSE)</f>
        <v>Complete</v>
      </c>
    </row>
    <row r="34" spans="1:15" hidden="1" x14ac:dyDescent="0.2">
      <c r="A34" s="1" t="s">
        <v>105</v>
      </c>
      <c r="B34" s="1" t="s">
        <v>27</v>
      </c>
      <c r="C34" s="1" t="s">
        <v>106</v>
      </c>
      <c r="D34" s="1">
        <v>4</v>
      </c>
      <c r="E34" s="1">
        <v>2</v>
      </c>
      <c r="F34" s="1">
        <v>3</v>
      </c>
      <c r="G34" s="1">
        <v>3</v>
      </c>
      <c r="H34" s="1">
        <v>4</v>
      </c>
      <c r="I34" s="1">
        <v>4</v>
      </c>
      <c r="J34" s="1">
        <v>3</v>
      </c>
      <c r="K34" s="1">
        <v>3</v>
      </c>
      <c r="L34" s="1">
        <f t="shared" si="0"/>
        <v>13</v>
      </c>
      <c r="M34" s="1" t="str">
        <f>VLOOKUP(A34,vrm_program_reporting!A:I,9,FALSE)</f>
        <v>High</v>
      </c>
      <c r="N34" s="8">
        <f>L34/$L$103</f>
        <v>0.8125</v>
      </c>
      <c r="O34" s="2" t="str">
        <f>VLOOKUP(C34,vrm_program_reporting!C:M,11,FALSE)</f>
        <v>Complete</v>
      </c>
    </row>
    <row r="35" spans="1:15" ht="28.5" hidden="1" x14ac:dyDescent="0.2">
      <c r="A35" s="1" t="s">
        <v>108</v>
      </c>
      <c r="B35" s="1" t="s">
        <v>45</v>
      </c>
      <c r="C35" s="1" t="s">
        <v>109</v>
      </c>
      <c r="D35" s="1">
        <v>1</v>
      </c>
      <c r="E35" s="1">
        <v>1</v>
      </c>
      <c r="F35" s="1">
        <v>3</v>
      </c>
      <c r="G35" s="1">
        <v>3</v>
      </c>
      <c r="H35" s="1">
        <v>4</v>
      </c>
      <c r="I35" s="1">
        <v>1</v>
      </c>
      <c r="J35" s="1">
        <v>2</v>
      </c>
      <c r="K35" s="1">
        <v>2</v>
      </c>
      <c r="L35" s="1">
        <f t="shared" si="0"/>
        <v>8.5</v>
      </c>
      <c r="M35" s="1" t="str">
        <f>VLOOKUP(A35,vrm_program_reporting!A:I,9,FALSE)</f>
        <v>Medium</v>
      </c>
      <c r="N35" s="8">
        <f>L35/$L$103</f>
        <v>0.53125</v>
      </c>
      <c r="O35" s="2" t="str">
        <f ca="1">VLOOKUP(C35,vrm_program_reporting!C:M,11,FALSE)</f>
        <v>Not Due &gt; 30 Days</v>
      </c>
    </row>
    <row r="36" spans="1:15" ht="28.5" hidden="1" x14ac:dyDescent="0.2">
      <c r="A36" s="1" t="s">
        <v>48</v>
      </c>
      <c r="B36" s="1" t="s">
        <v>53</v>
      </c>
      <c r="C36" s="1" t="s">
        <v>110</v>
      </c>
      <c r="D36" s="1">
        <v>4</v>
      </c>
      <c r="E36" s="1">
        <v>3</v>
      </c>
      <c r="F36" s="1">
        <v>3</v>
      </c>
      <c r="G36" s="1">
        <v>3</v>
      </c>
      <c r="H36" s="1">
        <v>1</v>
      </c>
      <c r="I36" s="1">
        <v>3</v>
      </c>
      <c r="J36" s="1">
        <v>1</v>
      </c>
      <c r="K36" s="1">
        <v>4</v>
      </c>
      <c r="L36" s="1">
        <f t="shared" si="0"/>
        <v>11</v>
      </c>
      <c r="M36" s="1" t="str">
        <f>VLOOKUP(A36,vrm_program_reporting!A:I,9,FALSE)</f>
        <v>High</v>
      </c>
      <c r="N36" s="8">
        <f>L36/$L$103</f>
        <v>0.6875</v>
      </c>
      <c r="O36" s="2" t="str">
        <f ca="1">VLOOKUP(C36,vrm_program_reporting!C:M,11,FALSE)</f>
        <v>Not Due &gt; 30 Days</v>
      </c>
    </row>
    <row r="37" spans="1:15" hidden="1" x14ac:dyDescent="0.2">
      <c r="A37" s="1" t="s">
        <v>103</v>
      </c>
      <c r="B37" s="1" t="s">
        <v>39</v>
      </c>
      <c r="C37" s="1" t="s">
        <v>111</v>
      </c>
      <c r="D37" s="1">
        <v>3</v>
      </c>
      <c r="E37" s="1">
        <v>2</v>
      </c>
      <c r="F37" s="1">
        <v>1</v>
      </c>
      <c r="G37" s="1">
        <v>4</v>
      </c>
      <c r="H37" s="1">
        <v>3</v>
      </c>
      <c r="I37" s="1">
        <v>3</v>
      </c>
      <c r="J37" s="1">
        <v>3</v>
      </c>
      <c r="K37" s="1">
        <v>1</v>
      </c>
      <c r="L37" s="1">
        <f t="shared" si="0"/>
        <v>10</v>
      </c>
      <c r="M37" s="1" t="str">
        <f>VLOOKUP(A37,vrm_program_reporting!A:I,9,FALSE)</f>
        <v>High</v>
      </c>
      <c r="N37" s="8">
        <f>L37/$L$103</f>
        <v>0.625</v>
      </c>
      <c r="O37" s="2" t="str">
        <f>VLOOKUP(C37,vrm_program_reporting!C:M,11,FALSE)</f>
        <v>Complete</v>
      </c>
    </row>
    <row r="38" spans="1:15" ht="28.5" hidden="1" x14ac:dyDescent="0.2">
      <c r="A38" s="1" t="s">
        <v>17</v>
      </c>
      <c r="B38" s="1" t="s">
        <v>69</v>
      </c>
      <c r="C38" s="1" t="s">
        <v>112</v>
      </c>
      <c r="D38" s="1">
        <v>4</v>
      </c>
      <c r="E38" s="1">
        <v>2</v>
      </c>
      <c r="F38" s="1">
        <v>3</v>
      </c>
      <c r="G38" s="1">
        <v>2</v>
      </c>
      <c r="H38" s="1">
        <v>1</v>
      </c>
      <c r="I38" s="1">
        <v>3</v>
      </c>
      <c r="J38" s="1">
        <v>2</v>
      </c>
      <c r="K38" s="1">
        <v>2</v>
      </c>
      <c r="L38" s="1">
        <f t="shared" si="0"/>
        <v>9.5</v>
      </c>
      <c r="M38" s="1" t="str">
        <f>VLOOKUP(A38,vrm_program_reporting!A:I,9,FALSE)</f>
        <v>High</v>
      </c>
      <c r="N38" s="8">
        <f>L38/$L$103</f>
        <v>0.59375</v>
      </c>
      <c r="O38" s="2" t="str">
        <f ca="1">VLOOKUP(C38,vrm_program_reporting!C:M,11,FALSE)</f>
        <v>Not Due &gt; 30 Days</v>
      </c>
    </row>
    <row r="39" spans="1:15" ht="28.5" hidden="1" x14ac:dyDescent="0.2">
      <c r="A39" s="1" t="s">
        <v>113</v>
      </c>
      <c r="B39" s="1" t="s">
        <v>53</v>
      </c>
      <c r="C39" s="1" t="s">
        <v>114</v>
      </c>
      <c r="D39" s="1">
        <v>1</v>
      </c>
      <c r="E39" s="1">
        <v>3</v>
      </c>
      <c r="F39" s="1">
        <v>2</v>
      </c>
      <c r="G39" s="1">
        <v>3</v>
      </c>
      <c r="H39" s="1">
        <v>4</v>
      </c>
      <c r="I39" s="1">
        <v>3</v>
      </c>
      <c r="J39" s="1">
        <v>4</v>
      </c>
      <c r="K39" s="1">
        <v>2</v>
      </c>
      <c r="L39" s="1">
        <f t="shared" si="0"/>
        <v>11</v>
      </c>
      <c r="M39" s="1" t="str">
        <f>VLOOKUP(A39,vrm_program_reporting!A:I,9,FALSE)</f>
        <v>High</v>
      </c>
      <c r="N39" s="8">
        <f>L39/$L$103</f>
        <v>0.6875</v>
      </c>
      <c r="O39" s="2" t="str">
        <f ca="1">VLOOKUP(C39,vrm_program_reporting!C:M,11,FALSE)</f>
        <v>Past Due &gt; 30 Days</v>
      </c>
    </row>
    <row r="40" spans="1:15" ht="28.5" hidden="1" x14ac:dyDescent="0.2">
      <c r="A40" s="1" t="s">
        <v>103</v>
      </c>
      <c r="B40" s="1" t="s">
        <v>56</v>
      </c>
      <c r="C40" s="1" t="s">
        <v>115</v>
      </c>
      <c r="D40" s="1">
        <v>2</v>
      </c>
      <c r="E40" s="1">
        <v>4</v>
      </c>
      <c r="F40" s="1">
        <v>2</v>
      </c>
      <c r="G40" s="1">
        <v>2</v>
      </c>
      <c r="H40" s="1">
        <v>2</v>
      </c>
      <c r="I40" s="1">
        <v>2</v>
      </c>
      <c r="J40" s="1">
        <v>1</v>
      </c>
      <c r="K40" s="1">
        <v>2</v>
      </c>
      <c r="L40" s="1">
        <f t="shared" si="0"/>
        <v>8.5</v>
      </c>
      <c r="M40" s="1" t="str">
        <f>VLOOKUP(A40,vrm_program_reporting!A:I,9,FALSE)</f>
        <v>High</v>
      </c>
      <c r="N40" s="8">
        <f>L40/$L$103</f>
        <v>0.53125</v>
      </c>
      <c r="O40" s="2" t="str">
        <f ca="1">VLOOKUP(C40,vrm_program_reporting!C:M,11,FALSE)</f>
        <v>Not Due &gt; 30 Days</v>
      </c>
    </row>
    <row r="41" spans="1:15" ht="28.5" hidden="1" x14ac:dyDescent="0.2">
      <c r="A41" s="1" t="s">
        <v>44</v>
      </c>
      <c r="B41" s="1" t="s">
        <v>18</v>
      </c>
      <c r="C41" s="1" t="s">
        <v>116</v>
      </c>
      <c r="D41" s="1">
        <v>3</v>
      </c>
      <c r="E41" s="1">
        <v>2</v>
      </c>
      <c r="F41" s="1">
        <v>1</v>
      </c>
      <c r="G41" s="1">
        <v>2</v>
      </c>
      <c r="H41" s="1">
        <v>1</v>
      </c>
      <c r="I41" s="1">
        <v>1</v>
      </c>
      <c r="J41" s="1">
        <v>2</v>
      </c>
      <c r="K41" s="1">
        <v>3</v>
      </c>
      <c r="L41" s="1">
        <f t="shared" si="0"/>
        <v>7.5</v>
      </c>
      <c r="M41" s="1" t="str">
        <f>VLOOKUP(A41,vrm_program_reporting!A:I,9,FALSE)</f>
        <v>Medium</v>
      </c>
      <c r="N41" s="8">
        <f>L41/$L$103</f>
        <v>0.46875</v>
      </c>
      <c r="O41" s="2" t="str">
        <f ca="1">VLOOKUP(C41,vrm_program_reporting!C:M,11,FALSE)</f>
        <v>Not Due &gt; 30 Days</v>
      </c>
    </row>
    <row r="42" spans="1:15" hidden="1" x14ac:dyDescent="0.2">
      <c r="A42" s="1" t="s">
        <v>117</v>
      </c>
      <c r="B42" s="1" t="s">
        <v>49</v>
      </c>
      <c r="C42" s="1" t="s">
        <v>118</v>
      </c>
      <c r="D42" s="1">
        <v>3</v>
      </c>
      <c r="E42" s="1">
        <v>4</v>
      </c>
      <c r="F42" s="1">
        <v>4</v>
      </c>
      <c r="G42" s="1">
        <v>3</v>
      </c>
      <c r="H42" s="1">
        <v>3</v>
      </c>
      <c r="I42" s="1">
        <v>1</v>
      </c>
      <c r="J42" s="1">
        <v>2</v>
      </c>
      <c r="K42" s="1">
        <v>1</v>
      </c>
      <c r="L42" s="1">
        <f t="shared" si="0"/>
        <v>10.5</v>
      </c>
      <c r="M42" s="1" t="str">
        <f>VLOOKUP(A42,vrm_program_reporting!A:I,9,FALSE)</f>
        <v>High</v>
      </c>
      <c r="N42" s="8">
        <f>L42/$L$103</f>
        <v>0.65625</v>
      </c>
      <c r="O42" s="2" t="str">
        <f>VLOOKUP(C42,vrm_program_reporting!C:M,11,FALSE)</f>
        <v>Complete</v>
      </c>
    </row>
    <row r="43" spans="1:15" hidden="1" x14ac:dyDescent="0.2">
      <c r="A43" s="1" t="s">
        <v>119</v>
      </c>
      <c r="B43" s="1" t="s">
        <v>241</v>
      </c>
      <c r="C43" s="1" t="s">
        <v>120</v>
      </c>
      <c r="D43" s="1">
        <v>2</v>
      </c>
      <c r="E43" s="1">
        <v>1</v>
      </c>
      <c r="F43" s="1">
        <v>3</v>
      </c>
      <c r="G43" s="1">
        <v>4</v>
      </c>
      <c r="H43" s="1">
        <v>1</v>
      </c>
      <c r="I43" s="1">
        <v>4</v>
      </c>
      <c r="J43" s="1">
        <v>1</v>
      </c>
      <c r="K43" s="1">
        <v>4</v>
      </c>
      <c r="L43" s="1">
        <f t="shared" si="0"/>
        <v>10</v>
      </c>
      <c r="M43" s="1" t="str">
        <f>VLOOKUP(A43,vrm_program_reporting!A:I,9,FALSE)</f>
        <v>High</v>
      </c>
      <c r="N43" s="8">
        <f>L43/$L$103</f>
        <v>0.625</v>
      </c>
      <c r="O43" s="2" t="str">
        <f>VLOOKUP(C43,vrm_program_reporting!C:M,11,FALSE)</f>
        <v>Complete</v>
      </c>
    </row>
    <row r="44" spans="1:15" ht="28.5" hidden="1" x14ac:dyDescent="0.2">
      <c r="A44" s="1" t="s">
        <v>122</v>
      </c>
      <c r="B44" s="1" t="s">
        <v>53</v>
      </c>
      <c r="C44" s="1" t="s">
        <v>123</v>
      </c>
      <c r="D44" s="1">
        <v>1</v>
      </c>
      <c r="E44" s="1">
        <v>1</v>
      </c>
      <c r="F44" s="1">
        <v>1</v>
      </c>
      <c r="G44" s="1">
        <v>2</v>
      </c>
      <c r="H44" s="1">
        <v>4</v>
      </c>
      <c r="I44" s="1">
        <v>2</v>
      </c>
      <c r="J44" s="1">
        <v>1</v>
      </c>
      <c r="K44" s="1">
        <v>2</v>
      </c>
      <c r="L44" s="1">
        <f t="shared" si="0"/>
        <v>7</v>
      </c>
      <c r="M44" s="1" t="str">
        <f>VLOOKUP(A44,vrm_program_reporting!A:I,9,FALSE)</f>
        <v>Medium</v>
      </c>
      <c r="N44" s="8">
        <f>L44/$L$103</f>
        <v>0.4375</v>
      </c>
      <c r="O44" s="2" t="str">
        <f ca="1">VLOOKUP(C44,vrm_program_reporting!C:M,11,FALSE)</f>
        <v>Not Due &gt; 30 Days</v>
      </c>
    </row>
    <row r="45" spans="1:15" hidden="1" x14ac:dyDescent="0.2">
      <c r="A45" s="1" t="s">
        <v>124</v>
      </c>
      <c r="B45" s="1" t="s">
        <v>18</v>
      </c>
      <c r="C45" s="1" t="s">
        <v>125</v>
      </c>
      <c r="D45" s="1">
        <v>4</v>
      </c>
      <c r="E45" s="1">
        <v>4</v>
      </c>
      <c r="F45" s="1">
        <v>4</v>
      </c>
      <c r="G45" s="1">
        <v>3</v>
      </c>
      <c r="H45" s="1">
        <v>4</v>
      </c>
      <c r="I45" s="1">
        <v>3</v>
      </c>
      <c r="J45" s="1">
        <v>4</v>
      </c>
      <c r="K45" s="1">
        <v>4</v>
      </c>
      <c r="L45" s="1">
        <f t="shared" si="0"/>
        <v>15</v>
      </c>
      <c r="M45" s="1" t="str">
        <f>VLOOKUP(A45,vrm_program_reporting!A:I,9,FALSE)</f>
        <v>Critical</v>
      </c>
      <c r="N45" s="8">
        <f>L45/$L$103</f>
        <v>0.9375</v>
      </c>
      <c r="O45" s="2" t="str">
        <f>VLOOKUP(C45,vrm_program_reporting!C:M,11,FALSE)</f>
        <v>Complete</v>
      </c>
    </row>
    <row r="46" spans="1:15" ht="28.5" hidden="1" x14ac:dyDescent="0.2">
      <c r="A46" s="1" t="s">
        <v>68</v>
      </c>
      <c r="B46" s="1" t="s">
        <v>39</v>
      </c>
      <c r="C46" s="1" t="s">
        <v>126</v>
      </c>
      <c r="D46" s="1">
        <v>4</v>
      </c>
      <c r="E46" s="1">
        <v>2</v>
      </c>
      <c r="F46" s="1">
        <v>3</v>
      </c>
      <c r="G46" s="1">
        <v>2</v>
      </c>
      <c r="H46" s="1">
        <v>2</v>
      </c>
      <c r="I46" s="1">
        <v>2</v>
      </c>
      <c r="J46" s="1">
        <v>1</v>
      </c>
      <c r="K46" s="1">
        <v>1</v>
      </c>
      <c r="L46" s="1">
        <f t="shared" si="0"/>
        <v>8.5</v>
      </c>
      <c r="M46" s="1" t="str">
        <f>VLOOKUP(A46,vrm_program_reporting!A:I,9,FALSE)</f>
        <v>Medium</v>
      </c>
      <c r="N46" s="8">
        <f>L46/$L$103</f>
        <v>0.53125</v>
      </c>
      <c r="O46" s="2" t="str">
        <f ca="1">VLOOKUP(C46,vrm_program_reporting!C:M,11,FALSE)</f>
        <v>Past Due &gt; 30 Days</v>
      </c>
    </row>
    <row r="47" spans="1:15" hidden="1" x14ac:dyDescent="0.2">
      <c r="A47" s="1" t="s">
        <v>127</v>
      </c>
      <c r="B47" s="1" t="s">
        <v>56</v>
      </c>
      <c r="C47" s="1" t="s">
        <v>128</v>
      </c>
      <c r="D47" s="1">
        <v>4</v>
      </c>
      <c r="E47" s="1">
        <v>4</v>
      </c>
      <c r="F47" s="1">
        <v>4</v>
      </c>
      <c r="G47" s="1">
        <v>1</v>
      </c>
      <c r="H47" s="1">
        <v>3</v>
      </c>
      <c r="I47" s="1">
        <v>2</v>
      </c>
      <c r="J47" s="1">
        <v>3</v>
      </c>
      <c r="K47" s="1">
        <v>2</v>
      </c>
      <c r="L47" s="1">
        <f t="shared" si="0"/>
        <v>11.5</v>
      </c>
      <c r="M47" s="1" t="str">
        <f>VLOOKUP(A47,vrm_program_reporting!A:I,9,FALSE)</f>
        <v>High</v>
      </c>
      <c r="N47" s="8">
        <f>L47/$L$103</f>
        <v>0.71875</v>
      </c>
      <c r="O47" s="2" t="str">
        <f>VLOOKUP(C47,vrm_program_reporting!C:M,11,FALSE)</f>
        <v>Complete</v>
      </c>
    </row>
    <row r="48" spans="1:15" ht="28.5" hidden="1" x14ac:dyDescent="0.2">
      <c r="A48" s="1" t="s">
        <v>119</v>
      </c>
      <c r="B48" s="1" t="s">
        <v>39</v>
      </c>
      <c r="C48" s="1" t="s">
        <v>129</v>
      </c>
      <c r="D48" s="1">
        <v>3</v>
      </c>
      <c r="E48" s="1">
        <v>3</v>
      </c>
      <c r="F48" s="1">
        <v>2</v>
      </c>
      <c r="G48" s="1">
        <v>3</v>
      </c>
      <c r="H48" s="1">
        <v>2</v>
      </c>
      <c r="I48" s="1">
        <v>1</v>
      </c>
      <c r="J48" s="1">
        <v>3</v>
      </c>
      <c r="K48" s="1">
        <v>4</v>
      </c>
      <c r="L48" s="1">
        <f t="shared" si="0"/>
        <v>10.5</v>
      </c>
      <c r="M48" s="1" t="str">
        <f>VLOOKUP(A48,vrm_program_reporting!A:I,9,FALSE)</f>
        <v>High</v>
      </c>
      <c r="N48" s="8">
        <f>L48/$L$103</f>
        <v>0.65625</v>
      </c>
      <c r="O48" s="2" t="str">
        <f ca="1">VLOOKUP(C48,vrm_program_reporting!C:M,11,FALSE)</f>
        <v>Not Due &gt; 30 Days</v>
      </c>
    </row>
    <row r="49" spans="1:15" ht="28.5" hidden="1" x14ac:dyDescent="0.2">
      <c r="A49" s="1" t="s">
        <v>72</v>
      </c>
      <c r="B49" s="1" t="s">
        <v>27</v>
      </c>
      <c r="C49" s="1" t="s">
        <v>130</v>
      </c>
      <c r="D49" s="1">
        <v>1</v>
      </c>
      <c r="E49" s="1">
        <v>1</v>
      </c>
      <c r="F49" s="1">
        <v>2</v>
      </c>
      <c r="G49" s="1">
        <v>4</v>
      </c>
      <c r="H49" s="1">
        <v>2</v>
      </c>
      <c r="I49" s="1">
        <v>2</v>
      </c>
      <c r="J49" s="1">
        <v>4</v>
      </c>
      <c r="K49" s="1">
        <v>2</v>
      </c>
      <c r="L49" s="1">
        <f t="shared" si="0"/>
        <v>9</v>
      </c>
      <c r="M49" s="1" t="str">
        <f>VLOOKUP(A49,vrm_program_reporting!A:I,9,FALSE)</f>
        <v>Medium</v>
      </c>
      <c r="N49" s="8">
        <f>L49/$L$103</f>
        <v>0.5625</v>
      </c>
      <c r="O49" s="2" t="str">
        <f ca="1">VLOOKUP(C49,vrm_program_reporting!C:M,11,FALSE)</f>
        <v>Not Due &gt; 30 Days</v>
      </c>
    </row>
    <row r="50" spans="1:15" ht="28.5" hidden="1" x14ac:dyDescent="0.2">
      <c r="A50" s="1" t="s">
        <v>132</v>
      </c>
      <c r="B50" s="1" t="s">
        <v>56</v>
      </c>
      <c r="C50" s="1" t="s">
        <v>133</v>
      </c>
      <c r="D50" s="1">
        <v>3</v>
      </c>
      <c r="E50" s="1">
        <v>4</v>
      </c>
      <c r="F50" s="1">
        <v>2</v>
      </c>
      <c r="G50" s="1">
        <v>1</v>
      </c>
      <c r="H50" s="1">
        <v>4</v>
      </c>
      <c r="I50" s="1">
        <v>3</v>
      </c>
      <c r="J50" s="1">
        <v>1</v>
      </c>
      <c r="K50" s="1">
        <v>3</v>
      </c>
      <c r="L50" s="1">
        <f t="shared" si="0"/>
        <v>10.5</v>
      </c>
      <c r="M50" s="1" t="str">
        <f>VLOOKUP(A50,vrm_program_reporting!A:I,9,FALSE)</f>
        <v>High</v>
      </c>
      <c r="N50" s="8">
        <f>L50/$L$103</f>
        <v>0.65625</v>
      </c>
      <c r="O50" s="2" t="str">
        <f ca="1">VLOOKUP(C50,vrm_program_reporting!C:M,11,FALSE)</f>
        <v>Not Due &gt; 30 Days</v>
      </c>
    </row>
    <row r="51" spans="1:15" ht="28.5" hidden="1" x14ac:dyDescent="0.2">
      <c r="A51" s="1" t="s">
        <v>134</v>
      </c>
      <c r="B51" s="1" t="s">
        <v>56</v>
      </c>
      <c r="C51" s="1" t="s">
        <v>135</v>
      </c>
      <c r="D51" s="1">
        <v>2</v>
      </c>
      <c r="E51" s="1">
        <v>2</v>
      </c>
      <c r="F51" s="1">
        <v>2</v>
      </c>
      <c r="G51" s="1">
        <v>1</v>
      </c>
      <c r="H51" s="1">
        <v>1</v>
      </c>
      <c r="I51" s="1">
        <v>4</v>
      </c>
      <c r="J51" s="1">
        <v>2</v>
      </c>
      <c r="K51" s="1">
        <v>3</v>
      </c>
      <c r="L51" s="1">
        <f t="shared" si="0"/>
        <v>8.5</v>
      </c>
      <c r="M51" s="1" t="str">
        <f>VLOOKUP(A51,vrm_program_reporting!A:I,9,FALSE)</f>
        <v>Medium</v>
      </c>
      <c r="N51" s="8">
        <f>L51/$L$103</f>
        <v>0.53125</v>
      </c>
      <c r="O51" s="2" t="str">
        <f ca="1">VLOOKUP(C51,vrm_program_reporting!C:M,11,FALSE)</f>
        <v>Not Due &gt; 30 Days</v>
      </c>
    </row>
    <row r="52" spans="1:15" ht="28.5" hidden="1" x14ac:dyDescent="0.2">
      <c r="A52" s="1" t="s">
        <v>122</v>
      </c>
      <c r="B52" s="1" t="s">
        <v>45</v>
      </c>
      <c r="C52" s="1" t="s">
        <v>136</v>
      </c>
      <c r="D52" s="1">
        <v>3</v>
      </c>
      <c r="E52" s="1">
        <v>3</v>
      </c>
      <c r="F52" s="1">
        <v>2</v>
      </c>
      <c r="G52" s="1">
        <v>2</v>
      </c>
      <c r="H52" s="1">
        <v>2</v>
      </c>
      <c r="I52" s="1">
        <v>1</v>
      </c>
      <c r="J52" s="1">
        <v>3</v>
      </c>
      <c r="K52" s="1">
        <v>3</v>
      </c>
      <c r="L52" s="1">
        <f t="shared" si="0"/>
        <v>9.5</v>
      </c>
      <c r="M52" s="1" t="str">
        <f>VLOOKUP(A52,vrm_program_reporting!A:I,9,FALSE)</f>
        <v>Medium</v>
      </c>
      <c r="N52" s="8">
        <f>L52/$L$103</f>
        <v>0.59375</v>
      </c>
      <c r="O52" s="2" t="str">
        <f ca="1">VLOOKUP(C52,vrm_program_reporting!C:M,11,FALSE)</f>
        <v>Not Due &gt; 30 Days</v>
      </c>
    </row>
    <row r="53" spans="1:15" ht="28.5" hidden="1" x14ac:dyDescent="0.2">
      <c r="A53" s="1" t="s">
        <v>137</v>
      </c>
      <c r="B53" s="1" t="s">
        <v>56</v>
      </c>
      <c r="C53" s="1" t="s">
        <v>138</v>
      </c>
      <c r="D53" s="1">
        <v>4</v>
      </c>
      <c r="E53" s="1">
        <v>1</v>
      </c>
      <c r="F53" s="1">
        <v>2</v>
      </c>
      <c r="G53" s="1">
        <v>1</v>
      </c>
      <c r="H53" s="1">
        <v>1</v>
      </c>
      <c r="I53" s="1">
        <v>2</v>
      </c>
      <c r="J53" s="1">
        <v>1</v>
      </c>
      <c r="K53" s="1">
        <v>4</v>
      </c>
      <c r="L53" s="1">
        <f t="shared" si="0"/>
        <v>8</v>
      </c>
      <c r="M53" s="1" t="str">
        <f>VLOOKUP(A53,vrm_program_reporting!A:I,9,FALSE)</f>
        <v>Medium</v>
      </c>
      <c r="N53" s="8">
        <f>L53/$L$103</f>
        <v>0.5</v>
      </c>
      <c r="O53" s="2" t="str">
        <f ca="1">VLOOKUP(C53,vrm_program_reporting!C:M,11,FALSE)</f>
        <v>Not Due &gt; 30 Days</v>
      </c>
    </row>
    <row r="54" spans="1:15" ht="28.5" hidden="1" x14ac:dyDescent="0.2">
      <c r="A54" s="1" t="s">
        <v>59</v>
      </c>
      <c r="B54" s="1" t="s">
        <v>241</v>
      </c>
      <c r="C54" s="1" t="s">
        <v>139</v>
      </c>
      <c r="D54" s="1">
        <v>2</v>
      </c>
      <c r="E54" s="1">
        <v>3</v>
      </c>
      <c r="F54" s="1">
        <v>3</v>
      </c>
      <c r="G54" s="1">
        <v>2</v>
      </c>
      <c r="H54" s="1">
        <v>1</v>
      </c>
      <c r="I54" s="1">
        <v>1</v>
      </c>
      <c r="J54" s="1">
        <v>4</v>
      </c>
      <c r="K54" s="1">
        <v>1</v>
      </c>
      <c r="L54" s="1">
        <f t="shared" si="0"/>
        <v>8.5</v>
      </c>
      <c r="M54" s="1" t="str">
        <f>VLOOKUP(A54,vrm_program_reporting!A:I,9,FALSE)</f>
        <v>High</v>
      </c>
      <c r="N54" s="8">
        <f>L54/$L$103</f>
        <v>0.53125</v>
      </c>
      <c r="O54" s="2" t="str">
        <f ca="1">VLOOKUP(C54,vrm_program_reporting!C:M,11,FALSE)</f>
        <v>Not Due &gt; 30 Days</v>
      </c>
    </row>
    <row r="55" spans="1:15" ht="28.5" hidden="1" x14ac:dyDescent="0.2">
      <c r="A55" s="1" t="s">
        <v>68</v>
      </c>
      <c r="B55" s="1" t="s">
        <v>241</v>
      </c>
      <c r="C55" s="1" t="s">
        <v>140</v>
      </c>
      <c r="D55" s="1">
        <v>3</v>
      </c>
      <c r="E55" s="1">
        <v>1</v>
      </c>
      <c r="F55" s="1">
        <v>3</v>
      </c>
      <c r="G55" s="1">
        <v>3</v>
      </c>
      <c r="H55" s="1">
        <v>2</v>
      </c>
      <c r="I55" s="1">
        <v>3</v>
      </c>
      <c r="J55" s="1">
        <v>1</v>
      </c>
      <c r="K55" s="1">
        <v>3</v>
      </c>
      <c r="L55" s="1">
        <f t="shared" si="0"/>
        <v>9.5</v>
      </c>
      <c r="M55" s="1" t="str">
        <f>VLOOKUP(A55,vrm_program_reporting!A:I,9,FALSE)</f>
        <v>Medium</v>
      </c>
      <c r="N55" s="8">
        <f>L55/$L$103</f>
        <v>0.59375</v>
      </c>
      <c r="O55" s="2" t="str">
        <f ca="1">VLOOKUP(C55,vrm_program_reporting!C:M,11,FALSE)</f>
        <v>Not Due &gt; 30 Days</v>
      </c>
    </row>
    <row r="56" spans="1:15" hidden="1" x14ac:dyDescent="0.2">
      <c r="A56" s="1" t="s">
        <v>68</v>
      </c>
      <c r="B56" s="1" t="s">
        <v>45</v>
      </c>
      <c r="C56" s="1" t="s">
        <v>141</v>
      </c>
      <c r="D56" s="1">
        <v>3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2</v>
      </c>
      <c r="K56" s="1">
        <v>4</v>
      </c>
      <c r="L56" s="1">
        <f t="shared" si="0"/>
        <v>14.5</v>
      </c>
      <c r="M56" s="1" t="str">
        <f>VLOOKUP(A56,vrm_program_reporting!A:I,9,FALSE)</f>
        <v>Medium</v>
      </c>
      <c r="N56" s="8">
        <f>L56/$L$103</f>
        <v>0.90625</v>
      </c>
      <c r="O56" s="2" t="str">
        <f>VLOOKUP(C56,vrm_program_reporting!C:M,11,FALSE)</f>
        <v>Complete</v>
      </c>
    </row>
    <row r="57" spans="1:15" ht="28.5" hidden="1" x14ac:dyDescent="0.2">
      <c r="A57" s="1" t="s">
        <v>142</v>
      </c>
      <c r="B57" s="1" t="s">
        <v>27</v>
      </c>
      <c r="C57" s="1" t="s">
        <v>143</v>
      </c>
      <c r="D57" s="1">
        <v>1</v>
      </c>
      <c r="E57" s="1">
        <v>3</v>
      </c>
      <c r="F57" s="1">
        <v>4</v>
      </c>
      <c r="G57" s="1">
        <v>1</v>
      </c>
      <c r="H57" s="1">
        <v>1</v>
      </c>
      <c r="I57" s="1">
        <v>3</v>
      </c>
      <c r="J57" s="1">
        <v>2</v>
      </c>
      <c r="K57" s="1">
        <v>1</v>
      </c>
      <c r="L57" s="1">
        <f t="shared" si="0"/>
        <v>8</v>
      </c>
      <c r="M57" s="1" t="str">
        <f>VLOOKUP(A57,vrm_program_reporting!A:I,9,FALSE)</f>
        <v>Medium</v>
      </c>
      <c r="N57" s="8">
        <f>L57/$L$103</f>
        <v>0.5</v>
      </c>
      <c r="O57" s="2" t="str">
        <f ca="1">VLOOKUP(C57,vrm_program_reporting!C:M,11,FALSE)</f>
        <v>Not Due &gt; 30 Days</v>
      </c>
    </row>
    <row r="58" spans="1:15" ht="28.5" hidden="1" x14ac:dyDescent="0.2">
      <c r="A58" s="1" t="s">
        <v>144</v>
      </c>
      <c r="B58" s="1" t="s">
        <v>241</v>
      </c>
      <c r="C58" s="1" t="s">
        <v>145</v>
      </c>
      <c r="D58" s="1">
        <v>2</v>
      </c>
      <c r="E58" s="1">
        <v>3</v>
      </c>
      <c r="F58" s="1">
        <v>1</v>
      </c>
      <c r="G58" s="1">
        <v>4</v>
      </c>
      <c r="H58" s="1">
        <v>3</v>
      </c>
      <c r="I58" s="1">
        <v>2</v>
      </c>
      <c r="J58" s="1">
        <v>1</v>
      </c>
      <c r="K58" s="1">
        <v>1</v>
      </c>
      <c r="L58" s="1">
        <f t="shared" si="0"/>
        <v>8.5</v>
      </c>
      <c r="M58" s="1" t="str">
        <f>VLOOKUP(A58,vrm_program_reporting!A:I,9,FALSE)</f>
        <v>Medium</v>
      </c>
      <c r="N58" s="8">
        <f>L58/$L$103</f>
        <v>0.53125</v>
      </c>
      <c r="O58" s="2" t="str">
        <f ca="1">VLOOKUP(C58,vrm_program_reporting!C:M,11,FALSE)</f>
        <v>Not Due &gt; 30 Days</v>
      </c>
    </row>
    <row r="59" spans="1:15" ht="42.75" hidden="1" x14ac:dyDescent="0.2">
      <c r="A59" s="1" t="s">
        <v>134</v>
      </c>
      <c r="B59" s="1" t="s">
        <v>45</v>
      </c>
      <c r="C59" s="1" t="s">
        <v>146</v>
      </c>
      <c r="D59" s="1">
        <v>3</v>
      </c>
      <c r="E59" s="1">
        <v>2</v>
      </c>
      <c r="F59" s="1">
        <v>2</v>
      </c>
      <c r="G59" s="1">
        <v>2</v>
      </c>
      <c r="H59" s="1">
        <v>4</v>
      </c>
      <c r="I59" s="1">
        <v>3</v>
      </c>
      <c r="J59" s="1">
        <v>1</v>
      </c>
      <c r="K59" s="1">
        <v>2</v>
      </c>
      <c r="L59" s="1">
        <f t="shared" si="0"/>
        <v>9.5</v>
      </c>
      <c r="M59" s="1" t="str">
        <f>VLOOKUP(A59,vrm_program_reporting!A:I,9,FALSE)</f>
        <v>Medium</v>
      </c>
      <c r="N59" s="8">
        <f>L59/$L$103</f>
        <v>0.59375</v>
      </c>
      <c r="O59" s="2" t="str">
        <f ca="1">VLOOKUP(C59,vrm_program_reporting!C:M,11,FALSE)</f>
        <v>In Progress - Due in &lt; 15 Days</v>
      </c>
    </row>
    <row r="60" spans="1:15" hidden="1" x14ac:dyDescent="0.2">
      <c r="A60" s="1" t="s">
        <v>26</v>
      </c>
      <c r="B60" s="1" t="s">
        <v>27</v>
      </c>
      <c r="C60" s="1" t="s">
        <v>147</v>
      </c>
      <c r="D60" s="1">
        <v>1</v>
      </c>
      <c r="E60" s="1">
        <v>2</v>
      </c>
      <c r="F60" s="1">
        <v>3</v>
      </c>
      <c r="G60" s="1">
        <v>3</v>
      </c>
      <c r="H60" s="1">
        <v>4</v>
      </c>
      <c r="I60" s="1">
        <v>1</v>
      </c>
      <c r="J60" s="1">
        <v>2</v>
      </c>
      <c r="K60" s="1">
        <v>4</v>
      </c>
      <c r="L60" s="1">
        <f t="shared" si="0"/>
        <v>10</v>
      </c>
      <c r="M60" s="1" t="str">
        <f>VLOOKUP(A60,vrm_program_reporting!A:I,9,FALSE)</f>
        <v>High</v>
      </c>
      <c r="N60" s="8">
        <f>L60/$L$103</f>
        <v>0.625</v>
      </c>
      <c r="O60" s="2" t="str">
        <f>VLOOKUP(C60,vrm_program_reporting!C:M,11,FALSE)</f>
        <v>Complete</v>
      </c>
    </row>
    <row r="61" spans="1:15" ht="28.5" hidden="1" x14ac:dyDescent="0.2">
      <c r="A61" s="1" t="s">
        <v>142</v>
      </c>
      <c r="B61" s="1" t="s">
        <v>39</v>
      </c>
      <c r="C61" s="1" t="s">
        <v>148</v>
      </c>
      <c r="D61" s="1">
        <v>1</v>
      </c>
      <c r="E61" s="1">
        <v>2</v>
      </c>
      <c r="F61" s="1">
        <v>1</v>
      </c>
      <c r="G61" s="1">
        <v>4</v>
      </c>
      <c r="H61" s="1">
        <v>3</v>
      </c>
      <c r="I61" s="1">
        <v>4</v>
      </c>
      <c r="J61" s="1">
        <v>1</v>
      </c>
      <c r="K61" s="1">
        <v>3</v>
      </c>
      <c r="L61" s="1">
        <f t="shared" si="0"/>
        <v>9.5</v>
      </c>
      <c r="M61" s="1" t="str">
        <f>VLOOKUP(A61,vrm_program_reporting!A:I,9,FALSE)</f>
        <v>Medium</v>
      </c>
      <c r="N61" s="8">
        <f>L61/$L$103</f>
        <v>0.59375</v>
      </c>
      <c r="O61" s="2" t="str">
        <f ca="1">VLOOKUP(C61,vrm_program_reporting!C:M,11,FALSE)</f>
        <v>Not Due &gt; 30 Days</v>
      </c>
    </row>
    <row r="62" spans="1:15" ht="28.5" hidden="1" x14ac:dyDescent="0.2">
      <c r="A62" s="1" t="s">
        <v>149</v>
      </c>
      <c r="B62" s="1" t="s">
        <v>150</v>
      </c>
      <c r="C62" s="1" t="s">
        <v>151</v>
      </c>
      <c r="D62" s="1">
        <v>4</v>
      </c>
      <c r="E62" s="1">
        <v>1</v>
      </c>
      <c r="F62" s="1">
        <v>1</v>
      </c>
      <c r="G62" s="1">
        <v>4</v>
      </c>
      <c r="H62" s="1">
        <v>1</v>
      </c>
      <c r="I62" s="1">
        <v>3</v>
      </c>
      <c r="J62" s="1">
        <v>4</v>
      </c>
      <c r="K62" s="1">
        <v>4</v>
      </c>
      <c r="L62" s="1">
        <f t="shared" si="0"/>
        <v>11</v>
      </c>
      <c r="M62" s="1" t="str">
        <f>VLOOKUP(A62,vrm_program_reporting!A:I,9,FALSE)</f>
        <v>High</v>
      </c>
      <c r="N62" s="8">
        <f>L62/$L$103</f>
        <v>0.6875</v>
      </c>
      <c r="O62" s="2" t="str">
        <f ca="1">VLOOKUP(C62,vrm_program_reporting!C:M,11,FALSE)</f>
        <v>Not Due &gt; 30 Days</v>
      </c>
    </row>
    <row r="63" spans="1:15" ht="28.5" hidden="1" x14ac:dyDescent="0.2">
      <c r="A63" s="1" t="s">
        <v>137</v>
      </c>
      <c r="B63" s="1" t="s">
        <v>49</v>
      </c>
      <c r="C63" s="1" t="s">
        <v>152</v>
      </c>
      <c r="D63" s="1">
        <v>1</v>
      </c>
      <c r="E63" s="1">
        <v>3</v>
      </c>
      <c r="F63" s="1">
        <v>2</v>
      </c>
      <c r="G63" s="1">
        <v>2</v>
      </c>
      <c r="H63" s="1">
        <v>2</v>
      </c>
      <c r="I63" s="1">
        <v>2</v>
      </c>
      <c r="J63" s="1">
        <v>3</v>
      </c>
      <c r="K63" s="1">
        <v>2</v>
      </c>
      <c r="L63" s="1">
        <f t="shared" si="0"/>
        <v>8.5</v>
      </c>
      <c r="M63" s="1" t="str">
        <f>VLOOKUP(A63,vrm_program_reporting!A:I,9,FALSE)</f>
        <v>Medium</v>
      </c>
      <c r="N63" s="8">
        <f>L63/$L$103</f>
        <v>0.53125</v>
      </c>
      <c r="O63" s="2" t="str">
        <f ca="1">VLOOKUP(C63,vrm_program_reporting!C:M,11,FALSE)</f>
        <v>Not Due &gt; 30 Days</v>
      </c>
    </row>
    <row r="64" spans="1:15" ht="28.5" x14ac:dyDescent="0.2">
      <c r="A64" s="1" t="s">
        <v>90</v>
      </c>
      <c r="B64" s="1" t="s">
        <v>153</v>
      </c>
      <c r="C64" s="1" t="s">
        <v>154</v>
      </c>
      <c r="D64" s="1">
        <v>2</v>
      </c>
      <c r="E64" s="1">
        <v>2</v>
      </c>
      <c r="F64" s="1">
        <v>3</v>
      </c>
      <c r="G64" s="1">
        <v>2</v>
      </c>
      <c r="H64" s="1">
        <v>4</v>
      </c>
      <c r="I64" s="1">
        <v>3</v>
      </c>
      <c r="J64" s="1">
        <v>1</v>
      </c>
      <c r="K64" s="1">
        <v>2</v>
      </c>
      <c r="L64" s="1">
        <f t="shared" si="0"/>
        <v>9.5</v>
      </c>
      <c r="M64" s="1" t="str">
        <f>VLOOKUP(A64,vrm_program_reporting!A:I,9,FALSE)</f>
        <v>High</v>
      </c>
      <c r="N64" s="8">
        <f>L64/$L$103</f>
        <v>0.59375</v>
      </c>
      <c r="O64" s="2" t="str">
        <f ca="1">VLOOKUP(C64,vrm_program_reporting!C:M,11,FALSE)</f>
        <v>Not Due &gt; 30 Days</v>
      </c>
    </row>
    <row r="65" spans="1:15" hidden="1" x14ac:dyDescent="0.2">
      <c r="A65" s="1" t="s">
        <v>103</v>
      </c>
      <c r="B65" s="1" t="s">
        <v>69</v>
      </c>
      <c r="C65" s="1" t="s">
        <v>155</v>
      </c>
      <c r="D65" s="1">
        <v>3</v>
      </c>
      <c r="E65" s="1">
        <v>1</v>
      </c>
      <c r="F65" s="1">
        <v>3</v>
      </c>
      <c r="G65" s="1">
        <v>4</v>
      </c>
      <c r="H65" s="1">
        <v>3</v>
      </c>
      <c r="I65" s="1">
        <v>2</v>
      </c>
      <c r="J65" s="1">
        <v>2</v>
      </c>
      <c r="K65" s="1">
        <v>4</v>
      </c>
      <c r="L65" s="1">
        <f t="shared" si="0"/>
        <v>11</v>
      </c>
      <c r="M65" s="1" t="str">
        <f>VLOOKUP(A65,vrm_program_reporting!A:I,9,FALSE)</f>
        <v>High</v>
      </c>
      <c r="N65" s="8">
        <f>L65/$L$103</f>
        <v>0.6875</v>
      </c>
      <c r="O65" s="2" t="str">
        <f>VLOOKUP(C65,vrm_program_reporting!C:M,11,FALSE)</f>
        <v>Complete</v>
      </c>
    </row>
    <row r="66" spans="1:15" ht="28.5" hidden="1" x14ac:dyDescent="0.2">
      <c r="A66" s="1" t="s">
        <v>156</v>
      </c>
      <c r="B66" s="1" t="s">
        <v>153</v>
      </c>
      <c r="C66" s="1" t="s">
        <v>157</v>
      </c>
      <c r="D66" s="1">
        <v>1</v>
      </c>
      <c r="E66" s="1">
        <v>4</v>
      </c>
      <c r="F66" s="1">
        <v>3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f t="shared" si="0"/>
        <v>6.5</v>
      </c>
      <c r="M66" s="1" t="str">
        <f>VLOOKUP(A66,vrm_program_reporting!A:I,9,FALSE)</f>
        <v>Low</v>
      </c>
      <c r="N66" s="8">
        <f>L66/$L$103</f>
        <v>0.40625</v>
      </c>
      <c r="O66" s="2" t="str">
        <f ca="1">VLOOKUP(C66,vrm_program_reporting!C:M,11,FALSE)</f>
        <v>Not Due &gt; 30 Days</v>
      </c>
    </row>
    <row r="67" spans="1:15" ht="28.5" hidden="1" x14ac:dyDescent="0.2">
      <c r="A67" s="1" t="s">
        <v>134</v>
      </c>
      <c r="B67" s="1" t="s">
        <v>53</v>
      </c>
      <c r="C67" s="1" t="s">
        <v>158</v>
      </c>
      <c r="D67" s="1">
        <v>4</v>
      </c>
      <c r="E67" s="1">
        <v>3</v>
      </c>
      <c r="F67" s="1">
        <v>2</v>
      </c>
      <c r="G67" s="1">
        <v>3</v>
      </c>
      <c r="H67" s="1">
        <v>2</v>
      </c>
      <c r="I67" s="1">
        <v>4</v>
      </c>
      <c r="J67" s="1">
        <v>4</v>
      </c>
      <c r="K67" s="1">
        <v>2</v>
      </c>
      <c r="L67" s="1">
        <f t="shared" ref="L67:L103" si="1">0.5*(D67+F67+G67+J67+K67)+0.5*(E67+H67+I67)</f>
        <v>12</v>
      </c>
      <c r="M67" s="1" t="str">
        <f>VLOOKUP(A67,vrm_program_reporting!A:I,9,FALSE)</f>
        <v>Medium</v>
      </c>
      <c r="N67" s="8">
        <f>L67/$L$103</f>
        <v>0.75</v>
      </c>
      <c r="O67" s="2" t="str">
        <f ca="1">VLOOKUP(C67,vrm_program_reporting!C:M,11,FALSE)</f>
        <v>Not Due &gt; 30 Days</v>
      </c>
    </row>
    <row r="68" spans="1:15" ht="28.5" hidden="1" x14ac:dyDescent="0.2">
      <c r="A68" s="1" t="s">
        <v>103</v>
      </c>
      <c r="B68" s="1" t="s">
        <v>56</v>
      </c>
      <c r="C68" s="1" t="s">
        <v>159</v>
      </c>
      <c r="D68" s="1">
        <v>3</v>
      </c>
      <c r="E68" s="1">
        <v>3</v>
      </c>
      <c r="F68" s="1">
        <v>1</v>
      </c>
      <c r="G68" s="1">
        <v>2</v>
      </c>
      <c r="H68" s="1">
        <v>2</v>
      </c>
      <c r="I68" s="1">
        <v>2</v>
      </c>
      <c r="J68" s="1">
        <v>4</v>
      </c>
      <c r="K68" s="1">
        <v>1</v>
      </c>
      <c r="L68" s="1">
        <f t="shared" si="1"/>
        <v>9</v>
      </c>
      <c r="M68" s="1" t="str">
        <f>VLOOKUP(A68,vrm_program_reporting!A:I,9,FALSE)</f>
        <v>High</v>
      </c>
      <c r="N68" s="8">
        <f>L68/$L$103</f>
        <v>0.5625</v>
      </c>
      <c r="O68" s="2" t="str">
        <f ca="1">VLOOKUP(C68,vrm_program_reporting!C:M,11,FALSE)</f>
        <v>Not Due &gt; 30 Days</v>
      </c>
    </row>
    <row r="69" spans="1:15" ht="28.5" hidden="1" x14ac:dyDescent="0.2">
      <c r="A69" s="1" t="s">
        <v>122</v>
      </c>
      <c r="B69" s="1" t="s">
        <v>39</v>
      </c>
      <c r="C69" s="1" t="s">
        <v>160</v>
      </c>
      <c r="D69" s="1">
        <v>4</v>
      </c>
      <c r="E69" s="1">
        <v>3</v>
      </c>
      <c r="F69" s="1">
        <v>1</v>
      </c>
      <c r="G69" s="1">
        <v>1</v>
      </c>
      <c r="H69" s="1">
        <v>1</v>
      </c>
      <c r="I69" s="1">
        <v>2</v>
      </c>
      <c r="J69" s="1">
        <v>3</v>
      </c>
      <c r="K69" s="1">
        <v>1</v>
      </c>
      <c r="L69" s="1">
        <f t="shared" si="1"/>
        <v>8</v>
      </c>
      <c r="M69" s="1" t="str">
        <f>VLOOKUP(A69,vrm_program_reporting!A:I,9,FALSE)</f>
        <v>Medium</v>
      </c>
      <c r="N69" s="8">
        <f>L69/$L$103</f>
        <v>0.5</v>
      </c>
      <c r="O69" s="2" t="str">
        <f ca="1">VLOOKUP(C69,vrm_program_reporting!C:M,11,FALSE)</f>
        <v>Not Due &gt; 30 Days</v>
      </c>
    </row>
    <row r="70" spans="1:15" ht="28.5" hidden="1" x14ac:dyDescent="0.2">
      <c r="A70" s="1" t="s">
        <v>161</v>
      </c>
      <c r="B70" s="1" t="s">
        <v>241</v>
      </c>
      <c r="C70" s="1" t="s">
        <v>162</v>
      </c>
      <c r="D70" s="1">
        <v>3</v>
      </c>
      <c r="E70" s="1">
        <v>1</v>
      </c>
      <c r="F70" s="1">
        <v>1</v>
      </c>
      <c r="G70" s="1">
        <v>4</v>
      </c>
      <c r="H70" s="1">
        <v>4</v>
      </c>
      <c r="I70" s="1">
        <v>3</v>
      </c>
      <c r="J70" s="1">
        <v>1</v>
      </c>
      <c r="K70" s="1">
        <v>1</v>
      </c>
      <c r="L70" s="1">
        <f t="shared" si="1"/>
        <v>9</v>
      </c>
      <c r="M70" s="1" t="str">
        <f>VLOOKUP(A70,vrm_program_reporting!A:I,9,FALSE)</f>
        <v>Medium</v>
      </c>
      <c r="N70" s="8">
        <f>L70/$L$103</f>
        <v>0.5625</v>
      </c>
      <c r="O70" s="2" t="str">
        <f ca="1">VLOOKUP(C70,vrm_program_reporting!C:M,11,FALSE)</f>
        <v>Not Due &gt; 30 Days</v>
      </c>
    </row>
    <row r="71" spans="1:15" ht="28.5" hidden="1" x14ac:dyDescent="0.2">
      <c r="A71" s="1" t="s">
        <v>72</v>
      </c>
      <c r="B71" s="1" t="s">
        <v>27</v>
      </c>
      <c r="C71" s="1" t="s">
        <v>163</v>
      </c>
      <c r="D71" s="1">
        <v>1</v>
      </c>
      <c r="E71" s="1">
        <v>1</v>
      </c>
      <c r="F71" s="1">
        <v>2</v>
      </c>
      <c r="G71" s="1">
        <v>2</v>
      </c>
      <c r="H71" s="1">
        <v>1</v>
      </c>
      <c r="I71" s="1">
        <v>1</v>
      </c>
      <c r="J71" s="1">
        <v>2</v>
      </c>
      <c r="K71" s="1">
        <v>3</v>
      </c>
      <c r="L71" s="1">
        <f t="shared" si="1"/>
        <v>6.5</v>
      </c>
      <c r="M71" s="1" t="str">
        <f>VLOOKUP(A71,vrm_program_reporting!A:I,9,FALSE)</f>
        <v>Medium</v>
      </c>
      <c r="N71" s="8">
        <f>L71/$L$103</f>
        <v>0.40625</v>
      </c>
      <c r="O71" s="2" t="str">
        <f ca="1">VLOOKUP(C71,vrm_program_reporting!C:M,11,FALSE)</f>
        <v>Not Due &gt; 30 Days</v>
      </c>
    </row>
    <row r="72" spans="1:15" ht="28.5" hidden="1" x14ac:dyDescent="0.2">
      <c r="A72" s="1" t="s">
        <v>164</v>
      </c>
      <c r="B72" s="1" t="s">
        <v>56</v>
      </c>
      <c r="C72" s="1" t="s">
        <v>165</v>
      </c>
      <c r="D72" s="1">
        <v>4</v>
      </c>
      <c r="E72" s="1">
        <v>3</v>
      </c>
      <c r="F72" s="1">
        <v>4</v>
      </c>
      <c r="G72" s="1">
        <v>4</v>
      </c>
      <c r="H72" s="1">
        <v>2</v>
      </c>
      <c r="I72" s="1">
        <v>2</v>
      </c>
      <c r="J72" s="1">
        <v>2</v>
      </c>
      <c r="K72" s="1">
        <v>4</v>
      </c>
      <c r="L72" s="1">
        <f t="shared" si="1"/>
        <v>12.5</v>
      </c>
      <c r="M72" s="1" t="str">
        <f>VLOOKUP(A72,vrm_program_reporting!A:I,9,FALSE)</f>
        <v>High</v>
      </c>
      <c r="N72" s="8">
        <f>L72/$L$103</f>
        <v>0.78125</v>
      </c>
      <c r="O72" s="2" t="str">
        <f ca="1">VLOOKUP(C72,vrm_program_reporting!C:M,11,FALSE)</f>
        <v>Not Due &gt; 30 Days</v>
      </c>
    </row>
    <row r="73" spans="1:15" hidden="1" x14ac:dyDescent="0.2">
      <c r="A73" s="1" t="s">
        <v>96</v>
      </c>
      <c r="B73" s="1" t="s">
        <v>153</v>
      </c>
      <c r="C73" s="1" t="s">
        <v>166</v>
      </c>
      <c r="D73" s="1">
        <v>4</v>
      </c>
      <c r="E73" s="1">
        <v>3</v>
      </c>
      <c r="F73" s="1">
        <v>3</v>
      </c>
      <c r="G73" s="1">
        <v>2</v>
      </c>
      <c r="H73" s="1">
        <v>4</v>
      </c>
      <c r="I73" s="1">
        <v>2</v>
      </c>
      <c r="J73" s="1">
        <v>1</v>
      </c>
      <c r="K73" s="1">
        <v>4</v>
      </c>
      <c r="L73" s="1">
        <f t="shared" si="1"/>
        <v>11.5</v>
      </c>
      <c r="M73" s="1" t="str">
        <f>VLOOKUP(A73,vrm_program_reporting!A:I,9,FALSE)</f>
        <v>Medium</v>
      </c>
      <c r="N73" s="8">
        <f>L73/$L$103</f>
        <v>0.71875</v>
      </c>
      <c r="O73" s="2" t="str">
        <f>VLOOKUP(C73,vrm_program_reporting!C:M,11,FALSE)</f>
        <v>Complete</v>
      </c>
    </row>
    <row r="74" spans="1:15" ht="28.5" hidden="1" x14ac:dyDescent="0.2">
      <c r="A74" s="1" t="s">
        <v>167</v>
      </c>
      <c r="B74" s="1" t="s">
        <v>39</v>
      </c>
      <c r="C74" s="1" t="s">
        <v>168</v>
      </c>
      <c r="D74" s="1">
        <v>1</v>
      </c>
      <c r="E74" s="1">
        <v>3</v>
      </c>
      <c r="F74" s="1">
        <v>1</v>
      </c>
      <c r="G74" s="1">
        <v>3</v>
      </c>
      <c r="H74" s="1">
        <v>1</v>
      </c>
      <c r="I74" s="1">
        <v>4</v>
      </c>
      <c r="J74" s="1">
        <v>3</v>
      </c>
      <c r="K74" s="1">
        <v>3</v>
      </c>
      <c r="L74" s="1">
        <f t="shared" si="1"/>
        <v>9.5</v>
      </c>
      <c r="M74" s="1" t="str">
        <f>VLOOKUP(A74,vrm_program_reporting!A:I,9,FALSE)</f>
        <v>Medium</v>
      </c>
      <c r="N74" s="8">
        <f>L74/$L$103</f>
        <v>0.59375</v>
      </c>
      <c r="O74" s="2" t="str">
        <f ca="1">VLOOKUP(C74,vrm_program_reporting!C:M,11,FALSE)</f>
        <v>Past Due 0 - 15 Days</v>
      </c>
    </row>
    <row r="75" spans="1:15" hidden="1" x14ac:dyDescent="0.2">
      <c r="A75" s="1" t="s">
        <v>156</v>
      </c>
      <c r="B75" s="1" t="s">
        <v>56</v>
      </c>
      <c r="C75" s="1" t="s">
        <v>169</v>
      </c>
      <c r="D75" s="1">
        <v>3</v>
      </c>
      <c r="E75" s="1">
        <v>3</v>
      </c>
      <c r="F75" s="1">
        <v>4</v>
      </c>
      <c r="G75" s="1">
        <v>4</v>
      </c>
      <c r="H75" s="1">
        <v>4</v>
      </c>
      <c r="I75" s="1">
        <v>1</v>
      </c>
      <c r="J75" s="1">
        <v>3</v>
      </c>
      <c r="K75" s="1">
        <v>2</v>
      </c>
      <c r="L75" s="1">
        <f t="shared" si="1"/>
        <v>12</v>
      </c>
      <c r="M75" s="1" t="str">
        <f>VLOOKUP(A75,vrm_program_reporting!A:I,9,FALSE)</f>
        <v>Low</v>
      </c>
      <c r="N75" s="8">
        <f>L75/$L$103</f>
        <v>0.75</v>
      </c>
      <c r="O75" s="2" t="str">
        <f>VLOOKUP(C75,vrm_program_reporting!C:M,11,FALSE)</f>
        <v>Complete</v>
      </c>
    </row>
    <row r="76" spans="1:15" ht="28.5" hidden="1" x14ac:dyDescent="0.2">
      <c r="A76" s="1" t="s">
        <v>86</v>
      </c>
      <c r="B76" s="1" t="s">
        <v>241</v>
      </c>
      <c r="C76" s="1" t="s">
        <v>170</v>
      </c>
      <c r="D76" s="1">
        <v>1</v>
      </c>
      <c r="E76" s="1">
        <v>2</v>
      </c>
      <c r="F76" s="1">
        <v>1</v>
      </c>
      <c r="G76" s="1">
        <v>4</v>
      </c>
      <c r="H76" s="1">
        <v>4</v>
      </c>
      <c r="I76" s="1">
        <v>3</v>
      </c>
      <c r="J76" s="1">
        <v>2</v>
      </c>
      <c r="K76" s="1">
        <v>2</v>
      </c>
      <c r="L76" s="1">
        <f t="shared" si="1"/>
        <v>9.5</v>
      </c>
      <c r="M76" s="1" t="str">
        <f>VLOOKUP(A76,vrm_program_reporting!A:I,9,FALSE)</f>
        <v>Medium</v>
      </c>
      <c r="N76" s="8">
        <f>L76/$L$103</f>
        <v>0.59375</v>
      </c>
      <c r="O76" s="2" t="str">
        <f ca="1">VLOOKUP(C76,vrm_program_reporting!C:M,11,FALSE)</f>
        <v>Not Due &gt; 30 Days</v>
      </c>
    </row>
    <row r="77" spans="1:15" ht="28.5" hidden="1" x14ac:dyDescent="0.2">
      <c r="A77" s="1" t="s">
        <v>59</v>
      </c>
      <c r="B77" s="1" t="s">
        <v>18</v>
      </c>
      <c r="C77" s="1" t="s">
        <v>171</v>
      </c>
      <c r="D77" s="1">
        <v>2</v>
      </c>
      <c r="E77" s="1">
        <v>3</v>
      </c>
      <c r="F77" s="1">
        <v>2</v>
      </c>
      <c r="G77" s="1">
        <v>2</v>
      </c>
      <c r="H77" s="1">
        <v>2</v>
      </c>
      <c r="I77" s="1">
        <v>1</v>
      </c>
      <c r="J77" s="1">
        <v>2</v>
      </c>
      <c r="K77" s="1">
        <v>1</v>
      </c>
      <c r="L77" s="1">
        <f t="shared" si="1"/>
        <v>7.5</v>
      </c>
      <c r="M77" s="1" t="str">
        <f>VLOOKUP(A77,vrm_program_reporting!A:I,9,FALSE)</f>
        <v>High</v>
      </c>
      <c r="N77" s="8">
        <f>L77/$L$103</f>
        <v>0.46875</v>
      </c>
      <c r="O77" s="2" t="str">
        <f ca="1">VLOOKUP(C77,vrm_program_reporting!C:M,11,FALSE)</f>
        <v>Not Due &gt; 30 Days</v>
      </c>
    </row>
    <row r="78" spans="1:15" hidden="1" x14ac:dyDescent="0.2">
      <c r="A78" s="1" t="s">
        <v>59</v>
      </c>
      <c r="B78" s="1" t="s">
        <v>18</v>
      </c>
      <c r="C78" s="1" t="s">
        <v>172</v>
      </c>
      <c r="D78" s="1">
        <v>3</v>
      </c>
      <c r="E78" s="1">
        <v>3</v>
      </c>
      <c r="F78" s="1">
        <v>3</v>
      </c>
      <c r="G78" s="1">
        <v>2</v>
      </c>
      <c r="H78" s="1">
        <v>1</v>
      </c>
      <c r="I78" s="1">
        <v>4</v>
      </c>
      <c r="J78" s="1">
        <v>4</v>
      </c>
      <c r="K78" s="1">
        <v>4</v>
      </c>
      <c r="L78" s="1">
        <f t="shared" si="1"/>
        <v>12</v>
      </c>
      <c r="M78" s="1" t="str">
        <f>VLOOKUP(A78,vrm_program_reporting!A:I,9,FALSE)</f>
        <v>High</v>
      </c>
      <c r="N78" s="8">
        <f>L78/$L$103</f>
        <v>0.75</v>
      </c>
      <c r="O78" s="2" t="str">
        <f>VLOOKUP(C78,vrm_program_reporting!C:M,11,FALSE)</f>
        <v>Complete</v>
      </c>
    </row>
    <row r="79" spans="1:15" ht="28.5" hidden="1" x14ac:dyDescent="0.2">
      <c r="A79" s="1" t="s">
        <v>127</v>
      </c>
      <c r="B79" s="1" t="s">
        <v>32</v>
      </c>
      <c r="C79" s="1" t="s">
        <v>173</v>
      </c>
      <c r="D79" s="1">
        <v>1</v>
      </c>
      <c r="E79" s="1">
        <v>3</v>
      </c>
      <c r="F79" s="1">
        <v>2</v>
      </c>
      <c r="G79" s="1">
        <v>1</v>
      </c>
      <c r="H79" s="1">
        <v>2</v>
      </c>
      <c r="I79" s="1">
        <v>4</v>
      </c>
      <c r="J79" s="1">
        <v>4</v>
      </c>
      <c r="K79" s="1">
        <v>1</v>
      </c>
      <c r="L79" s="1">
        <f t="shared" si="1"/>
        <v>9</v>
      </c>
      <c r="M79" s="1" t="str">
        <f>VLOOKUP(A79,vrm_program_reporting!A:I,9,FALSE)</f>
        <v>High</v>
      </c>
      <c r="N79" s="8">
        <f>L79/$L$103</f>
        <v>0.5625</v>
      </c>
      <c r="O79" s="2" t="str">
        <f ca="1">VLOOKUP(C79,vrm_program_reporting!C:M,11,FALSE)</f>
        <v>Not Due &gt; 30 Days</v>
      </c>
    </row>
    <row r="80" spans="1:15" ht="28.5" hidden="1" x14ac:dyDescent="0.2">
      <c r="A80" s="1" t="s">
        <v>174</v>
      </c>
      <c r="B80" s="1" t="s">
        <v>39</v>
      </c>
      <c r="C80" s="1" t="s">
        <v>175</v>
      </c>
      <c r="D80" s="1">
        <v>2</v>
      </c>
      <c r="E80" s="1">
        <v>3</v>
      </c>
      <c r="F80" s="1">
        <v>2</v>
      </c>
      <c r="G80" s="1">
        <v>3</v>
      </c>
      <c r="H80" s="1">
        <v>3</v>
      </c>
      <c r="I80" s="1">
        <v>3</v>
      </c>
      <c r="J80" s="1">
        <v>4</v>
      </c>
      <c r="K80" s="1">
        <v>3</v>
      </c>
      <c r="L80" s="1">
        <f t="shared" si="1"/>
        <v>11.5</v>
      </c>
      <c r="M80" s="1" t="str">
        <f>VLOOKUP(A80,vrm_program_reporting!A:I,9,FALSE)</f>
        <v>High</v>
      </c>
      <c r="N80" s="8">
        <f>L80/$L$103</f>
        <v>0.71875</v>
      </c>
      <c r="O80" s="2" t="str">
        <f ca="1">VLOOKUP(C80,vrm_program_reporting!C:M,11,FALSE)</f>
        <v>Not Due &gt; 30 Days</v>
      </c>
    </row>
    <row r="81" spans="1:15" ht="28.5" hidden="1" x14ac:dyDescent="0.2">
      <c r="A81" s="1" t="s">
        <v>119</v>
      </c>
      <c r="B81" s="1" t="s">
        <v>45</v>
      </c>
      <c r="C81" s="1" t="s">
        <v>176</v>
      </c>
      <c r="D81" s="1">
        <v>4</v>
      </c>
      <c r="E81" s="1">
        <v>3</v>
      </c>
      <c r="F81" s="1">
        <v>3</v>
      </c>
      <c r="G81" s="1">
        <v>3</v>
      </c>
      <c r="H81" s="1">
        <v>2</v>
      </c>
      <c r="I81" s="1">
        <v>3</v>
      </c>
      <c r="J81" s="1">
        <v>2</v>
      </c>
      <c r="K81" s="1">
        <v>3</v>
      </c>
      <c r="L81" s="1">
        <f t="shared" si="1"/>
        <v>11.5</v>
      </c>
      <c r="M81" s="1" t="str">
        <f>VLOOKUP(A81,vrm_program_reporting!A:I,9,FALSE)</f>
        <v>High</v>
      </c>
      <c r="N81" s="8">
        <f>L81/$L$103</f>
        <v>0.71875</v>
      </c>
      <c r="O81" s="2" t="str">
        <f ca="1">VLOOKUP(C81,vrm_program_reporting!C:M,11,FALSE)</f>
        <v>Not Due &gt; 30 Days</v>
      </c>
    </row>
    <row r="82" spans="1:15" ht="28.5" hidden="1" x14ac:dyDescent="0.2">
      <c r="A82" s="1" t="s">
        <v>156</v>
      </c>
      <c r="B82" s="1" t="s">
        <v>18</v>
      </c>
      <c r="C82" s="1" t="s">
        <v>177</v>
      </c>
      <c r="D82" s="1">
        <v>2</v>
      </c>
      <c r="E82" s="1">
        <v>2</v>
      </c>
      <c r="F82" s="1">
        <v>2</v>
      </c>
      <c r="G82" s="1">
        <v>1</v>
      </c>
      <c r="H82" s="1">
        <v>3</v>
      </c>
      <c r="I82" s="1">
        <v>4</v>
      </c>
      <c r="J82" s="1">
        <v>3</v>
      </c>
      <c r="K82" s="1">
        <v>1</v>
      </c>
      <c r="L82" s="1">
        <f t="shared" si="1"/>
        <v>9</v>
      </c>
      <c r="M82" s="1" t="str">
        <f>VLOOKUP(A82,vrm_program_reporting!A:I,9,FALSE)</f>
        <v>Low</v>
      </c>
      <c r="N82" s="8">
        <f>L82/$L$103</f>
        <v>0.5625</v>
      </c>
      <c r="O82" s="2" t="str">
        <f ca="1">VLOOKUP(C82,vrm_program_reporting!C:M,11,FALSE)</f>
        <v>Not Due &gt; 30 Days</v>
      </c>
    </row>
    <row r="83" spans="1:15" ht="28.5" hidden="1" x14ac:dyDescent="0.2">
      <c r="A83" s="1" t="s">
        <v>132</v>
      </c>
      <c r="B83" s="1" t="s">
        <v>18</v>
      </c>
      <c r="C83" s="1" t="s">
        <v>178</v>
      </c>
      <c r="D83" s="1">
        <v>3</v>
      </c>
      <c r="E83" s="1">
        <v>2</v>
      </c>
      <c r="F83" s="1">
        <v>1</v>
      </c>
      <c r="G83" s="1">
        <v>3</v>
      </c>
      <c r="H83" s="1">
        <v>3</v>
      </c>
      <c r="I83" s="1">
        <v>4</v>
      </c>
      <c r="J83" s="1">
        <v>2</v>
      </c>
      <c r="K83" s="1">
        <v>4</v>
      </c>
      <c r="L83" s="1">
        <f t="shared" si="1"/>
        <v>11</v>
      </c>
      <c r="M83" s="1" t="str">
        <f>VLOOKUP(A83,vrm_program_reporting!A:I,9,FALSE)</f>
        <v>High</v>
      </c>
      <c r="N83" s="8">
        <f>L83/$L$103</f>
        <v>0.6875</v>
      </c>
      <c r="O83" s="2" t="str">
        <f ca="1">VLOOKUP(C83,vrm_program_reporting!C:M,11,FALSE)</f>
        <v>Past Due &gt; 30 Days</v>
      </c>
    </row>
    <row r="84" spans="1:15" ht="28.5" hidden="1" x14ac:dyDescent="0.2">
      <c r="A84" s="1" t="s">
        <v>179</v>
      </c>
      <c r="B84" s="1" t="s">
        <v>45</v>
      </c>
      <c r="C84" s="1" t="s">
        <v>180</v>
      </c>
      <c r="D84" s="1">
        <v>3</v>
      </c>
      <c r="E84" s="1">
        <v>4</v>
      </c>
      <c r="F84" s="1">
        <v>2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f t="shared" si="1"/>
        <v>12</v>
      </c>
      <c r="M84" s="1" t="str">
        <f>VLOOKUP(A84,vrm_program_reporting!A:I,9,FALSE)</f>
        <v>High</v>
      </c>
      <c r="N84" s="8">
        <f>L84/$L$103</f>
        <v>0.75</v>
      </c>
      <c r="O84" s="2" t="str">
        <f ca="1">VLOOKUP(C84,vrm_program_reporting!C:M,11,FALSE)</f>
        <v>Not Due &gt; 30 Days</v>
      </c>
    </row>
    <row r="85" spans="1:15" hidden="1" x14ac:dyDescent="0.2">
      <c r="A85" s="1" t="s">
        <v>161</v>
      </c>
      <c r="B85" s="1" t="s">
        <v>45</v>
      </c>
      <c r="C85" s="1" t="s">
        <v>181</v>
      </c>
      <c r="D85" s="1">
        <v>2</v>
      </c>
      <c r="E85" s="1">
        <v>3</v>
      </c>
      <c r="F85" s="1">
        <v>2</v>
      </c>
      <c r="G85" s="1">
        <v>2</v>
      </c>
      <c r="H85" s="1">
        <v>3</v>
      </c>
      <c r="I85" s="1">
        <v>1</v>
      </c>
      <c r="J85" s="1">
        <v>3</v>
      </c>
      <c r="K85" s="1">
        <v>4</v>
      </c>
      <c r="L85" s="1">
        <f t="shared" si="1"/>
        <v>10</v>
      </c>
      <c r="M85" s="1" t="str">
        <f>VLOOKUP(A85,vrm_program_reporting!A:I,9,FALSE)</f>
        <v>Medium</v>
      </c>
      <c r="N85" s="8">
        <f>L85/$L$103</f>
        <v>0.625</v>
      </c>
      <c r="O85" s="2" t="str">
        <f>VLOOKUP(C85,vrm_program_reporting!C:M,11,FALSE)</f>
        <v>Complete</v>
      </c>
    </row>
    <row r="86" spans="1:15" ht="28.5" hidden="1" x14ac:dyDescent="0.2">
      <c r="A86" s="1" t="s">
        <v>55</v>
      </c>
      <c r="B86" s="1" t="s">
        <v>39</v>
      </c>
      <c r="C86" s="1" t="s">
        <v>182</v>
      </c>
      <c r="D86" s="1">
        <v>2</v>
      </c>
      <c r="E86" s="1">
        <v>3</v>
      </c>
      <c r="F86" s="1">
        <v>4</v>
      </c>
      <c r="G86" s="1">
        <v>2</v>
      </c>
      <c r="H86" s="1">
        <v>1</v>
      </c>
      <c r="I86" s="1">
        <v>2</v>
      </c>
      <c r="J86" s="1">
        <v>1</v>
      </c>
      <c r="K86" s="1">
        <v>4</v>
      </c>
      <c r="L86" s="1">
        <f t="shared" si="1"/>
        <v>9.5</v>
      </c>
      <c r="M86" s="1" t="str">
        <f>VLOOKUP(A86,vrm_program_reporting!A:I,9,FALSE)</f>
        <v>High</v>
      </c>
      <c r="N86" s="8">
        <f>L86/$L$103</f>
        <v>0.59375</v>
      </c>
      <c r="O86" s="2" t="str">
        <f ca="1">VLOOKUP(C86,vrm_program_reporting!C:M,11,FALSE)</f>
        <v>Not Due &gt; 30 Days</v>
      </c>
    </row>
    <row r="87" spans="1:15" hidden="1" x14ac:dyDescent="0.2">
      <c r="A87" s="1" t="s">
        <v>127</v>
      </c>
      <c r="B87" s="1" t="s">
        <v>45</v>
      </c>
      <c r="C87" s="1" t="s">
        <v>183</v>
      </c>
      <c r="D87" s="1">
        <v>4</v>
      </c>
      <c r="E87" s="1">
        <v>3</v>
      </c>
      <c r="F87" s="1">
        <v>2</v>
      </c>
      <c r="G87" s="1">
        <v>4</v>
      </c>
      <c r="H87" s="1">
        <v>1</v>
      </c>
      <c r="I87" s="1">
        <v>1</v>
      </c>
      <c r="J87" s="1">
        <v>4</v>
      </c>
      <c r="K87" s="1">
        <v>4</v>
      </c>
      <c r="L87" s="1">
        <f t="shared" si="1"/>
        <v>11.5</v>
      </c>
      <c r="M87" s="1" t="str">
        <f>VLOOKUP(A87,vrm_program_reporting!A:I,9,FALSE)</f>
        <v>High</v>
      </c>
      <c r="N87" s="8">
        <f>L87/$L$103</f>
        <v>0.71875</v>
      </c>
      <c r="O87" s="2" t="str">
        <f>VLOOKUP(C87,vrm_program_reporting!C:M,11,FALSE)</f>
        <v>Complete</v>
      </c>
    </row>
    <row r="88" spans="1:15" hidden="1" x14ac:dyDescent="0.2">
      <c r="A88" s="1" t="s">
        <v>113</v>
      </c>
      <c r="B88" s="1" t="s">
        <v>53</v>
      </c>
      <c r="C88" s="1" t="s">
        <v>184</v>
      </c>
      <c r="D88" s="1">
        <v>1</v>
      </c>
      <c r="E88" s="1">
        <v>3</v>
      </c>
      <c r="F88" s="1">
        <v>3</v>
      </c>
      <c r="G88" s="1">
        <v>2</v>
      </c>
      <c r="H88" s="1">
        <v>1</v>
      </c>
      <c r="I88" s="1">
        <v>3</v>
      </c>
      <c r="J88" s="1">
        <v>4</v>
      </c>
      <c r="K88" s="1">
        <v>4</v>
      </c>
      <c r="L88" s="1">
        <f t="shared" si="1"/>
        <v>10.5</v>
      </c>
      <c r="M88" s="1" t="str">
        <f>VLOOKUP(A88,vrm_program_reporting!A:I,9,FALSE)</f>
        <v>High</v>
      </c>
      <c r="N88" s="8">
        <f>L88/$L$103</f>
        <v>0.65625</v>
      </c>
      <c r="O88" s="2" t="str">
        <f>VLOOKUP(C88,vrm_program_reporting!C:M,11,FALSE)</f>
        <v>Complete</v>
      </c>
    </row>
    <row r="89" spans="1:15" ht="28.5" hidden="1" x14ac:dyDescent="0.2">
      <c r="A89" s="1" t="s">
        <v>161</v>
      </c>
      <c r="B89" s="1" t="s">
        <v>69</v>
      </c>
      <c r="C89" s="1" t="s">
        <v>185</v>
      </c>
      <c r="D89" s="1">
        <v>4</v>
      </c>
      <c r="E89" s="1">
        <v>2</v>
      </c>
      <c r="F89" s="1">
        <v>3</v>
      </c>
      <c r="G89" s="1">
        <v>4</v>
      </c>
      <c r="H89" s="1">
        <v>4</v>
      </c>
      <c r="I89" s="1">
        <v>1</v>
      </c>
      <c r="J89" s="1">
        <v>1</v>
      </c>
      <c r="K89" s="1">
        <v>1</v>
      </c>
      <c r="L89" s="1">
        <f t="shared" si="1"/>
        <v>10</v>
      </c>
      <c r="M89" s="1" t="str">
        <f>VLOOKUP(A89,vrm_program_reporting!A:I,9,FALSE)</f>
        <v>Medium</v>
      </c>
      <c r="N89" s="8">
        <f>L89/$L$103</f>
        <v>0.625</v>
      </c>
      <c r="O89" s="2" t="str">
        <f ca="1">VLOOKUP(C89,vrm_program_reporting!C:M,11,FALSE)</f>
        <v>Not Due &gt; 30 Days</v>
      </c>
    </row>
    <row r="90" spans="1:15" ht="28.5" hidden="1" x14ac:dyDescent="0.2">
      <c r="A90" s="1" t="s">
        <v>179</v>
      </c>
      <c r="B90" s="1" t="s">
        <v>18</v>
      </c>
      <c r="C90" s="1" t="s">
        <v>187</v>
      </c>
      <c r="D90" s="1">
        <v>1</v>
      </c>
      <c r="E90" s="1">
        <v>2</v>
      </c>
      <c r="F90" s="1">
        <v>3</v>
      </c>
      <c r="G90" s="1">
        <v>4</v>
      </c>
      <c r="H90" s="1">
        <v>3</v>
      </c>
      <c r="I90" s="1">
        <v>3</v>
      </c>
      <c r="J90" s="1">
        <v>3</v>
      </c>
      <c r="K90" s="1">
        <v>2</v>
      </c>
      <c r="L90" s="1">
        <f t="shared" si="1"/>
        <v>10.5</v>
      </c>
      <c r="M90" s="1" t="str">
        <f>VLOOKUP(A90,vrm_program_reporting!A:I,9,FALSE)</f>
        <v>High</v>
      </c>
      <c r="N90" s="8">
        <f>L90/$L$103</f>
        <v>0.65625</v>
      </c>
      <c r="O90" s="2" t="str">
        <f ca="1">VLOOKUP(C90,vrm_program_reporting!C:M,11,FALSE)</f>
        <v>Not Due &gt; 30 Days</v>
      </c>
    </row>
    <row r="91" spans="1:15" ht="28.5" hidden="1" x14ac:dyDescent="0.2">
      <c r="A91" s="1" t="s">
        <v>144</v>
      </c>
      <c r="B91" s="1" t="s">
        <v>27</v>
      </c>
      <c r="C91" s="1" t="s">
        <v>188</v>
      </c>
      <c r="D91" s="1">
        <v>1</v>
      </c>
      <c r="E91" s="1">
        <v>3</v>
      </c>
      <c r="F91" s="1">
        <v>3</v>
      </c>
      <c r="G91" s="1">
        <v>2</v>
      </c>
      <c r="H91" s="1">
        <v>2</v>
      </c>
      <c r="I91" s="1">
        <v>2</v>
      </c>
      <c r="J91" s="1">
        <v>2</v>
      </c>
      <c r="K91" s="1">
        <v>1</v>
      </c>
      <c r="L91" s="1">
        <f t="shared" si="1"/>
        <v>8</v>
      </c>
      <c r="M91" s="1" t="str">
        <f>VLOOKUP(A91,vrm_program_reporting!A:I,9,FALSE)</f>
        <v>Medium</v>
      </c>
      <c r="N91" s="8">
        <f>L91/$L$103</f>
        <v>0.5</v>
      </c>
      <c r="O91" s="2" t="str">
        <f ca="1">VLOOKUP(C91,vrm_program_reporting!C:M,11,FALSE)</f>
        <v>Not Due &gt; 30 Days</v>
      </c>
    </row>
    <row r="92" spans="1:15" ht="28.5" hidden="1" x14ac:dyDescent="0.2">
      <c r="A92" s="1" t="s">
        <v>26</v>
      </c>
      <c r="B92" s="1" t="s">
        <v>32</v>
      </c>
      <c r="C92" s="1" t="s">
        <v>189</v>
      </c>
      <c r="D92" s="1">
        <v>3</v>
      </c>
      <c r="E92" s="1">
        <v>1</v>
      </c>
      <c r="F92" s="1">
        <v>4</v>
      </c>
      <c r="G92" s="1">
        <v>1</v>
      </c>
      <c r="H92" s="1">
        <v>2</v>
      </c>
      <c r="I92" s="1">
        <v>2</v>
      </c>
      <c r="J92" s="1">
        <v>4</v>
      </c>
      <c r="K92" s="1">
        <v>2</v>
      </c>
      <c r="L92" s="1">
        <f t="shared" si="1"/>
        <v>9.5</v>
      </c>
      <c r="M92" s="1" t="str">
        <f>VLOOKUP(A92,vrm_program_reporting!A:I,9,FALSE)</f>
        <v>High</v>
      </c>
      <c r="N92" s="8">
        <f>L92/$L$103</f>
        <v>0.59375</v>
      </c>
      <c r="O92" s="2" t="str">
        <f ca="1">VLOOKUP(C92,vrm_program_reporting!C:M,11,FALSE)</f>
        <v>Not Due &gt; 30 Days</v>
      </c>
    </row>
    <row r="93" spans="1:15" ht="28.5" hidden="1" x14ac:dyDescent="0.2">
      <c r="A93" s="1" t="s">
        <v>132</v>
      </c>
      <c r="B93" s="1" t="s">
        <v>49</v>
      </c>
      <c r="C93" s="1" t="s">
        <v>190</v>
      </c>
      <c r="D93" s="1">
        <v>1</v>
      </c>
      <c r="E93" s="1">
        <v>2</v>
      </c>
      <c r="F93" s="1">
        <v>1</v>
      </c>
      <c r="G93" s="1">
        <v>1</v>
      </c>
      <c r="H93" s="1">
        <v>3</v>
      </c>
      <c r="I93" s="1">
        <v>1</v>
      </c>
      <c r="J93" s="1">
        <v>1</v>
      </c>
      <c r="K93" s="1">
        <v>2</v>
      </c>
      <c r="L93" s="1">
        <f t="shared" si="1"/>
        <v>6</v>
      </c>
      <c r="M93" s="1" t="str">
        <f>VLOOKUP(A93,vrm_program_reporting!A:I,9,FALSE)</f>
        <v>High</v>
      </c>
      <c r="N93" s="8">
        <f>L93/$L$103</f>
        <v>0.375</v>
      </c>
      <c r="O93" s="2" t="str">
        <f ca="1">VLOOKUP(C93,vrm_program_reporting!C:M,11,FALSE)</f>
        <v>Not Due &gt; 30 Days</v>
      </c>
    </row>
    <row r="94" spans="1:15" hidden="1" x14ac:dyDescent="0.2">
      <c r="A94" s="1" t="s">
        <v>174</v>
      </c>
      <c r="B94" s="1" t="s">
        <v>56</v>
      </c>
      <c r="C94" s="1" t="s">
        <v>191</v>
      </c>
      <c r="D94" s="1">
        <v>3</v>
      </c>
      <c r="E94" s="1">
        <v>4</v>
      </c>
      <c r="F94" s="1">
        <v>4</v>
      </c>
      <c r="G94" s="1">
        <v>4</v>
      </c>
      <c r="H94" s="1">
        <v>4</v>
      </c>
      <c r="I94" s="1">
        <v>2</v>
      </c>
      <c r="J94" s="1">
        <v>4</v>
      </c>
      <c r="K94" s="1">
        <v>3</v>
      </c>
      <c r="L94" s="1">
        <f t="shared" si="1"/>
        <v>14</v>
      </c>
      <c r="M94" s="1" t="str">
        <f>VLOOKUP(A94,vrm_program_reporting!A:I,9,FALSE)</f>
        <v>High</v>
      </c>
      <c r="N94" s="8">
        <f>L94/$L$103</f>
        <v>0.875</v>
      </c>
      <c r="O94" s="2" t="str">
        <f>VLOOKUP(C94,vrm_program_reporting!C:M,11,FALSE)</f>
        <v>Complete</v>
      </c>
    </row>
    <row r="95" spans="1:15" hidden="1" x14ac:dyDescent="0.2">
      <c r="A95" s="1" t="s">
        <v>96</v>
      </c>
      <c r="B95" s="1" t="s">
        <v>27</v>
      </c>
      <c r="C95" s="1" t="s">
        <v>192</v>
      </c>
      <c r="D95" s="1">
        <v>3</v>
      </c>
      <c r="E95" s="1">
        <v>1</v>
      </c>
      <c r="F95" s="1">
        <v>4</v>
      </c>
      <c r="G95" s="1">
        <v>3</v>
      </c>
      <c r="H95" s="1">
        <v>4</v>
      </c>
      <c r="I95" s="1">
        <v>1</v>
      </c>
      <c r="J95" s="1">
        <v>2</v>
      </c>
      <c r="K95" s="1">
        <v>4</v>
      </c>
      <c r="L95" s="1">
        <f t="shared" si="1"/>
        <v>11</v>
      </c>
      <c r="M95" s="1" t="str">
        <f>VLOOKUP(A95,vrm_program_reporting!A:I,9,FALSE)</f>
        <v>Medium</v>
      </c>
      <c r="N95" s="8">
        <f>L95/$L$103</f>
        <v>0.6875</v>
      </c>
      <c r="O95" s="2" t="str">
        <f>VLOOKUP(C95,vrm_program_reporting!C:M,11,FALSE)</f>
        <v>Complete</v>
      </c>
    </row>
    <row r="96" spans="1:15" ht="28.5" hidden="1" x14ac:dyDescent="0.2">
      <c r="A96" s="1" t="s">
        <v>26</v>
      </c>
      <c r="B96" s="1" t="s">
        <v>53</v>
      </c>
      <c r="C96" s="1" t="s">
        <v>193</v>
      </c>
      <c r="D96" s="1">
        <v>3</v>
      </c>
      <c r="E96" s="1">
        <v>2</v>
      </c>
      <c r="F96" s="1">
        <v>2</v>
      </c>
      <c r="G96" s="1">
        <v>1</v>
      </c>
      <c r="H96" s="1">
        <v>1</v>
      </c>
      <c r="I96" s="1">
        <v>4</v>
      </c>
      <c r="J96" s="1">
        <v>2</v>
      </c>
      <c r="K96" s="1">
        <v>3</v>
      </c>
      <c r="L96" s="1">
        <f t="shared" si="1"/>
        <v>9</v>
      </c>
      <c r="M96" s="1" t="str">
        <f>VLOOKUP(A96,vrm_program_reporting!A:I,9,FALSE)</f>
        <v>High</v>
      </c>
      <c r="N96" s="8">
        <f>L96/$L$103</f>
        <v>0.5625</v>
      </c>
      <c r="O96" s="2" t="str">
        <f ca="1">VLOOKUP(C96,vrm_program_reporting!C:M,11,FALSE)</f>
        <v>Not Due &gt; 30 Days</v>
      </c>
    </row>
    <row r="97" spans="1:15" ht="28.5" hidden="1" x14ac:dyDescent="0.2">
      <c r="A97" s="1" t="s">
        <v>105</v>
      </c>
      <c r="B97" s="1" t="s">
        <v>241</v>
      </c>
      <c r="C97" s="1" t="s">
        <v>194</v>
      </c>
      <c r="D97" s="1">
        <v>2</v>
      </c>
      <c r="E97" s="1">
        <v>1</v>
      </c>
      <c r="F97" s="1">
        <v>2</v>
      </c>
      <c r="G97" s="1">
        <v>3</v>
      </c>
      <c r="H97" s="1">
        <v>4</v>
      </c>
      <c r="I97" s="1">
        <v>4</v>
      </c>
      <c r="J97" s="1">
        <v>4</v>
      </c>
      <c r="K97" s="1">
        <v>4</v>
      </c>
      <c r="L97" s="1">
        <f t="shared" si="1"/>
        <v>12</v>
      </c>
      <c r="M97" s="1" t="str">
        <f>VLOOKUP(A97,vrm_program_reporting!A:I,9,FALSE)</f>
        <v>High</v>
      </c>
      <c r="N97" s="8">
        <f>L97/$L$103</f>
        <v>0.75</v>
      </c>
      <c r="O97" s="2" t="str">
        <f ca="1">VLOOKUP(C97,vrm_program_reporting!C:M,11,FALSE)</f>
        <v>Not Due &gt; 30 Days</v>
      </c>
    </row>
    <row r="98" spans="1:15" ht="28.5" hidden="1" x14ac:dyDescent="0.2">
      <c r="A98" s="1" t="s">
        <v>134</v>
      </c>
      <c r="B98" s="1" t="s">
        <v>39</v>
      </c>
      <c r="C98" s="1" t="s">
        <v>195</v>
      </c>
      <c r="D98" s="1">
        <v>2</v>
      </c>
      <c r="E98" s="1">
        <v>4</v>
      </c>
      <c r="F98" s="1">
        <v>1</v>
      </c>
      <c r="G98" s="1">
        <v>1</v>
      </c>
      <c r="H98" s="1">
        <v>4</v>
      </c>
      <c r="I98" s="1">
        <v>3</v>
      </c>
      <c r="J98" s="1">
        <v>2</v>
      </c>
      <c r="K98" s="1">
        <v>2</v>
      </c>
      <c r="L98" s="1">
        <f t="shared" si="1"/>
        <v>9.5</v>
      </c>
      <c r="M98" s="1" t="str">
        <f>VLOOKUP(A98,vrm_program_reporting!A:I,9,FALSE)</f>
        <v>Medium</v>
      </c>
      <c r="N98" s="8">
        <f>L98/$L$103</f>
        <v>0.59375</v>
      </c>
      <c r="O98" s="2" t="str">
        <f ca="1">VLOOKUP(C98,vrm_program_reporting!C:M,11,FALSE)</f>
        <v>Not Due &gt; 30 Days</v>
      </c>
    </row>
    <row r="99" spans="1:15" ht="28.5" hidden="1" x14ac:dyDescent="0.2">
      <c r="A99" s="1" t="s">
        <v>196</v>
      </c>
      <c r="B99" s="1" t="s">
        <v>27</v>
      </c>
      <c r="C99" s="1" t="s">
        <v>197</v>
      </c>
      <c r="D99" s="1">
        <v>4</v>
      </c>
      <c r="E99" s="1">
        <v>2</v>
      </c>
      <c r="F99" s="1">
        <v>3</v>
      </c>
      <c r="G99" s="1">
        <v>4</v>
      </c>
      <c r="H99" s="1">
        <v>2</v>
      </c>
      <c r="I99" s="1">
        <v>3</v>
      </c>
      <c r="J99" s="1">
        <v>2</v>
      </c>
      <c r="K99" s="1">
        <v>2</v>
      </c>
      <c r="L99" s="1">
        <f t="shared" si="1"/>
        <v>11</v>
      </c>
      <c r="M99" s="1" t="str">
        <f>VLOOKUP(A99,vrm_program_reporting!A:I,9,FALSE)</f>
        <v>High</v>
      </c>
      <c r="N99" s="8">
        <f>L99/$L$103</f>
        <v>0.6875</v>
      </c>
      <c r="O99" s="2" t="str">
        <f ca="1">VLOOKUP(C99,vrm_program_reporting!C:M,11,FALSE)</f>
        <v>Past Due 0 - 15 Days</v>
      </c>
    </row>
    <row r="100" spans="1:15" ht="28.5" hidden="1" x14ac:dyDescent="0.2">
      <c r="A100" s="1" t="s">
        <v>137</v>
      </c>
      <c r="B100" s="1" t="s">
        <v>241</v>
      </c>
      <c r="C100" s="1" t="s">
        <v>198</v>
      </c>
      <c r="D100" s="1">
        <v>3</v>
      </c>
      <c r="E100" s="1">
        <v>2</v>
      </c>
      <c r="F100" s="1">
        <v>4</v>
      </c>
      <c r="G100" s="1">
        <v>1</v>
      </c>
      <c r="H100" s="1">
        <v>2</v>
      </c>
      <c r="I100" s="1">
        <v>3</v>
      </c>
      <c r="J100" s="1">
        <v>1</v>
      </c>
      <c r="K100" s="1">
        <v>2</v>
      </c>
      <c r="L100" s="1">
        <f t="shared" si="1"/>
        <v>9</v>
      </c>
      <c r="M100" s="1" t="str">
        <f>VLOOKUP(A100,vrm_program_reporting!A:I,9,FALSE)</f>
        <v>Medium</v>
      </c>
      <c r="N100" s="8">
        <f>L100/$L$103</f>
        <v>0.5625</v>
      </c>
      <c r="O100" s="2" t="str">
        <f ca="1">VLOOKUP(C100,vrm_program_reporting!C:M,11,FALSE)</f>
        <v>Not Due &gt; 30 Days</v>
      </c>
    </row>
    <row r="101" spans="1:15" hidden="1" x14ac:dyDescent="0.2">
      <c r="A101" s="1" t="s">
        <v>113</v>
      </c>
      <c r="B101" s="1" t="s">
        <v>49</v>
      </c>
      <c r="C101" s="1" t="s">
        <v>199</v>
      </c>
      <c r="D101" s="1">
        <v>4</v>
      </c>
      <c r="E101" s="1">
        <v>3</v>
      </c>
      <c r="F101" s="1">
        <v>4</v>
      </c>
      <c r="G101" s="1">
        <v>1</v>
      </c>
      <c r="H101" s="1">
        <v>1</v>
      </c>
      <c r="I101" s="1">
        <v>3</v>
      </c>
      <c r="J101" s="1">
        <v>4</v>
      </c>
      <c r="K101" s="1">
        <v>2</v>
      </c>
      <c r="L101" s="1">
        <f t="shared" si="1"/>
        <v>11</v>
      </c>
      <c r="M101" s="1" t="str">
        <f>VLOOKUP(A101,vrm_program_reporting!A:I,9,FALSE)</f>
        <v>High</v>
      </c>
      <c r="N101" s="8">
        <f>L101/$L$103</f>
        <v>0.6875</v>
      </c>
      <c r="O101" s="2" t="str">
        <f>VLOOKUP(C101,vrm_program_reporting!C:M,11,FALSE)</f>
        <v>Complete</v>
      </c>
    </row>
    <row r="102" spans="1:15" hidden="1" x14ac:dyDescent="0.2">
      <c r="A102" s="1" t="s">
        <v>207</v>
      </c>
      <c r="B102" s="1" t="s">
        <v>207</v>
      </c>
      <c r="C102" s="1" t="s">
        <v>239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f t="shared" si="1"/>
        <v>4</v>
      </c>
      <c r="M102" s="1" t="s">
        <v>233</v>
      </c>
      <c r="N102" s="8">
        <f>L102/$L$103</f>
        <v>0.25</v>
      </c>
      <c r="O102" s="1" t="s">
        <v>233</v>
      </c>
    </row>
    <row r="103" spans="1:15" hidden="1" x14ac:dyDescent="0.2">
      <c r="A103" s="1" t="s">
        <v>208</v>
      </c>
      <c r="B103" s="1" t="s">
        <v>208</v>
      </c>
      <c r="C103" s="1" t="s">
        <v>240</v>
      </c>
      <c r="D103" s="1">
        <v>4</v>
      </c>
      <c r="E103" s="1">
        <v>4</v>
      </c>
      <c r="F103" s="1">
        <v>4</v>
      </c>
      <c r="G103" s="1">
        <v>4</v>
      </c>
      <c r="H103" s="1">
        <v>4</v>
      </c>
      <c r="I103" s="1">
        <v>4</v>
      </c>
      <c r="J103" s="1">
        <v>4</v>
      </c>
      <c r="K103" s="1">
        <v>4</v>
      </c>
      <c r="L103" s="1">
        <f t="shared" si="1"/>
        <v>16</v>
      </c>
      <c r="M103" s="1" t="s">
        <v>233</v>
      </c>
      <c r="N103" s="8">
        <f>L103/$L$103</f>
        <v>1</v>
      </c>
      <c r="O103" s="1" t="s">
        <v>233</v>
      </c>
    </row>
  </sheetData>
  <autoFilter ref="A1:O103" xr:uid="{40EAE423-EBDB-4775-9797-B308BA252FBD}">
    <filterColumn colId="0">
      <filters>
        <filter val="Vend-5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1DE-4145-463D-9862-11C641957278}">
  <dimension ref="A1:N12"/>
  <sheetViews>
    <sheetView workbookViewId="0">
      <selection activeCell="A2" sqref="A2"/>
    </sheetView>
  </sheetViews>
  <sheetFormatPr defaultRowHeight="14.25" x14ac:dyDescent="0.2"/>
  <cols>
    <col min="1" max="1" width="17.7109375" style="1" bestFit="1" customWidth="1"/>
    <col min="2" max="2" width="23.42578125" style="1" bestFit="1" customWidth="1"/>
    <col min="3" max="3" width="15" style="1" customWidth="1"/>
    <col min="4" max="4" width="9.42578125" style="1" bestFit="1" customWidth="1"/>
    <col min="5" max="5" width="12" style="1" customWidth="1"/>
    <col min="6" max="6" width="9.140625" style="1"/>
    <col min="7" max="7" width="12.7109375" style="1" customWidth="1"/>
    <col min="8" max="8" width="11.85546875" style="1" customWidth="1"/>
    <col min="9" max="9" width="12" style="1" customWidth="1"/>
    <col min="10" max="10" width="9.140625" style="1"/>
    <col min="11" max="12" width="11.42578125" style="1" customWidth="1"/>
    <col min="13" max="13" width="11.28515625" style="1" customWidth="1"/>
    <col min="14" max="14" width="23.42578125" style="1" bestFit="1" customWidth="1"/>
    <col min="15" max="16384" width="9.140625" style="1"/>
  </cols>
  <sheetData>
    <row r="1" spans="1:14" ht="57" x14ac:dyDescent="0.2">
      <c r="A1" s="7" t="s">
        <v>0</v>
      </c>
      <c r="B1" s="7" t="s">
        <v>1</v>
      </c>
      <c r="C1" s="7" t="s">
        <v>2</v>
      </c>
      <c r="D1" s="7" t="s">
        <v>200</v>
      </c>
      <c r="E1" s="7" t="s">
        <v>201</v>
      </c>
      <c r="F1" s="7" t="s">
        <v>202</v>
      </c>
      <c r="G1" s="7" t="s">
        <v>203</v>
      </c>
      <c r="H1" s="7" t="s">
        <v>204</v>
      </c>
      <c r="I1" s="7" t="s">
        <v>66</v>
      </c>
      <c r="J1" s="7" t="s">
        <v>205</v>
      </c>
      <c r="K1" s="7" t="s">
        <v>206</v>
      </c>
      <c r="L1" s="7" t="s">
        <v>230</v>
      </c>
      <c r="M1" s="7" t="s">
        <v>229</v>
      </c>
      <c r="N1" s="7" t="s">
        <v>11</v>
      </c>
    </row>
    <row r="2" spans="1:14" x14ac:dyDescent="0.2">
      <c r="A2" s="1" t="s">
        <v>31</v>
      </c>
      <c r="B2" s="1" t="s">
        <v>32</v>
      </c>
      <c r="C2" s="1" t="s">
        <v>33</v>
      </c>
      <c r="D2" s="1">
        <v>0</v>
      </c>
      <c r="E2" s="1">
        <v>3</v>
      </c>
      <c r="F2" s="1">
        <v>10</v>
      </c>
      <c r="G2" s="1">
        <v>3</v>
      </c>
      <c r="H2" s="1">
        <v>17</v>
      </c>
      <c r="I2" s="1">
        <v>27</v>
      </c>
      <c r="J2" s="1">
        <v>26</v>
      </c>
      <c r="K2" s="1">
        <v>4</v>
      </c>
      <c r="L2" s="1">
        <f>SUM(D2:K2)</f>
        <v>90</v>
      </c>
      <c r="M2" s="9">
        <f>L2/$L$12</f>
        <v>0.39130434782608697</v>
      </c>
      <c r="N2" s="2" t="s">
        <v>224</v>
      </c>
    </row>
    <row r="3" spans="1:14" ht="28.5" x14ac:dyDescent="0.2">
      <c r="A3" s="1" t="s">
        <v>52</v>
      </c>
      <c r="B3" s="1" t="s">
        <v>53</v>
      </c>
      <c r="C3" s="1" t="s">
        <v>54</v>
      </c>
      <c r="D3" s="1">
        <v>0</v>
      </c>
      <c r="E3" s="1">
        <v>0</v>
      </c>
      <c r="F3" s="1">
        <v>9</v>
      </c>
      <c r="G3" s="1">
        <v>5</v>
      </c>
      <c r="H3" s="1">
        <v>26</v>
      </c>
      <c r="I3" s="1">
        <v>40</v>
      </c>
      <c r="J3" s="1">
        <v>16</v>
      </c>
      <c r="K3" s="1">
        <v>5</v>
      </c>
      <c r="L3" s="1">
        <f t="shared" ref="L3:L12" si="0">SUM(D3:K3)</f>
        <v>101</v>
      </c>
      <c r="M3" s="9">
        <f t="shared" ref="M3:M12" si="1">L3/$L$12</f>
        <v>0.43913043478260871</v>
      </c>
      <c r="N3" s="2" t="s">
        <v>223</v>
      </c>
    </row>
    <row r="4" spans="1:14" x14ac:dyDescent="0.2">
      <c r="A4" s="1" t="s">
        <v>90</v>
      </c>
      <c r="B4" s="1" t="s">
        <v>18</v>
      </c>
      <c r="C4" s="1" t="s">
        <v>91</v>
      </c>
      <c r="D4" s="1">
        <v>3</v>
      </c>
      <c r="E4" s="1">
        <v>6</v>
      </c>
      <c r="F4" s="1">
        <v>2</v>
      </c>
      <c r="G4" s="1">
        <v>1</v>
      </c>
      <c r="H4" s="1">
        <v>53</v>
      </c>
      <c r="I4" s="1">
        <v>45</v>
      </c>
      <c r="J4" s="1">
        <v>23</v>
      </c>
      <c r="K4" s="1">
        <v>7</v>
      </c>
      <c r="L4" s="1">
        <f t="shared" si="0"/>
        <v>140</v>
      </c>
      <c r="M4" s="9">
        <f t="shared" si="1"/>
        <v>0.60869565217391308</v>
      </c>
      <c r="N4" s="2" t="s">
        <v>225</v>
      </c>
    </row>
    <row r="5" spans="1:14" ht="28.5" x14ac:dyDescent="0.2">
      <c r="A5" s="1" t="s">
        <v>72</v>
      </c>
      <c r="B5" s="1" t="s">
        <v>241</v>
      </c>
      <c r="C5" s="1" t="s">
        <v>102</v>
      </c>
      <c r="D5" s="1">
        <v>1</v>
      </c>
      <c r="E5" s="1">
        <v>6</v>
      </c>
      <c r="F5" s="1">
        <v>7</v>
      </c>
      <c r="G5" s="1">
        <v>1</v>
      </c>
      <c r="H5" s="1">
        <v>22</v>
      </c>
      <c r="I5" s="1">
        <v>14</v>
      </c>
      <c r="J5" s="1">
        <v>27</v>
      </c>
      <c r="K5" s="1">
        <v>6</v>
      </c>
      <c r="L5" s="1">
        <f t="shared" si="0"/>
        <v>84</v>
      </c>
      <c r="M5" s="9">
        <f t="shared" si="1"/>
        <v>0.36521739130434783</v>
      </c>
      <c r="N5" s="2" t="s">
        <v>226</v>
      </c>
    </row>
    <row r="6" spans="1:14" x14ac:dyDescent="0.2">
      <c r="A6" s="1" t="s">
        <v>113</v>
      </c>
      <c r="B6" s="1" t="s">
        <v>53</v>
      </c>
      <c r="C6" s="1" t="s">
        <v>114</v>
      </c>
      <c r="D6" s="1">
        <v>0</v>
      </c>
      <c r="E6" s="1">
        <v>8</v>
      </c>
      <c r="F6" s="1">
        <v>8</v>
      </c>
      <c r="G6" s="1">
        <v>7</v>
      </c>
      <c r="H6" s="1">
        <v>55</v>
      </c>
      <c r="I6" s="1">
        <v>15</v>
      </c>
      <c r="J6" s="1">
        <v>5</v>
      </c>
      <c r="K6" s="1">
        <v>2</v>
      </c>
      <c r="L6" s="1">
        <f t="shared" si="0"/>
        <v>100</v>
      </c>
      <c r="M6" s="9">
        <f t="shared" si="1"/>
        <v>0.43478260869565216</v>
      </c>
      <c r="N6" s="2" t="s">
        <v>225</v>
      </c>
    </row>
    <row r="7" spans="1:14" x14ac:dyDescent="0.2">
      <c r="A7" s="1" t="s">
        <v>68</v>
      </c>
      <c r="B7" s="1" t="s">
        <v>39</v>
      </c>
      <c r="C7" s="1" t="s">
        <v>126</v>
      </c>
      <c r="D7" s="1">
        <v>1</v>
      </c>
      <c r="E7" s="1">
        <v>2</v>
      </c>
      <c r="F7" s="1">
        <v>2</v>
      </c>
      <c r="G7" s="1">
        <v>5</v>
      </c>
      <c r="H7" s="1">
        <v>32</v>
      </c>
      <c r="I7" s="1">
        <v>29</v>
      </c>
      <c r="J7" s="1">
        <v>16</v>
      </c>
      <c r="K7" s="1">
        <v>0</v>
      </c>
      <c r="L7" s="1">
        <f t="shared" si="0"/>
        <v>87</v>
      </c>
      <c r="M7" s="9">
        <f t="shared" si="1"/>
        <v>0.37826086956521737</v>
      </c>
      <c r="N7" s="2" t="s">
        <v>225</v>
      </c>
    </row>
    <row r="8" spans="1:14" ht="28.5" x14ac:dyDescent="0.2">
      <c r="A8" s="1" t="s">
        <v>134</v>
      </c>
      <c r="B8" s="1" t="s">
        <v>45</v>
      </c>
      <c r="C8" s="1" t="s">
        <v>146</v>
      </c>
      <c r="D8" s="1">
        <v>6</v>
      </c>
      <c r="E8" s="1">
        <v>10</v>
      </c>
      <c r="F8" s="1">
        <v>8</v>
      </c>
      <c r="G8" s="1">
        <v>7</v>
      </c>
      <c r="H8" s="1">
        <v>11</v>
      </c>
      <c r="I8" s="1">
        <v>30</v>
      </c>
      <c r="J8" s="1">
        <v>11</v>
      </c>
      <c r="K8" s="1">
        <v>4</v>
      </c>
      <c r="L8" s="1">
        <f t="shared" si="0"/>
        <v>87</v>
      </c>
      <c r="M8" s="9">
        <f t="shared" si="1"/>
        <v>0.37826086956521737</v>
      </c>
      <c r="N8" s="2" t="s">
        <v>226</v>
      </c>
    </row>
    <row r="9" spans="1:14" ht="28.5" x14ac:dyDescent="0.2">
      <c r="A9" s="1" t="s">
        <v>167</v>
      </c>
      <c r="B9" s="1" t="s">
        <v>39</v>
      </c>
      <c r="C9" s="1" t="s">
        <v>168</v>
      </c>
      <c r="D9" s="1">
        <v>3</v>
      </c>
      <c r="E9" s="1">
        <v>5</v>
      </c>
      <c r="F9" s="1">
        <v>3</v>
      </c>
      <c r="G9" s="1">
        <v>1</v>
      </c>
      <c r="H9" s="1">
        <v>34</v>
      </c>
      <c r="I9" s="1">
        <v>43</v>
      </c>
      <c r="J9" s="1">
        <v>9</v>
      </c>
      <c r="K9" s="1">
        <v>4</v>
      </c>
      <c r="L9" s="1">
        <f t="shared" si="0"/>
        <v>102</v>
      </c>
      <c r="M9" s="9">
        <f t="shared" si="1"/>
        <v>0.44347826086956521</v>
      </c>
      <c r="N9" s="2" t="s">
        <v>223</v>
      </c>
    </row>
    <row r="10" spans="1:14" x14ac:dyDescent="0.2">
      <c r="A10" s="1" t="s">
        <v>132</v>
      </c>
      <c r="B10" s="1" t="s">
        <v>18</v>
      </c>
      <c r="C10" s="1" t="s">
        <v>178</v>
      </c>
      <c r="D10" s="1">
        <v>5</v>
      </c>
      <c r="E10" s="1">
        <v>1</v>
      </c>
      <c r="F10" s="1">
        <v>5</v>
      </c>
      <c r="G10" s="1">
        <v>4</v>
      </c>
      <c r="H10" s="1">
        <v>47</v>
      </c>
      <c r="I10" s="1">
        <v>37</v>
      </c>
      <c r="J10" s="1">
        <v>13</v>
      </c>
      <c r="K10" s="1">
        <v>10</v>
      </c>
      <c r="L10" s="1">
        <f t="shared" si="0"/>
        <v>122</v>
      </c>
      <c r="M10" s="9">
        <f t="shared" si="1"/>
        <v>0.5304347826086957</v>
      </c>
      <c r="N10" s="2" t="s">
        <v>227</v>
      </c>
    </row>
    <row r="11" spans="1:14" ht="28.5" x14ac:dyDescent="0.2">
      <c r="A11" s="1" t="s">
        <v>196</v>
      </c>
      <c r="B11" s="1" t="s">
        <v>27</v>
      </c>
      <c r="C11" s="1" t="s">
        <v>197</v>
      </c>
      <c r="D11" s="1">
        <v>5</v>
      </c>
      <c r="E11" s="1">
        <v>11</v>
      </c>
      <c r="F11" s="1">
        <v>7</v>
      </c>
      <c r="G11" s="1">
        <v>7</v>
      </c>
      <c r="H11" s="1">
        <v>57</v>
      </c>
      <c r="I11" s="1">
        <v>27</v>
      </c>
      <c r="J11" s="1">
        <v>34</v>
      </c>
      <c r="K11" s="1">
        <v>10</v>
      </c>
      <c r="L11" s="1">
        <f t="shared" si="0"/>
        <v>158</v>
      </c>
      <c r="M11" s="9">
        <f t="shared" si="1"/>
        <v>0.68695652173913047</v>
      </c>
      <c r="N11" s="2" t="s">
        <v>223</v>
      </c>
    </row>
    <row r="12" spans="1:14" x14ac:dyDescent="0.2">
      <c r="A12" s="1" t="s">
        <v>228</v>
      </c>
      <c r="B12" s="1" t="s">
        <v>228</v>
      </c>
      <c r="C12" s="1" t="s">
        <v>228</v>
      </c>
      <c r="D12" s="1">
        <v>10</v>
      </c>
      <c r="E12" s="1">
        <v>20</v>
      </c>
      <c r="F12" s="1">
        <v>15</v>
      </c>
      <c r="G12" s="1">
        <v>10</v>
      </c>
      <c r="H12" s="1">
        <v>75</v>
      </c>
      <c r="I12" s="1">
        <v>50</v>
      </c>
      <c r="J12" s="1">
        <v>40</v>
      </c>
      <c r="K12" s="1">
        <v>10</v>
      </c>
      <c r="L12" s="1">
        <f t="shared" si="0"/>
        <v>230</v>
      </c>
      <c r="M12" s="9">
        <f t="shared" si="1"/>
        <v>1</v>
      </c>
    </row>
  </sheetData>
  <autoFilter ref="A1:N13" xr:uid="{09C41B4C-1D21-496D-9B00-8E92D6B819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FC15-6BD1-4D99-A0B6-107C63752C05}">
  <dimension ref="A1:F6"/>
  <sheetViews>
    <sheetView workbookViewId="0">
      <selection activeCell="D2" sqref="D2"/>
    </sheetView>
  </sheetViews>
  <sheetFormatPr defaultRowHeight="15" x14ac:dyDescent="0.25"/>
  <cols>
    <col min="2" max="2" width="17.5703125" bestFit="1" customWidth="1"/>
    <col min="3" max="3" width="10.5703125" bestFit="1" customWidth="1"/>
    <col min="4" max="4" width="11.42578125" bestFit="1" customWidth="1"/>
    <col min="6" max="6" width="39.85546875" bestFit="1" customWidth="1"/>
  </cols>
  <sheetData>
    <row r="1" spans="1:6" s="1" customFormat="1" ht="14.25" x14ac:dyDescent="0.2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234</v>
      </c>
    </row>
    <row r="2" spans="1:6" s="1" customFormat="1" ht="14.25" x14ac:dyDescent="0.2">
      <c r="A2" s="1" t="s">
        <v>210</v>
      </c>
      <c r="B2" s="1" t="s">
        <v>214</v>
      </c>
      <c r="C2" s="1">
        <v>7</v>
      </c>
      <c r="D2" s="1">
        <f>C2/16</f>
        <v>0.4375</v>
      </c>
      <c r="E2" s="1" t="s">
        <v>47</v>
      </c>
      <c r="F2" s="1" t="s">
        <v>235</v>
      </c>
    </row>
    <row r="3" spans="1:6" s="1" customFormat="1" ht="14.25" x14ac:dyDescent="0.2">
      <c r="A3" s="1" t="s">
        <v>211</v>
      </c>
      <c r="B3" s="1" t="s">
        <v>215</v>
      </c>
      <c r="C3" s="1">
        <v>10</v>
      </c>
      <c r="D3" s="1">
        <f>C3/16</f>
        <v>0.625</v>
      </c>
      <c r="E3" s="1" t="s">
        <v>36</v>
      </c>
      <c r="F3" s="1" t="s">
        <v>236</v>
      </c>
    </row>
    <row r="4" spans="1:6" s="1" customFormat="1" ht="14.25" x14ac:dyDescent="0.2">
      <c r="A4" s="1" t="s">
        <v>212</v>
      </c>
      <c r="B4" s="1" t="s">
        <v>216</v>
      </c>
      <c r="C4" s="1">
        <v>14</v>
      </c>
      <c r="D4" s="1">
        <f>C4/16</f>
        <v>0.875</v>
      </c>
      <c r="E4" s="1" t="s">
        <v>22</v>
      </c>
      <c r="F4" s="1" t="s">
        <v>237</v>
      </c>
    </row>
    <row r="5" spans="1:6" s="1" customFormat="1" ht="14.25" x14ac:dyDescent="0.2">
      <c r="A5" s="1" t="s">
        <v>213</v>
      </c>
      <c r="B5" s="1" t="s">
        <v>217</v>
      </c>
      <c r="E5" s="1" t="s">
        <v>64</v>
      </c>
      <c r="F5" s="1" t="s">
        <v>238</v>
      </c>
    </row>
    <row r="6" spans="1:6" s="1" customFormat="1" ht="14.2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vrm_program_reporting</vt:lpstr>
      <vt:lpstr>risk_scoring_data</vt:lpstr>
      <vt:lpstr>risk_assmts_data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Subah</dc:creator>
  <cp:lastModifiedBy>Ernest Subah</cp:lastModifiedBy>
  <dcterms:created xsi:type="dcterms:W3CDTF">2021-05-07T22:33:01Z</dcterms:created>
  <dcterms:modified xsi:type="dcterms:W3CDTF">2021-05-24T22:01:53Z</dcterms:modified>
</cp:coreProperties>
</file>