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660" yWindow="-45" windowWidth="9375" windowHeight="8490"/>
  </bookViews>
  <sheets>
    <sheet name="FEBRERO 2022" sheetId="1" r:id="rId1"/>
    <sheet name="PERSONAL" sheetId="8" r:id="rId2"/>
    <sheet name="relacion de o.c enero" sheetId="5" r:id="rId3"/>
    <sheet name="relacion de O.S enero" sheetId="10" r:id="rId4"/>
    <sheet name="Hoja6" sheetId="6" r:id="rId5"/>
    <sheet name="Hoja7" sheetId="7" r:id="rId6"/>
    <sheet name="Hoja1" sheetId="9" r:id="rId7"/>
  </sheets>
  <externalReferences>
    <externalReference r:id="rId8"/>
  </externalReferences>
  <definedNames>
    <definedName name="_xlnm.Print_Area" localSheetId="0">'FEBRERO 2022'!$D$1:$AH$1699</definedName>
    <definedName name="_xlnm.Print_Area" localSheetId="1">PERSONAL!$D$1:$AH$2487</definedName>
    <definedName name="Z_C6405A82_7429_47F0_BE39_B58A0DDA86AD_.wvu.Cols" localSheetId="0" hidden="1">'FEBRERO 2022'!$A:$C</definedName>
    <definedName name="Z_C6405A82_7429_47F0_BE39_B58A0DDA86AD_.wvu.Cols" localSheetId="1" hidden="1">PERSONAL!$A:$C</definedName>
    <definedName name="Z_C6405A82_7429_47F0_BE39_B58A0DDA86AD_.wvu.PrintArea" localSheetId="0" hidden="1">'FEBRERO 2022'!#REF!</definedName>
    <definedName name="Z_C6405A82_7429_47F0_BE39_B58A0DDA86AD_.wvu.PrintArea" localSheetId="1" hidden="1">PERSONAL!#REF!</definedName>
    <definedName name="Z_C6405A82_7429_47F0_BE39_B58A0DDA86AD_.wvu.Rows" localSheetId="0" hidden="1">'FEBRERO 2022'!#REF!,'FEBRERO 2022'!#REF!,'FEBRERO 2022'!#REF!</definedName>
    <definedName name="Z_C6405A82_7429_47F0_BE39_B58A0DDA86AD_.wvu.Rows" localSheetId="1" hidden="1">PERSONAL!#REF!,PERSONAL!#REF!,PERSONAL!#REF!</definedName>
  </definedNames>
  <calcPr calcId="144525"/>
  <customWorkbookViews>
    <customWorkbookView name="J" guid="{C6405A82-7429-47F0-BE39-B58A0DDA86AD}" maximized="1" xWindow="1" yWindow="1" windowWidth="1280" windowHeight="547" activeSheetId="2"/>
  </customWorkbookViews>
</workbook>
</file>

<file path=xl/calcChain.xml><?xml version="1.0" encoding="utf-8"?>
<calcChain xmlns="http://schemas.openxmlformats.org/spreadsheetml/2006/main">
  <c r="F171" i="1" l="1"/>
  <c r="AI178" i="1"/>
  <c r="W171" i="1"/>
  <c r="AB1112" i="1" l="1"/>
  <c r="AB1643" i="1" l="1"/>
  <c r="AI1647" i="1"/>
  <c r="W1643" i="1" l="1"/>
  <c r="AI1649" i="1" l="1"/>
  <c r="F1643" i="1" s="1"/>
  <c r="Y1500" i="1" l="1"/>
  <c r="Y1510" i="1"/>
  <c r="AB1486" i="1" s="1"/>
  <c r="AB1497" i="1"/>
  <c r="Y1454" i="1"/>
  <c r="Y1467" i="1"/>
  <c r="AB1450" i="1"/>
  <c r="Y1407" i="1"/>
  <c r="Y1420" i="1" s="1"/>
  <c r="AB1404" i="1" s="1"/>
  <c r="AB1393" i="1" s="1"/>
  <c r="AB1403" i="1"/>
  <c r="Y1358" i="1"/>
  <c r="Y1369" i="1" s="1"/>
  <c r="Y1311" i="1"/>
  <c r="Y1322" i="1" s="1"/>
  <c r="Y1274" i="1"/>
  <c r="AB1261" i="1"/>
  <c r="AB1250" i="1"/>
  <c r="AB1451" i="1" l="1"/>
  <c r="AB1440" i="1" s="1"/>
  <c r="AB1355" i="1"/>
  <c r="AB1344" i="1"/>
  <c r="AB1297" i="1"/>
  <c r="AB1308" i="1"/>
  <c r="E826" i="1" l="1"/>
  <c r="AA826" i="1" s="1"/>
  <c r="AI832" i="1"/>
  <c r="V826" i="1"/>
  <c r="AI787" i="1"/>
  <c r="I778" i="1" s="1"/>
  <c r="W778" i="1"/>
  <c r="F731" i="1"/>
  <c r="AB731" i="1" s="1"/>
  <c r="AI736" i="1"/>
  <c r="W731" i="1"/>
  <c r="Y984" i="1"/>
  <c r="AB970" i="1"/>
  <c r="AB971" i="1" s="1"/>
  <c r="I970" i="1"/>
  <c r="F970" i="1"/>
  <c r="AB960" i="1"/>
  <c r="Y938" i="1"/>
  <c r="W924" i="1"/>
  <c r="AB924" i="1" s="1"/>
  <c r="AB925" i="1" s="1"/>
  <c r="F924" i="1"/>
  <c r="AB914" i="1"/>
  <c r="F778" i="1" l="1"/>
  <c r="AB778" i="1" s="1"/>
  <c r="AB1207" i="1"/>
  <c r="W1207" i="1"/>
  <c r="F1207" i="1"/>
  <c r="AB1161" i="1"/>
  <c r="W1161" i="1"/>
  <c r="I1161" i="1"/>
  <c r="F1161" i="1"/>
  <c r="Y792" i="1" l="1"/>
  <c r="AB768" i="1" l="1"/>
  <c r="AB779" i="1"/>
  <c r="AI779" i="1" s="1"/>
  <c r="AI647" i="1"/>
  <c r="I639" i="1" s="1"/>
  <c r="W639" i="1"/>
  <c r="I547" i="1"/>
  <c r="F547" i="1"/>
  <c r="W547" i="1"/>
  <c r="F593" i="1"/>
  <c r="AB593" i="1" s="1"/>
  <c r="W593" i="1"/>
  <c r="AB547" i="1" l="1"/>
  <c r="F639" i="1"/>
  <c r="AB639" i="1" s="1"/>
  <c r="K497" i="1"/>
  <c r="E497" i="1"/>
  <c r="V497" i="1"/>
  <c r="AI452" i="1"/>
  <c r="F447" i="1" s="1"/>
  <c r="W447" i="1"/>
  <c r="Y461" i="1"/>
  <c r="AB447" i="1" l="1"/>
  <c r="AB448" i="1" s="1"/>
  <c r="AA497" i="1"/>
  <c r="W401" i="1"/>
  <c r="F401" i="1"/>
  <c r="W356" i="1"/>
  <c r="F356" i="1"/>
  <c r="V310" i="1"/>
  <c r="H310" i="1"/>
  <c r="E310" i="1"/>
  <c r="X324" i="1"/>
  <c r="F262" i="1"/>
  <c r="AI267" i="1"/>
  <c r="I262" i="1" s="1"/>
  <c r="W262" i="1"/>
  <c r="W217" i="1"/>
  <c r="L217" i="1"/>
  <c r="F217" i="1"/>
  <c r="AI177" i="1"/>
  <c r="H118" i="1"/>
  <c r="E118" i="1"/>
  <c r="H65" i="1"/>
  <c r="E65" i="1"/>
  <c r="AA65" i="1" s="1"/>
  <c r="H19" i="1"/>
  <c r="E19" i="1"/>
  <c r="V19" i="1"/>
  <c r="AB262" i="1" l="1"/>
  <c r="AB217" i="1"/>
  <c r="AA118" i="1"/>
  <c r="AA310" i="1"/>
  <c r="AA311" i="1" s="1"/>
  <c r="AB356" i="1"/>
  <c r="AB401" i="1"/>
  <c r="AB171" i="1"/>
  <c r="AA19" i="1"/>
  <c r="AI1844" i="1" l="1"/>
  <c r="AI2026" i="1" l="1"/>
  <c r="AI1604" i="1"/>
  <c r="AI1698" i="1"/>
  <c r="AI1453" i="1"/>
  <c r="AI1409" i="1"/>
  <c r="AI1166" i="1"/>
  <c r="AI351" i="1"/>
  <c r="AI1071" i="1"/>
  <c r="Y1225" i="1" l="1"/>
  <c r="AB1208" i="1" s="1"/>
  <c r="AI1842" i="1"/>
  <c r="AI1219" i="1"/>
  <c r="AI1845" i="1"/>
  <c r="AI1218" i="1"/>
  <c r="AI1121" i="1"/>
  <c r="Y1127" i="1"/>
  <c r="X891" i="1"/>
  <c r="AA865" i="1" s="1"/>
  <c r="X844" i="1" l="1"/>
  <c r="AI835" i="1"/>
  <c r="AA816" i="1" l="1"/>
  <c r="AA827" i="1"/>
  <c r="AA876" i="1"/>
  <c r="AI552" i="1"/>
  <c r="AI407" i="1"/>
  <c r="AI362" i="1"/>
  <c r="AI513" i="1" l="1"/>
  <c r="AI925" i="1"/>
  <c r="Y515" i="1"/>
  <c r="AA498" i="1" s="1"/>
  <c r="Y561" i="1"/>
  <c r="AB548" i="1" s="1"/>
  <c r="AI1498" i="1"/>
  <c r="AI1117" i="1" l="1"/>
  <c r="AB537" i="1"/>
  <c r="AI974" i="1"/>
  <c r="AI224" i="1"/>
  <c r="AI882" i="1"/>
  <c r="AI876" i="1"/>
  <c r="Y653" i="1"/>
  <c r="Y607" i="1"/>
  <c r="AB629" i="1" l="1"/>
  <c r="AB640" i="1"/>
  <c r="AI640" i="1" s="1"/>
  <c r="AB583" i="1"/>
  <c r="AB594" i="1"/>
  <c r="Y745" i="1"/>
  <c r="AB732" i="1" s="1"/>
  <c r="AI789" i="1"/>
  <c r="Y698" i="1"/>
  <c r="AB674" i="1" s="1"/>
  <c r="AB721" i="1" l="1"/>
  <c r="AB685" i="1"/>
  <c r="AJ1105" i="1" l="1"/>
  <c r="Y1080" i="1"/>
  <c r="AJ2699" i="1" l="1"/>
  <c r="Y1657" i="1" l="1"/>
  <c r="AB1644" i="1" s="1"/>
  <c r="Y1609" i="1"/>
  <c r="Y1563" i="1"/>
  <c r="AB1547" i="1" s="1"/>
  <c r="AB1536" i="1" s="1"/>
  <c r="Y1175" i="1"/>
  <c r="AB1162" i="1" s="1"/>
  <c r="AB1101" i="1"/>
  <c r="X1031" i="1"/>
  <c r="AA1006" i="1" s="1"/>
  <c r="V1017" i="1"/>
  <c r="AA1017" i="1" s="1"/>
  <c r="AA1055" i="1" l="1"/>
  <c r="AA1018" i="1"/>
  <c r="AB1197" i="1"/>
  <c r="AB1633" i="1"/>
  <c r="AB1585" i="1"/>
  <c r="AB1151" i="1"/>
  <c r="AI690" i="1"/>
  <c r="AA1067" i="1" l="1"/>
  <c r="V118" i="1" l="1"/>
  <c r="J41" i="10"/>
  <c r="K41" i="10"/>
  <c r="I41" i="10"/>
  <c r="H66" i="5"/>
  <c r="D15" i="10"/>
  <c r="E41" i="5" s="1"/>
  <c r="F42" i="10"/>
  <c r="E42" i="10"/>
  <c r="H41" i="10" s="1"/>
  <c r="D42" i="10"/>
  <c r="G41" i="10"/>
  <c r="G42" i="10" s="1"/>
  <c r="G87" i="5"/>
  <c r="G70" i="5"/>
  <c r="D26" i="5"/>
  <c r="D41" i="5" s="1"/>
  <c r="E36" i="10"/>
  <c r="H35" i="10" s="1"/>
  <c r="F36" i="10"/>
  <c r="D36" i="10"/>
  <c r="I35" i="10" s="1"/>
  <c r="G35" i="10"/>
  <c r="G36" i="10" s="1"/>
  <c r="E31" i="10"/>
  <c r="F31" i="10"/>
  <c r="D31" i="10"/>
  <c r="G30" i="10"/>
  <c r="G29" i="10"/>
  <c r="G28" i="10"/>
  <c r="G27" i="10"/>
  <c r="E23" i="10"/>
  <c r="F23" i="10"/>
  <c r="D23" i="10"/>
  <c r="J21" i="10" s="1"/>
  <c r="G22" i="10"/>
  <c r="G21" i="10"/>
  <c r="L41" i="10" l="1"/>
  <c r="G31" i="10"/>
  <c r="H27" i="10" s="1"/>
  <c r="G23" i="10"/>
  <c r="K21" i="10" s="1"/>
  <c r="J35" i="10"/>
  <c r="K35" i="10" s="1"/>
  <c r="F41" i="5"/>
  <c r="G55" i="5"/>
  <c r="E100" i="5" l="1"/>
  <c r="F100" i="5"/>
  <c r="E113" i="5" l="1"/>
  <c r="F113" i="5"/>
  <c r="G112" i="5"/>
  <c r="G111" i="5"/>
  <c r="E107" i="5"/>
  <c r="F107" i="5"/>
  <c r="E118" i="5"/>
  <c r="F118" i="5"/>
  <c r="G117" i="5"/>
  <c r="G118" i="5" s="1"/>
  <c r="J117" i="5" s="1"/>
  <c r="G67" i="5"/>
  <c r="J67" i="5" s="1"/>
  <c r="G68" i="5"/>
  <c r="G69" i="5"/>
  <c r="E71" i="5"/>
  <c r="F71" i="5"/>
  <c r="G66" i="5"/>
  <c r="G99" i="5"/>
  <c r="G105" i="5"/>
  <c r="G106" i="5"/>
  <c r="G104" i="5"/>
  <c r="E94" i="5"/>
  <c r="F94" i="5"/>
  <c r="G93" i="5"/>
  <c r="E89" i="5"/>
  <c r="F89" i="5"/>
  <c r="G82" i="5"/>
  <c r="G83" i="5"/>
  <c r="G84" i="5"/>
  <c r="G85" i="5"/>
  <c r="G86" i="5"/>
  <c r="G88" i="5"/>
  <c r="G75" i="5"/>
  <c r="G81" i="5"/>
  <c r="G80" i="5"/>
  <c r="G79" i="5"/>
  <c r="G78" i="5"/>
  <c r="G77" i="5"/>
  <c r="G76" i="5"/>
  <c r="G57" i="5"/>
  <c r="G58" i="5"/>
  <c r="G59" i="5"/>
  <c r="G60" i="5"/>
  <c r="G61" i="5"/>
  <c r="G56" i="5"/>
  <c r="J55" i="5" s="1"/>
  <c r="E62" i="5"/>
  <c r="F62" i="5"/>
  <c r="D118" i="5"/>
  <c r="D100" i="5"/>
  <c r="D113" i="5"/>
  <c r="D71" i="5"/>
  <c r="D107" i="5"/>
  <c r="D94" i="5"/>
  <c r="D89" i="5"/>
  <c r="D62" i="5"/>
  <c r="J57" i="5" l="1"/>
  <c r="J86" i="5"/>
  <c r="J68" i="5"/>
  <c r="J59" i="5"/>
  <c r="G94" i="5"/>
  <c r="J93" i="5"/>
  <c r="G100" i="5"/>
  <c r="J99" i="5"/>
  <c r="J111" i="5"/>
  <c r="J75" i="5"/>
  <c r="J82" i="5"/>
  <c r="G107" i="5"/>
  <c r="J104" i="5"/>
  <c r="G71" i="5"/>
  <c r="J66" i="5"/>
  <c r="G113" i="5"/>
  <c r="G89" i="5"/>
  <c r="G62" i="5"/>
  <c r="H46" i="5" l="1"/>
  <c r="H47" i="5" s="1"/>
  <c r="G121" i="5"/>
  <c r="AJ973" i="1"/>
  <c r="AJ972" i="1"/>
  <c r="AJ971" i="1"/>
  <c r="AI554" i="1" l="1"/>
  <c r="AJ554" i="1" s="1"/>
  <c r="AJ1054" i="1" l="1"/>
  <c r="AJ977" i="1" l="1"/>
  <c r="AJ916" i="1" l="1"/>
  <c r="AJ869" i="1"/>
  <c r="AJ824" i="1"/>
  <c r="AB437" i="1" l="1"/>
  <c r="AI26" i="1"/>
  <c r="Y370" i="1"/>
  <c r="AB357" i="1" s="1"/>
  <c r="Y415" i="1"/>
  <c r="Y276" i="1"/>
  <c r="Y231" i="1"/>
  <c r="AB391" i="1" l="1"/>
  <c r="AB402" i="1"/>
  <c r="AB207" i="1"/>
  <c r="AB218" i="1"/>
  <c r="AB252" i="1"/>
  <c r="AB263" i="1"/>
  <c r="AB346" i="1"/>
  <c r="AA299" i="1"/>
  <c r="AA486" i="1"/>
  <c r="Y185" i="1" l="1"/>
  <c r="AB172" i="1" s="1"/>
  <c r="X137" i="1"/>
  <c r="AA119" i="1" s="1"/>
  <c r="X84" i="1"/>
  <c r="AA66" i="1" s="1"/>
  <c r="AB161" i="1" l="1"/>
  <c r="X32" i="1"/>
  <c r="AA20" i="1" s="1"/>
  <c r="AA108" i="1"/>
  <c r="AA55" i="1"/>
  <c r="X2425" i="8"/>
  <c r="AA2406" i="8"/>
  <c r="AA8" i="1" l="1"/>
  <c r="AA2396" i="8"/>
  <c r="X2362" i="8" l="1"/>
  <c r="X2320" i="8"/>
  <c r="X2314" i="8"/>
  <c r="X2267" i="8"/>
  <c r="Y2213" i="8"/>
  <c r="Y2231" i="8"/>
  <c r="AL2209" i="8"/>
  <c r="AJ2206" i="8"/>
  <c r="O2209" i="8"/>
  <c r="L2209" i="8"/>
  <c r="I2209" i="8"/>
  <c r="F2209" i="8"/>
  <c r="Y2230" i="8"/>
  <c r="Y2226" i="8"/>
  <c r="Y2225" i="8"/>
  <c r="Y2214" i="8"/>
  <c r="Y2234" i="8" s="1"/>
  <c r="AB2199" i="8" s="1"/>
  <c r="X2375" i="8"/>
  <c r="AA2358" i="8"/>
  <c r="X2327" i="8"/>
  <c r="AA2310" i="8"/>
  <c r="X2280" i="8"/>
  <c r="AA2263" i="8"/>
  <c r="AB2209" i="8"/>
  <c r="AA2359" i="8" l="1"/>
  <c r="AA2311" i="8"/>
  <c r="AA2264" i="8"/>
  <c r="AB2210" i="8"/>
  <c r="AL2210" i="8" s="1"/>
  <c r="AA2253" i="8"/>
  <c r="AA2300" i="8"/>
  <c r="AA2348" i="8"/>
  <c r="Y2024" i="8"/>
  <c r="X2177" i="8"/>
  <c r="AA2163" i="8"/>
  <c r="X2130" i="8"/>
  <c r="AA2111" i="8"/>
  <c r="X2078" i="8"/>
  <c r="AA2065" i="8" s="1"/>
  <c r="V2064" i="8"/>
  <c r="X2033" i="8"/>
  <c r="AA2021" i="8" s="1"/>
  <c r="V2020" i="8"/>
  <c r="AA2020" i="8" s="1"/>
  <c r="X2471" i="8"/>
  <c r="X2470" i="8"/>
  <c r="X2469" i="8"/>
  <c r="X2465" i="8"/>
  <c r="AJ2461" i="8" s="1"/>
  <c r="X2464" i="8"/>
  <c r="AJ2460" i="8" s="1"/>
  <c r="X2463" i="8"/>
  <c r="AJ2459" i="8" s="1"/>
  <c r="AA2459" i="8"/>
  <c r="AA2112" i="8" l="1"/>
  <c r="AA2164" i="8"/>
  <c r="AA2009" i="8"/>
  <c r="AA2054" i="8"/>
  <c r="AA2101" i="8"/>
  <c r="AA2153" i="8"/>
  <c r="AJ2462" i="8"/>
  <c r="X2475" i="8"/>
  <c r="AA2460" i="8" l="1"/>
  <c r="AJ2466" i="8"/>
  <c r="AA2446" i="8"/>
  <c r="X1989" i="8" l="1"/>
  <c r="AA1970" i="8"/>
  <c r="X1941" i="8"/>
  <c r="AA1922" i="8"/>
  <c r="X1893" i="8"/>
  <c r="AA1874" i="8"/>
  <c r="X1843" i="8"/>
  <c r="AA1824" i="8"/>
  <c r="X1793" i="8"/>
  <c r="AA1774" i="8"/>
  <c r="X1743" i="8"/>
  <c r="AA1724" i="8"/>
  <c r="X1694" i="8"/>
  <c r="AA1675" i="8"/>
  <c r="X1644" i="8"/>
  <c r="AA1625" i="8"/>
  <c r="X1594" i="8"/>
  <c r="AA1575" i="8"/>
  <c r="X1545" i="8"/>
  <c r="AA1526" i="8"/>
  <c r="X1496" i="8"/>
  <c r="AA1477" i="8"/>
  <c r="X1446" i="8"/>
  <c r="AA1427" i="8"/>
  <c r="X1397" i="8"/>
  <c r="AA1378" i="8"/>
  <c r="X1348" i="8"/>
  <c r="AA1329" i="8"/>
  <c r="X1299" i="8"/>
  <c r="AA1280" i="8"/>
  <c r="X1250" i="8"/>
  <c r="AA1231" i="8"/>
  <c r="X1201" i="8"/>
  <c r="AA1182" i="8"/>
  <c r="X1152" i="8"/>
  <c r="AA1133" i="8"/>
  <c r="X1103" i="8"/>
  <c r="AA1084" i="8"/>
  <c r="X1054" i="8"/>
  <c r="AA1035" i="8"/>
  <c r="X1005" i="8"/>
  <c r="AA986" i="8"/>
  <c r="X957" i="8"/>
  <c r="AA938" i="8"/>
  <c r="X908" i="8"/>
  <c r="AA889" i="8"/>
  <c r="X859" i="8"/>
  <c r="AA840" i="8"/>
  <c r="AA842" i="8" l="1"/>
  <c r="AA891" i="8"/>
  <c r="AA940" i="8"/>
  <c r="AA988" i="8"/>
  <c r="AA1037" i="8"/>
  <c r="AA1086" i="8"/>
  <c r="AA1135" i="8"/>
  <c r="AA1184" i="8"/>
  <c r="AA1233" i="8"/>
  <c r="AA1282" i="8"/>
  <c r="AA1331" i="8"/>
  <c r="AA1380" i="8"/>
  <c r="AA1429" i="8"/>
  <c r="AA1479" i="8"/>
  <c r="AA1528" i="8"/>
  <c r="AA1577" i="8"/>
  <c r="AA1627" i="8"/>
  <c r="AA1677" i="8"/>
  <c r="AA1726" i="8"/>
  <c r="AA1776" i="8"/>
  <c r="AA1826" i="8"/>
  <c r="AA1876" i="8"/>
  <c r="AA1924" i="8"/>
  <c r="AA1972" i="8"/>
  <c r="AA1960" i="8"/>
  <c r="AA1912" i="8"/>
  <c r="AA1864" i="8"/>
  <c r="AA1814" i="8"/>
  <c r="AA1764" i="8"/>
  <c r="AA1714" i="8"/>
  <c r="AA1665" i="8"/>
  <c r="AA1615" i="8"/>
  <c r="AA1565" i="8"/>
  <c r="AA1516" i="8"/>
  <c r="AA1467" i="8"/>
  <c r="AA1417" i="8"/>
  <c r="AA1368" i="8"/>
  <c r="AA1319" i="8"/>
  <c r="AA1270" i="8"/>
  <c r="AA1221" i="8"/>
  <c r="AA1172" i="8"/>
  <c r="AA1123" i="8"/>
  <c r="AA1074" i="8"/>
  <c r="AA1025" i="8"/>
  <c r="AA976" i="8"/>
  <c r="AA928" i="8"/>
  <c r="AA879" i="8"/>
  <c r="AA830" i="8"/>
  <c r="X758" i="8" l="1"/>
  <c r="AA739" i="8"/>
  <c r="X706" i="8"/>
  <c r="AA687" i="8"/>
  <c r="AA688" i="8" l="1"/>
  <c r="AA740" i="8"/>
  <c r="AA729" i="8"/>
  <c r="AA677" i="8"/>
  <c r="X645" i="8" l="1"/>
  <c r="X656" i="8" s="1"/>
  <c r="AA641" i="8"/>
  <c r="X610" i="8"/>
  <c r="AA595" i="8"/>
  <c r="X360" i="8"/>
  <c r="X371" i="8" s="1"/>
  <c r="AA356" i="8"/>
  <c r="X325" i="8"/>
  <c r="AA310" i="8"/>
  <c r="Y125" i="8"/>
  <c r="Y124" i="8"/>
  <c r="X277" i="8"/>
  <c r="AA263" i="8"/>
  <c r="X230" i="8"/>
  <c r="AA211" i="8"/>
  <c r="X178" i="8"/>
  <c r="AA165" i="8" s="1"/>
  <c r="V164" i="8"/>
  <c r="X133" i="8"/>
  <c r="V120" i="8"/>
  <c r="AA120" i="8" s="1"/>
  <c r="N120" i="8"/>
  <c r="X35" i="8"/>
  <c r="AA19" i="8"/>
  <c r="AA212" i="8" l="1"/>
  <c r="AA264" i="8"/>
  <c r="AA311" i="8"/>
  <c r="AA357" i="8"/>
  <c r="AA642" i="8"/>
  <c r="AA631" i="8"/>
  <c r="AA596" i="8"/>
  <c r="AA585" i="8"/>
  <c r="AA346" i="8"/>
  <c r="AA300" i="8"/>
  <c r="AA201" i="8"/>
  <c r="AA154" i="8"/>
  <c r="AA121" i="8"/>
  <c r="AA109" i="8"/>
  <c r="AA253" i="8"/>
  <c r="AA20" i="8"/>
  <c r="AA6" i="8"/>
  <c r="X810" i="8" l="1"/>
  <c r="AA791" i="8"/>
  <c r="X562" i="8"/>
  <c r="AA548" i="8"/>
  <c r="X515" i="8"/>
  <c r="AA496" i="8"/>
  <c r="X463" i="8"/>
  <c r="AA450" i="8" s="1"/>
  <c r="V449" i="8"/>
  <c r="X418" i="8"/>
  <c r="AA406" i="8" s="1"/>
  <c r="V405" i="8"/>
  <c r="AA405" i="8" s="1"/>
  <c r="AA497" i="8" l="1"/>
  <c r="AA549" i="8"/>
  <c r="AA793" i="8"/>
  <c r="AA781" i="8"/>
  <c r="AA394" i="8"/>
  <c r="AA439" i="8"/>
  <c r="AA486" i="8"/>
  <c r="AA538" i="8"/>
  <c r="X86" i="8" l="1"/>
  <c r="AA67" i="8"/>
  <c r="AA68" i="8" l="1"/>
  <c r="AA57" i="8"/>
  <c r="F42" i="5" l="1"/>
  <c r="F43" i="5" s="1"/>
</calcChain>
</file>

<file path=xl/sharedStrings.xml><?xml version="1.0" encoding="utf-8"?>
<sst xmlns="http://schemas.openxmlformats.org/spreadsheetml/2006/main" count="5306" uniqueCount="500">
  <si>
    <t>Gobernación Socialista del Estado Trujillo</t>
  </si>
  <si>
    <t xml:space="preserve">Servicio Administrataivo de Protección al Niño, </t>
  </si>
  <si>
    <t xml:space="preserve">Valera </t>
  </si>
  <si>
    <t>del</t>
  </si>
  <si>
    <t>Niña y Adolescente del Estado Trujillo</t>
  </si>
  <si>
    <t>SAPNNAET</t>
  </si>
  <si>
    <t>ORDEN DE PAGO N°.:</t>
  </si>
  <si>
    <t>Por Bs.F.:</t>
  </si>
  <si>
    <t>CIUDADANO:</t>
  </si>
  <si>
    <t xml:space="preserve">UNIDAD DE TESORERIA. </t>
  </si>
  <si>
    <t>Sirvase  Pagar a Favor de:</t>
  </si>
  <si>
    <t>C.I.  Y/o  RIF. Nº.:</t>
  </si>
  <si>
    <t>Autorizado a cobrar:</t>
  </si>
  <si>
    <t xml:space="preserve">La cantidad de: </t>
  </si>
  <si>
    <t>Por concepto de:</t>
  </si>
  <si>
    <t xml:space="preserve">R  E  T  E  N  C  I  O  N  E  S </t>
  </si>
  <si>
    <t>IVA 75%</t>
  </si>
  <si>
    <t>TOTAL RET.</t>
  </si>
  <si>
    <t>TOTAL A PAGAR</t>
  </si>
  <si>
    <t xml:space="preserve">Codificación Presupuestaria </t>
  </si>
  <si>
    <t>SECT</t>
  </si>
  <si>
    <t>PRG.</t>
  </si>
  <si>
    <t>PRY.</t>
  </si>
  <si>
    <t>PART.</t>
  </si>
  <si>
    <t>GEN.</t>
  </si>
  <si>
    <t>ESP.</t>
  </si>
  <si>
    <t>SUBESP.</t>
  </si>
  <si>
    <t>MONTO</t>
  </si>
  <si>
    <t>00</t>
  </si>
  <si>
    <t>TOTAL</t>
  </si>
  <si>
    <t>ORDENAMIENTO DE PAGO</t>
  </si>
  <si>
    <t>DIRECCION DE ADMINISTRACION</t>
  </si>
  <si>
    <t>FECHA</t>
  </si>
  <si>
    <t>DIRECCION GENERAL</t>
  </si>
  <si>
    <t>BENEFICIARIO</t>
  </si>
  <si>
    <t>01</t>
  </si>
  <si>
    <t>República Bolivariana de Venezuela</t>
  </si>
  <si>
    <t>18</t>
  </si>
  <si>
    <t>1*1000</t>
  </si>
  <si>
    <t>C.R.S</t>
  </si>
  <si>
    <t>ISLR</t>
  </si>
  <si>
    <t>4.03</t>
  </si>
  <si>
    <t>4.02</t>
  </si>
  <si>
    <t>08</t>
  </si>
  <si>
    <t xml:space="preserve">  </t>
  </si>
  <si>
    <t>03</t>
  </si>
  <si>
    <t>de</t>
  </si>
  <si>
    <t>AUX.</t>
  </si>
  <si>
    <t>02</t>
  </si>
  <si>
    <t>07</t>
  </si>
  <si>
    <t>S.S,O.</t>
  </si>
  <si>
    <t>P.F.</t>
  </si>
  <si>
    <t>F.A.O.V.</t>
  </si>
  <si>
    <t>OTROS</t>
  </si>
  <si>
    <t>TOT. F.  TERC.</t>
  </si>
  <si>
    <t>ACT.</t>
  </si>
  <si>
    <t>AUX</t>
  </si>
  <si>
    <t>04</t>
  </si>
  <si>
    <t>10</t>
  </si>
  <si>
    <t>05</t>
  </si>
  <si>
    <t>06</t>
  </si>
  <si>
    <t>4.01</t>
  </si>
  <si>
    <t>19</t>
  </si>
  <si>
    <t>,</t>
  </si>
  <si>
    <t>GUTIERREZ DE VALERO AURORA DEL CARMEN</t>
  </si>
  <si>
    <t>S.S.O.</t>
  </si>
  <si>
    <t>401</t>
  </si>
  <si>
    <t>09</t>
  </si>
  <si>
    <t>21</t>
  </si>
  <si>
    <t>26</t>
  </si>
  <si>
    <t>28</t>
  </si>
  <si>
    <t>15</t>
  </si>
  <si>
    <t>EMPLEADOS FIJOS</t>
  </si>
  <si>
    <t>EMPLEADOS CONTRATADOS</t>
  </si>
  <si>
    <t>OBREROS FIJOS</t>
  </si>
  <si>
    <t>OBREROS CONTRATADOS</t>
  </si>
  <si>
    <t>36</t>
  </si>
  <si>
    <t>SSO</t>
  </si>
  <si>
    <t>SPF</t>
  </si>
  <si>
    <t>FAOV</t>
  </si>
  <si>
    <t>OTRAS</t>
  </si>
  <si>
    <t>TOTAL F.TERC</t>
  </si>
  <si>
    <t>2020.</t>
  </si>
  <si>
    <t>20</t>
  </si>
  <si>
    <t>16</t>
  </si>
  <si>
    <t>CANCELACION DE NOMINAS CORRESPONDIETES A 30 DIAS DE BONO DE FIN DE AÑO O AGUINALDOS 2020 AL PERSONAL EMPLEADO CONTRATADO.</t>
  </si>
  <si>
    <t>CANCELACION DE NOMINAS CORRESPONDIETES A 30 DIAS DE BONO DE FIN DE AÑO O AGUINALDOS 2020 AL PERSONAL OBREROS FIJOS</t>
  </si>
  <si>
    <t xml:space="preserve">CANCELACION DE NOMINAS CORRESPONDIETES A 30 DIAS DE BONO DE FIN DE AÑO O AGUINALDOS 2020 AL PERSONAL OBRERO CONTRATADO </t>
  </si>
  <si>
    <t>S.S.O</t>
  </si>
  <si>
    <t>S.P.F</t>
  </si>
  <si>
    <t>45</t>
  </si>
  <si>
    <t>48</t>
  </si>
  <si>
    <t>49</t>
  </si>
  <si>
    <t>95</t>
  </si>
  <si>
    <t>4,01</t>
  </si>
  <si>
    <t>96</t>
  </si>
  <si>
    <t>ORDENAMIENTO  DE PAGO</t>
  </si>
  <si>
    <t>37</t>
  </si>
  <si>
    <t>39</t>
  </si>
  <si>
    <t>98</t>
  </si>
  <si>
    <t>17</t>
  </si>
  <si>
    <t>97</t>
  </si>
  <si>
    <t>41</t>
  </si>
  <si>
    <t>12</t>
  </si>
  <si>
    <t xml:space="preserve">OCHOCIENTOS SESENTA Y TRES MIL TRESCIENTOS TREINTA Y TRES BOLIVARES CON 33/100 CENTIMOS </t>
  </si>
  <si>
    <t>13</t>
  </si>
  <si>
    <t xml:space="preserve">DOS MILLONES QUINIENTOS VEINTE MIL BOLIVARES CON 00/100 CENTIMOS </t>
  </si>
  <si>
    <t xml:space="preserve">OBREROS FIJOS </t>
  </si>
  <si>
    <t>DICIEMBRE</t>
  </si>
  <si>
    <t xml:space="preserve">DICIEMBRE </t>
  </si>
  <si>
    <t>CANCELACION DE BONO SIN INCIDENCIA SALARIAL A  EMPLEADO FIJO DE ALTO NIVEL Y DIRECCION, CORRESPONDIENTE AL MES DE DICIEMBRE DE 2020</t>
  </si>
  <si>
    <t>845</t>
  </si>
  <si>
    <t>11</t>
  </si>
  <si>
    <t>42</t>
  </si>
  <si>
    <t xml:space="preserve">SETENTA Y CINCO MILLONES DE BOLIVARES CON 00/100 CENTIMOS </t>
  </si>
  <si>
    <t xml:space="preserve">VEINTIDOS MILLONES DE BOLIVARES CON 00/100 CENTIMOS </t>
  </si>
  <si>
    <t>TRANSFERENCIA  DE APORTES PATRONALES Y TRABAJADOR POR DEUDA PENDIENTE CON EL FONDO DE AHORRO OBLIGATORIO PARA LA VIVIENDA DESDE EL MES DE JUNIO HASTA NOVIEMBRE 2020.  DE LA CTA CORRIENTE DEL BANCO DE VENEZUELA 0000106328 A LA CTA CORRIENTE DEL BANCO DE VENEZUELA N° 00000037196 FONDOS A TERCEROS.</t>
  </si>
  <si>
    <t>FONDOS DE TERCEROS SAPNNAET</t>
  </si>
  <si>
    <t>853</t>
  </si>
  <si>
    <t xml:space="preserve">CANCELACION DE SUELDOS Y SALARIOS AL PERSONAL EMPLEADOS FIJOS Y EMPELADOS DE ALTO NIVEL Y DE DIRECCION CORRESPONDIENTE A LA 1ERA QUINCENA, BONO VACACIONAL Y COMPLEMENTO DE ESTABILIDAD ECONOMICA DEL MES DE DICIEMBRE DE 2020. </t>
  </si>
  <si>
    <t xml:space="preserve">SETECIENTOS DIEZ MILLONES TRESCIENTOS CINCUENTA Y OCHO MIL CIENTO VEINTE BOLIVARES CON 00/100 CENTIMOS </t>
  </si>
  <si>
    <t>854</t>
  </si>
  <si>
    <t xml:space="preserve">OCHOCIENTOS CUARENTA MIL BOLIVARES CON 00100 CENTIMOS </t>
  </si>
  <si>
    <t>855</t>
  </si>
  <si>
    <t>CANCELACION DE SUELDOS Y SALARIOS AL PERSONAL OBREROS FIJOS CORRESPONDIENTE A LA 1ERA QUINCENA  Y COMPLEMENTO DE ESTABILIDAD ECONOMICA DEL MES DE DICIEMBRE DE 2020.</t>
  </si>
  <si>
    <t>856</t>
  </si>
  <si>
    <t>CANCELACION DE SUELDOS Y SALARIOS AL PERSONAL OBRERO CONTRATADO CORRESPONDIENTE A LA 1ERA QUINCENA Y COMPLEMENTO DE ESTABILIDAD ECONOMICA DEL MES DE DICIEMBRE DE 2020.</t>
  </si>
  <si>
    <t xml:space="preserve">OCHENTA Y DOS MILLONES CUATROCIENTOS SESENTA Y SEIS MIL CIENTO SESENTA BOLIVARES CON /100 CENTIMOS </t>
  </si>
  <si>
    <t>ARTIGAS ALFREDO RAMON</t>
  </si>
  <si>
    <t>857</t>
  </si>
  <si>
    <t>CANCELACION DE SUELDOS Y SALARIOS AL PERSONAL OBRERO FIJO CORRESPONDIENTE A LA 1ERA QUINCENAY COMPLEMENTO DE ESTABILIDAD ECONOMICA DEL MES DE DICIEMBRE DE 2020. SEGÚN RECIBO DE PAGO DTH EF Nº 058/2020.</t>
  </si>
  <si>
    <t>CANCELACION DE SUELDOS Y SALARIOS AL PERSONAL OBRERO FIJO CORRESPONDIENTE A LA 1ERA QUINCENA Y COMPLEMENTO DE ESTABILIDAD ECONOMICA DEL MES DE DICIEMBRE DE 2020. SEGÚN RECIBO DE PAGO DTH OF Nº 055/2020.</t>
  </si>
  <si>
    <t>842</t>
  </si>
  <si>
    <t>858</t>
  </si>
  <si>
    <t>864</t>
  </si>
  <si>
    <t xml:space="preserve">CANCELACION DE NOMINAS CORRESPONDIETES A 30 DIAS DE BONO DE FIN DE AÑO O AGUINALDOS 2020 AL PERSONAL EMPLEADOS FIJOS Y EMPELADOS DE ALTO NIVEL Y DE DIRECCION </t>
  </si>
  <si>
    <t>865</t>
  </si>
  <si>
    <t xml:space="preserve">MIL SETECIENTOS CINCO MILLONES OCHOCIENTOS CINCUENTA Y SEIS MIL VEINTIOCHO BOLIVARES CON 42/100 CENTIMOS </t>
  </si>
  <si>
    <t xml:space="preserve">DOS MILLONES CIENTO NOVENTA MIL CUATROCIENTOS DIECISEIS BOLIVARES CON 67/100 CENTIMOS </t>
  </si>
  <si>
    <t>866</t>
  </si>
  <si>
    <t xml:space="preserve">DOSCIENTOS SETENTA Y TRES MILLONES DIECISEIS MIL TRESCIENTOS OCHENTA Y TRES BOLIVARES CON 54/100 CENTIMOS </t>
  </si>
  <si>
    <t>867</t>
  </si>
  <si>
    <t xml:space="preserve">SEIS MILLONES SEISCIENTOS CINCO MIL TRESCIENTOS TREINTA Y TRES BOLIVARES CON 33/100 CENTIMOS </t>
  </si>
  <si>
    <t>868</t>
  </si>
  <si>
    <t>CANCELACION DE LA FRACCION CORRESPONDIENTE A 10 DIAS DE BONO DE FIN DE AÑO O AGUINALDOS 2020. SEGÚN RECIBO DE PAGO DTH-AGUI- OF Nº 017/2020.</t>
  </si>
  <si>
    <t>870</t>
  </si>
  <si>
    <t xml:space="preserve">CANCELACION DE SUELDOS Y SALARIOS AL PERSONAL EMPLEADO CONTRATADO,  CORRESPONDIENTE A LA 1ERA QUINCENA, Y COMPLEMENTO DE ESTABILIDAD ECONOMICA DEL MES DE DICIEMBRE DE 2020. </t>
  </si>
  <si>
    <t xml:space="preserve">UN MILLON DOSCIENTOS DIECIOCHO MIL BOLIVARES CON 00/100 CENTIMOS </t>
  </si>
  <si>
    <t>871</t>
  </si>
  <si>
    <t xml:space="preserve">UN MILLON OCHOCIENTOS CINCUENTA Y CUATRO MIL CIENTO DIEZ BOLIVARES CON 00/100 CENTIMOS </t>
  </si>
  <si>
    <t>CANCELACION DE SUELDOS Y SALARIOS AL PERSONAL EMPLEADO FIJO CORRESPONDIENTE A AL LAPSO 25/11/2020 AL 30/11/2020, COMPLEMENTO DE ESTABILIDAD ECONOMICA  Y UN MES DE BONO DE FIN DE AÑO O AGUINALDOS (DICIEMBRE) . SEGÚN RECIBO DE PAGO DTH EF Nº 059/2020.</t>
  </si>
  <si>
    <t xml:space="preserve">DOS MILLONES CUATROCIENTOS CINCUENTA Y DOS MIL OCHOCIENTOS BOLIVARES CON 00/100 CENTIMOS </t>
  </si>
  <si>
    <t>CANCELACION DE GASTOS MEDICOS A EMPLEADOS FIJOS DEL MES DE SEPTIEMBRE (2020)</t>
  </si>
  <si>
    <t xml:space="preserve">CUATRO MILLONES NOVECIENTOS CINCUENTA MIL BOLIVARES CON 00/100 CENTIMOS </t>
  </si>
  <si>
    <t>22</t>
  </si>
  <si>
    <t>CANCELACION DE GASTOS MEDICOS A OBREROS  FIJOS DEL MES DE SEPTIEMBRE (2020)</t>
  </si>
  <si>
    <t>869</t>
  </si>
  <si>
    <t xml:space="preserve">UN MILLON DE BOLIVARES CON 00/100 CENTIMOS </t>
  </si>
  <si>
    <t>DICIEMEBRE</t>
  </si>
  <si>
    <t>VILORIA MATHEUS RIGOBERTO</t>
  </si>
  <si>
    <t>874</t>
  </si>
  <si>
    <t xml:space="preserve">CIENTO CUARENTA Y TRES MILLONES QUINIENTOS SESENTA Y CINCO MIL TRESCIENTOS NOVENTA Y UN BOLIVARES CON 00/100 CENTIMOS </t>
  </si>
  <si>
    <t>875</t>
  </si>
  <si>
    <t>DELGADILLO TORRES ROSA ELENA</t>
  </si>
  <si>
    <t xml:space="preserve">TRESCIENTOS CINCUENTA MILLONES TRESCIENTOS CINCUENTA MIL CUARENTA Y SIETE BOLIVARES CON 50/100 CENTIMOS </t>
  </si>
  <si>
    <t>876</t>
  </si>
  <si>
    <t>OCANTO FUENTES RAFAEL ARNALDO</t>
  </si>
  <si>
    <t>TRESCIENTOS VEINTI OCHO MILLONES SETECIENTOS CUARENTA Y SIETE MIL SETECIENTOS DOS BOLIVARES CON 33/100 CENTIMOS</t>
  </si>
  <si>
    <t>877</t>
  </si>
  <si>
    <t>CANCELACION DE PAGO DE PRESTACIONES SOCIALES POR CONCEPTO DE JUBILACION CORRESPONDIENTE AL AÑO 2020. SEGUN RECIBO DE PAGO: PSJ N° 0001-2020.</t>
  </si>
  <si>
    <t>CANCELACION DE PAGO DE PRESTACIONES SOCIALES POR CONCEPTO DE JUBILACION CORRESPONDIENTE AL AÑO 2020. PSJ N° 0002-2020.</t>
  </si>
  <si>
    <t>QUINTERO BERTHA MARIA</t>
  </si>
  <si>
    <t>CANCELACION DE PAGO DE PRESTACIONES SOCIALES POR CONCEPTO DE JUBILACION CORRESPONDIENTE AL AÑO 2020. SEGÚN RECIBO: PSJ N° 0003-2020.</t>
  </si>
  <si>
    <t>CANCELACION DE PAGO DE PRESTACIONES SOCIALES POR CONCEPTO DE JUBILACION CORRESPONDIENTE AL AÑO 2020.  SEGÚN RECIBO: PSJ N° 0004-2020.</t>
  </si>
  <si>
    <t xml:space="preserve">NOVENTA Y CINCO MILLONES NOVECIENTOS NOVENTA MIL SETECIENTOS VEINTI UN MIL BOLIVARES CON 77/100 CENTIMOS </t>
  </si>
  <si>
    <t>REYES GIL YOLEIDA MERCEDES</t>
  </si>
  <si>
    <t>878</t>
  </si>
  <si>
    <t>CANCELACION DE PAGO DE PRESTACIONES SOCIALES POR CONCEPTO DE JUBILACION CORRESPONDIENTE AL AÑO 2020.  SEGÚN RECIBO: PSJ N° 0005-2020.</t>
  </si>
  <si>
    <t xml:space="preserve">CIENTO OCHENTA Y UN MILLONES NOVECIENTOS VEINTE SEIS MIL SETECIENTOS SETENTA Y OCHO BOLIVARES CON 86/100 CENTIMOS </t>
  </si>
  <si>
    <t>879</t>
  </si>
  <si>
    <t>CANCELACION DE PAGO DE PRESTACIONES SOCIALES POR CONCEPTO DE PENSION POR DISCAPACIDAD CORRESPONDIENTE AL AÑO 2020.  SEGÚN RECIBO: PSJ N° 0006-2020.</t>
  </si>
  <si>
    <t xml:space="preserve">PEREZ LOZADA MARIA GRISELDA </t>
  </si>
  <si>
    <t>CIENTO CINCO MILLONES CIENTRO TREINTA Y NUEVE MIL OCHOCIENTOS TRES BOLIVARES CON 91/100 CENTIMOS</t>
  </si>
  <si>
    <t>880</t>
  </si>
  <si>
    <t>GONZALEZ BRICEÑO JUAN CARLOS</t>
  </si>
  <si>
    <t xml:space="preserve">TRESCIENTOS NUEVE MILLONES NOVECIENTOS OCHENTA Y SIETE MIL TRESCIENTOS SETENTA Y SEIS BOLIVARES CON 90/100 CENTIMOS </t>
  </si>
  <si>
    <t>881</t>
  </si>
  <si>
    <t>CANCELACION DE PAGO DE PRESTACIONES SOCIALES POR CONCEPTO DE PENSION POR DISCAPACIDAD CORRESPONDIENTE AL AÑO 2020.  SEGÚN RECIBO: PSJ N° 0008-2020.</t>
  </si>
  <si>
    <t>MORILLO CIRCUNSICION</t>
  </si>
  <si>
    <t>CANCELACION DE PAGO DE PRESTACIONES SOCIALES POR CONCEPTO DE JUBILACION CORRESPONDIENTE AL AÑO 2020.  SEGÚN RECIBO: PSJ N° 0008-2020.</t>
  </si>
  <si>
    <t>882</t>
  </si>
  <si>
    <t>CANCELACION DE PAGO DE PRESTACIONES SOCIALES POR CONCEPTO DE JUBILACION CORRESPONDIENTE AL AÑO 2020.  SEGÚN RECIBO: PSJ N° 0009-2020.</t>
  </si>
  <si>
    <t xml:space="preserve">QUINIENTOS DIEZ MILLONES  OCHOCIENTOS DIECISEIS MIL QUINIENTOS CUARENTA Y OCHO BOLIVARES CON 67/100 CENTIMOS </t>
  </si>
  <si>
    <t>883</t>
  </si>
  <si>
    <t>GOMEZ ROJO MARIA ONEIDA</t>
  </si>
  <si>
    <t>CIENTO CUARENTA Y DOS MILLONES OCHOCIENTOS CINCO MIL CIENTO NUEVE BOLIVARES CON 09/100 CENTIMOS</t>
  </si>
  <si>
    <t>CANCELACION DE PAGO DE PRESTACIONES SOCIALES POR CONCEPTO DE JUBILACION CORRESPONDIENTE AL AÑO 2020.  SEGÚN RECIBO: PSJ N° 0010-2020.</t>
  </si>
  <si>
    <t>884</t>
  </si>
  <si>
    <t>LOZADA ELEISA ZORAIDA</t>
  </si>
  <si>
    <t>CANCELACION DE PAGO DE PRESTACIONES SOCIALES POR CONCEPTO DE JUBILACION CORRESPONDIENTE AL AÑO 2020.  SEGÚN RECIBO: PSJ N° 0011-2020.</t>
  </si>
  <si>
    <t xml:space="preserve">CIENTO OCHENTA MILLONES CUATROCIENTOS NOVENTA Y NUEVE MIL CIENTO CINCUENTA Y OCHO BOLIVARES CON 65/100 CENTIMOS </t>
  </si>
  <si>
    <t>885</t>
  </si>
  <si>
    <t>PEREZ DELGADO MIRLA JOSEFINA</t>
  </si>
  <si>
    <t>CANCELACION DE PAGO DE PRESTACIONES SOCIALES POR CONCEPTO DE JUBILACION CORRESPONDIENTE AL AÑO 2020.  SEGÚN RECIBO: PSJ N° 0012-2020.</t>
  </si>
  <si>
    <t xml:space="preserve">DOSCIENTOS SESENTA Y TRES MILLONES QUINIENTOS VEINTICUATRO MIL OCHOCIENTOS CUARENTA BOLIVARES CON 54/100 CENTIMOS </t>
  </si>
  <si>
    <t>886</t>
  </si>
  <si>
    <t>CARUZI NUÑEZ LUZ MARINA</t>
  </si>
  <si>
    <t>CANCELACION DE PAGO DE PRESTACIONES SOCIALES POR CONCEPTO DE JUBILACION CORRESPONDIENTE AL AÑO 2020.  SEGÚN RECIBO: PSJ N° 0013-2020.</t>
  </si>
  <si>
    <t xml:space="preserve">CIENTO SESENTA Y SIETE  MILLONES SETECIENTOS CINCUENTA Y CUATRO MIL DOSCIENTOS SIETE BOLIVARES CON 29/100 CENTIMOS </t>
  </si>
  <si>
    <t>887</t>
  </si>
  <si>
    <t>BLANCO ARAUJO MINDALIA</t>
  </si>
  <si>
    <t>CANCELACION DE PAGO DE PRESTACIONES SOCIALES POR CONCEPTO DE JUBILACION CORRESPONDIENTE AL AÑO 2020.  SEGÚN RECIBO: PSJ N° 0014-2020.</t>
  </si>
  <si>
    <t xml:space="preserve">CIENTO VEINTITRES MILLONES TRESCIENTOS TREINTA Y SEIS MIL OCHOCIENTOS TREINTA Y NUEVE BOLIVARES CON 05/100 CENTIMOS </t>
  </si>
  <si>
    <t>888</t>
  </si>
  <si>
    <t>CASTILLO ARAUJO MARIA EUGENIA</t>
  </si>
  <si>
    <t>CANCELACION DE PAGO DE PRESTACIONES SOCIALES POR CONCEPTO DE JUBILACION CORRESPONDIENTE AL AÑO 2020.  SEGÚN RECIBO: PSJ N° 0015-2020.</t>
  </si>
  <si>
    <t xml:space="preserve">CIENTO OCHENTA Y UN MILLONES CIENTO NOVENTA Y NUEVE MIL CUATROCIENTOS CINCUENTA Y SIETE BOLIVARES CON 29/100 CENTIMOS </t>
  </si>
  <si>
    <t>889</t>
  </si>
  <si>
    <t>MANZANILLA BLANCO GREGORIA JOSEFINA</t>
  </si>
  <si>
    <t>CANCELACION DE PAGO DE PRESTACIONES SOCIALES POR CONCEPTO DE JUBILACION CORRESPONDIENTE AL AÑO 2020.  SEGÚN RECIBO: PSJ N° 0016-2020.</t>
  </si>
  <si>
    <t xml:space="preserve">CIENTO TREINTA Y DOS MILLONES SEISCIENTOS OCHENTA Y SIETE MIL QUINIENTOS ONCE BOLIVARES CON 49/100 CENTIMOS </t>
  </si>
  <si>
    <t>890</t>
  </si>
  <si>
    <t>CASTELLANOS GREGORIO ELIAS</t>
  </si>
  <si>
    <t>CANCELACION DE PAGO DE PRESTACIONES SOCIALES POR CONCEPTO DE JUBILACION CORRESPONDIENTE AL AÑO 2020.  SEGÚN RECIBO: PSJ N° 0017-2020.</t>
  </si>
  <si>
    <t xml:space="preserve">CIENTO CUARENTA Y CINCO MILLONES NOVECIENTOS VEINTISEIS MIL CIENTO SESENTA Y UN BOLIVARES CON 50/100 CENTIMOS </t>
  </si>
  <si>
    <t>891</t>
  </si>
  <si>
    <t>GOITE FLORES DALIA TERESA</t>
  </si>
  <si>
    <t>CANCELACION DE PAGO DE PRESTACIONES SOCIALES POR CONCEPTO DE JUBILACION CORRESPONDIENTE AL AÑO 2020.  SEGÚN RECIBO: PSJ N° 0018-2020.</t>
  </si>
  <si>
    <t xml:space="preserve">CIENTO SETENTA Y CINCO MILLONES TRESCIENTOS SESENTA Y SIETE MIL OCHOCIENTOS CINCO BOLIVARES CON 42/100 CENTIMOS </t>
  </si>
  <si>
    <t>892</t>
  </si>
  <si>
    <t>ALBORNOZ URBINA MORAIMA</t>
  </si>
  <si>
    <t>CANCELACION DE PAGO DE PRESTACIONES SOCIALES POR CONCEPTO DE JUBILACION CORRESPONDIENTE AL AÑO 2020.  SEGÚN RECIBO: PSJ N° 0019-2020.</t>
  </si>
  <si>
    <t xml:space="preserve">TRESCIENTOS VEINTICINCO MILLONES CUATROCIENTOS CUARENTA Y TRES MIL OCHOCIENTOS NOVENTA Y CUATRO BOLIVARES CON 32/100 CENTIMOS </t>
  </si>
  <si>
    <t>893</t>
  </si>
  <si>
    <t>ROJO SANDRA MARIA</t>
  </si>
  <si>
    <t>CANCELACION DE PAGO DE PRESTACIONES SOCIALES POR CONCEPTO DE PENSION POR DISCAPACIDAD CORRESPONDIENTE AL AÑO 2020.  SEGÚN RECIBO: PSJ N° 0020-2020.</t>
  </si>
  <si>
    <t xml:space="preserve">CUATROCIENTOS UN MILLONES NOVENTA Y DOS MIL SEISCIENTOS OCHENTA BOLIVARES CON 66/100 CENTIMOS </t>
  </si>
  <si>
    <t>894</t>
  </si>
  <si>
    <t>NUÑEZ REINOSO ISOLINA</t>
  </si>
  <si>
    <t>CANCELACION DE PAGO DE PRESTACIONES SOCIALES POR CONCEPTO DE JUBILACION CORRESPONDIENTE AL AÑO 2020.  SEGÚN RECIBO: PSJ N° 0021-2020.</t>
  </si>
  <si>
    <t xml:space="preserve">TRESCIENTOS SEIS MILLONES SEISCIENTOS TREINTA Y SEIS MIL CUATROCIENTOS SETENTA Y SEIS BOLIVARES CON 13/100 CENTIMOS </t>
  </si>
  <si>
    <t>895</t>
  </si>
  <si>
    <t>VILORIA VILORIA MARILU DEL VALLE</t>
  </si>
  <si>
    <t>CANCELACION DE PAGO DE PRESTACIONES SOCIALES POR CONCEPTO DE JUBILACION CORRESPONDIENTE AL AÑO 2020.  SEGÚN RECIBO: PSJ N° 0022-2020.</t>
  </si>
  <si>
    <t xml:space="preserve">CUATROCIENTOS DOS MILLONES CUATROCIENTOS CINCUENTA Y CINCO MIL CIENTO ONCE BOLIVARES CON 11/100 CENTIMOS </t>
  </si>
  <si>
    <t>896</t>
  </si>
  <si>
    <t>CASTELLANO ARAUJO ANGEL ENRIQUE</t>
  </si>
  <si>
    <t>CANCELACION DE PAGO DE PRESTACIONES SOCIALES POR CONCEPTO DE PENSION POR DISCAPACIDAD CORRESPONDIENTE AL AÑO 2020.  SEGÚN RECIBO: PSJ N° 0023-2020.</t>
  </si>
  <si>
    <t xml:space="preserve">CIENTO CUARENTA Y SEIS MILLONES SETECIENTOS DIECISEIS MIL NOVECIENTOS SETENTA Y TRES BOLIVARES CON 88/100 CENTIMOS </t>
  </si>
  <si>
    <t>897</t>
  </si>
  <si>
    <t>GONZALEZ MORENO MARY DEL CARMEN</t>
  </si>
  <si>
    <t>CANCELACION DE PAGO DE PRESTACIONES SOCIALES POR CONCEPTO DE PENSION POR DISCAPACIDAD CORRESPONDIENTE AL AÑO 2020.  SEGÚN RECIBO: PSJ N° 0024-2020.</t>
  </si>
  <si>
    <t xml:space="preserve">CIENTO CINCO MILLONES SEISCIENTOS CINCUENTA Y SIETE MIL QUINIENTOS VEINTITRES BOLIVARES CON 00/100 CENTIMOS </t>
  </si>
  <si>
    <t>898</t>
  </si>
  <si>
    <t>CARMONA ENRIQUE JOSE</t>
  </si>
  <si>
    <t>CANCELACION DE PAGO DE PRESTACIONES SOCIALES POR CONCEPTO DE PENSION POR DISCAPACIDAD CORRESPONDIENTE AL AÑO 2020.  SEGÚN RECIBO: PSJ N° 0025-2020.</t>
  </si>
  <si>
    <t xml:space="preserve">CIENTO NOVENTA Y UN MILLONES QUINIENTOS CINCUENTA Y OCHO MIL OCHOCIENTOS OCHENTA Y OCHO BOLIVARES CON 12/100 CENTIMOS </t>
  </si>
  <si>
    <t>SILVA DE ESCALANTE REINA COROMOTO</t>
  </si>
  <si>
    <t xml:space="preserve">CIENTRO TRES MILLONES DOSIENTOS SESENTA Y TRES MIL CIENTO OCHENTA Y CINCO BOLIVARES CON 90/100 CENTIMOS </t>
  </si>
  <si>
    <t>903</t>
  </si>
  <si>
    <t>904</t>
  </si>
  <si>
    <t>905</t>
  </si>
  <si>
    <t>30</t>
  </si>
  <si>
    <t xml:space="preserve">DOSCIENTOS QUINCE MILLONES NOVESCIENTOS SETENTA Y CINCO MIL CIENTO TREINTA Y NUEVE BOLIVARES CON 85/100 CENTIMOS </t>
  </si>
  <si>
    <t>25</t>
  </si>
  <si>
    <t>27</t>
  </si>
  <si>
    <t>43</t>
  </si>
  <si>
    <t>TRANSFERENCIA  DE APORTES PATRONALES DEL MES DE DICIEMBRE  DE LA CTA CORRIENTE DEL BANCO DE VENEZUELA 0000106328 A LA CTA CORRIENTE DEL BANCO DE VENEZUELA N° 00000037196 FONDOS A TERCEROS.</t>
  </si>
  <si>
    <t>915</t>
  </si>
  <si>
    <t>906</t>
  </si>
  <si>
    <t xml:space="preserve">CANCELACION DE NOMINAS CORRESPONDIETES A LA DIFERENCIA DE 30 DIAS DE BONO DE FIN DE AÑO O AGUINALDOS 2020 AL PERSONAL EMPLEADOS FIJOS Y EMPELADOS DE ALTO NIVEL Y DE DIRECCION </t>
  </si>
  <si>
    <t xml:space="preserve">MIL CIENTO TREINTA MILLONES SETECIENTOS NOVENTA Y CINCO MIL DOSCIENTOS CINCUENTA Y DOS BOLIVARES CON 57/100 CENTIMOS </t>
  </si>
  <si>
    <t>CANCELACION DE NOMINAS CORRESPONDIETES A LA DIFERENCIA DE 30 DIAS DE BONO DE FIN DE AÑO O AGUINALDOS 2020 AL PERSONAL EMPLEADO CONTRATADO.</t>
  </si>
  <si>
    <t xml:space="preserve">UN MILLON CUATROCIENTOS SESENTA MIL DOSCIENTOS SETENTA Y SIETE BOLIVARES CON 78/100 CENTIMOS </t>
  </si>
  <si>
    <t xml:space="preserve">CIENTO OCHENTA Y DOS MILLONES QUINIENTOS OCHENTA Y SEIS MIL CUATROCIENTOS SETENTA Y SIETE BOLIVARES CON 91/100 CENTIMOS </t>
  </si>
  <si>
    <t>CANCELACION DE NOMINAS CORRESPONDIETES A LA DIFERENCIA DE 30 DIAS DE BONO DE FIN DE AÑO O AGUINALDOS 2020 AL PERSONAL OBREROS FIJOS</t>
  </si>
  <si>
    <t xml:space="preserve">CANCELACION DE NOMINAS CORRESPONDIETES A LA DIFERENCIA DE 30 DIAS DE BONO DE FIN DE AÑO O AGUINALDOS 2020 AL PERSONAL OBRERO CONTRATADO </t>
  </si>
  <si>
    <t xml:space="preserve">CUATRO MILLONES CUATROCIENTOS TRES MIL QUINIENTOS CINCUENTA Y CINCO BOLIVARES CON 55/100 CENTIMOS </t>
  </si>
  <si>
    <t>910</t>
  </si>
  <si>
    <t>911</t>
  </si>
  <si>
    <t xml:space="preserve">CANCELACION DE  2DA QUINCENA Y COMPLEMENTO DE ESTABILIDAD ECONOMICA AL PERSONAL EMPLEADO CONTRATADO CORRESPONDIENTE AL MES DE DICIEMBRE DE 2020. </t>
  </si>
  <si>
    <t>85</t>
  </si>
  <si>
    <t xml:space="preserve">TRES MILLONES DOSCIENTOS VEINTE MIL BOLIVARES CON 00/100 CENTIMOS </t>
  </si>
  <si>
    <t>912</t>
  </si>
  <si>
    <t xml:space="preserve">MIL TRESCIENTOS SETENTA Y NUEVE MILLONES QUINIENTOS QUINCE MIL TRESCIENTOS TREINTA Y SEIS BOLIVARE CON 29/100 CENTIMOS </t>
  </si>
  <si>
    <t xml:space="preserve">CANCELACION DE  2DA QUINCENA, BECAS, BONO NOCTURNO,  BONO VACACIONAL, FERIADOS, BONO DE NAVIDAD, JUGUETES  Y COMPLEMENTO DE ESTABILIDAD ECONOMICA AL PERSONAL BONO DE NAVIDAD  EMPLEADO FIJO Y DE ALTO NIVEL Y DIRECCION CORRESPONDIENTE AL MES DE DICIEMBRE DE 2020. </t>
  </si>
  <si>
    <t xml:space="preserve">DOSCIENTOS TREINTA Y CUATRO MILLONES QUINIENTOS CUATRO MIL DOSCIENTOS CINCO BOLIVARES CON 60/100 CENTIMOS </t>
  </si>
  <si>
    <t xml:space="preserve">CANCELACION DE  2DA QUINCENA, BECAS, NOCTURNOS, FERIADOS, BONO VACACIONAL, JUGUETES  COMPLEMENTO DE ESTABILIDAD ECONOMICA Y BONO DE NAVIDAD  AL PERSONAL OBRERO FIJO CORRESPONDIENTE AL MES DE DICIEMBRE DE 2020. </t>
  </si>
  <si>
    <t>913</t>
  </si>
  <si>
    <t xml:space="preserve">CANCELACION DE  2DA QUINCENA, BONO DE NAVIDAD Y COMPLEMENTO DE ESTABILIDAD ECONOMICA, BONO VACACIONAL AL PERSONAL OBRERO CONTRATADO CORRESPONDIENTE AL MES DE DICIEMBRE DE 2020. </t>
  </si>
  <si>
    <t xml:space="preserve">CUATRO MILLONES NOVECIENTOS OCHO MIL BOLIVARES CON 00/100 CENTIMOS </t>
  </si>
  <si>
    <t>914</t>
  </si>
  <si>
    <t xml:space="preserve">CUARENTA Y OCHO MILLONES SEISCIENTOS CUATRO MIL SETECIENTOS CUARENTA Y TRES BOLIVARES CON 18/100 CENTIMOS </t>
  </si>
  <si>
    <t xml:space="preserve">CANCELACION DE GASTOS MEDICOS A EMPLEADOS FIJOS DEL MES DE DICIEMBRE DE 2020 </t>
  </si>
  <si>
    <t>403</t>
  </si>
  <si>
    <t>N° O/C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</si>
  <si>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</si>
  <si>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</si>
  <si>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</si>
  <si>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</si>
  <si>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</si>
  <si>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</si>
  <si>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</si>
  <si>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</si>
  <si>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</si>
  <si>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</si>
  <si>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</si>
  <si>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</si>
  <si>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</si>
  <si>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</si>
  <si>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</si>
  <si>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</si>
  <si>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</si>
  <si>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</si>
  <si>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</si>
  <si>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</si>
  <si>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</si>
  <si>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</si>
  <si>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</si>
  <si>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</si>
  <si>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</si>
  <si>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</si>
  <si>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</si>
  <si>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</si>
  <si>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</si>
  <si>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</si>
  <si>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</si>
  <si>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PROVEEDOR</t>
  </si>
  <si>
    <t>Inversiones DIMATH, C.A</t>
  </si>
  <si>
    <t>Inversiones Acor</t>
  </si>
  <si>
    <t>Variedades Oswaldo F.P</t>
  </si>
  <si>
    <t>Corporacion Valquim, C.A</t>
  </si>
  <si>
    <t>Casa del Soldador, c.a</t>
  </si>
  <si>
    <t>Relacion de ordenes de compra Enero</t>
  </si>
  <si>
    <t>Inversiones Repuesto J y M</t>
  </si>
  <si>
    <t>Soluciones Universales</t>
  </si>
  <si>
    <t>Inversiones Accor</t>
  </si>
  <si>
    <t>032</t>
  </si>
  <si>
    <t>033</t>
  </si>
  <si>
    <t>034</t>
  </si>
  <si>
    <t>Relacion de ordenes de compra por proveedor Enero</t>
  </si>
  <si>
    <t>farmacia levy, c.a</t>
  </si>
  <si>
    <t>Farmacia levy, c.a</t>
  </si>
  <si>
    <t>IVA</t>
  </si>
  <si>
    <t>BASE IMPONIBLE</t>
  </si>
  <si>
    <t>EXENTO</t>
  </si>
  <si>
    <t>Relacion de ordenes de servicio Enero</t>
  </si>
  <si>
    <t>falta</t>
  </si>
  <si>
    <t>totales</t>
  </si>
  <si>
    <t>N° O/S</t>
  </si>
  <si>
    <t>Corpoelec, s,a</t>
  </si>
  <si>
    <t xml:space="preserve">COMPROMISOS MILA </t>
  </si>
  <si>
    <t>COMPROMISOS ALBA</t>
  </si>
  <si>
    <t>OC</t>
  </si>
  <si>
    <t>OS</t>
  </si>
  <si>
    <t>CAMIONETA</t>
  </si>
  <si>
    <t>MONTO A PAGAR</t>
  </si>
  <si>
    <t>RETENCION IVA</t>
  </si>
  <si>
    <t>RETENCION CRS</t>
  </si>
  <si>
    <t>402</t>
  </si>
  <si>
    <t>RETENCION ITF</t>
  </si>
  <si>
    <t>PAGAR</t>
  </si>
  <si>
    <t>CRS</t>
  </si>
  <si>
    <t>4,11,11,04,00</t>
  </si>
  <si>
    <t>MONTO COMPLETO</t>
  </si>
  <si>
    <t>99</t>
  </si>
  <si>
    <t>23</t>
  </si>
  <si>
    <t xml:space="preserve"> </t>
  </si>
  <si>
    <t>404</t>
  </si>
  <si>
    <t>CRIKET, C.A</t>
  </si>
  <si>
    <t>J-41261519-0</t>
  </si>
  <si>
    <t>FARMACIA ARIAN (FARMARIAN), C.A</t>
  </si>
  <si>
    <t>J-501143510</t>
  </si>
  <si>
    <t>ALEXANDER BRICEÑO</t>
  </si>
  <si>
    <t>TUBIPLASCA TUBERIAS PLASTICAS, C.A</t>
  </si>
  <si>
    <t>J-31746525-3</t>
  </si>
  <si>
    <t>BRAYHAN BRICEÑO</t>
  </si>
  <si>
    <t xml:space="preserve">                                                                        </t>
  </si>
  <si>
    <t>BANCO NACIONAL DE CREDITO</t>
  </si>
  <si>
    <t>BANCO DE VENEZUELA</t>
  </si>
  <si>
    <t>CERO BOLIVARES CON 50/100 CENTIMOS</t>
  </si>
  <si>
    <t>BANCO DEL TESORO</t>
  </si>
  <si>
    <t xml:space="preserve">DIRECCION DE ADMINISTRACION </t>
  </si>
  <si>
    <t>ENERO</t>
  </si>
  <si>
    <t xml:space="preserve">CIENTO CINCUENTA Y SIETE MIL SETECIENTOS ONCE  BOLIVARES CON 65/100 CENTIMOS </t>
  </si>
  <si>
    <t>CIENTO CUARENTA MIL NOVECIENTOS VEINTICINCO BOLIVARES CON 00/100 CENTIMOS</t>
  </si>
  <si>
    <t>TRESCIENTOS DIECISEIS MIL CUATROCIENTOS OCHENTA Y CINCO BOLIVARES CON 00/100 CENTIMOS</t>
  </si>
  <si>
    <t xml:space="preserve">OCHENTA Y SEIS MIL SETECIENTOS VEINTINUEVE  BOLIVARES CON 72/100 CENTIMOS </t>
  </si>
  <si>
    <t xml:space="preserve">SESENTA Y SEIS MIL OCHOCIENTOS CINCUENTA Y NUEVE BOLIVARES CON 21/100 CENTIMOS </t>
  </si>
  <si>
    <t>NEUMATICOS VALERA, C.A</t>
  </si>
  <si>
    <t>J-412563777</t>
  </si>
  <si>
    <t>CIENTO VEINTICINCO MIL SEISCIENTOS SETENTA Y CINCO BOLIVARES CON 00/100 CENTIMOS</t>
  </si>
  <si>
    <t>0006</t>
  </si>
  <si>
    <t>0007</t>
  </si>
  <si>
    <t xml:space="preserve">CIENTO CUARENTA Y CUATRO MIL CIENTO NOVENTA Y SIETE BOLIVARES CON 60/100 CENTIMOS </t>
  </si>
  <si>
    <t>0008</t>
  </si>
  <si>
    <t xml:space="preserve">MIL DOSCIENTOS SETENTA Y SEIS BOLIVARES CON 00/100 CENTIMOS </t>
  </si>
  <si>
    <t>0009</t>
  </si>
  <si>
    <t>VEINTITRES MIL DOSCIENTOS CUARENTA  BOLIVARES CON 57/100 CENTIMOS</t>
  </si>
  <si>
    <t>0010</t>
  </si>
  <si>
    <t>0002</t>
  </si>
  <si>
    <t>0001</t>
  </si>
  <si>
    <t>0003</t>
  </si>
  <si>
    <t>0004</t>
  </si>
  <si>
    <t>0005</t>
  </si>
  <si>
    <t xml:space="preserve">CUARENTA Y DOS MIL DOSCIENTOS SETENTA Y CINCO BOLIVARES CON 67/100 CENTIMOS </t>
  </si>
  <si>
    <t>SAPSET</t>
  </si>
  <si>
    <t>0011</t>
  </si>
  <si>
    <t>CINCUENTA Y CINCO MIL SETECIENTOS TREINTA Y TRES  BOLIVARES CON 22/100 CENTIMOS</t>
  </si>
  <si>
    <t>G-20009122-3</t>
  </si>
  <si>
    <t>CANCELACION GASTO DE FUNCIONAMIENTO. SEGÚN O/S Nº 0002 Y FACTURA Nº 005670</t>
  </si>
  <si>
    <t>0012</t>
  </si>
  <si>
    <t>0013</t>
  </si>
  <si>
    <t>VEINTINUEVE MIL NOVECIENTOS CINCUENTA Y OCHO BOLIVARES CON 97/100 CENTIMOS</t>
  </si>
  <si>
    <t xml:space="preserve">CIENTO CINCUENTA Y CUATRO MIL QUINIENTOS SEIS  BOLIVARES CON 39/100 CENTIMOS </t>
  </si>
  <si>
    <t>0014</t>
  </si>
  <si>
    <t>0015</t>
  </si>
  <si>
    <t>NEUMATICOS VALERA C.A</t>
  </si>
  <si>
    <t>CIENTO UN MIL DOSCIENTOS CINCUENTA Y CINCO BOLIVARES CON 60/100 CENTIMOS</t>
  </si>
  <si>
    <t>DISTRIBUIDORA Y COMERCIALIZADORA GUADALUPANA, C.A.</t>
  </si>
  <si>
    <t>J-41283807-5</t>
  </si>
  <si>
    <t xml:space="preserve">VEINTICINCO MIL NOVECIENTOS OCHENTA Y CINCO BOLIVARES CON 16/100 CENTIMOS </t>
  </si>
  <si>
    <t xml:space="preserve">CIENTO OCHENTA Y TRES  MIL OCHOCIENTOS TREINTA Y CUATRO BOLIVARES CON 00/100 CENTIMOS </t>
  </si>
  <si>
    <t xml:space="preserve">TRESCIENTOS TREINTA BOLIVARES CON 00/100 CENTIMOS </t>
  </si>
  <si>
    <t>0025</t>
  </si>
  <si>
    <t xml:space="preserve">CIENTO ONCE MIL NOVECIENTOS SETENTA Y OCHO BOLIVARES CON 97/100 CENTIMOS </t>
  </si>
  <si>
    <t>0026</t>
  </si>
  <si>
    <t xml:space="preserve">TREINTA Y UN MIL NOVECIENTOS SESENTA Y CUATRO BOLIVARES CON 80/100 CENTIMOS </t>
  </si>
  <si>
    <t>GASTO DE FUNCIONAMIENTO SEGÚN. O/C Nº 0001 Y FACTURA Nº 001621 - 001622 - 001623</t>
  </si>
  <si>
    <t>GASTO DE FUNCIONAMIENTO SEGÚN. O/C Nº 0002 Y FACTURA Nº 003071</t>
  </si>
  <si>
    <t>GASTO DE FUNCIONAMIENTO SEGÚN. O/C Nº 0003 Y FACTURA Nº 001624</t>
  </si>
  <si>
    <t>CANCELACION GASTO DE INVERSION. SEGÚN O/C Nº 0004 Y FACTURA Nº 003073</t>
  </si>
  <si>
    <t>CANCELACION GASTO DE INVERSION. SEGÚN O/S Nº 0001 Y FACTURA Nº 003075</t>
  </si>
  <si>
    <t>CANCELACION GASTO DE FUNCIONAMIENTO. SEGÚN O/C Nº 0006 Y FACTURA Nº 001625 - 001626 - 001627</t>
  </si>
  <si>
    <t>CANCELACION GASTO DE FUNCIONAMIENTO. SEGÚN O/C Nº 0007 Y FACTURA Nº 003074</t>
  </si>
  <si>
    <t>CANCELACION GASTO DE FUNCIONAMIENTO. SEGÚN O/C Nº 0008 Y FACTURA Nº 000968 - 000969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</si>
  <si>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</si>
  <si>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</si>
  <si>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</si>
  <si>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</si>
  <si>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</si>
  <si>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</si>
  <si>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</si>
  <si>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</si>
  <si>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</si>
  <si>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CANCELACION GASTO DE FUNCIONAMIENTO. SEGÚN O/C Nº 0013 Y FACTURA Nº 000975 - 000976</t>
  </si>
  <si>
    <t xml:space="preserve">VEINTIUN MIL NOVECIENTOS NUEVE  BOLIVARES CON 03/100 CENTIMOS </t>
  </si>
  <si>
    <r>
      <t>CANCELACION GASTO DE FUNCIONAMIENTO. SEGÚN O/C Nº 0014 Y FACTURA N</t>
    </r>
    <r>
      <rPr>
        <sz val="12"/>
        <rFont val="Arial"/>
        <family val="2"/>
      </rPr>
      <t>º 003989</t>
    </r>
  </si>
  <si>
    <t xml:space="preserve">SEISCIENTOS CINCUENTA Y UN MIL CUATROCIENTOS CINCUENTA Y SEIS BOLIVARES CON 01/100 CENTIMOS </t>
  </si>
  <si>
    <t>CANCELACION GASTO DE FUNCIONAMIENTO. SEGÚN  O/C Nº 0015 Y FACTURA Nº 003983</t>
  </si>
  <si>
    <t xml:space="preserve">QUINCE MIL QUINIENTOS NOVENTA BOLIVARES CON 40/100 CENTIMOS </t>
  </si>
  <si>
    <t>ISABEL PEREZ</t>
  </si>
  <si>
    <t>RUDDY MONCAYO</t>
  </si>
  <si>
    <t>MARIAS FRIAS</t>
  </si>
  <si>
    <t>CANCELACION GASTO DE FUNCIONAMIENTO. SEGÚN O/C Nº 0016 Y FACTURA Nº 000982</t>
  </si>
  <si>
    <t>CANCELACION GASTO DE FUNCIONAMIENTO. SEGÚN O/C Nº 0017 Y FACTURA Nº 000983</t>
  </si>
  <si>
    <t>31</t>
  </si>
  <si>
    <t>COMISIONES BANCARIAS DE LA CTA. CTE. 01910551272100001739 GENERADAS DURANTE EL MES DE ENERO DE 2025  SEGÚN ESTADO DE CUENTA ANEXO.</t>
  </si>
  <si>
    <t>COMISIONES BANCARIAS DE LA CTA. CTE. 0102037321000585007 GENERADAS DURANTE EL MES DE ENERO DE 2025 SEGÚN ESTADO DE CUENTA ANEXO.</t>
  </si>
  <si>
    <t>SEIS MIL TRESCIENTOS SETENTA Y NUEVE BOLIVARES CON 65/100 CENTIMOS</t>
  </si>
  <si>
    <t>COMISIONES BANCARIAS DE LA CTA. CTE. 01020373200000106328 GENERADAS DURANTE EL MES DE ENERO DE 2025 SEGÚN ESTADO DE CUENTA ANEXO.</t>
  </si>
  <si>
    <t>VEINTICUATRO BOLIVARES CON 88/100 CENTIMOS</t>
  </si>
  <si>
    <t>COMISIONES BANCARIAS DE LA CTA. CTE. 01630308903083000216 GENERADAS EN EL MES DE ENERO DE 2025 DE FONDOS PROPIOS SEGÚN ESTADO DE CUENTA  ANEXO.</t>
  </si>
  <si>
    <t xml:space="preserve">TRESCIENTOS CUARENTA BOLIVARES CON 92/100 CENTIMOS </t>
  </si>
  <si>
    <t xml:space="preserve">COMISIONES BANCARIAS DE LA CTA. CTE. 01630900189003005889 GENERADAS DURANTE EL MES DE ENERO DE 2025 SEGÚN ESTADO DE CUENTA ANEXO. </t>
  </si>
  <si>
    <t>CIENTO TRECE  BOLIVARES CON 49/ 100 CENTIMOS</t>
  </si>
  <si>
    <t>COMISIONES BANCARIAS DE LA CTA. CTE. 01630308983083010116 GENERADAS DURANTE EL MES DE ENERO DE 2025 SEGÚN ESTADO DE CUENTA ANEXO.</t>
  </si>
  <si>
    <t>UN BOLIVAR CON 00/100 CENTIMOS</t>
  </si>
  <si>
    <t>0027</t>
  </si>
  <si>
    <t>EBERTO OLMOS</t>
  </si>
  <si>
    <t>0028</t>
  </si>
  <si>
    <t>JAVIER PEREZ</t>
  </si>
  <si>
    <t>0029</t>
  </si>
  <si>
    <t>J-50114351-0</t>
  </si>
  <si>
    <t>DIEZ MIL CUATROCIENTOS OCHENTA Y DOS BOLIVARES CON 24/100 CENTIMOS</t>
  </si>
  <si>
    <t>CANCELACION GASTO DE INVERSION. SEGÚN O/C Nº 0011 Y FACTURA Nº 003082</t>
  </si>
  <si>
    <t>CANCELACION GASTO DE FUNCIONAMIENTO. SEGÚN O/C Nº 0010 Y FACTURA Nº 001634 - 001635 - 001636</t>
  </si>
  <si>
    <t>CANCELACION GASTO DE INVERSION. SEGÚN O/C Nº 0005 Y FACTURA Nº 000699</t>
  </si>
  <si>
    <t>CANCELACION GASTO DE FUNCIONAMIENTO. SEGÚN O/C Nº 0012 Y FACTURA Nº 000701 - 000702</t>
  </si>
  <si>
    <t>CANCELACION GASTO DE FUNCIONAMIENTO. SEGÚN O/C Nº 0018 Y FACTURA Nº 001677 - 001678 - 001679</t>
  </si>
  <si>
    <t>CANCELACION GASTO DE FUNCIONAMIENTO. SEGÚN O/C Nº 0019 Y FACTURA Nº 001681</t>
  </si>
  <si>
    <t>CANCELACION GASTO DE FUNCIONAMIENTO. SEGÚN O/C Nº 0009 Y FACTURA Nº 000970 - 000971 - 000972 - 000984</t>
  </si>
  <si>
    <t>0030</t>
  </si>
  <si>
    <t>0031</t>
  </si>
  <si>
    <t>0032</t>
  </si>
  <si>
    <t>0033</t>
  </si>
  <si>
    <t>0034</t>
  </si>
  <si>
    <t>0035</t>
  </si>
  <si>
    <t>CANCELACION GASTO DE FUNCIONAMIENTO. SEGÚN O/C Nº 0020 Y FACTURA Nº 000985</t>
  </si>
  <si>
    <t>TRASLADO A LA GOBERNACION DEL ESTADO TRUJILLO Y AL SATET. SEGÚN O/V Nº 0001</t>
  </si>
  <si>
    <t>TRASLADO AL CIRCUITO JUDICIAL DE PROTECCION DE NIÑOS, NIÑAS Y ADOLESCENTES Y A LA GOBERNACION. SEGÚN O/V Nº 0002</t>
  </si>
  <si>
    <t>TRASLADO AL CIRCUITO JUDICIAL DE PROTECCION DE NIÑOS, NIÑAS Y ADOLESCENTES.SEGUN O/V Nº 0003</t>
  </si>
  <si>
    <t xml:space="preserve">DOSCIENTOS OCHENTA Y OCHO BOLIVARES CON 00/100 CENTIMOS </t>
  </si>
  <si>
    <t>TRASLADO AL CIRCUITO JUDICIAL DE PROTECCION DE NIÑOS, NIÑAS Y ADOLESCENTES.SEGUN O/V Nº 0004</t>
  </si>
  <si>
    <t>DOSCIENTOS OCHENTA Y OCHO  BOLIVARES CON 00/100 CENTIMOS</t>
  </si>
  <si>
    <t>TRASLADO A TIMOTES. SEGÚN O/V Nº 0005</t>
  </si>
  <si>
    <t xml:space="preserve">SEISCIENTOS TREINTA Y UN BOLIVARES CON 74/100 CENTIMOS </t>
  </si>
  <si>
    <t>TRASLADO A LA CIUDAD DE BARQUISIMETO. SEGÚN O/V Nº 0006</t>
  </si>
  <si>
    <t xml:space="preserve">CINCO MIL SETECIENTOS CINCUENTA Y UN  BOLIVARES CON 20/100 CENTIMOS </t>
  </si>
  <si>
    <t>TRASLADO A LA CIUDAD DE BARQUISIMETO. SEGÚN O/V Nº 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</si>
</sst>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* #,##0.00\ _€_-;\-* #,##0.00\ _€_-;_-* &quot;-&quot;??\ _€_-;_-@_-"/>
    <numFmt numFmtId="165" formatCode="d/m/yy"/>
  </numFmts>
  <fonts count="3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4"/>
      <color indexed="18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u/>
      <sz val="10"/>
      <name val="Arial"/>
      <family val="2"/>
    </font>
    <font>
      <b/>
      <u/>
      <sz val="9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sz val="10"/>
      <color indexed="18"/>
      <name val="Arial"/>
      <family val="2"/>
    </font>
    <font>
      <sz val="12"/>
      <color indexed="18"/>
      <name val="Arial"/>
      <family val="2"/>
    </font>
    <font>
      <sz val="11"/>
      <color indexed="18"/>
      <name val="Arial"/>
      <family val="2"/>
    </font>
    <font>
      <sz val="11"/>
      <name val="Arial"/>
      <family val="2"/>
    </font>
    <font>
      <sz val="9"/>
      <color indexed="18"/>
      <name val="Arial"/>
      <family val="2"/>
    </font>
    <font>
      <sz val="14"/>
      <color indexed="18"/>
      <name val="Arial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6"/>
      <color indexed="18"/>
      <name val="Arial"/>
      <family val="2"/>
    </font>
    <font>
      <sz val="10"/>
      <color theme="1"/>
      <name val="Arial"/>
      <family val="2"/>
    </font>
    <font>
      <b/>
      <sz val="16"/>
      <color indexed="18"/>
      <name val="Arial"/>
      <family val="2"/>
    </font>
    <font>
      <sz val="11"/>
      <color theme="0"/>
      <name val="Calibri"/>
      <family val="2"/>
      <scheme val="minor"/>
    </font>
    <font>
      <sz val="20"/>
      <color indexed="18"/>
      <name val="Arial"/>
      <family val="2"/>
    </font>
    <font>
      <b/>
      <sz val="8"/>
      <name val="Arial"/>
      <family val="2"/>
    </font>
    <font>
      <sz val="8"/>
      <color indexed="18"/>
      <name val="Arial"/>
      <family val="2"/>
    </font>
    <font>
      <b/>
      <sz val="11"/>
      <color indexed="18"/>
      <name val="Arial"/>
      <family val="2"/>
    </font>
    <font>
      <b/>
      <sz val="12"/>
      <color indexed="18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thin">
        <color indexed="12"/>
      </bottom>
      <diagonal/>
    </border>
    <border>
      <left/>
      <right/>
      <top/>
      <bottom style="thin">
        <color indexed="64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12"/>
      </left>
      <right/>
      <top style="thin">
        <color indexed="12"/>
      </top>
      <bottom style="medium">
        <color indexed="64"/>
      </bottom>
      <diagonal/>
    </border>
    <border>
      <left/>
      <right style="thin">
        <color indexed="12"/>
      </right>
      <top style="thin">
        <color indexed="12"/>
      </top>
      <bottom style="medium">
        <color indexed="64"/>
      </bottom>
      <diagonal/>
    </border>
    <border>
      <left/>
      <right/>
      <top style="thin">
        <color indexed="1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/>
      <top/>
      <bottom style="medium">
        <color indexed="64"/>
      </bottom>
      <diagonal/>
    </border>
    <border>
      <left/>
      <right style="thin">
        <color indexed="12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64"/>
      </bottom>
      <diagonal/>
    </border>
    <border>
      <left/>
      <right style="thin">
        <color indexed="12"/>
      </right>
      <top style="thin">
        <color indexed="12"/>
      </top>
      <bottom style="thin">
        <color indexed="64"/>
      </bottom>
      <diagonal/>
    </border>
    <border>
      <left style="thin">
        <color indexed="1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12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12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12"/>
      </top>
      <bottom/>
      <diagonal/>
    </border>
  </borders>
  <cellStyleXfs count="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865">
    <xf numFmtId="0" fontId="0" fillId="0" borderId="0" xfId="0"/>
    <xf numFmtId="0" fontId="2" fillId="0" borderId="0" xfId="1" applyFont="1" applyFill="1" applyBorder="1" applyAlignment="1">
      <alignment shrinkToFit="1"/>
    </xf>
    <xf numFmtId="49" fontId="1" fillId="0" borderId="0" xfId="1" applyNumberFormat="1" applyFont="1" applyFill="1" applyBorder="1" applyAlignment="1">
      <alignment horizontal="center" shrinkToFit="1"/>
    </xf>
    <xf numFmtId="0" fontId="6" fillId="0" borderId="0" xfId="1" applyFont="1" applyAlignment="1">
      <alignment shrinkToFit="1"/>
    </xf>
    <xf numFmtId="0" fontId="4" fillId="0" borderId="0" xfId="1" applyFont="1" applyFill="1" applyAlignment="1">
      <alignment shrinkToFit="1"/>
    </xf>
    <xf numFmtId="49" fontId="2" fillId="0" borderId="0" xfId="1" applyNumberFormat="1" applyFont="1" applyFill="1" applyAlignment="1">
      <alignment shrinkToFit="1"/>
    </xf>
    <xf numFmtId="0" fontId="2" fillId="0" borderId="0" xfId="1" applyFont="1" applyAlignment="1">
      <alignment shrinkToFit="1"/>
    </xf>
    <xf numFmtId="0" fontId="0" fillId="0" borderId="0" xfId="0"/>
    <xf numFmtId="0" fontId="1" fillId="0" borderId="0" xfId="1" applyFont="1" applyBorder="1" applyAlignment="1">
      <alignment shrinkToFit="1"/>
    </xf>
    <xf numFmtId="0" fontId="1" fillId="0" borderId="0" xfId="1" applyFont="1" applyAlignment="1">
      <alignment shrinkToFit="1"/>
    </xf>
    <xf numFmtId="0" fontId="3" fillId="0" borderId="0" xfId="1" applyFont="1" applyAlignment="1">
      <alignment horizontal="center" shrinkToFit="1"/>
    </xf>
    <xf numFmtId="0" fontId="1" fillId="0" borderId="0" xfId="1" applyFont="1" applyAlignment="1">
      <alignment horizontal="right" shrinkToFit="1"/>
    </xf>
    <xf numFmtId="49" fontId="1" fillId="0" borderId="0" xfId="1" applyNumberFormat="1" applyFont="1" applyBorder="1" applyAlignment="1">
      <alignment horizontal="center" shrinkToFit="1"/>
    </xf>
    <xf numFmtId="49" fontId="1" fillId="0" borderId="0" xfId="1" applyNumberFormat="1" applyFont="1" applyAlignment="1">
      <alignment shrinkToFit="1"/>
    </xf>
    <xf numFmtId="0" fontId="6" fillId="0" borderId="0" xfId="1" applyFont="1" applyAlignment="1">
      <alignment horizontal="center" shrinkToFit="1"/>
    </xf>
    <xf numFmtId="0" fontId="1" fillId="0" borderId="0" xfId="1" applyFont="1" applyFill="1" applyBorder="1" applyAlignment="1">
      <alignment shrinkToFit="1"/>
    </xf>
    <xf numFmtId="0" fontId="1" fillId="0" borderId="0" xfId="1" applyFont="1" applyFill="1" applyAlignment="1">
      <alignment shrinkToFit="1"/>
    </xf>
    <xf numFmtId="0" fontId="0" fillId="0" borderId="0" xfId="0" applyBorder="1"/>
    <xf numFmtId="0" fontId="4" fillId="0" borderId="0" xfId="1" applyFont="1" applyFill="1" applyBorder="1" applyAlignment="1">
      <alignment shrinkToFit="1"/>
    </xf>
    <xf numFmtId="4" fontId="1" fillId="0" borderId="0" xfId="1" applyNumberFormat="1" applyFont="1" applyFill="1" applyBorder="1" applyAlignment="1">
      <alignment shrinkToFit="1"/>
    </xf>
    <xf numFmtId="0" fontId="7" fillId="0" borderId="0" xfId="1" applyFont="1" applyBorder="1" applyAlignment="1">
      <alignment shrinkToFit="1"/>
    </xf>
    <xf numFmtId="0" fontId="6" fillId="0" borderId="0" xfId="0" applyFont="1" applyBorder="1" applyAlignment="1">
      <alignment shrinkToFit="1"/>
    </xf>
    <xf numFmtId="0" fontId="8" fillId="0" borderId="0" xfId="1" applyFont="1" applyBorder="1" applyAlignment="1">
      <alignment horizontal="center" shrinkToFit="1"/>
    </xf>
    <xf numFmtId="0" fontId="6" fillId="0" borderId="0" xfId="1" applyFont="1" applyBorder="1" applyAlignment="1">
      <alignment horizontal="center" shrinkToFit="1"/>
    </xf>
    <xf numFmtId="165" fontId="1" fillId="0" borderId="0" xfId="1" applyNumberFormat="1" applyFont="1" applyBorder="1" applyAlignment="1">
      <alignment shrinkToFit="1"/>
    </xf>
    <xf numFmtId="0" fontId="0" fillId="0" borderId="0" xfId="0" applyBorder="1" applyAlignment="1"/>
    <xf numFmtId="4" fontId="4" fillId="0" borderId="21" xfId="1" applyNumberFormat="1" applyFont="1" applyFill="1" applyBorder="1" applyAlignment="1">
      <alignment horizontal="right" shrinkToFit="1"/>
    </xf>
    <xf numFmtId="0" fontId="1" fillId="0" borderId="14" xfId="1" applyFont="1" applyBorder="1" applyAlignment="1">
      <alignment shrinkToFit="1"/>
    </xf>
    <xf numFmtId="0" fontId="1" fillId="0" borderId="15" xfId="1" applyFont="1" applyBorder="1" applyAlignment="1">
      <alignment shrinkToFit="1"/>
    </xf>
    <xf numFmtId="0" fontId="2" fillId="0" borderId="0" xfId="1" applyFont="1" applyFill="1" applyAlignment="1">
      <alignment shrinkToFit="1"/>
    </xf>
    <xf numFmtId="4" fontId="11" fillId="0" borderId="3" xfId="1" applyNumberFormat="1" applyFont="1" applyBorder="1" applyAlignment="1">
      <alignment shrinkToFit="1"/>
    </xf>
    <xf numFmtId="49" fontId="4" fillId="0" borderId="0" xfId="1" applyNumberFormat="1" applyFont="1" applyBorder="1" applyAlignment="1">
      <alignment horizontal="center" shrinkToFit="1"/>
    </xf>
    <xf numFmtId="4" fontId="4" fillId="0" borderId="0" xfId="1" applyNumberFormat="1" applyFont="1" applyFill="1" applyBorder="1" applyAlignment="1">
      <alignment horizontal="right" shrinkToFit="1"/>
    </xf>
    <xf numFmtId="4" fontId="11" fillId="0" borderId="4" xfId="1" applyNumberFormat="1" applyFont="1" applyBorder="1" applyAlignment="1">
      <alignment shrinkToFit="1"/>
    </xf>
    <xf numFmtId="4" fontId="11" fillId="0" borderId="5" xfId="1" applyNumberFormat="1" applyFont="1" applyBorder="1" applyAlignment="1">
      <alignment shrinkToFit="1"/>
    </xf>
    <xf numFmtId="0" fontId="0" fillId="0" borderId="15" xfId="0" applyBorder="1"/>
    <xf numFmtId="4" fontId="1" fillId="0" borderId="0" xfId="1" applyNumberFormat="1" applyFont="1" applyFill="1" applyAlignment="1">
      <alignment shrinkToFit="1"/>
    </xf>
    <xf numFmtId="0" fontId="2" fillId="0" borderId="0" xfId="1" applyFont="1" applyBorder="1" applyAlignment="1">
      <alignment horizontal="center" shrinkToFit="1"/>
    </xf>
    <xf numFmtId="0" fontId="1" fillId="3" borderId="0" xfId="1" applyFont="1" applyFill="1" applyBorder="1" applyAlignment="1">
      <alignment horizontal="center" shrinkToFit="1"/>
    </xf>
    <xf numFmtId="0" fontId="1" fillId="0" borderId="3" xfId="1" applyFont="1" applyFill="1" applyBorder="1" applyAlignment="1">
      <alignment vertical="center" shrinkToFit="1"/>
    </xf>
    <xf numFmtId="0" fontId="11" fillId="0" borderId="3" xfId="1" applyNumberFormat="1" applyFont="1" applyFill="1" applyBorder="1" applyAlignment="1">
      <alignment horizontal="center" shrinkToFit="1"/>
    </xf>
    <xf numFmtId="4" fontId="11" fillId="0" borderId="3" xfId="1" applyNumberFormat="1" applyFont="1" applyFill="1" applyBorder="1" applyAlignment="1">
      <alignment shrinkToFit="1"/>
    </xf>
    <xf numFmtId="0" fontId="0" fillId="0" borderId="21" xfId="0" applyBorder="1"/>
    <xf numFmtId="49" fontId="11" fillId="0" borderId="0" xfId="1" applyNumberFormat="1" applyFont="1" applyFill="1" applyBorder="1" applyAlignment="1">
      <alignment shrinkToFit="1"/>
    </xf>
    <xf numFmtId="0" fontId="2" fillId="0" borderId="0" xfId="1" applyFont="1" applyFill="1" applyAlignment="1">
      <alignment vertical="center" shrinkToFit="1"/>
    </xf>
    <xf numFmtId="0" fontId="1" fillId="0" borderId="16" xfId="1" applyFont="1" applyBorder="1" applyAlignment="1">
      <alignment shrinkToFit="1"/>
    </xf>
    <xf numFmtId="49" fontId="11" fillId="0" borderId="3" xfId="1" applyNumberFormat="1" applyFont="1" applyBorder="1" applyAlignment="1">
      <alignment horizontal="center" shrinkToFit="1"/>
    </xf>
    <xf numFmtId="49" fontId="11" fillId="0" borderId="5" xfId="1" applyNumberFormat="1" applyFont="1" applyBorder="1" applyAlignment="1">
      <alignment horizontal="center" shrinkToFit="1"/>
    </xf>
    <xf numFmtId="4" fontId="11" fillId="0" borderId="3" xfId="1" applyNumberFormat="1" applyFont="1" applyBorder="1" applyAlignment="1">
      <alignment horizontal="right" shrinkToFit="1"/>
    </xf>
    <xf numFmtId="4" fontId="11" fillId="0" borderId="4" xfId="1" applyNumberFormat="1" applyFont="1" applyBorder="1" applyAlignment="1">
      <alignment horizontal="right" shrinkToFit="1"/>
    </xf>
    <xf numFmtId="4" fontId="11" fillId="0" borderId="5" xfId="1" applyNumberFormat="1" applyFont="1" applyBorder="1" applyAlignment="1">
      <alignment horizontal="right" shrinkToFit="1"/>
    </xf>
    <xf numFmtId="49" fontId="11" fillId="0" borderId="3" xfId="1" applyNumberFormat="1" applyFont="1" applyFill="1" applyBorder="1" applyAlignment="1">
      <alignment horizontal="center" shrinkToFit="1"/>
    </xf>
    <xf numFmtId="49" fontId="11" fillId="0" borderId="5" xfId="1" applyNumberFormat="1" applyFont="1" applyFill="1" applyBorder="1" applyAlignment="1">
      <alignment horizontal="center" shrinkToFit="1"/>
    </xf>
    <xf numFmtId="0" fontId="1" fillId="0" borderId="0" xfId="1" applyFont="1" applyBorder="1" applyAlignment="1">
      <alignment horizontal="center" shrinkToFit="1"/>
    </xf>
    <xf numFmtId="4" fontId="11" fillId="0" borderId="3" xfId="1" applyNumberFormat="1" applyFont="1" applyFill="1" applyBorder="1" applyAlignment="1">
      <alignment horizontal="right" shrinkToFit="1"/>
    </xf>
    <xf numFmtId="4" fontId="11" fillId="0" borderId="4" xfId="1" applyNumberFormat="1" applyFont="1" applyFill="1" applyBorder="1" applyAlignment="1">
      <alignment horizontal="right" shrinkToFit="1"/>
    </xf>
    <xf numFmtId="4" fontId="11" fillId="0" borderId="5" xfId="1" applyNumberFormat="1" applyFont="1" applyFill="1" applyBorder="1" applyAlignment="1">
      <alignment horizontal="right" shrinkToFit="1"/>
    </xf>
    <xf numFmtId="0" fontId="2" fillId="0" borderId="0" xfId="1" applyFont="1" applyFill="1" applyAlignment="1">
      <alignment horizontal="center" shrinkToFit="1"/>
    </xf>
    <xf numFmtId="164" fontId="11" fillId="0" borderId="0" xfId="2" applyNumberFormat="1" applyFont="1" applyBorder="1" applyAlignment="1">
      <alignment horizontal="center" shrinkToFit="1"/>
    </xf>
    <xf numFmtId="0" fontId="1" fillId="0" borderId="0" xfId="1" applyFont="1" applyBorder="1" applyAlignment="1">
      <alignment horizontal="right" shrinkToFit="1"/>
    </xf>
    <xf numFmtId="0" fontId="1" fillId="0" borderId="0" xfId="1" applyFont="1" applyAlignment="1">
      <alignment horizontal="center" shrinkToFit="1"/>
    </xf>
    <xf numFmtId="0" fontId="1" fillId="0" borderId="0" xfId="1" applyFont="1" applyAlignment="1">
      <alignment horizontal="left" shrinkToFit="1"/>
    </xf>
    <xf numFmtId="0" fontId="1" fillId="0" borderId="0" xfId="1" applyFont="1" applyBorder="1" applyAlignment="1">
      <alignment horizontal="left" shrinkToFit="1"/>
    </xf>
    <xf numFmtId="49" fontId="11" fillId="0" borderId="0" xfId="1" applyNumberFormat="1" applyFont="1" applyBorder="1" applyAlignment="1">
      <alignment horizontal="center" shrinkToFit="1"/>
    </xf>
    <xf numFmtId="0" fontId="1" fillId="0" borderId="0" xfId="1" applyFont="1" applyFill="1" applyBorder="1" applyAlignment="1">
      <alignment horizontal="center" shrinkToFit="1"/>
    </xf>
    <xf numFmtId="0" fontId="1" fillId="0" borderId="0" xfId="1" applyFont="1" applyFill="1" applyBorder="1" applyAlignment="1">
      <alignment horizontal="right" shrinkToFit="1"/>
    </xf>
    <xf numFmtId="0" fontId="1" fillId="0" borderId="0" xfId="1" applyFont="1" applyFill="1" applyAlignment="1">
      <alignment horizontal="center" shrinkToFit="1"/>
    </xf>
    <xf numFmtId="3" fontId="1" fillId="0" borderId="0" xfId="1" applyNumberFormat="1" applyFont="1" applyAlignment="1">
      <alignment shrinkToFit="1"/>
    </xf>
    <xf numFmtId="0" fontId="0" fillId="0" borderId="0" xfId="0" applyFill="1" applyBorder="1"/>
    <xf numFmtId="0" fontId="23" fillId="0" borderId="0" xfId="0" applyFont="1" applyFill="1" applyAlignment="1">
      <alignment vertical="justify" wrapText="1"/>
    </xf>
    <xf numFmtId="0" fontId="23" fillId="0" borderId="9" xfId="0" applyFont="1" applyFill="1" applyBorder="1" applyAlignment="1">
      <alignment vertical="justify" wrapText="1"/>
    </xf>
    <xf numFmtId="0" fontId="0" fillId="0" borderId="0" xfId="0" applyFill="1"/>
    <xf numFmtId="0" fontId="12" fillId="0" borderId="0" xfId="1" applyFont="1" applyBorder="1" applyAlignment="1">
      <alignment vertical="center" wrapText="1" shrinkToFit="1"/>
    </xf>
    <xf numFmtId="0" fontId="10" fillId="0" borderId="0" xfId="1" applyFont="1" applyBorder="1" applyAlignment="1">
      <alignment shrinkToFit="1"/>
    </xf>
    <xf numFmtId="0" fontId="6" fillId="0" borderId="0" xfId="1" applyFont="1" applyAlignment="1">
      <alignment vertical="center" shrinkToFit="1"/>
    </xf>
    <xf numFmtId="0" fontId="0" fillId="0" borderId="0" xfId="0" applyBorder="1" applyAlignment="1">
      <alignment vertical="center"/>
    </xf>
    <xf numFmtId="0" fontId="0" fillId="0" borderId="18" xfId="0" applyBorder="1"/>
    <xf numFmtId="0" fontId="1" fillId="0" borderId="0" xfId="1" applyFont="1" applyFill="1" applyBorder="1" applyAlignment="1">
      <alignment horizontal="right" shrinkToFit="1"/>
    </xf>
    <xf numFmtId="0" fontId="0" fillId="0" borderId="0" xfId="0" applyAlignment="1">
      <alignment horizontal="center"/>
    </xf>
    <xf numFmtId="0" fontId="21" fillId="0" borderId="0" xfId="1" applyFont="1" applyBorder="1" applyAlignment="1">
      <alignment horizontal="center" shrinkToFit="1"/>
    </xf>
    <xf numFmtId="0" fontId="1" fillId="0" borderId="0" xfId="1" applyFont="1" applyBorder="1" applyAlignment="1">
      <alignment horizontal="center" shrinkToFit="1"/>
    </xf>
    <xf numFmtId="49" fontId="11" fillId="0" borderId="3" xfId="1" applyNumberFormat="1" applyFont="1" applyBorder="1" applyAlignment="1">
      <alignment horizontal="center" shrinkToFit="1"/>
    </xf>
    <xf numFmtId="49" fontId="11" fillId="0" borderId="5" xfId="1" applyNumberFormat="1" applyFont="1" applyBorder="1" applyAlignment="1">
      <alignment horizontal="center" shrinkToFit="1"/>
    </xf>
    <xf numFmtId="49" fontId="11" fillId="0" borderId="3" xfId="1" applyNumberFormat="1" applyFont="1" applyFill="1" applyBorder="1" applyAlignment="1">
      <alignment horizontal="center" shrinkToFit="1"/>
    </xf>
    <xf numFmtId="49" fontId="11" fillId="0" borderId="5" xfId="1" applyNumberFormat="1" applyFont="1" applyFill="1" applyBorder="1" applyAlignment="1">
      <alignment horizontal="center" shrinkToFit="1"/>
    </xf>
    <xf numFmtId="0" fontId="1" fillId="0" borderId="0" xfId="1" applyFont="1" applyBorder="1" applyAlignment="1">
      <alignment horizontal="left" shrinkToFit="1"/>
    </xf>
    <xf numFmtId="3" fontId="1" fillId="0" borderId="0" xfId="1" applyNumberFormat="1" applyFont="1" applyBorder="1" applyAlignment="1">
      <alignment horizontal="center" shrinkToFit="1"/>
    </xf>
    <xf numFmtId="0" fontId="1" fillId="0" borderId="0" xfId="1" applyFont="1" applyBorder="1" applyAlignment="1">
      <alignment horizontal="right" shrinkToFit="1"/>
    </xf>
    <xf numFmtId="164" fontId="11" fillId="0" borderId="0" xfId="2" applyNumberFormat="1" applyFont="1" applyBorder="1" applyAlignment="1">
      <alignment horizontal="center" shrinkToFit="1"/>
    </xf>
    <xf numFmtId="0" fontId="1" fillId="0" borderId="0" xfId="1" applyFont="1" applyAlignment="1">
      <alignment horizontal="left" shrinkToFit="1"/>
    </xf>
    <xf numFmtId="0" fontId="2" fillId="0" borderId="0" xfId="1" applyFont="1" applyFill="1" applyAlignment="1">
      <alignment horizontal="center" shrinkToFit="1"/>
    </xf>
    <xf numFmtId="0" fontId="3" fillId="0" borderId="0" xfId="1" applyFont="1" applyFill="1" applyAlignment="1">
      <alignment horizontal="center" shrinkToFit="1"/>
    </xf>
    <xf numFmtId="0" fontId="1" fillId="0" borderId="0" xfId="1" applyFont="1" applyAlignment="1">
      <alignment horizontal="center" shrinkToFit="1"/>
    </xf>
    <xf numFmtId="49" fontId="11" fillId="0" borderId="4" xfId="1" applyNumberFormat="1" applyFont="1" applyBorder="1" applyAlignment="1">
      <alignment horizontal="center" shrinkToFit="1"/>
    </xf>
    <xf numFmtId="49" fontId="11" fillId="0" borderId="0" xfId="1" applyNumberFormat="1" applyFont="1" applyBorder="1" applyAlignment="1">
      <alignment horizontal="center" shrinkToFit="1"/>
    </xf>
    <xf numFmtId="49" fontId="4" fillId="0" borderId="21" xfId="1" applyNumberFormat="1" applyFont="1" applyBorder="1" applyAlignment="1">
      <alignment horizontal="center" shrinkToFit="1"/>
    </xf>
    <xf numFmtId="0" fontId="1" fillId="0" borderId="0" xfId="1" applyFont="1" applyFill="1" applyAlignment="1">
      <alignment horizontal="center" shrinkToFit="1"/>
    </xf>
    <xf numFmtId="0" fontId="1" fillId="0" borderId="0" xfId="1" applyFont="1" applyFill="1" applyBorder="1" applyAlignment="1">
      <alignment horizontal="center" shrinkToFit="1"/>
    </xf>
    <xf numFmtId="0" fontId="1" fillId="0" borderId="0" xfId="1" applyFont="1" applyBorder="1" applyAlignment="1">
      <alignment horizontal="center" shrinkToFit="1"/>
    </xf>
    <xf numFmtId="165" fontId="1" fillId="0" borderId="0" xfId="1" applyNumberFormat="1" applyFont="1" applyBorder="1" applyAlignment="1">
      <alignment horizontal="left" shrinkToFit="1"/>
    </xf>
    <xf numFmtId="0" fontId="1" fillId="0" borderId="0" xfId="1" applyFont="1" applyFill="1" applyBorder="1" applyAlignment="1">
      <alignment horizontal="right" shrinkToFit="1"/>
    </xf>
    <xf numFmtId="0" fontId="1" fillId="0" borderId="0" xfId="1" applyFont="1" applyBorder="1" applyAlignment="1">
      <alignment horizontal="center" shrinkToFit="1"/>
    </xf>
    <xf numFmtId="0" fontId="6" fillId="0" borderId="12" xfId="0" applyFont="1" applyBorder="1" applyAlignment="1">
      <alignment horizontal="center" shrinkToFit="1"/>
    </xf>
    <xf numFmtId="0" fontId="6" fillId="0" borderId="0" xfId="0" applyFont="1" applyBorder="1" applyAlignment="1">
      <alignment horizontal="center" shrinkToFit="1"/>
    </xf>
    <xf numFmtId="0" fontId="6" fillId="0" borderId="13" xfId="0" applyFont="1" applyBorder="1" applyAlignment="1">
      <alignment horizontal="center" shrinkToFit="1"/>
    </xf>
    <xf numFmtId="49" fontId="11" fillId="0" borderId="3" xfId="1" applyNumberFormat="1" applyFont="1" applyBorder="1" applyAlignment="1">
      <alignment horizontal="center" shrinkToFit="1"/>
    </xf>
    <xf numFmtId="49" fontId="11" fillId="0" borderId="5" xfId="1" applyNumberFormat="1" applyFont="1" applyBorder="1" applyAlignment="1">
      <alignment horizontal="center" shrinkToFit="1"/>
    </xf>
    <xf numFmtId="4" fontId="11" fillId="0" borderId="3" xfId="1" applyNumberFormat="1" applyFont="1" applyBorder="1" applyAlignment="1">
      <alignment horizontal="right" shrinkToFit="1"/>
    </xf>
    <xf numFmtId="4" fontId="11" fillId="0" borderId="4" xfId="1" applyNumberFormat="1" applyFont="1" applyBorder="1" applyAlignment="1">
      <alignment horizontal="right" shrinkToFit="1"/>
    </xf>
    <xf numFmtId="4" fontId="11" fillId="0" borderId="5" xfId="1" applyNumberFormat="1" applyFont="1" applyBorder="1" applyAlignment="1">
      <alignment horizontal="right" shrinkToFit="1"/>
    </xf>
    <xf numFmtId="49" fontId="11" fillId="0" borderId="3" xfId="1" applyNumberFormat="1" applyFont="1" applyFill="1" applyBorder="1" applyAlignment="1">
      <alignment horizontal="center" shrinkToFit="1"/>
    </xf>
    <xf numFmtId="49" fontId="11" fillId="0" borderId="5" xfId="1" applyNumberFormat="1" applyFont="1" applyFill="1" applyBorder="1" applyAlignment="1">
      <alignment horizontal="center" shrinkToFit="1"/>
    </xf>
    <xf numFmtId="0" fontId="4" fillId="0" borderId="0" xfId="1" applyFont="1" applyAlignment="1">
      <alignment horizontal="right" shrinkToFit="1"/>
    </xf>
    <xf numFmtId="4" fontId="4" fillId="0" borderId="0" xfId="1" applyNumberFormat="1" applyFont="1" applyBorder="1" applyAlignment="1">
      <alignment horizontal="center" shrinkToFit="1"/>
    </xf>
    <xf numFmtId="0" fontId="1" fillId="0" borderId="0" xfId="1" applyFont="1" applyAlignment="1">
      <alignment horizontal="left" shrinkToFit="1"/>
    </xf>
    <xf numFmtId="0" fontId="1" fillId="0" borderId="0" xfId="1" applyFont="1" applyBorder="1" applyAlignment="1">
      <alignment horizontal="left" shrinkToFit="1"/>
    </xf>
    <xf numFmtId="0" fontId="1" fillId="0" borderId="0" xfId="1" applyFont="1" applyBorder="1" applyAlignment="1">
      <alignment horizontal="right" shrinkToFit="1"/>
    </xf>
    <xf numFmtId="164" fontId="11" fillId="0" borderId="0" xfId="2" applyNumberFormat="1" applyFont="1" applyBorder="1" applyAlignment="1">
      <alignment horizontal="center" shrinkToFit="1"/>
    </xf>
    <xf numFmtId="0" fontId="3" fillId="0" borderId="0" xfId="1" applyFont="1" applyFill="1" applyAlignment="1">
      <alignment horizontal="center" shrinkToFit="1"/>
    </xf>
    <xf numFmtId="0" fontId="1" fillId="0" borderId="0" xfId="1" applyFont="1" applyAlignment="1">
      <alignment horizontal="center" shrinkToFit="1"/>
    </xf>
    <xf numFmtId="49" fontId="5" fillId="0" borderId="0" xfId="1" applyNumberFormat="1" applyFont="1" applyFill="1" applyAlignment="1">
      <alignment horizontal="center" shrinkToFit="1"/>
    </xf>
    <xf numFmtId="49" fontId="5" fillId="0" borderId="0" xfId="1" applyNumberFormat="1" applyFont="1" applyFill="1" applyBorder="1" applyAlignment="1">
      <alignment horizontal="left" shrinkToFit="1"/>
    </xf>
    <xf numFmtId="0" fontId="2" fillId="0" borderId="0" xfId="1" applyFont="1" applyFill="1" applyAlignment="1">
      <alignment horizontal="center" shrinkToFit="1"/>
    </xf>
    <xf numFmtId="0" fontId="1" fillId="0" borderId="0" xfId="1" applyFont="1" applyBorder="1" applyAlignment="1">
      <alignment shrinkToFit="1"/>
    </xf>
    <xf numFmtId="4" fontId="11" fillId="0" borderId="3" xfId="1" applyNumberFormat="1" applyFont="1" applyFill="1" applyBorder="1" applyAlignment="1">
      <alignment horizontal="right" shrinkToFit="1"/>
    </xf>
    <xf numFmtId="4" fontId="11" fillId="0" borderId="4" xfId="1" applyNumberFormat="1" applyFont="1" applyFill="1" applyBorder="1" applyAlignment="1">
      <alignment horizontal="right" shrinkToFit="1"/>
    </xf>
    <xf numFmtId="4" fontId="11" fillId="0" borderId="5" xfId="1" applyNumberFormat="1" applyFont="1" applyFill="1" applyBorder="1" applyAlignment="1">
      <alignment horizontal="right" shrinkToFit="1"/>
    </xf>
    <xf numFmtId="49" fontId="11" fillId="0" borderId="0" xfId="1" applyNumberFormat="1" applyFont="1" applyBorder="1" applyAlignment="1">
      <alignment horizontal="center" shrinkToFit="1"/>
    </xf>
    <xf numFmtId="49" fontId="11" fillId="0" borderId="21" xfId="1" applyNumberFormat="1" applyFont="1" applyBorder="1" applyAlignment="1">
      <alignment horizontal="center" shrinkToFit="1"/>
    </xf>
    <xf numFmtId="0" fontId="1" fillId="0" borderId="0" xfId="1" applyFont="1" applyFill="1" applyAlignment="1">
      <alignment horizontal="center" shrinkToFit="1"/>
    </xf>
    <xf numFmtId="49" fontId="4" fillId="0" borderId="21" xfId="1" applyNumberFormat="1" applyFont="1" applyBorder="1" applyAlignment="1">
      <alignment horizontal="center" shrinkToFit="1"/>
    </xf>
    <xf numFmtId="165" fontId="1" fillId="0" borderId="0" xfId="1" applyNumberFormat="1" applyFont="1" applyBorder="1" applyAlignment="1">
      <alignment horizontal="left" shrinkToFit="1"/>
    </xf>
    <xf numFmtId="0" fontId="1" fillId="0" borderId="0" xfId="1" applyFont="1" applyFill="1" applyBorder="1" applyAlignment="1">
      <alignment horizontal="center" shrinkToFit="1"/>
    </xf>
    <xf numFmtId="14" fontId="1" fillId="0" borderId="0" xfId="1" applyNumberFormat="1" applyFont="1" applyBorder="1" applyAlignment="1">
      <alignment horizontal="center" shrinkToFit="1"/>
    </xf>
    <xf numFmtId="0" fontId="6" fillId="0" borderId="12" xfId="0" applyFont="1" applyBorder="1" applyAlignment="1">
      <alignment shrinkToFit="1"/>
    </xf>
    <xf numFmtId="0" fontId="6" fillId="0" borderId="13" xfId="0" applyFont="1" applyBorder="1" applyAlignment="1">
      <alignment shrinkToFit="1"/>
    </xf>
    <xf numFmtId="0" fontId="6" fillId="0" borderId="20" xfId="0" applyFont="1" applyBorder="1" applyAlignment="1">
      <alignment shrinkToFit="1"/>
    </xf>
    <xf numFmtId="0" fontId="6" fillId="0" borderId="21" xfId="0" applyFont="1" applyBorder="1" applyAlignment="1">
      <alignment shrinkToFit="1"/>
    </xf>
    <xf numFmtId="0" fontId="6" fillId="0" borderId="22" xfId="0" applyFont="1" applyBorder="1" applyAlignment="1">
      <alignment shrinkToFit="1"/>
    </xf>
    <xf numFmtId="0" fontId="1" fillId="0" borderId="20" xfId="1" applyFont="1" applyBorder="1" applyAlignment="1">
      <alignment shrinkToFit="1"/>
    </xf>
    <xf numFmtId="0" fontId="1" fillId="0" borderId="21" xfId="1" applyFont="1" applyBorder="1" applyAlignment="1">
      <alignment shrinkToFit="1"/>
    </xf>
    <xf numFmtId="165" fontId="1" fillId="0" borderId="21" xfId="1" applyNumberFormat="1" applyFont="1" applyBorder="1" applyAlignment="1">
      <alignment shrinkToFit="1"/>
    </xf>
    <xf numFmtId="165" fontId="1" fillId="0" borderId="22" xfId="1" applyNumberFormat="1" applyFont="1" applyBorder="1" applyAlignment="1">
      <alignment shrinkToFit="1"/>
    </xf>
    <xf numFmtId="165" fontId="1" fillId="0" borderId="15" xfId="1" applyNumberFormat="1" applyFont="1" applyBorder="1" applyAlignment="1">
      <alignment shrinkToFit="1"/>
    </xf>
    <xf numFmtId="165" fontId="1" fillId="0" borderId="16" xfId="1" applyNumberFormat="1" applyFont="1" applyBorder="1" applyAlignment="1">
      <alignment shrinkToFit="1"/>
    </xf>
    <xf numFmtId="0" fontId="1" fillId="0" borderId="3" xfId="1" applyFont="1" applyBorder="1" applyAlignment="1">
      <alignment vertical="center" shrinkToFit="1"/>
    </xf>
    <xf numFmtId="0" fontId="11" fillId="0" borderId="3" xfId="1" applyNumberFormat="1" applyFont="1" applyBorder="1" applyAlignment="1">
      <alignment shrinkToFit="1"/>
    </xf>
    <xf numFmtId="4" fontId="4" fillId="2" borderId="23" xfId="1" applyNumberFormat="1" applyFont="1" applyFill="1" applyBorder="1" applyAlignment="1">
      <alignment shrinkToFit="1"/>
    </xf>
    <xf numFmtId="43" fontId="0" fillId="0" borderId="0" xfId="4" applyFont="1"/>
    <xf numFmtId="0" fontId="1" fillId="0" borderId="0" xfId="1" applyFont="1" applyBorder="1" applyAlignment="1">
      <alignment horizontal="center" shrinkToFit="1"/>
    </xf>
    <xf numFmtId="0" fontId="1" fillId="0" borderId="15" xfId="1" applyFont="1" applyBorder="1" applyAlignment="1">
      <alignment horizontal="center" shrinkToFit="1"/>
    </xf>
    <xf numFmtId="49" fontId="11" fillId="0" borderId="3" xfId="1" applyNumberFormat="1" applyFont="1" applyFill="1" applyBorder="1" applyAlignment="1">
      <alignment horizontal="center" shrinkToFit="1"/>
    </xf>
    <xf numFmtId="49" fontId="11" fillId="0" borderId="5" xfId="1" applyNumberFormat="1" applyFont="1" applyFill="1" applyBorder="1" applyAlignment="1">
      <alignment horizontal="center" shrinkToFit="1"/>
    </xf>
    <xf numFmtId="49" fontId="11" fillId="0" borderId="3" xfId="1" applyNumberFormat="1" applyFont="1" applyBorder="1" applyAlignment="1">
      <alignment horizontal="center" shrinkToFit="1"/>
    </xf>
    <xf numFmtId="49" fontId="11" fillId="0" borderId="5" xfId="1" applyNumberFormat="1" applyFont="1" applyBorder="1" applyAlignment="1">
      <alignment horizontal="center" shrinkToFit="1"/>
    </xf>
    <xf numFmtId="0" fontId="2" fillId="0" borderId="0" xfId="1" applyFont="1" applyFill="1" applyAlignment="1">
      <alignment horizontal="center" shrinkToFit="1"/>
    </xf>
    <xf numFmtId="0" fontId="1" fillId="0" borderId="0" xfId="1" applyFont="1" applyAlignment="1">
      <alignment horizontal="left" shrinkToFit="1"/>
    </xf>
    <xf numFmtId="0" fontId="1" fillId="0" borderId="0" xfId="1" applyFont="1" applyBorder="1" applyAlignment="1">
      <alignment horizontal="left" shrinkToFit="1"/>
    </xf>
    <xf numFmtId="3" fontId="1" fillId="0" borderId="0" xfId="1" applyNumberFormat="1" applyFont="1" applyBorder="1" applyAlignment="1">
      <alignment horizontal="center" shrinkToFit="1"/>
    </xf>
    <xf numFmtId="0" fontId="1" fillId="0" borderId="0" xfId="1" applyFont="1" applyBorder="1" applyAlignment="1">
      <alignment horizontal="right" shrinkToFit="1"/>
    </xf>
    <xf numFmtId="164" fontId="11" fillId="0" borderId="0" xfId="2" applyNumberFormat="1" applyFont="1" applyBorder="1" applyAlignment="1">
      <alignment horizontal="center" shrinkToFit="1"/>
    </xf>
    <xf numFmtId="0" fontId="1" fillId="0" borderId="0" xfId="1" applyFont="1" applyAlignment="1">
      <alignment horizontal="center" shrinkToFit="1"/>
    </xf>
    <xf numFmtId="49" fontId="11" fillId="0" borderId="4" xfId="1" applyNumberFormat="1" applyFont="1" applyBorder="1" applyAlignment="1">
      <alignment horizontal="center" shrinkToFit="1"/>
    </xf>
    <xf numFmtId="0" fontId="1" fillId="0" borderId="0" xfId="1" applyFont="1" applyFill="1" applyBorder="1" applyAlignment="1">
      <alignment horizontal="center" shrinkToFit="1"/>
    </xf>
    <xf numFmtId="0" fontId="1" fillId="0" borderId="0" xfId="1" applyFont="1" applyBorder="1" applyAlignment="1">
      <alignment shrinkToFit="1"/>
    </xf>
    <xf numFmtId="49" fontId="11" fillId="0" borderId="3" xfId="1" applyNumberFormat="1" applyFont="1" applyFill="1" applyBorder="1" applyAlignment="1">
      <alignment horizontal="center" shrinkToFit="1"/>
    </xf>
    <xf numFmtId="49" fontId="11" fillId="0" borderId="5" xfId="1" applyNumberFormat="1" applyFont="1" applyFill="1" applyBorder="1" applyAlignment="1">
      <alignment horizontal="center" shrinkToFit="1"/>
    </xf>
    <xf numFmtId="49" fontId="11" fillId="0" borderId="3" xfId="1" applyNumberFormat="1" applyFont="1" applyBorder="1" applyAlignment="1">
      <alignment horizontal="center" shrinkToFit="1"/>
    </xf>
    <xf numFmtId="49" fontId="11" fillId="0" borderId="5" xfId="1" applyNumberFormat="1" applyFont="1" applyBorder="1" applyAlignment="1">
      <alignment horizontal="center" shrinkToFit="1"/>
    </xf>
    <xf numFmtId="4" fontId="11" fillId="0" borderId="3" xfId="1" applyNumberFormat="1" applyFont="1" applyBorder="1" applyAlignment="1">
      <alignment horizontal="right" shrinkToFit="1"/>
    </xf>
    <xf numFmtId="4" fontId="11" fillId="0" borderId="4" xfId="1" applyNumberFormat="1" applyFont="1" applyBorder="1" applyAlignment="1">
      <alignment horizontal="right" shrinkToFit="1"/>
    </xf>
    <xf numFmtId="4" fontId="11" fillId="0" borderId="5" xfId="1" applyNumberFormat="1" applyFont="1" applyBorder="1" applyAlignment="1">
      <alignment horizontal="right" shrinkToFit="1"/>
    </xf>
    <xf numFmtId="0" fontId="6" fillId="0" borderId="12" xfId="0" applyFont="1" applyBorder="1" applyAlignment="1">
      <alignment horizontal="center" shrinkToFit="1"/>
    </xf>
    <xf numFmtId="0" fontId="6" fillId="0" borderId="0" xfId="0" applyFont="1" applyBorder="1" applyAlignment="1">
      <alignment horizontal="center" shrinkToFit="1"/>
    </xf>
    <xf numFmtId="0" fontId="6" fillId="0" borderId="13" xfId="0" applyFont="1" applyBorder="1" applyAlignment="1">
      <alignment horizontal="center" shrinkToFit="1"/>
    </xf>
    <xf numFmtId="0" fontId="1" fillId="0" borderId="0" xfId="1" applyFont="1" applyBorder="1" applyAlignment="1">
      <alignment horizontal="center" shrinkToFit="1"/>
    </xf>
    <xf numFmtId="0" fontId="2" fillId="0" borderId="0" xfId="1" applyFont="1" applyFill="1" applyAlignment="1">
      <alignment horizontal="center" shrinkToFit="1"/>
    </xf>
    <xf numFmtId="49" fontId="5" fillId="0" borderId="0" xfId="1" applyNumberFormat="1" applyFont="1" applyFill="1" applyAlignment="1">
      <alignment horizontal="center" shrinkToFit="1"/>
    </xf>
    <xf numFmtId="0" fontId="4" fillId="0" borderId="0" xfId="1" applyFont="1" applyAlignment="1">
      <alignment horizontal="right" shrinkToFit="1"/>
    </xf>
    <xf numFmtId="4" fontId="4" fillId="0" borderId="0" xfId="1" applyNumberFormat="1" applyFont="1" applyBorder="1" applyAlignment="1">
      <alignment horizontal="center" shrinkToFit="1"/>
    </xf>
    <xf numFmtId="0" fontId="1" fillId="0" borderId="0" xfId="1" applyFont="1" applyAlignment="1">
      <alignment horizontal="left" shrinkToFit="1"/>
    </xf>
    <xf numFmtId="0" fontId="1" fillId="0" borderId="0" xfId="1" applyFont="1" applyBorder="1" applyAlignment="1">
      <alignment horizontal="left" shrinkToFit="1"/>
    </xf>
    <xf numFmtId="0" fontId="1" fillId="0" borderId="0" xfId="1" applyFont="1" applyBorder="1" applyAlignment="1">
      <alignment horizontal="right" shrinkToFit="1"/>
    </xf>
    <xf numFmtId="164" fontId="11" fillId="0" borderId="0" xfId="2" applyNumberFormat="1" applyFont="1" applyBorder="1" applyAlignment="1">
      <alignment horizontal="center" shrinkToFit="1"/>
    </xf>
    <xf numFmtId="0" fontId="1" fillId="0" borderId="0" xfId="1" applyFont="1" applyAlignment="1">
      <alignment horizontal="center" shrinkToFit="1"/>
    </xf>
    <xf numFmtId="49" fontId="5" fillId="0" borderId="0" xfId="1" applyNumberFormat="1" applyFont="1" applyFill="1" applyBorder="1" applyAlignment="1">
      <alignment horizontal="left" shrinkToFit="1"/>
    </xf>
    <xf numFmtId="0" fontId="3" fillId="0" borderId="0" xfId="1" applyFont="1" applyFill="1" applyAlignment="1">
      <alignment horizontal="center" shrinkToFit="1"/>
    </xf>
    <xf numFmtId="4" fontId="11" fillId="0" borderId="3" xfId="1" applyNumberFormat="1" applyFont="1" applyFill="1" applyBorder="1" applyAlignment="1">
      <alignment horizontal="right" shrinkToFit="1"/>
    </xf>
    <xf numFmtId="4" fontId="11" fillId="0" borderId="4" xfId="1" applyNumberFormat="1" applyFont="1" applyFill="1" applyBorder="1" applyAlignment="1">
      <alignment horizontal="right" shrinkToFit="1"/>
    </xf>
    <xf numFmtId="4" fontId="11" fillId="0" borderId="5" xfId="1" applyNumberFormat="1" applyFont="1" applyFill="1" applyBorder="1" applyAlignment="1">
      <alignment horizontal="right" shrinkToFit="1"/>
    </xf>
    <xf numFmtId="0" fontId="1" fillId="0" borderId="0" xfId="1" applyFont="1" applyFill="1" applyBorder="1" applyAlignment="1">
      <alignment horizontal="center" shrinkToFit="1"/>
    </xf>
    <xf numFmtId="49" fontId="11" fillId="0" borderId="0" xfId="1" applyNumberFormat="1" applyFont="1" applyBorder="1" applyAlignment="1">
      <alignment horizontal="center" shrinkToFit="1"/>
    </xf>
    <xf numFmtId="49" fontId="11" fillId="0" borderId="21" xfId="1" applyNumberFormat="1" applyFont="1" applyBorder="1" applyAlignment="1">
      <alignment horizontal="center" shrinkToFit="1"/>
    </xf>
    <xf numFmtId="0" fontId="1" fillId="0" borderId="0" xfId="1" applyFont="1" applyFill="1" applyAlignment="1">
      <alignment horizontal="center" shrinkToFit="1"/>
    </xf>
    <xf numFmtId="49" fontId="4" fillId="0" borderId="21" xfId="1" applyNumberFormat="1" applyFont="1" applyBorder="1" applyAlignment="1">
      <alignment horizontal="center" shrinkToFit="1"/>
    </xf>
    <xf numFmtId="0" fontId="1" fillId="0" borderId="0" xfId="1" applyFont="1" applyBorder="1" applyAlignment="1">
      <alignment shrinkToFit="1"/>
    </xf>
    <xf numFmtId="4" fontId="0" fillId="0" borderId="0" xfId="0" applyNumberFormat="1"/>
    <xf numFmtId="49" fontId="11" fillId="0" borderId="3" xfId="1" applyNumberFormat="1" applyFont="1" applyBorder="1" applyAlignment="1">
      <alignment horizontal="center" shrinkToFit="1"/>
    </xf>
    <xf numFmtId="49" fontId="11" fillId="0" borderId="5" xfId="1" applyNumberFormat="1" applyFont="1" applyBorder="1" applyAlignment="1">
      <alignment horizontal="center" shrinkToFit="1"/>
    </xf>
    <xf numFmtId="4" fontId="11" fillId="0" borderId="3" xfId="1" applyNumberFormat="1" applyFont="1" applyBorder="1" applyAlignment="1">
      <alignment horizontal="right" shrinkToFit="1"/>
    </xf>
    <xf numFmtId="4" fontId="11" fillId="0" borderId="4" xfId="1" applyNumberFormat="1" applyFont="1" applyBorder="1" applyAlignment="1">
      <alignment horizontal="right" shrinkToFit="1"/>
    </xf>
    <xf numFmtId="4" fontId="11" fillId="0" borderId="5" xfId="1" applyNumberFormat="1" applyFont="1" applyBorder="1" applyAlignment="1">
      <alignment horizontal="right" shrinkToFit="1"/>
    </xf>
    <xf numFmtId="0" fontId="1" fillId="0" borderId="0" xfId="1" applyFont="1" applyBorder="1" applyAlignment="1">
      <alignment horizontal="center" shrinkToFit="1"/>
    </xf>
    <xf numFmtId="49" fontId="11" fillId="0" borderId="3" xfId="1" applyNumberFormat="1" applyFont="1" applyFill="1" applyBorder="1" applyAlignment="1">
      <alignment horizontal="center" shrinkToFit="1"/>
    </xf>
    <xf numFmtId="49" fontId="11" fillId="0" borderId="5" xfId="1" applyNumberFormat="1" applyFont="1" applyFill="1" applyBorder="1" applyAlignment="1">
      <alignment horizontal="center" shrinkToFit="1"/>
    </xf>
    <xf numFmtId="0" fontId="2" fillId="0" borderId="0" xfId="1" applyFont="1" applyFill="1" applyAlignment="1">
      <alignment horizontal="center" shrinkToFit="1"/>
    </xf>
    <xf numFmtId="0" fontId="1" fillId="0" borderId="0" xfId="1" applyFont="1" applyBorder="1" applyAlignment="1">
      <alignment horizontal="right" shrinkToFit="1"/>
    </xf>
    <xf numFmtId="0" fontId="1" fillId="0" borderId="0" xfId="1" applyFont="1" applyAlignment="1">
      <alignment horizontal="center" shrinkToFit="1"/>
    </xf>
    <xf numFmtId="0" fontId="1" fillId="0" borderId="0" xfId="1" applyFont="1" applyAlignment="1">
      <alignment horizontal="left" shrinkToFit="1"/>
    </xf>
    <xf numFmtId="0" fontId="1" fillId="0" borderId="0" xfId="1" applyFont="1" applyBorder="1" applyAlignment="1">
      <alignment horizontal="left" shrinkToFit="1"/>
    </xf>
    <xf numFmtId="164" fontId="11" fillId="0" borderId="0" xfId="2" applyNumberFormat="1" applyFont="1" applyBorder="1" applyAlignment="1">
      <alignment horizontal="center" shrinkToFit="1"/>
    </xf>
    <xf numFmtId="0" fontId="3" fillId="0" borderId="0" xfId="1" applyFont="1" applyFill="1" applyAlignment="1">
      <alignment horizontal="center" shrinkToFit="1"/>
    </xf>
    <xf numFmtId="4" fontId="11" fillId="0" borderId="3" xfId="1" applyNumberFormat="1" applyFont="1" applyFill="1" applyBorder="1" applyAlignment="1">
      <alignment horizontal="right" shrinkToFit="1"/>
    </xf>
    <xf numFmtId="4" fontId="11" fillId="0" borderId="4" xfId="1" applyNumberFormat="1" applyFont="1" applyFill="1" applyBorder="1" applyAlignment="1">
      <alignment horizontal="right" shrinkToFit="1"/>
    </xf>
    <xf numFmtId="4" fontId="11" fillId="0" borderId="5" xfId="1" applyNumberFormat="1" applyFont="1" applyFill="1" applyBorder="1" applyAlignment="1">
      <alignment horizontal="right" shrinkToFit="1"/>
    </xf>
    <xf numFmtId="0" fontId="1" fillId="0" borderId="0" xfId="1" applyFont="1" applyFill="1" applyBorder="1" applyAlignment="1">
      <alignment horizontal="center" shrinkToFit="1"/>
    </xf>
    <xf numFmtId="49" fontId="11" fillId="0" borderId="0" xfId="1" applyNumberFormat="1" applyFont="1" applyBorder="1" applyAlignment="1">
      <alignment horizontal="center" shrinkToFit="1"/>
    </xf>
    <xf numFmtId="0" fontId="1" fillId="0" borderId="0" xfId="1" applyFont="1" applyFill="1" applyAlignment="1">
      <alignment horizontal="center" shrinkToFit="1"/>
    </xf>
    <xf numFmtId="0" fontId="1" fillId="0" borderId="0" xfId="1" applyFont="1" applyBorder="1" applyAlignment="1">
      <alignment shrinkToFit="1"/>
    </xf>
    <xf numFmtId="0" fontId="1" fillId="0" borderId="0" xfId="1" applyFont="1" applyBorder="1" applyAlignment="1">
      <alignment horizontal="right" shrinkToFit="1"/>
    </xf>
    <xf numFmtId="0" fontId="1" fillId="0" borderId="0" xfId="1" applyFont="1" applyBorder="1" applyAlignment="1">
      <alignment horizontal="left" shrinkToFit="1"/>
    </xf>
    <xf numFmtId="0" fontId="1" fillId="0" borderId="0" xfId="1" applyFont="1" applyBorder="1" applyAlignment="1">
      <alignment horizontal="center" shrinkToFit="1"/>
    </xf>
    <xf numFmtId="164" fontId="11" fillId="0" borderId="0" xfId="2" applyNumberFormat="1" applyFont="1" applyBorder="1" applyAlignment="1">
      <alignment horizontal="center" shrinkToFit="1"/>
    </xf>
    <xf numFmtId="0" fontId="3" fillId="0" borderId="0" xfId="1" applyFont="1" applyFill="1" applyAlignment="1">
      <alignment horizontal="center" shrinkToFit="1"/>
    </xf>
    <xf numFmtId="0" fontId="1" fillId="0" borderId="0" xfId="1" applyFont="1" applyAlignment="1">
      <alignment horizontal="center" shrinkToFit="1"/>
    </xf>
    <xf numFmtId="0" fontId="1" fillId="0" borderId="0" xfId="1" applyFont="1" applyAlignment="1">
      <alignment horizontal="left" shrinkToFit="1"/>
    </xf>
    <xf numFmtId="0" fontId="2" fillId="0" borderId="0" xfId="1" applyFont="1" applyFill="1" applyAlignment="1">
      <alignment horizontal="center" shrinkToFit="1"/>
    </xf>
    <xf numFmtId="0" fontId="1" fillId="0" borderId="0" xfId="1" applyFont="1" applyFill="1" applyBorder="1" applyAlignment="1">
      <alignment horizontal="center" shrinkToFit="1"/>
    </xf>
    <xf numFmtId="0" fontId="1" fillId="0" borderId="0" xfId="1" applyFont="1" applyFill="1" applyAlignment="1">
      <alignment horizontal="center" shrinkToFit="1"/>
    </xf>
    <xf numFmtId="165" fontId="1" fillId="0" borderId="0" xfId="1" applyNumberFormat="1" applyFont="1" applyBorder="1" applyAlignment="1">
      <alignment horizontal="left" shrinkToFit="1"/>
    </xf>
    <xf numFmtId="43" fontId="0" fillId="0" borderId="0" xfId="4" applyFont="1" applyAlignment="1">
      <alignment horizontal="center"/>
    </xf>
    <xf numFmtId="0" fontId="3" fillId="0" borderId="0" xfId="1" applyFont="1" applyBorder="1" applyAlignment="1">
      <alignment horizontal="center" shrinkToFit="1"/>
    </xf>
    <xf numFmtId="164" fontId="0" fillId="0" borderId="0" xfId="0" applyNumberFormat="1"/>
    <xf numFmtId="0" fontId="1" fillId="0" borderId="0" xfId="1" applyFont="1" applyBorder="1" applyAlignment="1">
      <alignment horizontal="center" shrinkToFit="1"/>
    </xf>
    <xf numFmtId="4" fontId="4" fillId="3" borderId="0" xfId="1" applyNumberFormat="1" applyFont="1" applyFill="1" applyBorder="1" applyAlignment="1">
      <alignment shrinkToFit="1"/>
    </xf>
    <xf numFmtId="43" fontId="0" fillId="0" borderId="0" xfId="0" applyNumberFormat="1"/>
    <xf numFmtId="49" fontId="0" fillId="0" borderId="26" xfId="0" applyNumberFormat="1" applyBorder="1" applyAlignment="1">
      <alignment horizontal="center"/>
    </xf>
    <xf numFmtId="0" fontId="0" fillId="0" borderId="26" xfId="0" applyBorder="1"/>
    <xf numFmtId="4" fontId="0" fillId="0" borderId="26" xfId="0" applyNumberFormat="1" applyBorder="1"/>
    <xf numFmtId="0" fontId="0" fillId="0" borderId="0" xfId="0" applyAlignment="1"/>
    <xf numFmtId="49" fontId="0" fillId="0" borderId="0" xfId="0" applyNumberFormat="1" applyBorder="1" applyAlignment="1">
      <alignment horizontal="center"/>
    </xf>
    <xf numFmtId="4" fontId="0" fillId="0" borderId="0" xfId="0" applyNumberFormat="1" applyBorder="1"/>
    <xf numFmtId="0" fontId="31" fillId="0" borderId="39" xfId="0" applyFont="1" applyBorder="1" applyAlignment="1">
      <alignment horizontal="center"/>
    </xf>
    <xf numFmtId="0" fontId="31" fillId="0" borderId="14" xfId="0" applyFont="1" applyBorder="1" applyAlignment="1">
      <alignment horizontal="center"/>
    </xf>
    <xf numFmtId="0" fontId="31" fillId="0" borderId="41" xfId="0" applyFont="1" applyBorder="1" applyAlignment="1">
      <alignment horizontal="center"/>
    </xf>
    <xf numFmtId="4" fontId="31" fillId="0" borderId="39" xfId="0" applyNumberFormat="1" applyFont="1" applyBorder="1"/>
    <xf numFmtId="4" fontId="31" fillId="0" borderId="44" xfId="0" applyNumberFormat="1" applyFont="1" applyBorder="1"/>
    <xf numFmtId="4" fontId="0" fillId="0" borderId="46" xfId="0" applyNumberFormat="1" applyFill="1" applyBorder="1"/>
    <xf numFmtId="4" fontId="0" fillId="0" borderId="47" xfId="0" applyNumberFormat="1" applyFill="1" applyBorder="1"/>
    <xf numFmtId="0" fontId="0" fillId="0" borderId="7" xfId="0" applyFill="1" applyBorder="1"/>
    <xf numFmtId="49" fontId="0" fillId="0" borderId="46" xfId="0" applyNumberFormat="1" applyFill="1" applyBorder="1" applyAlignment="1">
      <alignment horizontal="center"/>
    </xf>
    <xf numFmtId="49" fontId="0" fillId="0" borderId="47" xfId="0" applyNumberFormat="1" applyFill="1" applyBorder="1" applyAlignment="1">
      <alignment horizontal="center"/>
    </xf>
    <xf numFmtId="49" fontId="0" fillId="0" borderId="48" xfId="0" applyNumberFormat="1" applyFill="1" applyBorder="1" applyAlignment="1">
      <alignment horizontal="center"/>
    </xf>
    <xf numFmtId="4" fontId="31" fillId="0" borderId="40" xfId="0" applyNumberFormat="1" applyFont="1" applyBorder="1"/>
    <xf numFmtId="49" fontId="0" fillId="0" borderId="50" xfId="0" applyNumberFormat="1" applyBorder="1" applyAlignment="1">
      <alignment horizontal="center"/>
    </xf>
    <xf numFmtId="49" fontId="0" fillId="0" borderId="51" xfId="0" applyNumberFormat="1" applyBorder="1" applyAlignment="1">
      <alignment horizontal="center"/>
    </xf>
    <xf numFmtId="49" fontId="0" fillId="0" borderId="51" xfId="0" applyNumberFormat="1" applyFill="1" applyBorder="1" applyAlignment="1">
      <alignment horizontal="center"/>
    </xf>
    <xf numFmtId="49" fontId="0" fillId="0" borderId="52" xfId="0" applyNumberFormat="1" applyBorder="1" applyAlignment="1">
      <alignment horizontal="center"/>
    </xf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31" fillId="0" borderId="39" xfId="0" applyFont="1" applyFill="1" applyBorder="1"/>
    <xf numFmtId="4" fontId="0" fillId="0" borderId="42" xfId="0" applyNumberFormat="1" applyFill="1" applyBorder="1"/>
    <xf numFmtId="0" fontId="0" fillId="0" borderId="8" xfId="0" applyFill="1" applyBorder="1"/>
    <xf numFmtId="49" fontId="0" fillId="0" borderId="39" xfId="0" applyNumberFormat="1" applyFill="1" applyBorder="1" applyAlignment="1">
      <alignment horizontal="center"/>
    </xf>
    <xf numFmtId="0" fontId="0" fillId="0" borderId="8" xfId="0" applyBorder="1"/>
    <xf numFmtId="49" fontId="0" fillId="0" borderId="39" xfId="0" applyNumberFormat="1" applyBorder="1" applyAlignment="1">
      <alignment horizontal="center"/>
    </xf>
    <xf numFmtId="0" fontId="0" fillId="0" borderId="7" xfId="0" applyBorder="1"/>
    <xf numFmtId="49" fontId="0" fillId="0" borderId="53" xfId="0" applyNumberFormat="1" applyFill="1" applyBorder="1" applyAlignment="1">
      <alignment horizontal="center"/>
    </xf>
    <xf numFmtId="0" fontId="0" fillId="0" borderId="55" xfId="0" applyFill="1" applyBorder="1"/>
    <xf numFmtId="0" fontId="0" fillId="0" borderId="49" xfId="0" applyFill="1" applyBorder="1"/>
    <xf numFmtId="4" fontId="0" fillId="4" borderId="42" xfId="0" applyNumberFormat="1" applyFill="1" applyBorder="1"/>
    <xf numFmtId="4" fontId="0" fillId="0" borderId="7" xfId="0" applyNumberFormat="1" applyBorder="1"/>
    <xf numFmtId="4" fontId="0" fillId="0" borderId="40" xfId="0" applyNumberFormat="1" applyBorder="1" applyAlignment="1">
      <alignment wrapText="1"/>
    </xf>
    <xf numFmtId="4" fontId="0" fillId="0" borderId="43" xfId="0" applyNumberFormat="1" applyBorder="1" applyAlignment="1">
      <alignment wrapText="1"/>
    </xf>
    <xf numFmtId="0" fontId="31" fillId="0" borderId="39" xfId="0" applyFont="1" applyFill="1" applyBorder="1" applyAlignment="1">
      <alignment horizontal="center"/>
    </xf>
    <xf numFmtId="0" fontId="31" fillId="0" borderId="41" xfId="0" applyFont="1" applyBorder="1"/>
    <xf numFmtId="0" fontId="31" fillId="0" borderId="41" xfId="0" applyFont="1" applyBorder="1" applyAlignment="1">
      <alignment horizontal="center" wrapText="1"/>
    </xf>
    <xf numFmtId="0" fontId="31" fillId="0" borderId="15" xfId="0" applyFont="1" applyBorder="1" applyAlignment="1">
      <alignment horizontal="center"/>
    </xf>
    <xf numFmtId="4" fontId="0" fillId="0" borderId="51" xfId="0" applyNumberFormat="1" applyFill="1" applyBorder="1"/>
    <xf numFmtId="4" fontId="0" fillId="0" borderId="52" xfId="0" applyNumberFormat="1" applyFill="1" applyBorder="1"/>
    <xf numFmtId="0" fontId="31" fillId="0" borderId="18" xfId="0" applyFont="1" applyBorder="1" applyAlignment="1">
      <alignment horizontal="center"/>
    </xf>
    <xf numFmtId="49" fontId="0" fillId="0" borderId="44" xfId="0" applyNumberFormat="1" applyFill="1" applyBorder="1" applyAlignment="1">
      <alignment horizontal="center"/>
    </xf>
    <xf numFmtId="4" fontId="0" fillId="0" borderId="47" xfId="0" applyNumberFormat="1" applyBorder="1"/>
    <xf numFmtId="4" fontId="31" fillId="0" borderId="20" xfId="0" applyNumberFormat="1" applyFont="1" applyBorder="1"/>
    <xf numFmtId="4" fontId="31" fillId="0" borderId="21" xfId="0" applyNumberFormat="1" applyFont="1" applyBorder="1"/>
    <xf numFmtId="0" fontId="31" fillId="0" borderId="39" xfId="0" applyFont="1" applyBorder="1" applyAlignment="1">
      <alignment horizontal="center" wrapText="1"/>
    </xf>
    <xf numFmtId="0" fontId="0" fillId="0" borderId="54" xfId="0" applyBorder="1"/>
    <xf numFmtId="4" fontId="0" fillId="0" borderId="2" xfId="0" applyNumberFormat="1" applyBorder="1"/>
    <xf numFmtId="0" fontId="31" fillId="0" borderId="39" xfId="0" applyFont="1" applyBorder="1"/>
    <xf numFmtId="4" fontId="31" fillId="4" borderId="40" xfId="0" applyNumberFormat="1" applyFont="1" applyFill="1" applyBorder="1"/>
    <xf numFmtId="4" fontId="0" fillId="4" borderId="44" xfId="0" applyNumberFormat="1" applyFill="1" applyBorder="1"/>
    <xf numFmtId="4" fontId="0" fillId="4" borderId="7" xfId="0" applyNumberFormat="1" applyFill="1" applyBorder="1"/>
    <xf numFmtId="4" fontId="0" fillId="4" borderId="48" xfId="0" applyNumberFormat="1" applyFill="1" applyBorder="1"/>
    <xf numFmtId="4" fontId="0" fillId="0" borderId="39" xfId="0" applyNumberFormat="1" applyFill="1" applyBorder="1"/>
    <xf numFmtId="0" fontId="31" fillId="0" borderId="56" xfId="0" applyFont="1" applyBorder="1" applyAlignment="1">
      <alignment horizontal="center"/>
    </xf>
    <xf numFmtId="49" fontId="0" fillId="0" borderId="40" xfId="0" applyNumberFormat="1" applyFill="1" applyBorder="1" applyAlignment="1">
      <alignment horizontal="center"/>
    </xf>
    <xf numFmtId="0" fontId="0" fillId="0" borderId="40" xfId="0" applyFill="1" applyBorder="1"/>
    <xf numFmtId="4" fontId="0" fillId="0" borderId="40" xfId="0" applyNumberFormat="1" applyFill="1" applyBorder="1"/>
    <xf numFmtId="49" fontId="0" fillId="0" borderId="26" xfId="0" applyNumberFormat="1" applyFill="1" applyBorder="1" applyAlignment="1">
      <alignment horizontal="center"/>
    </xf>
    <xf numFmtId="0" fontId="0" fillId="0" borderId="26" xfId="0" applyFill="1" applyBorder="1"/>
    <xf numFmtId="4" fontId="0" fillId="0" borderId="26" xfId="0" applyNumberFormat="1" applyFill="1" applyBorder="1"/>
    <xf numFmtId="49" fontId="0" fillId="0" borderId="0" xfId="0" applyNumberFormat="1" applyFill="1" applyBorder="1" applyAlignment="1">
      <alignment horizontal="center"/>
    </xf>
    <xf numFmtId="4" fontId="0" fillId="0" borderId="0" xfId="0" applyNumberFormat="1" applyFill="1" applyBorder="1"/>
    <xf numFmtId="4" fontId="0" fillId="0" borderId="0" xfId="0" applyNumberFormat="1" applyFill="1"/>
    <xf numFmtId="4" fontId="31" fillId="0" borderId="26" xfId="0" applyNumberFormat="1" applyFont="1" applyFill="1" applyBorder="1"/>
    <xf numFmtId="0" fontId="31" fillId="0" borderId="26" xfId="0" applyFont="1" applyFill="1" applyBorder="1"/>
    <xf numFmtId="4" fontId="0" fillId="0" borderId="50" xfId="0" applyNumberFormat="1" applyBorder="1"/>
    <xf numFmtId="4" fontId="0" fillId="0" borderId="58" xfId="0" applyNumberFormat="1" applyBorder="1" applyAlignment="1">
      <alignment wrapText="1"/>
    </xf>
    <xf numFmtId="4" fontId="0" fillId="0" borderId="51" xfId="0" applyNumberFormat="1" applyBorder="1"/>
    <xf numFmtId="4" fontId="0" fillId="0" borderId="52" xfId="0" applyNumberFormat="1" applyBorder="1"/>
    <xf numFmtId="4" fontId="0" fillId="0" borderId="61" xfId="0" applyNumberFormat="1" applyBorder="1" applyAlignment="1">
      <alignment wrapText="1"/>
    </xf>
    <xf numFmtId="4" fontId="0" fillId="0" borderId="62" xfId="0" applyNumberFormat="1" applyBorder="1" applyAlignment="1">
      <alignment wrapText="1"/>
    </xf>
    <xf numFmtId="4" fontId="0" fillId="0" borderId="63" xfId="0" applyNumberFormat="1" applyBorder="1" applyAlignment="1">
      <alignment wrapText="1"/>
    </xf>
    <xf numFmtId="4" fontId="0" fillId="0" borderId="46" xfId="0" applyNumberFormat="1" applyBorder="1" applyAlignment="1">
      <alignment wrapText="1"/>
    </xf>
    <xf numFmtId="4" fontId="0" fillId="0" borderId="47" xfId="0" applyNumberFormat="1" applyBorder="1" applyAlignment="1">
      <alignment wrapText="1"/>
    </xf>
    <xf numFmtId="4" fontId="0" fillId="0" borderId="48" xfId="0" applyNumberFormat="1" applyBorder="1" applyAlignment="1">
      <alignment wrapText="1"/>
    </xf>
    <xf numFmtId="0" fontId="0" fillId="0" borderId="2" xfId="0" applyBorder="1"/>
    <xf numFmtId="4" fontId="0" fillId="0" borderId="50" xfId="0" applyNumberFormat="1" applyFill="1" applyBorder="1"/>
    <xf numFmtId="4" fontId="0" fillId="0" borderId="20" xfId="0" applyNumberFormat="1" applyFill="1" applyBorder="1"/>
    <xf numFmtId="4" fontId="0" fillId="0" borderId="50" xfId="0" applyNumberFormat="1" applyBorder="1" applyAlignment="1">
      <alignment wrapText="1"/>
    </xf>
    <xf numFmtId="4" fontId="0" fillId="0" borderId="51" xfId="0" applyNumberFormat="1" applyBorder="1" applyAlignment="1">
      <alignment wrapText="1"/>
    </xf>
    <xf numFmtId="4" fontId="0" fillId="0" borderId="64" xfId="0" applyNumberFormat="1" applyBorder="1" applyAlignment="1">
      <alignment wrapText="1"/>
    </xf>
    <xf numFmtId="4" fontId="0" fillId="0" borderId="53" xfId="0" applyNumberFormat="1" applyBorder="1" applyAlignment="1">
      <alignment wrapText="1"/>
    </xf>
    <xf numFmtId="4" fontId="0" fillId="0" borderId="2" xfId="0" applyNumberFormat="1" applyBorder="1" applyAlignment="1">
      <alignment wrapText="1"/>
    </xf>
    <xf numFmtId="0" fontId="0" fillId="0" borderId="59" xfId="0" applyBorder="1"/>
    <xf numFmtId="0" fontId="0" fillId="0" borderId="60" xfId="0" applyBorder="1"/>
    <xf numFmtId="4" fontId="0" fillId="0" borderId="45" xfId="0" applyNumberFormat="1" applyBorder="1"/>
    <xf numFmtId="0" fontId="31" fillId="0" borderId="65" xfId="0" applyFont="1" applyBorder="1" applyAlignment="1">
      <alignment horizontal="center" wrapText="1"/>
    </xf>
    <xf numFmtId="4" fontId="0" fillId="4" borderId="6" xfId="0" applyNumberFormat="1" applyFill="1" applyBorder="1"/>
    <xf numFmtId="4" fontId="0" fillId="4" borderId="2" xfId="0" applyNumberFormat="1" applyFill="1" applyBorder="1" applyAlignment="1">
      <alignment wrapText="1"/>
    </xf>
    <xf numFmtId="0" fontId="0" fillId="4" borderId="44" xfId="0" applyFill="1" applyBorder="1"/>
    <xf numFmtId="4" fontId="0" fillId="0" borderId="57" xfId="0" applyNumberFormat="1" applyBorder="1" applyAlignment="1">
      <alignment wrapText="1"/>
    </xf>
    <xf numFmtId="0" fontId="31" fillId="0" borderId="56" xfId="0" applyFont="1" applyBorder="1" applyAlignment="1">
      <alignment horizontal="center" wrapText="1"/>
    </xf>
    <xf numFmtId="49" fontId="0" fillId="0" borderId="6" xfId="0" applyNumberFormat="1" applyFill="1" applyBorder="1" applyAlignment="1">
      <alignment horizontal="center"/>
    </xf>
    <xf numFmtId="4" fontId="0" fillId="0" borderId="8" xfId="0" applyNumberFormat="1" applyFill="1" applyBorder="1"/>
    <xf numFmtId="0" fontId="0" fillId="0" borderId="44" xfId="0" applyFill="1" applyBorder="1"/>
    <xf numFmtId="0" fontId="0" fillId="0" borderId="6" xfId="0" applyFill="1" applyBorder="1"/>
    <xf numFmtId="4" fontId="31" fillId="0" borderId="39" xfId="0" applyNumberFormat="1" applyFont="1" applyFill="1" applyBorder="1"/>
    <xf numFmtId="0" fontId="31" fillId="0" borderId="14" xfId="0" applyFont="1" applyFill="1" applyBorder="1" applyAlignment="1">
      <alignment horizontal="center"/>
    </xf>
    <xf numFmtId="0" fontId="31" fillId="0" borderId="39" xfId="0" applyFont="1" applyFill="1" applyBorder="1" applyAlignment="1">
      <alignment horizontal="center" wrapText="1"/>
    </xf>
    <xf numFmtId="0" fontId="31" fillId="0" borderId="15" xfId="0" applyFont="1" applyFill="1" applyBorder="1" applyAlignment="1">
      <alignment horizontal="center"/>
    </xf>
    <xf numFmtId="0" fontId="0" fillId="0" borderId="46" xfId="0" applyFill="1" applyBorder="1"/>
    <xf numFmtId="4" fontId="0" fillId="0" borderId="46" xfId="0" applyNumberFormat="1" applyFill="1" applyBorder="1" applyAlignment="1">
      <alignment wrapText="1"/>
    </xf>
    <xf numFmtId="4" fontId="0" fillId="0" borderId="55" xfId="0" applyNumberFormat="1" applyFill="1" applyBorder="1" applyAlignment="1">
      <alignment wrapText="1"/>
    </xf>
    <xf numFmtId="0" fontId="0" fillId="0" borderId="47" xfId="0" applyFill="1" applyBorder="1"/>
    <xf numFmtId="0" fontId="31" fillId="0" borderId="56" xfId="0" applyFont="1" applyFill="1" applyBorder="1" applyAlignment="1">
      <alignment horizontal="center" wrapText="1"/>
    </xf>
    <xf numFmtId="4" fontId="0" fillId="0" borderId="57" xfId="0" applyNumberFormat="1" applyFill="1" applyBorder="1" applyAlignment="1">
      <alignment wrapText="1"/>
    </xf>
    <xf numFmtId="4" fontId="0" fillId="0" borderId="43" xfId="0" applyNumberFormat="1" applyFill="1" applyBorder="1" applyAlignment="1">
      <alignment wrapText="1"/>
    </xf>
    <xf numFmtId="0" fontId="31" fillId="0" borderId="0" xfId="0" applyFont="1" applyFill="1" applyBorder="1" applyAlignment="1">
      <alignment horizontal="center"/>
    </xf>
    <xf numFmtId="0" fontId="31" fillId="0" borderId="0" xfId="0" applyFont="1" applyFill="1" applyBorder="1"/>
    <xf numFmtId="0" fontId="31" fillId="0" borderId="0" xfId="0" applyFont="1" applyFill="1" applyBorder="1" applyAlignment="1">
      <alignment horizontal="center" wrapText="1"/>
    </xf>
    <xf numFmtId="4" fontId="0" fillId="0" borderId="0" xfId="0" applyNumberFormat="1" applyFill="1" applyBorder="1" applyAlignment="1">
      <alignment wrapText="1"/>
    </xf>
    <xf numFmtId="4" fontId="31" fillId="0" borderId="0" xfId="0" applyNumberFormat="1" applyFont="1" applyFill="1" applyBorder="1"/>
    <xf numFmtId="4" fontId="0" fillId="0" borderId="0" xfId="0" applyNumberFormat="1" applyFont="1" applyFill="1" applyBorder="1"/>
    <xf numFmtId="4" fontId="0" fillId="0" borderId="0" xfId="0" applyNumberFormat="1" applyFont="1" applyFill="1" applyBorder="1" applyAlignment="1">
      <alignment wrapText="1"/>
    </xf>
    <xf numFmtId="0" fontId="1" fillId="0" borderId="0" xfId="1" applyFont="1" applyAlignment="1">
      <alignment horizontal="center" shrinkToFit="1"/>
    </xf>
    <xf numFmtId="4" fontId="0" fillId="3" borderId="52" xfId="0" applyNumberFormat="1" applyFill="1" applyBorder="1"/>
    <xf numFmtId="4" fontId="31" fillId="3" borderId="52" xfId="0" applyNumberFormat="1" applyFont="1" applyFill="1" applyBorder="1"/>
    <xf numFmtId="4" fontId="31" fillId="3" borderId="48" xfId="0" applyNumberFormat="1" applyFont="1" applyFill="1" applyBorder="1"/>
    <xf numFmtId="4" fontId="0" fillId="3" borderId="26" xfId="0" applyNumberFormat="1" applyFill="1" applyBorder="1"/>
    <xf numFmtId="0" fontId="0" fillId="0" borderId="43" xfId="0" applyFill="1" applyBorder="1"/>
    <xf numFmtId="0" fontId="31" fillId="0" borderId="65" xfId="0" applyFont="1" applyBorder="1" applyAlignment="1">
      <alignment horizontal="center"/>
    </xf>
    <xf numFmtId="4" fontId="31" fillId="0" borderId="2" xfId="0" applyNumberFormat="1" applyFont="1" applyBorder="1"/>
    <xf numFmtId="4" fontId="31" fillId="0" borderId="7" xfId="0" applyNumberFormat="1" applyFont="1" applyBorder="1"/>
    <xf numFmtId="0" fontId="31" fillId="0" borderId="26" xfId="0" applyFont="1" applyFill="1" applyBorder="1" applyAlignment="1">
      <alignment horizontal="center"/>
    </xf>
    <xf numFmtId="0" fontId="31" fillId="0" borderId="42" xfId="0" applyFont="1" applyFill="1" applyBorder="1" applyAlignment="1">
      <alignment horizontal="center"/>
    </xf>
    <xf numFmtId="4" fontId="31" fillId="0" borderId="14" xfId="0" applyNumberFormat="1" applyFont="1" applyBorder="1"/>
    <xf numFmtId="4" fontId="11" fillId="0" borderId="3" xfId="1" applyNumberFormat="1" applyFont="1" applyFill="1" applyBorder="1" applyAlignment="1">
      <alignment shrinkToFit="1"/>
    </xf>
    <xf numFmtId="4" fontId="31" fillId="0" borderId="50" xfId="0" applyNumberFormat="1" applyFont="1" applyBorder="1"/>
    <xf numFmtId="4" fontId="31" fillId="0" borderId="51" xfId="0" applyNumberFormat="1" applyFont="1" applyBorder="1"/>
    <xf numFmtId="4" fontId="31" fillId="0" borderId="55" xfId="0" applyNumberFormat="1" applyFont="1" applyBorder="1"/>
    <xf numFmtId="4" fontId="31" fillId="0" borderId="49" xfId="0" applyNumberFormat="1" applyFont="1" applyBorder="1"/>
    <xf numFmtId="4" fontId="31" fillId="3" borderId="35" xfId="0" applyNumberFormat="1" applyFont="1" applyFill="1" applyBorder="1"/>
    <xf numFmtId="4" fontId="31" fillId="0" borderId="43" xfId="0" applyNumberFormat="1" applyFont="1" applyBorder="1"/>
    <xf numFmtId="43" fontId="0" fillId="0" borderId="26" xfId="4" applyFont="1" applyBorder="1"/>
    <xf numFmtId="164" fontId="0" fillId="0" borderId="26" xfId="0" applyNumberFormat="1" applyBorder="1"/>
    <xf numFmtId="4" fontId="31" fillId="0" borderId="71" xfId="0" applyNumberFormat="1" applyFont="1" applyBorder="1"/>
    <xf numFmtId="0" fontId="31" fillId="0" borderId="14" xfId="0" applyFont="1" applyBorder="1"/>
    <xf numFmtId="4" fontId="0" fillId="0" borderId="20" xfId="0" applyNumberFormat="1" applyBorder="1"/>
    <xf numFmtId="4" fontId="0" fillId="3" borderId="51" xfId="0" applyNumberFormat="1" applyFill="1" applyBorder="1"/>
    <xf numFmtId="4" fontId="0" fillId="3" borderId="51" xfId="0" applyNumberFormat="1" applyFont="1" applyFill="1" applyBorder="1"/>
    <xf numFmtId="4" fontId="0" fillId="3" borderId="47" xfId="0" applyNumberFormat="1" applyFont="1" applyFill="1" applyBorder="1"/>
    <xf numFmtId="4" fontId="31" fillId="3" borderId="49" xfId="0" applyNumberFormat="1" applyFont="1" applyFill="1" applyBorder="1"/>
    <xf numFmtId="4" fontId="0" fillId="3" borderId="64" xfId="0" applyNumberFormat="1" applyFill="1" applyBorder="1" applyAlignment="1">
      <alignment wrapText="1"/>
    </xf>
    <xf numFmtId="4" fontId="0" fillId="3" borderId="53" xfId="0" applyNumberFormat="1" applyFill="1" applyBorder="1" applyAlignment="1">
      <alignment wrapText="1"/>
    </xf>
    <xf numFmtId="4" fontId="0" fillId="3" borderId="64" xfId="0" applyNumberFormat="1" applyFill="1" applyBorder="1"/>
    <xf numFmtId="4" fontId="0" fillId="3" borderId="64" xfId="0" applyNumberFormat="1" applyFont="1" applyFill="1" applyBorder="1" applyAlignment="1">
      <alignment wrapText="1"/>
    </xf>
    <xf numFmtId="4" fontId="0" fillId="3" borderId="53" xfId="0" applyNumberFormat="1" applyFont="1" applyFill="1" applyBorder="1" applyAlignment="1">
      <alignment wrapText="1"/>
    </xf>
    <xf numFmtId="4" fontId="31" fillId="0" borderId="72" xfId="0" applyNumberFormat="1" applyFont="1" applyBorder="1"/>
    <xf numFmtId="4" fontId="31" fillId="0" borderId="6" xfId="0" applyNumberFormat="1" applyFont="1" applyBorder="1"/>
    <xf numFmtId="43" fontId="0" fillId="0" borderId="73" xfId="4" applyFont="1" applyBorder="1" applyAlignment="1"/>
    <xf numFmtId="43" fontId="0" fillId="0" borderId="42" xfId="4" applyFont="1" applyBorder="1" applyAlignment="1"/>
    <xf numFmtId="164" fontId="0" fillId="0" borderId="42" xfId="0" applyNumberFormat="1" applyBorder="1" applyAlignment="1"/>
    <xf numFmtId="43" fontId="0" fillId="0" borderId="57" xfId="4" applyFont="1" applyBorder="1" applyAlignment="1"/>
    <xf numFmtId="43" fontId="0" fillId="0" borderId="40" xfId="4" applyFont="1" applyBorder="1" applyAlignment="1"/>
    <xf numFmtId="0" fontId="0" fillId="0" borderId="40" xfId="0" applyBorder="1" applyAlignment="1"/>
    <xf numFmtId="0" fontId="33" fillId="0" borderId="26" xfId="0" applyFont="1" applyFill="1" applyBorder="1" applyAlignment="1">
      <alignment horizontal="center" vertical="center" wrapText="1"/>
    </xf>
    <xf numFmtId="49" fontId="11" fillId="0" borderId="10" xfId="1" applyNumberFormat="1" applyFont="1" applyBorder="1" applyAlignment="1">
      <alignment horizontal="center" shrinkToFit="1"/>
    </xf>
    <xf numFmtId="49" fontId="11" fillId="0" borderId="11" xfId="1" applyNumberFormat="1" applyFont="1" applyBorder="1" applyAlignment="1">
      <alignment horizontal="center" shrinkToFit="1"/>
    </xf>
    <xf numFmtId="4" fontId="11" fillId="0" borderId="10" xfId="1" applyNumberFormat="1" applyFont="1" applyBorder="1" applyAlignment="1">
      <alignment shrinkToFit="1"/>
    </xf>
    <xf numFmtId="4" fontId="34" fillId="0" borderId="26" xfId="0" applyNumberFormat="1" applyFont="1" applyBorder="1"/>
    <xf numFmtId="0" fontId="2" fillId="0" borderId="0" xfId="1" applyFont="1" applyFill="1" applyAlignment="1">
      <alignment horizontal="center" shrinkToFit="1"/>
    </xf>
    <xf numFmtId="0" fontId="1" fillId="0" borderId="0" xfId="1" applyFont="1" applyAlignment="1">
      <alignment horizontal="left" shrinkToFit="1"/>
    </xf>
    <xf numFmtId="0" fontId="1" fillId="0" borderId="0" xfId="1" applyFont="1" applyBorder="1" applyAlignment="1">
      <alignment horizontal="left" shrinkToFit="1"/>
    </xf>
    <xf numFmtId="0" fontId="1" fillId="0" borderId="0" xfId="1" applyFont="1" applyBorder="1" applyAlignment="1">
      <alignment horizontal="center" shrinkToFit="1"/>
    </xf>
    <xf numFmtId="49" fontId="11" fillId="0" borderId="3" xfId="1" applyNumberFormat="1" applyFont="1" applyBorder="1" applyAlignment="1">
      <alignment horizontal="center" shrinkToFit="1"/>
    </xf>
    <xf numFmtId="49" fontId="11" fillId="0" borderId="5" xfId="1" applyNumberFormat="1" applyFont="1" applyBorder="1" applyAlignment="1">
      <alignment horizontal="center" shrinkToFit="1"/>
    </xf>
    <xf numFmtId="0" fontId="3" fillId="0" borderId="0" xfId="1" applyFont="1" applyFill="1" applyAlignment="1">
      <alignment horizontal="center" shrinkToFit="1"/>
    </xf>
    <xf numFmtId="0" fontId="1" fillId="0" borderId="0" xfId="1" applyFont="1" applyBorder="1" applyAlignment="1">
      <alignment horizontal="right" shrinkToFit="1"/>
    </xf>
    <xf numFmtId="0" fontId="1" fillId="0" borderId="0" xfId="1" applyFont="1" applyAlignment="1">
      <alignment horizontal="center" shrinkToFit="1"/>
    </xf>
    <xf numFmtId="164" fontId="11" fillId="0" borderId="0" xfId="2" applyNumberFormat="1" applyFont="1" applyBorder="1" applyAlignment="1">
      <alignment horizontal="center" shrinkToFit="1"/>
    </xf>
    <xf numFmtId="0" fontId="1" fillId="0" borderId="0" xfId="1" applyFont="1" applyFill="1" applyAlignment="1">
      <alignment horizontal="center" shrinkToFit="1"/>
    </xf>
    <xf numFmtId="0" fontId="1" fillId="0" borderId="0" xfId="1" applyFont="1" applyFill="1" applyBorder="1" applyAlignment="1">
      <alignment horizontal="center" shrinkToFit="1"/>
    </xf>
    <xf numFmtId="49" fontId="11" fillId="0" borderId="0" xfId="1" applyNumberFormat="1" applyFont="1" applyBorder="1" applyAlignment="1">
      <alignment horizontal="center" shrinkToFit="1"/>
    </xf>
    <xf numFmtId="0" fontId="4" fillId="0" borderId="0" xfId="1" applyFont="1" applyBorder="1" applyAlignment="1">
      <alignment shrinkToFit="1"/>
    </xf>
    <xf numFmtId="0" fontId="1" fillId="0" borderId="0" xfId="1" applyFont="1" applyBorder="1" applyAlignment="1">
      <alignment horizontal="right" shrinkToFit="1"/>
    </xf>
    <xf numFmtId="0" fontId="1" fillId="0" borderId="0" xfId="1" applyFont="1" applyBorder="1" applyAlignment="1">
      <alignment horizontal="center" shrinkToFit="1"/>
    </xf>
    <xf numFmtId="0" fontId="1" fillId="0" borderId="0" xfId="1" applyFont="1" applyBorder="1" applyAlignment="1">
      <alignment horizontal="left" shrinkToFit="1"/>
    </xf>
    <xf numFmtId="0" fontId="2" fillId="0" borderId="0" xfId="1" applyFont="1" applyFill="1" applyAlignment="1">
      <alignment horizontal="center" shrinkToFit="1"/>
    </xf>
    <xf numFmtId="164" fontId="11" fillId="0" borderId="0" xfId="2" applyNumberFormat="1" applyFont="1" applyBorder="1" applyAlignment="1">
      <alignment horizontal="center" shrinkToFit="1"/>
    </xf>
    <xf numFmtId="0" fontId="1" fillId="0" borderId="0" xfId="1" applyFont="1" applyAlignment="1">
      <alignment horizontal="left" shrinkToFit="1"/>
    </xf>
    <xf numFmtId="0" fontId="1" fillId="0" borderId="0" xfId="1" applyFont="1" applyFill="1" applyBorder="1" applyAlignment="1">
      <alignment horizontal="center" shrinkToFit="1"/>
    </xf>
    <xf numFmtId="0" fontId="3" fillId="0" borderId="0" xfId="1" applyFont="1" applyFill="1" applyAlignment="1">
      <alignment horizontal="center" shrinkToFit="1"/>
    </xf>
    <xf numFmtId="0" fontId="1" fillId="0" borderId="0" xfId="1" applyFont="1" applyAlignment="1">
      <alignment horizontal="center" shrinkToFit="1"/>
    </xf>
    <xf numFmtId="0" fontId="1" fillId="0" borderId="0" xfId="1" applyFont="1" applyFill="1" applyAlignment="1">
      <alignment horizontal="center" shrinkToFit="1"/>
    </xf>
    <xf numFmtId="43" fontId="0" fillId="4" borderId="0" xfId="4" applyFont="1" applyFill="1"/>
    <xf numFmtId="0" fontId="1" fillId="0" borderId="0" xfId="1" applyFont="1" applyAlignment="1">
      <alignment horizontal="center" shrinkToFit="1"/>
    </xf>
    <xf numFmtId="0" fontId="1" fillId="0" borderId="0" xfId="1" applyFont="1" applyAlignment="1">
      <alignment horizontal="left" shrinkToFit="1"/>
    </xf>
    <xf numFmtId="49" fontId="11" fillId="0" borderId="10" xfId="1" applyNumberFormat="1" applyFont="1" applyBorder="1" applyAlignment="1">
      <alignment horizontal="center" shrinkToFit="1"/>
    </xf>
    <xf numFmtId="49" fontId="11" fillId="0" borderId="11" xfId="1" applyNumberFormat="1" applyFont="1" applyBorder="1" applyAlignment="1">
      <alignment horizontal="center" shrinkToFit="1"/>
    </xf>
    <xf numFmtId="43" fontId="35" fillId="0" borderId="0" xfId="4" applyFont="1"/>
    <xf numFmtId="49" fontId="11" fillId="0" borderId="3" xfId="1" applyNumberFormat="1" applyFont="1" applyBorder="1" applyAlignment="1">
      <alignment horizontal="center" shrinkToFit="1"/>
    </xf>
    <xf numFmtId="49" fontId="11" fillId="0" borderId="5" xfId="1" applyNumberFormat="1" applyFont="1" applyBorder="1" applyAlignment="1">
      <alignment horizontal="center" shrinkToFit="1"/>
    </xf>
    <xf numFmtId="49" fontId="11" fillId="0" borderId="3" xfId="1" applyNumberFormat="1" applyFont="1" applyFill="1" applyBorder="1" applyAlignment="1">
      <alignment horizontal="center" shrinkToFit="1"/>
    </xf>
    <xf numFmtId="49" fontId="11" fillId="0" borderId="5" xfId="1" applyNumberFormat="1" applyFont="1" applyFill="1" applyBorder="1" applyAlignment="1">
      <alignment horizontal="center" shrinkToFit="1"/>
    </xf>
    <xf numFmtId="0" fontId="1" fillId="0" borderId="0" xfId="1" applyFont="1" applyBorder="1" applyAlignment="1">
      <alignment horizontal="left" shrinkToFit="1"/>
    </xf>
    <xf numFmtId="0" fontId="1" fillId="0" borderId="0" xfId="1" applyFont="1" applyBorder="1" applyAlignment="1">
      <alignment horizontal="center" shrinkToFit="1"/>
    </xf>
    <xf numFmtId="0" fontId="1" fillId="0" borderId="0" xfId="1" applyFont="1" applyBorder="1" applyAlignment="1">
      <alignment horizontal="right" shrinkToFit="1"/>
    </xf>
    <xf numFmtId="164" fontId="11" fillId="0" borderId="0" xfId="2" applyNumberFormat="1" applyFont="1" applyBorder="1" applyAlignment="1">
      <alignment horizontal="center" shrinkToFit="1"/>
    </xf>
    <xf numFmtId="0" fontId="1" fillId="0" borderId="0" xfId="1" applyFont="1" applyAlignment="1">
      <alignment horizontal="center" shrinkToFit="1"/>
    </xf>
    <xf numFmtId="0" fontId="1" fillId="0" borderId="0" xfId="1" applyFont="1" applyAlignment="1">
      <alignment horizontal="left" shrinkToFit="1"/>
    </xf>
    <xf numFmtId="0" fontId="1" fillId="0" borderId="0" xfId="1" applyFont="1" applyFill="1" applyBorder="1" applyAlignment="1">
      <alignment horizontal="center" shrinkToFit="1"/>
    </xf>
    <xf numFmtId="49" fontId="4" fillId="0" borderId="21" xfId="1" applyNumberFormat="1" applyFont="1" applyBorder="1" applyAlignment="1">
      <alignment horizontal="center" shrinkToFit="1"/>
    </xf>
    <xf numFmtId="49" fontId="11" fillId="0" borderId="0" xfId="1" applyNumberFormat="1" applyFont="1" applyBorder="1" applyAlignment="1">
      <alignment horizontal="center" shrinkToFit="1"/>
    </xf>
    <xf numFmtId="49" fontId="11" fillId="0" borderId="21" xfId="1" applyNumberFormat="1" applyFont="1" applyBorder="1" applyAlignment="1">
      <alignment horizontal="center" shrinkToFit="1"/>
    </xf>
    <xf numFmtId="0" fontId="2" fillId="0" borderId="3" xfId="1" applyFont="1" applyBorder="1" applyAlignment="1">
      <alignment horizontal="center" shrinkToFit="1"/>
    </xf>
    <xf numFmtId="0" fontId="2" fillId="0" borderId="5" xfId="1" applyFont="1" applyBorder="1" applyAlignment="1">
      <alignment horizontal="center" shrinkToFit="1"/>
    </xf>
    <xf numFmtId="49" fontId="11" fillId="0" borderId="3" xfId="1" applyNumberFormat="1" applyFont="1" applyBorder="1" applyAlignment="1">
      <alignment horizontal="center" shrinkToFit="1"/>
    </xf>
    <xf numFmtId="49" fontId="11" fillId="0" borderId="5" xfId="1" applyNumberFormat="1" applyFont="1" applyBorder="1" applyAlignment="1">
      <alignment horizontal="center" shrinkToFit="1"/>
    </xf>
    <xf numFmtId="49" fontId="11" fillId="0" borderId="3" xfId="1" applyNumberFormat="1" applyFont="1" applyFill="1" applyBorder="1" applyAlignment="1">
      <alignment horizontal="center" shrinkToFit="1"/>
    </xf>
    <xf numFmtId="49" fontId="11" fillId="0" borderId="5" xfId="1" applyNumberFormat="1" applyFont="1" applyFill="1" applyBorder="1" applyAlignment="1">
      <alignment horizontal="center" shrinkToFit="1"/>
    </xf>
    <xf numFmtId="0" fontId="1" fillId="0" borderId="0" xfId="1" applyFont="1" applyBorder="1" applyAlignment="1">
      <alignment horizontal="right" shrinkToFit="1"/>
    </xf>
    <xf numFmtId="0" fontId="1" fillId="0" borderId="3" xfId="1" applyFont="1" applyBorder="1" applyAlignment="1">
      <alignment horizontal="center" shrinkToFit="1"/>
    </xf>
    <xf numFmtId="0" fontId="1" fillId="0" borderId="5" xfId="1" applyFont="1" applyBorder="1" applyAlignment="1">
      <alignment horizontal="center" shrinkToFit="1"/>
    </xf>
    <xf numFmtId="0" fontId="6" fillId="0" borderId="0" xfId="1" applyFont="1" applyFill="1" applyAlignment="1">
      <alignment horizontal="center" shrinkToFit="1"/>
    </xf>
    <xf numFmtId="0" fontId="6" fillId="0" borderId="0" xfId="1" applyFont="1" applyFill="1" applyAlignment="1">
      <alignment shrinkToFit="1"/>
    </xf>
    <xf numFmtId="0" fontId="1" fillId="0" borderId="0" xfId="1" applyFont="1" applyFill="1" applyAlignment="1">
      <alignment horizontal="left" shrinkToFit="1"/>
    </xf>
    <xf numFmtId="0" fontId="7" fillId="0" borderId="0" xfId="1" applyFont="1" applyFill="1" applyBorder="1" applyAlignment="1">
      <alignment shrinkToFit="1"/>
    </xf>
    <xf numFmtId="0" fontId="8" fillId="0" borderId="0" xfId="1" applyFont="1" applyFill="1" applyBorder="1" applyAlignment="1">
      <alignment horizontal="center" shrinkToFit="1"/>
    </xf>
    <xf numFmtId="0" fontId="3" fillId="0" borderId="0" xfId="1" applyFont="1" applyFill="1" applyAlignment="1">
      <alignment horizontal="center" shrinkToFit="1"/>
    </xf>
    <xf numFmtId="0" fontId="3" fillId="0" borderId="0" xfId="1" applyFont="1" applyBorder="1" applyAlignment="1">
      <alignment shrinkToFit="1"/>
    </xf>
    <xf numFmtId="0" fontId="36" fillId="0" borderId="0" xfId="0" applyFont="1"/>
    <xf numFmtId="0" fontId="1" fillId="0" borderId="0" xfId="1" applyFont="1" applyBorder="1" applyAlignment="1">
      <alignment horizontal="center" shrinkToFit="1"/>
    </xf>
    <xf numFmtId="164" fontId="11" fillId="0" borderId="0" xfId="2" applyNumberFormat="1" applyFont="1" applyBorder="1" applyAlignment="1">
      <alignment horizontal="center" shrinkToFit="1"/>
    </xf>
    <xf numFmtId="0" fontId="1" fillId="0" borderId="0" xfId="1" applyFont="1" applyAlignment="1">
      <alignment horizontal="left" shrinkToFit="1"/>
    </xf>
    <xf numFmtId="0" fontId="1" fillId="0" borderId="0" xfId="1" applyFont="1" applyBorder="1" applyAlignment="1">
      <alignment horizontal="left" shrinkToFit="1"/>
    </xf>
    <xf numFmtId="0" fontId="1" fillId="0" borderId="0" xfId="1" applyFont="1" applyBorder="1" applyAlignment="1">
      <alignment horizontal="right" shrinkToFit="1"/>
    </xf>
    <xf numFmtId="0" fontId="1" fillId="0" borderId="0" xfId="1" applyFont="1" applyAlignment="1">
      <alignment horizontal="center" shrinkToFit="1"/>
    </xf>
    <xf numFmtId="0" fontId="2" fillId="0" borderId="0" xfId="1" applyFont="1" applyFill="1" applyAlignment="1">
      <alignment horizontal="center" shrinkToFit="1"/>
    </xf>
    <xf numFmtId="0" fontId="1" fillId="0" borderId="0" xfId="1" applyFont="1" applyFill="1" applyBorder="1" applyAlignment="1">
      <alignment horizontal="center" shrinkToFit="1"/>
    </xf>
    <xf numFmtId="0" fontId="1" fillId="0" borderId="0" xfId="1" applyFont="1" applyFill="1" applyBorder="1" applyAlignment="1">
      <alignment horizontal="right" shrinkToFit="1"/>
    </xf>
    <xf numFmtId="0" fontId="1" fillId="0" borderId="0" xfId="1" applyFont="1" applyFill="1" applyAlignment="1">
      <alignment horizontal="center" shrinkToFit="1"/>
    </xf>
    <xf numFmtId="0" fontId="3" fillId="0" borderId="0" xfId="1" applyFont="1" applyFill="1" applyAlignment="1">
      <alignment horizontal="center" shrinkToFit="1"/>
    </xf>
    <xf numFmtId="0" fontId="1" fillId="0" borderId="0" xfId="1" applyFont="1" applyBorder="1" applyAlignment="1">
      <alignment horizontal="center" shrinkToFit="1"/>
    </xf>
    <xf numFmtId="0" fontId="1" fillId="0" borderId="0" xfId="1" applyFont="1" applyFill="1" applyBorder="1" applyAlignment="1">
      <alignment horizontal="center" shrinkToFit="1"/>
    </xf>
    <xf numFmtId="0" fontId="1" fillId="0" borderId="0" xfId="1" applyFont="1" applyBorder="1" applyAlignment="1">
      <alignment horizontal="right" shrinkToFit="1"/>
    </xf>
    <xf numFmtId="0" fontId="1" fillId="0" borderId="0" xfId="1" applyFont="1" applyAlignment="1">
      <alignment horizontal="center" shrinkToFit="1"/>
    </xf>
    <xf numFmtId="0" fontId="1" fillId="0" borderId="0" xfId="1" applyFont="1" applyAlignment="1">
      <alignment horizontal="left" shrinkToFit="1"/>
    </xf>
    <xf numFmtId="0" fontId="1" fillId="0" borderId="0" xfId="1" applyFont="1" applyFill="1" applyBorder="1" applyAlignment="1">
      <alignment horizontal="right" shrinkToFit="1"/>
    </xf>
    <xf numFmtId="0" fontId="1" fillId="0" borderId="0" xfId="1" applyFont="1" applyBorder="1" applyAlignment="1">
      <alignment horizontal="left" shrinkToFit="1"/>
    </xf>
    <xf numFmtId="164" fontId="11" fillId="0" borderId="0" xfId="2" applyNumberFormat="1" applyFont="1" applyBorder="1" applyAlignment="1">
      <alignment horizontal="center" shrinkToFit="1"/>
    </xf>
    <xf numFmtId="165" fontId="1" fillId="0" borderId="0" xfId="1" applyNumberFormat="1" applyFont="1" applyBorder="1" applyAlignment="1">
      <alignment horizontal="left" shrinkToFit="1"/>
    </xf>
    <xf numFmtId="0" fontId="2" fillId="0" borderId="0" xfId="1" applyFont="1" applyFill="1" applyAlignment="1">
      <alignment horizontal="center" shrinkToFit="1"/>
    </xf>
    <xf numFmtId="0" fontId="1" fillId="0" borderId="0" xfId="1" applyFont="1" applyFill="1" applyAlignment="1">
      <alignment horizontal="center" shrinkToFit="1"/>
    </xf>
    <xf numFmtId="0" fontId="10" fillId="0" borderId="0" xfId="0" applyFont="1" applyBorder="1" applyAlignment="1">
      <alignment shrinkToFit="1"/>
    </xf>
    <xf numFmtId="4" fontId="1" fillId="0" borderId="0" xfId="1" applyNumberFormat="1" applyFont="1" applyFill="1" applyBorder="1" applyAlignment="1">
      <alignment horizontal="left" shrinkToFit="1"/>
    </xf>
    <xf numFmtId="49" fontId="1" fillId="0" borderId="0" xfId="1" applyNumberFormat="1" applyFont="1" applyBorder="1" applyAlignment="1">
      <alignment horizontal="left" shrinkToFit="1"/>
    </xf>
    <xf numFmtId="0" fontId="37" fillId="0" borderId="0" xfId="0" applyFont="1"/>
    <xf numFmtId="0" fontId="1" fillId="0" borderId="0" xfId="1" applyFont="1" applyFill="1" applyBorder="1" applyAlignment="1">
      <alignment horizontal="left" shrinkToFit="1"/>
    </xf>
    <xf numFmtId="0" fontId="1" fillId="0" borderId="0" xfId="1" applyFont="1" applyAlignment="1">
      <alignment horizontal="left" shrinkToFit="1"/>
    </xf>
    <xf numFmtId="0" fontId="3" fillId="0" borderId="0" xfId="1" applyFont="1" applyFill="1" applyAlignment="1">
      <alignment horizontal="center" shrinkToFit="1"/>
    </xf>
    <xf numFmtId="0" fontId="2" fillId="0" borderId="0" xfId="1" applyFont="1" applyFill="1" applyAlignment="1">
      <alignment horizontal="center" shrinkToFit="1"/>
    </xf>
    <xf numFmtId="0" fontId="1" fillId="0" borderId="0" xfId="1" applyFont="1" applyBorder="1" applyAlignment="1">
      <alignment horizontal="center" shrinkToFit="1"/>
    </xf>
    <xf numFmtId="49" fontId="11" fillId="0" borderId="3" xfId="1" applyNumberFormat="1" applyFont="1" applyBorder="1" applyAlignment="1">
      <alignment horizontal="center" shrinkToFit="1"/>
    </xf>
    <xf numFmtId="49" fontId="11" fillId="0" borderId="5" xfId="1" applyNumberFormat="1" applyFont="1" applyBorder="1" applyAlignment="1">
      <alignment horizontal="center" shrinkToFit="1"/>
    </xf>
    <xf numFmtId="49" fontId="11" fillId="0" borderId="3" xfId="1" applyNumberFormat="1" applyFont="1" applyFill="1" applyBorder="1" applyAlignment="1">
      <alignment horizontal="center" shrinkToFit="1"/>
    </xf>
    <xf numFmtId="49" fontId="11" fillId="0" borderId="5" xfId="1" applyNumberFormat="1" applyFont="1" applyFill="1" applyBorder="1" applyAlignment="1">
      <alignment horizontal="center" shrinkToFit="1"/>
    </xf>
    <xf numFmtId="0" fontId="1" fillId="0" borderId="0" xfId="1" applyFont="1" applyBorder="1" applyAlignment="1">
      <alignment horizontal="right" shrinkToFit="1"/>
    </xf>
    <xf numFmtId="0" fontId="1" fillId="0" borderId="0" xfId="1" applyFont="1" applyAlignment="1">
      <alignment horizontal="center" shrinkToFit="1"/>
    </xf>
    <xf numFmtId="0" fontId="1" fillId="0" borderId="0" xfId="1" applyFont="1" applyBorder="1" applyAlignment="1">
      <alignment horizontal="left" shrinkToFit="1"/>
    </xf>
    <xf numFmtId="164" fontId="11" fillId="0" borderId="0" xfId="2" applyNumberFormat="1" applyFont="1" applyBorder="1" applyAlignment="1">
      <alignment horizontal="center" shrinkToFit="1"/>
    </xf>
    <xf numFmtId="0" fontId="1" fillId="0" borderId="0" xfId="1" applyFont="1" applyFill="1" applyBorder="1" applyAlignment="1">
      <alignment horizontal="center" shrinkToFit="1"/>
    </xf>
    <xf numFmtId="164" fontId="11" fillId="0" borderId="0" xfId="2" applyNumberFormat="1" applyFont="1" applyFill="1" applyBorder="1" applyAlignment="1">
      <alignment horizontal="center" shrinkToFit="1"/>
    </xf>
    <xf numFmtId="0" fontId="1" fillId="0" borderId="0" xfId="1" applyFont="1" applyFill="1" applyBorder="1" applyAlignment="1">
      <alignment horizontal="right" shrinkToFit="1"/>
    </xf>
    <xf numFmtId="0" fontId="1" fillId="0" borderId="0" xfId="1" applyFont="1" applyFill="1" applyAlignment="1">
      <alignment horizontal="center" shrinkToFit="1"/>
    </xf>
    <xf numFmtId="49" fontId="11" fillId="0" borderId="0" xfId="1" applyNumberFormat="1" applyFont="1" applyBorder="1" applyAlignment="1">
      <alignment horizontal="center" shrinkToFit="1"/>
    </xf>
    <xf numFmtId="0" fontId="3" fillId="0" borderId="0" xfId="1" applyFont="1" applyFill="1" applyAlignment="1">
      <alignment shrinkToFit="1"/>
    </xf>
    <xf numFmtId="165" fontId="1" fillId="0" borderId="0" xfId="1" applyNumberFormat="1" applyFont="1" applyFill="1" applyBorder="1" applyAlignment="1">
      <alignment shrinkToFit="1"/>
    </xf>
    <xf numFmtId="0" fontId="10" fillId="0" borderId="0" xfId="1" applyFont="1" applyFill="1" applyBorder="1" applyAlignment="1">
      <alignment shrinkToFit="1"/>
    </xf>
    <xf numFmtId="0" fontId="6" fillId="0" borderId="0" xfId="0" applyFont="1" applyFill="1" applyBorder="1" applyAlignment="1">
      <alignment shrinkToFit="1"/>
    </xf>
    <xf numFmtId="0" fontId="14" fillId="0" borderId="0" xfId="1" applyFont="1" applyFill="1" applyBorder="1" applyAlignment="1">
      <alignment wrapText="1" shrinkToFit="1"/>
    </xf>
    <xf numFmtId="0" fontId="0" fillId="0" borderId="0" xfId="0" applyFill="1" applyAlignment="1">
      <alignment horizontal="left" vertical="center"/>
    </xf>
    <xf numFmtId="0" fontId="1" fillId="0" borderId="0" xfId="1" applyFont="1" applyFill="1" applyAlignment="1">
      <alignment horizontal="center" shrinkToFit="1"/>
    </xf>
    <xf numFmtId="49" fontId="11" fillId="0" borderId="3" xfId="1" applyNumberFormat="1" applyFont="1" applyBorder="1" applyAlignment="1">
      <alignment horizontal="center" shrinkToFit="1"/>
    </xf>
    <xf numFmtId="49" fontId="11" fillId="0" borderId="5" xfId="1" applyNumberFormat="1" applyFont="1" applyBorder="1" applyAlignment="1">
      <alignment horizontal="center" shrinkToFit="1"/>
    </xf>
    <xf numFmtId="0" fontId="21" fillId="0" borderId="0" xfId="0" applyFont="1"/>
    <xf numFmtId="0" fontId="1" fillId="0" borderId="14" xfId="1" applyFont="1" applyBorder="1" applyAlignment="1">
      <alignment horizontal="center" shrinkToFit="1"/>
    </xf>
    <xf numFmtId="0" fontId="1" fillId="0" borderId="15" xfId="1" applyFont="1" applyBorder="1" applyAlignment="1">
      <alignment horizontal="center" shrinkToFit="1"/>
    </xf>
    <xf numFmtId="14" fontId="1" fillId="0" borderId="15" xfId="1" applyNumberFormat="1" applyFont="1" applyBorder="1" applyAlignment="1">
      <alignment horizontal="left" shrinkToFit="1"/>
    </xf>
    <xf numFmtId="14" fontId="1" fillId="0" borderId="16" xfId="1" applyNumberFormat="1" applyFont="1" applyBorder="1" applyAlignment="1">
      <alignment horizontal="left" shrinkToFit="1"/>
    </xf>
    <xf numFmtId="165" fontId="1" fillId="0" borderId="15" xfId="1" applyNumberFormat="1" applyFont="1" applyBorder="1" applyAlignment="1">
      <alignment horizontal="left" shrinkToFit="1"/>
    </xf>
    <xf numFmtId="165" fontId="1" fillId="0" borderId="16" xfId="1" applyNumberFormat="1" applyFont="1" applyBorder="1" applyAlignment="1">
      <alignment horizontal="left" shrinkToFit="1"/>
    </xf>
    <xf numFmtId="0" fontId="10" fillId="0" borderId="14" xfId="0" applyFont="1" applyBorder="1" applyAlignment="1">
      <alignment horizontal="center" shrinkToFit="1"/>
    </xf>
    <xf numFmtId="0" fontId="10" fillId="0" borderId="15" xfId="0" applyFont="1" applyBorder="1" applyAlignment="1">
      <alignment horizontal="center" shrinkToFit="1"/>
    </xf>
    <xf numFmtId="0" fontId="10" fillId="0" borderId="16" xfId="0" applyFont="1" applyBorder="1" applyAlignment="1">
      <alignment horizontal="center" shrinkToFit="1"/>
    </xf>
    <xf numFmtId="0" fontId="6" fillId="0" borderId="17" xfId="0" applyFont="1" applyBorder="1" applyAlignment="1">
      <alignment horizontal="center" shrinkToFit="1"/>
    </xf>
    <xf numFmtId="0" fontId="6" fillId="0" borderId="18" xfId="0" applyFont="1" applyBorder="1" applyAlignment="1">
      <alignment horizontal="center" shrinkToFit="1"/>
    </xf>
    <xf numFmtId="0" fontId="6" fillId="0" borderId="19" xfId="0" applyFont="1" applyBorder="1" applyAlignment="1">
      <alignment horizontal="center" shrinkToFit="1"/>
    </xf>
    <xf numFmtId="49" fontId="11" fillId="0" borderId="3" xfId="1" applyNumberFormat="1" applyFont="1" applyBorder="1" applyAlignment="1">
      <alignment horizontal="center" shrinkToFit="1"/>
    </xf>
    <xf numFmtId="49" fontId="11" fillId="0" borderId="5" xfId="1" applyNumberFormat="1" applyFont="1" applyBorder="1" applyAlignment="1">
      <alignment horizontal="center" shrinkToFit="1"/>
    </xf>
    <xf numFmtId="4" fontId="11" fillId="0" borderId="3" xfId="1" applyNumberFormat="1" applyFont="1" applyBorder="1" applyAlignment="1">
      <alignment horizontal="right" shrinkToFit="1"/>
    </xf>
    <xf numFmtId="4" fontId="11" fillId="0" borderId="4" xfId="1" applyNumberFormat="1" applyFont="1" applyBorder="1" applyAlignment="1">
      <alignment horizontal="right" shrinkToFit="1"/>
    </xf>
    <xf numFmtId="4" fontId="11" fillId="0" borderId="5" xfId="1" applyNumberFormat="1" applyFont="1" applyBorder="1" applyAlignment="1">
      <alignment horizontal="right" shrinkToFit="1"/>
    </xf>
    <xf numFmtId="49" fontId="11" fillId="0" borderId="23" xfId="1" applyNumberFormat="1" applyFont="1" applyBorder="1" applyAlignment="1">
      <alignment horizontal="center" shrinkToFit="1"/>
    </xf>
    <xf numFmtId="49" fontId="11" fillId="0" borderId="24" xfId="1" applyNumberFormat="1" applyFont="1" applyBorder="1" applyAlignment="1">
      <alignment horizontal="center" shrinkToFit="1"/>
    </xf>
    <xf numFmtId="49" fontId="11" fillId="0" borderId="10" xfId="1" applyNumberFormat="1" applyFont="1" applyBorder="1" applyAlignment="1">
      <alignment horizontal="center" shrinkToFit="1"/>
    </xf>
    <xf numFmtId="49" fontId="11" fillId="0" borderId="11" xfId="1" applyNumberFormat="1" applyFont="1" applyBorder="1" applyAlignment="1">
      <alignment horizontal="center" shrinkToFit="1"/>
    </xf>
    <xf numFmtId="49" fontId="4" fillId="0" borderId="23" xfId="1" applyNumberFormat="1" applyFont="1" applyBorder="1" applyAlignment="1">
      <alignment horizontal="center" shrinkToFit="1"/>
    </xf>
    <xf numFmtId="49" fontId="4" fillId="0" borderId="25" xfId="1" applyNumberFormat="1" applyFont="1" applyBorder="1" applyAlignment="1">
      <alignment horizontal="center" shrinkToFit="1"/>
    </xf>
    <xf numFmtId="49" fontId="4" fillId="0" borderId="24" xfId="1" applyNumberFormat="1" applyFont="1" applyBorder="1" applyAlignment="1">
      <alignment horizontal="center" shrinkToFit="1"/>
    </xf>
    <xf numFmtId="4" fontId="4" fillId="2" borderId="23" xfId="1" applyNumberFormat="1" applyFont="1" applyFill="1" applyBorder="1" applyAlignment="1">
      <alignment horizontal="right" shrinkToFit="1"/>
    </xf>
    <xf numFmtId="4" fontId="4" fillId="2" borderId="25" xfId="1" applyNumberFormat="1" applyFont="1" applyFill="1" applyBorder="1" applyAlignment="1">
      <alignment horizontal="right" shrinkToFit="1"/>
    </xf>
    <xf numFmtId="4" fontId="4" fillId="2" borderId="24" xfId="1" applyNumberFormat="1" applyFont="1" applyFill="1" applyBorder="1" applyAlignment="1">
      <alignment horizontal="right" shrinkToFit="1"/>
    </xf>
    <xf numFmtId="0" fontId="10" fillId="0" borderId="14" xfId="1" applyFont="1" applyBorder="1" applyAlignment="1">
      <alignment horizontal="center" shrinkToFit="1"/>
    </xf>
    <xf numFmtId="0" fontId="10" fillId="0" borderId="15" xfId="1" applyFont="1" applyBorder="1" applyAlignment="1">
      <alignment horizontal="center" shrinkToFit="1"/>
    </xf>
    <xf numFmtId="0" fontId="10" fillId="0" borderId="16" xfId="1" applyFont="1" applyBorder="1" applyAlignment="1">
      <alignment horizontal="center" shrinkToFit="1"/>
    </xf>
    <xf numFmtId="0" fontId="1" fillId="0" borderId="17" xfId="1" applyFont="1" applyBorder="1" applyAlignment="1">
      <alignment horizontal="center" shrinkToFit="1"/>
    </xf>
    <xf numFmtId="0" fontId="1" fillId="0" borderId="18" xfId="1" applyFont="1" applyBorder="1" applyAlignment="1">
      <alignment horizontal="center" shrinkToFit="1"/>
    </xf>
    <xf numFmtId="0" fontId="1" fillId="0" borderId="19" xfId="1" applyFont="1" applyBorder="1" applyAlignment="1">
      <alignment horizontal="center" shrinkToFit="1"/>
    </xf>
    <xf numFmtId="0" fontId="1" fillId="0" borderId="12" xfId="1" applyFont="1" applyBorder="1" applyAlignment="1">
      <alignment horizontal="center" shrinkToFit="1"/>
    </xf>
    <xf numFmtId="0" fontId="1" fillId="0" borderId="0" xfId="1" applyFont="1" applyBorder="1" applyAlignment="1">
      <alignment horizontal="center" shrinkToFit="1"/>
    </xf>
    <xf numFmtId="0" fontId="1" fillId="0" borderId="13" xfId="1" applyFont="1" applyBorder="1" applyAlignment="1">
      <alignment horizontal="center" shrinkToFit="1"/>
    </xf>
    <xf numFmtId="0" fontId="1" fillId="0" borderId="20" xfId="1" applyFont="1" applyBorder="1" applyAlignment="1">
      <alignment horizontal="center" shrinkToFit="1"/>
    </xf>
    <xf numFmtId="0" fontId="1" fillId="0" borderId="21" xfId="1" applyFont="1" applyBorder="1" applyAlignment="1">
      <alignment horizontal="center" shrinkToFit="1"/>
    </xf>
    <xf numFmtId="0" fontId="1" fillId="0" borderId="22" xfId="1" applyFont="1" applyBorder="1" applyAlignment="1">
      <alignment horizontal="center" shrinkToFit="1"/>
    </xf>
    <xf numFmtId="0" fontId="6" fillId="0" borderId="12" xfId="0" applyFont="1" applyBorder="1" applyAlignment="1">
      <alignment horizontal="center" shrinkToFit="1"/>
    </xf>
    <xf numFmtId="0" fontId="6" fillId="0" borderId="0" xfId="0" applyFont="1" applyBorder="1" applyAlignment="1">
      <alignment horizontal="center" shrinkToFit="1"/>
    </xf>
    <xf numFmtId="0" fontId="6" fillId="0" borderId="13" xfId="0" applyFont="1" applyBorder="1" applyAlignment="1">
      <alignment horizontal="center" shrinkToFit="1"/>
    </xf>
    <xf numFmtId="0" fontId="6" fillId="0" borderId="20" xfId="0" applyFont="1" applyBorder="1" applyAlignment="1">
      <alignment horizontal="center" shrinkToFit="1"/>
    </xf>
    <xf numFmtId="0" fontId="6" fillId="0" borderId="21" xfId="0" applyFont="1" applyBorder="1" applyAlignment="1">
      <alignment horizontal="center" shrinkToFit="1"/>
    </xf>
    <xf numFmtId="0" fontId="6" fillId="0" borderId="22" xfId="0" applyFont="1" applyBorder="1" applyAlignment="1">
      <alignment horizontal="center" shrinkToFit="1"/>
    </xf>
    <xf numFmtId="49" fontId="11" fillId="0" borderId="3" xfId="1" applyNumberFormat="1" applyFont="1" applyFill="1" applyBorder="1" applyAlignment="1">
      <alignment horizontal="center" shrinkToFit="1"/>
    </xf>
    <xf numFmtId="49" fontId="11" fillId="0" borderId="5" xfId="1" applyNumberFormat="1" applyFont="1" applyFill="1" applyBorder="1" applyAlignment="1">
      <alignment horizontal="center" shrinkToFit="1"/>
    </xf>
    <xf numFmtId="0" fontId="3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3" fillId="0" borderId="0" xfId="1" applyFont="1" applyFill="1" applyAlignment="1">
      <alignment horizontal="center" shrinkToFit="1"/>
    </xf>
    <xf numFmtId="0" fontId="1" fillId="0" borderId="3" xfId="1" applyFont="1" applyBorder="1" applyAlignment="1">
      <alignment horizontal="center" shrinkToFit="1"/>
    </xf>
    <xf numFmtId="0" fontId="1" fillId="0" borderId="5" xfId="1" applyFont="1" applyBorder="1" applyAlignment="1">
      <alignment horizontal="center" shrinkToFit="1"/>
    </xf>
    <xf numFmtId="0" fontId="2" fillId="0" borderId="3" xfId="1" applyFont="1" applyBorder="1" applyAlignment="1">
      <alignment horizontal="center" shrinkToFit="1"/>
    </xf>
    <xf numFmtId="0" fontId="2" fillId="0" borderId="5" xfId="1" applyFont="1" applyBorder="1" applyAlignment="1">
      <alignment horizontal="center" shrinkToFit="1"/>
    </xf>
    <xf numFmtId="0" fontId="1" fillId="0" borderId="3" xfId="1" applyFont="1" applyBorder="1" applyAlignment="1">
      <alignment horizontal="center" vertical="center" shrinkToFit="1"/>
    </xf>
    <xf numFmtId="0" fontId="1" fillId="0" borderId="4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1" fillId="0" borderId="0" xfId="1" applyFont="1" applyAlignment="1">
      <alignment horizontal="left" shrinkToFit="1"/>
    </xf>
    <xf numFmtId="164" fontId="11" fillId="0" borderId="0" xfId="2" applyNumberFormat="1" applyFont="1" applyBorder="1" applyAlignment="1">
      <alignment horizontal="center" shrinkToFit="1"/>
    </xf>
    <xf numFmtId="0" fontId="1" fillId="0" borderId="16" xfId="1" applyFont="1" applyBorder="1" applyAlignment="1">
      <alignment horizontal="center" shrinkToFit="1"/>
    </xf>
    <xf numFmtId="4" fontId="4" fillId="3" borderId="23" xfId="1" applyNumberFormat="1" applyFont="1" applyFill="1" applyBorder="1" applyAlignment="1">
      <alignment horizontal="right" shrinkToFit="1"/>
    </xf>
    <xf numFmtId="4" fontId="4" fillId="3" borderId="25" xfId="1" applyNumberFormat="1" applyFont="1" applyFill="1" applyBorder="1" applyAlignment="1">
      <alignment horizontal="right" shrinkToFit="1"/>
    </xf>
    <xf numFmtId="4" fontId="4" fillId="3" borderId="24" xfId="1" applyNumberFormat="1" applyFont="1" applyFill="1" applyBorder="1" applyAlignment="1">
      <alignment horizontal="right" shrinkToFit="1"/>
    </xf>
    <xf numFmtId="4" fontId="11" fillId="0" borderId="3" xfId="1" applyNumberFormat="1" applyFont="1" applyFill="1" applyBorder="1" applyAlignment="1">
      <alignment horizontal="right" shrinkToFit="1"/>
    </xf>
    <xf numFmtId="4" fontId="11" fillId="0" borderId="4" xfId="1" applyNumberFormat="1" applyFont="1" applyFill="1" applyBorder="1" applyAlignment="1">
      <alignment horizontal="right" shrinkToFit="1"/>
    </xf>
    <xf numFmtId="4" fontId="11" fillId="0" borderId="5" xfId="1" applyNumberFormat="1" applyFont="1" applyFill="1" applyBorder="1" applyAlignment="1">
      <alignment horizontal="right" shrinkToFit="1"/>
    </xf>
    <xf numFmtId="0" fontId="1" fillId="0" borderId="0" xfId="1" applyFont="1" applyBorder="1" applyAlignment="1">
      <alignment horizontal="right" shrinkToFit="1"/>
    </xf>
    <xf numFmtId="0" fontId="13" fillId="0" borderId="0" xfId="1" applyFont="1" applyFill="1" applyBorder="1" applyAlignment="1">
      <alignment horizontal="left" shrinkToFit="1"/>
    </xf>
    <xf numFmtId="0" fontId="30" fillId="0" borderId="0" xfId="1" applyFont="1" applyFill="1" applyBorder="1" applyAlignment="1">
      <alignment horizontal="left" vertical="center" wrapText="1" shrinkToFit="1"/>
    </xf>
    <xf numFmtId="0" fontId="7" fillId="0" borderId="0" xfId="1" applyFont="1" applyBorder="1" applyAlignment="1">
      <alignment horizontal="center" shrinkToFit="1"/>
    </xf>
    <xf numFmtId="0" fontId="8" fillId="0" borderId="1" xfId="1" applyFont="1" applyBorder="1" applyAlignment="1">
      <alignment horizontal="center" shrinkToFit="1"/>
    </xf>
    <xf numFmtId="0" fontId="1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 shrinkToFit="1"/>
    </xf>
    <xf numFmtId="0" fontId="10" fillId="0" borderId="2" xfId="1" applyFont="1" applyBorder="1" applyAlignment="1">
      <alignment horizontal="center" shrinkToFit="1"/>
    </xf>
    <xf numFmtId="0" fontId="6" fillId="0" borderId="1" xfId="1" applyFont="1" applyBorder="1" applyAlignment="1">
      <alignment horizontal="center" shrinkToFit="1"/>
    </xf>
    <xf numFmtId="4" fontId="1" fillId="0" borderId="3" xfId="1" applyNumberFormat="1" applyFont="1" applyFill="1" applyBorder="1" applyAlignment="1">
      <alignment horizontal="right" shrinkToFit="1"/>
    </xf>
    <xf numFmtId="4" fontId="1" fillId="0" borderId="4" xfId="1" applyNumberFormat="1" applyFont="1" applyFill="1" applyBorder="1" applyAlignment="1">
      <alignment horizontal="right" shrinkToFit="1"/>
    </xf>
    <xf numFmtId="4" fontId="1" fillId="0" borderId="5" xfId="1" applyNumberFormat="1" applyFont="1" applyFill="1" applyBorder="1" applyAlignment="1">
      <alignment horizontal="right" shrinkToFit="1"/>
    </xf>
    <xf numFmtId="4" fontId="1" fillId="0" borderId="6" xfId="1" applyNumberFormat="1" applyFont="1" applyFill="1" applyBorder="1" applyAlignment="1">
      <alignment horizontal="right" shrinkToFit="1"/>
    </xf>
    <xf numFmtId="4" fontId="1" fillId="0" borderId="7" xfId="1" applyNumberFormat="1" applyFont="1" applyFill="1" applyBorder="1" applyAlignment="1">
      <alignment horizontal="right" shrinkToFit="1"/>
    </xf>
    <xf numFmtId="4" fontId="1" fillId="0" borderId="8" xfId="1" applyNumberFormat="1" applyFont="1" applyFill="1" applyBorder="1" applyAlignment="1">
      <alignment horizontal="right" shrinkToFit="1"/>
    </xf>
    <xf numFmtId="0" fontId="4" fillId="0" borderId="0" xfId="1" applyFont="1" applyBorder="1" applyAlignment="1">
      <alignment horizontal="center" shrinkToFit="1"/>
    </xf>
    <xf numFmtId="0" fontId="4" fillId="0" borderId="9" xfId="1" applyFont="1" applyBorder="1" applyAlignment="1">
      <alignment horizontal="center" shrinkToFit="1"/>
    </xf>
    <xf numFmtId="4" fontId="4" fillId="0" borderId="3" xfId="1" applyNumberFormat="1" applyFont="1" applyFill="1" applyBorder="1" applyAlignment="1">
      <alignment horizontal="right" shrinkToFit="1"/>
    </xf>
    <xf numFmtId="4" fontId="4" fillId="0" borderId="4" xfId="1" applyNumberFormat="1" applyFont="1" applyFill="1" applyBorder="1" applyAlignment="1">
      <alignment horizontal="right" shrinkToFit="1"/>
    </xf>
    <xf numFmtId="4" fontId="4" fillId="0" borderId="5" xfId="1" applyNumberFormat="1" applyFont="1" applyFill="1" applyBorder="1" applyAlignment="1">
      <alignment horizontal="right" shrinkToFit="1"/>
    </xf>
    <xf numFmtId="0" fontId="1" fillId="0" borderId="1" xfId="1" applyFont="1" applyBorder="1" applyAlignment="1">
      <alignment horizontal="center" shrinkToFit="1"/>
    </xf>
    <xf numFmtId="0" fontId="1" fillId="0" borderId="1" xfId="1" applyFont="1" applyBorder="1" applyAlignment="1">
      <alignment horizontal="center" vertical="center" shrinkToFit="1"/>
    </xf>
    <xf numFmtId="0" fontId="6" fillId="0" borderId="3" xfId="1" applyFont="1" applyBorder="1" applyAlignment="1">
      <alignment horizontal="center" shrinkToFit="1"/>
    </xf>
    <xf numFmtId="0" fontId="6" fillId="0" borderId="5" xfId="1" applyFont="1" applyBorder="1" applyAlignment="1">
      <alignment horizontal="center" shrinkToFit="1"/>
    </xf>
    <xf numFmtId="0" fontId="25" fillId="0" borderId="3" xfId="1" applyFont="1" applyBorder="1" applyAlignment="1">
      <alignment horizontal="center" shrinkToFit="1"/>
    </xf>
    <xf numFmtId="0" fontId="25" fillId="0" borderId="5" xfId="1" applyFont="1" applyBorder="1" applyAlignment="1">
      <alignment horizontal="center" shrinkToFit="1"/>
    </xf>
    <xf numFmtId="0" fontId="6" fillId="0" borderId="3" xfId="1" applyFont="1" applyBorder="1" applyAlignment="1">
      <alignment horizontal="center" vertical="center" shrinkToFit="1"/>
    </xf>
    <xf numFmtId="0" fontId="6" fillId="0" borderId="4" xfId="1" applyFont="1" applyBorder="1" applyAlignment="1">
      <alignment horizontal="center" vertical="center" shrinkToFit="1"/>
    </xf>
    <xf numFmtId="0" fontId="6" fillId="0" borderId="5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shrinkToFit="1"/>
    </xf>
    <xf numFmtId="0" fontId="4" fillId="0" borderId="0" xfId="1" applyFont="1" applyAlignment="1">
      <alignment horizontal="right" shrinkToFit="1"/>
    </xf>
    <xf numFmtId="4" fontId="4" fillId="0" borderId="0" xfId="1" applyNumberFormat="1" applyFont="1" applyBorder="1" applyAlignment="1">
      <alignment horizontal="center" shrinkToFit="1"/>
    </xf>
    <xf numFmtId="0" fontId="6" fillId="0" borderId="0" xfId="1" applyFont="1" applyAlignment="1">
      <alignment horizontal="left" shrinkToFit="1"/>
    </xf>
    <xf numFmtId="0" fontId="1" fillId="0" borderId="0" xfId="1" applyFont="1" applyAlignment="1">
      <alignment horizontal="left" shrinkToFit="1"/>
    </xf>
    <xf numFmtId="0" fontId="1" fillId="0" borderId="0" xfId="1" applyFont="1" applyBorder="1" applyAlignment="1">
      <alignment horizontal="left" shrinkToFit="1"/>
    </xf>
    <xf numFmtId="0" fontId="28" fillId="0" borderId="0" xfId="1" applyFont="1" applyFill="1" applyBorder="1" applyAlignment="1">
      <alignment horizontal="center" wrapText="1" shrinkToFit="1"/>
    </xf>
    <xf numFmtId="3" fontId="1" fillId="0" borderId="0" xfId="1" applyNumberFormat="1" applyFont="1" applyBorder="1" applyAlignment="1">
      <alignment horizontal="center" shrinkToFit="1"/>
    </xf>
    <xf numFmtId="0" fontId="2" fillId="0" borderId="0" xfId="1" applyFont="1" applyFill="1" applyAlignment="1">
      <alignment horizontal="center" shrinkToFit="1"/>
    </xf>
    <xf numFmtId="0" fontId="1" fillId="0" borderId="0" xfId="1" applyFont="1" applyAlignment="1">
      <alignment horizontal="center" shrinkToFit="1"/>
    </xf>
    <xf numFmtId="3" fontId="1" fillId="0" borderId="0" xfId="1" applyNumberFormat="1" applyFont="1" applyAlignment="1">
      <alignment horizontal="center" shrinkToFit="1"/>
    </xf>
    <xf numFmtId="0" fontId="4" fillId="0" borderId="0" xfId="1" applyFont="1" applyFill="1" applyAlignment="1">
      <alignment horizontal="center" shrinkToFit="1"/>
    </xf>
    <xf numFmtId="49" fontId="5" fillId="0" borderId="0" xfId="1" applyNumberFormat="1" applyFont="1" applyFill="1" applyAlignment="1">
      <alignment horizontal="center" shrinkToFit="1"/>
    </xf>
    <xf numFmtId="49" fontId="5" fillId="0" borderId="0" xfId="1" applyNumberFormat="1" applyFont="1" applyFill="1" applyBorder="1" applyAlignment="1">
      <alignment horizontal="left" shrinkToFit="1"/>
    </xf>
    <xf numFmtId="3" fontId="1" fillId="0" borderId="0" xfId="1" applyNumberFormat="1" applyFont="1" applyFill="1" applyBorder="1" applyAlignment="1">
      <alignment horizontal="center" shrinkToFit="1"/>
    </xf>
    <xf numFmtId="0" fontId="17" fillId="0" borderId="0" xfId="1" applyFont="1" applyFill="1" applyBorder="1" applyAlignment="1">
      <alignment horizontal="left" shrinkToFit="1"/>
    </xf>
    <xf numFmtId="0" fontId="30" fillId="0" borderId="0" xfId="1" applyFont="1" applyFill="1" applyBorder="1" applyAlignment="1">
      <alignment horizontal="justify" vertical="top" wrapText="1" shrinkToFit="1"/>
    </xf>
    <xf numFmtId="4" fontId="15" fillId="0" borderId="3" xfId="1" applyNumberFormat="1" applyFont="1" applyFill="1" applyBorder="1" applyAlignment="1">
      <alignment horizontal="right" shrinkToFit="1"/>
    </xf>
    <xf numFmtId="4" fontId="15" fillId="0" borderId="4" xfId="1" applyNumberFormat="1" applyFont="1" applyFill="1" applyBorder="1" applyAlignment="1">
      <alignment horizontal="right" shrinkToFit="1"/>
    </xf>
    <xf numFmtId="4" fontId="15" fillId="0" borderId="5" xfId="1" applyNumberFormat="1" applyFont="1" applyFill="1" applyBorder="1" applyAlignment="1">
      <alignment horizontal="right" shrinkToFit="1"/>
    </xf>
    <xf numFmtId="0" fontId="19" fillId="0" borderId="0" xfId="1" applyFont="1" applyFill="1" applyAlignment="1">
      <alignment horizontal="center" shrinkToFit="1"/>
    </xf>
    <xf numFmtId="49" fontId="2" fillId="0" borderId="0" xfId="1" applyNumberFormat="1" applyFont="1" applyFill="1" applyAlignment="1">
      <alignment horizontal="center" shrinkToFit="1"/>
    </xf>
    <xf numFmtId="0" fontId="25" fillId="0" borderId="0" xfId="1" applyFont="1" applyFill="1" applyAlignment="1">
      <alignment horizontal="center" shrinkToFit="1"/>
    </xf>
    <xf numFmtId="4" fontId="4" fillId="0" borderId="23" xfId="1" applyNumberFormat="1" applyFont="1" applyFill="1" applyBorder="1" applyAlignment="1">
      <alignment horizontal="right" shrinkToFit="1"/>
    </xf>
    <xf numFmtId="4" fontId="4" fillId="0" borderId="25" xfId="1" applyNumberFormat="1" applyFont="1" applyFill="1" applyBorder="1" applyAlignment="1">
      <alignment horizontal="right" shrinkToFit="1"/>
    </xf>
    <xf numFmtId="4" fontId="4" fillId="0" borderId="24" xfId="1" applyNumberFormat="1" applyFont="1" applyFill="1" applyBorder="1" applyAlignment="1">
      <alignment horizontal="right" shrinkToFit="1"/>
    </xf>
    <xf numFmtId="0" fontId="28" fillId="0" borderId="0" xfId="1" applyFont="1" applyFill="1" applyBorder="1" applyAlignment="1">
      <alignment horizontal="center" shrinkToFit="1"/>
    </xf>
    <xf numFmtId="0" fontId="13" fillId="0" borderId="0" xfId="1" applyFont="1" applyBorder="1" applyAlignment="1">
      <alignment horizontal="left" shrinkToFit="1"/>
    </xf>
    <xf numFmtId="0" fontId="13" fillId="0" borderId="0" xfId="1" applyFont="1" applyFill="1" applyBorder="1" applyAlignment="1">
      <alignment horizontal="left" vertical="center" wrapText="1" shrinkToFit="1"/>
    </xf>
    <xf numFmtId="0" fontId="11" fillId="0" borderId="0" xfId="1" applyFont="1" applyAlignment="1">
      <alignment horizontal="right" shrinkToFit="1"/>
    </xf>
    <xf numFmtId="49" fontId="5" fillId="0" borderId="0" xfId="1" applyNumberFormat="1" applyFont="1" applyFill="1" applyBorder="1" applyAlignment="1">
      <alignment horizontal="center" shrinkToFit="1"/>
    </xf>
    <xf numFmtId="14" fontId="1" fillId="0" borderId="15" xfId="1" applyNumberFormat="1" applyFont="1" applyFill="1" applyBorder="1" applyAlignment="1">
      <alignment horizontal="left" shrinkToFit="1"/>
    </xf>
    <xf numFmtId="14" fontId="1" fillId="0" borderId="16" xfId="1" applyNumberFormat="1" applyFont="1" applyFill="1" applyBorder="1" applyAlignment="1">
      <alignment horizontal="left" shrinkToFit="1"/>
    </xf>
    <xf numFmtId="165" fontId="1" fillId="0" borderId="0" xfId="1" applyNumberFormat="1" applyFont="1" applyBorder="1" applyAlignment="1">
      <alignment horizontal="left" shrinkToFit="1"/>
    </xf>
    <xf numFmtId="0" fontId="13" fillId="0" borderId="0" xfId="1" applyFont="1" applyFill="1" applyBorder="1" applyAlignment="1">
      <alignment horizontal="left" vertical="center" shrinkToFit="1"/>
    </xf>
    <xf numFmtId="0" fontId="10" fillId="0" borderId="0" xfId="0" applyFont="1" applyBorder="1" applyAlignment="1">
      <alignment horizontal="center" shrinkToFit="1"/>
    </xf>
    <xf numFmtId="0" fontId="13" fillId="0" borderId="0" xfId="1" applyFont="1" applyFill="1" applyBorder="1" applyAlignment="1">
      <alignment horizontal="justify" vertical="justify" wrapText="1" shrinkToFit="1"/>
    </xf>
    <xf numFmtId="0" fontId="29" fillId="0" borderId="0" xfId="1" applyFont="1" applyFill="1" applyBorder="1" applyAlignment="1">
      <alignment horizontal="justify" vertical="top" wrapText="1" shrinkToFit="1"/>
    </xf>
    <xf numFmtId="49" fontId="11" fillId="0" borderId="4" xfId="1" applyNumberFormat="1" applyFont="1" applyBorder="1" applyAlignment="1">
      <alignment horizontal="center" shrinkToFit="1"/>
    </xf>
    <xf numFmtId="0" fontId="30" fillId="0" borderId="0" xfId="1" applyFont="1" applyFill="1" applyBorder="1" applyAlignment="1">
      <alignment horizontal="left" vertical="top" wrapText="1" shrinkToFit="1"/>
    </xf>
    <xf numFmtId="0" fontId="5" fillId="0" borderId="0" xfId="1" applyFont="1" applyFill="1" applyBorder="1" applyAlignment="1">
      <alignment horizontal="center" wrapText="1" shrinkToFit="1"/>
    </xf>
    <xf numFmtId="0" fontId="1" fillId="0" borderId="3" xfId="1" applyFont="1" applyFill="1" applyBorder="1" applyAlignment="1">
      <alignment horizontal="center" shrinkToFit="1"/>
    </xf>
    <xf numFmtId="0" fontId="1" fillId="0" borderId="5" xfId="1" applyFont="1" applyFill="1" applyBorder="1" applyAlignment="1">
      <alignment horizontal="center" shrinkToFit="1"/>
    </xf>
    <xf numFmtId="4" fontId="4" fillId="2" borderId="21" xfId="1" applyNumberFormat="1" applyFont="1" applyFill="1" applyBorder="1" applyAlignment="1">
      <alignment horizontal="right" shrinkToFit="1"/>
    </xf>
    <xf numFmtId="4" fontId="4" fillId="2" borderId="28" xfId="1" applyNumberFormat="1" applyFont="1" applyFill="1" applyBorder="1" applyAlignment="1">
      <alignment horizontal="right" shrinkToFit="1"/>
    </xf>
    <xf numFmtId="4" fontId="11" fillId="0" borderId="26" xfId="1" applyNumberFormat="1" applyFont="1" applyBorder="1" applyAlignment="1">
      <alignment horizontal="right" shrinkToFit="1"/>
    </xf>
    <xf numFmtId="0" fontId="1" fillId="0" borderId="1" xfId="1" applyFont="1" applyFill="1" applyBorder="1" applyAlignment="1">
      <alignment horizontal="center" vertical="center" shrinkToFit="1"/>
    </xf>
    <xf numFmtId="4" fontId="11" fillId="0" borderId="6" xfId="1" applyNumberFormat="1" applyFont="1" applyBorder="1" applyAlignment="1">
      <alignment horizontal="right" shrinkToFit="1"/>
    </xf>
    <xf numFmtId="4" fontId="11" fillId="0" borderId="7" xfId="1" applyNumberFormat="1" applyFont="1" applyBorder="1" applyAlignment="1">
      <alignment horizontal="right" shrinkToFit="1"/>
    </xf>
    <xf numFmtId="4" fontId="11" fillId="0" borderId="8" xfId="1" applyNumberFormat="1" applyFont="1" applyBorder="1" applyAlignment="1">
      <alignment horizontal="right" shrinkToFit="1"/>
    </xf>
    <xf numFmtId="0" fontId="5" fillId="0" borderId="0" xfId="1" applyFont="1" applyFill="1" applyBorder="1" applyAlignment="1">
      <alignment horizontal="center" shrinkToFit="1"/>
    </xf>
    <xf numFmtId="0" fontId="1" fillId="0" borderId="0" xfId="1" applyFont="1" applyFill="1" applyBorder="1" applyAlignment="1">
      <alignment horizontal="center" shrinkToFit="1"/>
    </xf>
    <xf numFmtId="0" fontId="13" fillId="0" borderId="0" xfId="1" applyFont="1" applyBorder="1" applyAlignment="1">
      <alignment horizontal="left" vertical="center" shrinkToFit="1"/>
    </xf>
    <xf numFmtId="0" fontId="11" fillId="0" borderId="0" xfId="1" applyFont="1" applyFill="1" applyBorder="1" applyAlignment="1">
      <alignment horizontal="justify" vertical="top" wrapText="1" shrinkToFit="1"/>
    </xf>
    <xf numFmtId="0" fontId="4" fillId="0" borderId="0" xfId="1" applyFont="1" applyFill="1" applyBorder="1" applyAlignment="1">
      <alignment horizontal="center" shrinkToFit="1"/>
    </xf>
    <xf numFmtId="0" fontId="4" fillId="0" borderId="9" xfId="1" applyFont="1" applyFill="1" applyBorder="1" applyAlignment="1">
      <alignment horizontal="center" shrinkToFit="1"/>
    </xf>
    <xf numFmtId="0" fontId="1" fillId="0" borderId="1" xfId="1" applyFont="1" applyFill="1" applyBorder="1" applyAlignment="1">
      <alignment horizontal="center" shrinkToFit="1"/>
    </xf>
    <xf numFmtId="0" fontId="1" fillId="0" borderId="10" xfId="1" applyFont="1" applyFill="1" applyBorder="1" applyAlignment="1">
      <alignment horizontal="center" vertical="center" shrinkToFit="1"/>
    </xf>
    <xf numFmtId="0" fontId="1" fillId="0" borderId="74" xfId="1" applyFont="1" applyFill="1" applyBorder="1" applyAlignment="1">
      <alignment horizontal="center" vertical="center" shrinkToFit="1"/>
    </xf>
    <xf numFmtId="0" fontId="1" fillId="0" borderId="11" xfId="1" applyFont="1" applyFill="1" applyBorder="1" applyAlignment="1">
      <alignment horizontal="center" vertical="center" shrinkToFit="1"/>
    </xf>
    <xf numFmtId="4" fontId="11" fillId="0" borderId="6" xfId="1" applyNumberFormat="1" applyFont="1" applyFill="1" applyBorder="1" applyAlignment="1">
      <alignment horizontal="right" shrinkToFit="1"/>
    </xf>
    <xf numFmtId="4" fontId="11" fillId="0" borderId="7" xfId="1" applyNumberFormat="1" applyFont="1" applyFill="1" applyBorder="1" applyAlignment="1">
      <alignment horizontal="right" shrinkToFit="1"/>
    </xf>
    <xf numFmtId="4" fontId="11" fillId="0" borderId="8" xfId="1" applyNumberFormat="1" applyFont="1" applyFill="1" applyBorder="1" applyAlignment="1">
      <alignment horizontal="right" shrinkToFit="1"/>
    </xf>
    <xf numFmtId="4" fontId="11" fillId="0" borderId="26" xfId="1" applyNumberFormat="1" applyFont="1" applyFill="1" applyBorder="1" applyAlignment="1">
      <alignment shrinkToFit="1"/>
    </xf>
    <xf numFmtId="0" fontId="1" fillId="0" borderId="0" xfId="1" applyFont="1" applyFill="1" applyAlignment="1">
      <alignment horizontal="center" shrinkToFit="1"/>
    </xf>
    <xf numFmtId="0" fontId="6" fillId="0" borderId="0" xfId="1" applyFont="1" applyFill="1" applyAlignment="1">
      <alignment horizontal="center" shrinkToFit="1"/>
    </xf>
    <xf numFmtId="49" fontId="11" fillId="3" borderId="3" xfId="1" applyNumberFormat="1" applyFont="1" applyFill="1" applyBorder="1" applyAlignment="1">
      <alignment horizontal="center" shrinkToFit="1"/>
    </xf>
    <xf numFmtId="49" fontId="11" fillId="3" borderId="5" xfId="1" applyNumberFormat="1" applyFont="1" applyFill="1" applyBorder="1" applyAlignment="1">
      <alignment horizontal="center" shrinkToFit="1"/>
    </xf>
    <xf numFmtId="4" fontId="11" fillId="3" borderId="3" xfId="1" applyNumberFormat="1" applyFont="1" applyFill="1" applyBorder="1" applyAlignment="1">
      <alignment horizontal="right" shrinkToFit="1"/>
    </xf>
    <xf numFmtId="4" fontId="11" fillId="3" borderId="4" xfId="1" applyNumberFormat="1" applyFont="1" applyFill="1" applyBorder="1" applyAlignment="1">
      <alignment horizontal="right" shrinkToFit="1"/>
    </xf>
    <xf numFmtId="4" fontId="11" fillId="3" borderId="5" xfId="1" applyNumberFormat="1" applyFont="1" applyFill="1" applyBorder="1" applyAlignment="1">
      <alignment horizontal="right" shrinkToFit="1"/>
    </xf>
    <xf numFmtId="49" fontId="11" fillId="0" borderId="26" xfId="1" applyNumberFormat="1" applyFont="1" applyBorder="1" applyAlignment="1">
      <alignment horizontal="center" shrinkToFit="1"/>
    </xf>
    <xf numFmtId="3" fontId="1" fillId="0" borderId="0" xfId="1" applyNumberFormat="1" applyFont="1" applyFill="1" applyAlignment="1">
      <alignment horizontal="center" shrinkToFit="1"/>
    </xf>
    <xf numFmtId="49" fontId="11" fillId="0" borderId="27" xfId="1" applyNumberFormat="1" applyFont="1" applyBorder="1" applyAlignment="1">
      <alignment horizontal="center" shrinkToFit="1"/>
    </xf>
    <xf numFmtId="49" fontId="11" fillId="0" borderId="28" xfId="1" applyNumberFormat="1" applyFont="1" applyBorder="1" applyAlignment="1">
      <alignment horizontal="center" shrinkToFit="1"/>
    </xf>
    <xf numFmtId="49" fontId="4" fillId="0" borderId="27" xfId="1" applyNumberFormat="1" applyFont="1" applyBorder="1" applyAlignment="1">
      <alignment horizontal="center" shrinkToFit="1"/>
    </xf>
    <xf numFmtId="49" fontId="4" fillId="0" borderId="21" xfId="1" applyNumberFormat="1" applyFont="1" applyBorder="1" applyAlignment="1">
      <alignment horizontal="center" shrinkToFit="1"/>
    </xf>
    <xf numFmtId="0" fontId="10" fillId="0" borderId="17" xfId="1" applyFont="1" applyBorder="1" applyAlignment="1">
      <alignment horizontal="center" shrinkToFit="1"/>
    </xf>
    <xf numFmtId="0" fontId="10" fillId="0" borderId="18" xfId="1" applyFont="1" applyBorder="1" applyAlignment="1">
      <alignment horizontal="center" shrinkToFit="1"/>
    </xf>
    <xf numFmtId="0" fontId="10" fillId="0" borderId="19" xfId="1" applyFont="1" applyBorder="1" applyAlignment="1">
      <alignment horizontal="center" shrinkToFit="1"/>
    </xf>
    <xf numFmtId="14" fontId="1" fillId="0" borderId="21" xfId="1" applyNumberFormat="1" applyFont="1" applyBorder="1" applyAlignment="1">
      <alignment horizontal="left" shrinkToFit="1"/>
    </xf>
    <xf numFmtId="14" fontId="1" fillId="0" borderId="22" xfId="1" applyNumberFormat="1" applyFont="1" applyBorder="1" applyAlignment="1">
      <alignment horizontal="left" shrinkToFit="1"/>
    </xf>
    <xf numFmtId="0" fontId="2" fillId="0" borderId="3" xfId="1" applyFont="1" applyFill="1" applyBorder="1" applyAlignment="1">
      <alignment horizontal="center" shrinkToFit="1"/>
    </xf>
    <xf numFmtId="0" fontId="2" fillId="0" borderId="5" xfId="1" applyFont="1" applyFill="1" applyBorder="1" applyAlignment="1">
      <alignment horizontal="center" shrinkToFit="1"/>
    </xf>
    <xf numFmtId="0" fontId="1" fillId="0" borderId="3" xfId="1" applyFont="1" applyFill="1" applyBorder="1" applyAlignment="1">
      <alignment horizontal="center" vertical="center" shrinkToFit="1"/>
    </xf>
    <xf numFmtId="0" fontId="1" fillId="0" borderId="4" xfId="1" applyFont="1" applyFill="1" applyBorder="1" applyAlignment="1">
      <alignment horizontal="center" vertical="center" shrinkToFit="1"/>
    </xf>
    <xf numFmtId="0" fontId="1" fillId="0" borderId="5" xfId="1" applyFont="1" applyFill="1" applyBorder="1" applyAlignment="1">
      <alignment horizontal="center" vertical="center" shrinkToFit="1"/>
    </xf>
    <xf numFmtId="0" fontId="13" fillId="0" borderId="0" xfId="1" applyFont="1" applyFill="1" applyBorder="1" applyAlignment="1">
      <alignment horizontal="left" vertical="top" wrapText="1" shrinkToFit="1"/>
    </xf>
    <xf numFmtId="0" fontId="13" fillId="3" borderId="0" xfId="1" applyFont="1" applyFill="1" applyBorder="1" applyAlignment="1">
      <alignment horizontal="left" shrinkToFit="1"/>
    </xf>
    <xf numFmtId="4" fontId="4" fillId="3" borderId="0" xfId="1" applyNumberFormat="1" applyFont="1" applyFill="1" applyBorder="1" applyAlignment="1">
      <alignment horizontal="center" shrinkToFit="1"/>
    </xf>
    <xf numFmtId="49" fontId="11" fillId="0" borderId="4" xfId="1" applyNumberFormat="1" applyFont="1" applyFill="1" applyBorder="1" applyAlignment="1">
      <alignment horizontal="center" shrinkToFit="1"/>
    </xf>
    <xf numFmtId="49" fontId="11" fillId="0" borderId="26" xfId="1" applyNumberFormat="1" applyFont="1" applyFill="1" applyBorder="1" applyAlignment="1">
      <alignment horizontal="center" shrinkToFit="1"/>
    </xf>
    <xf numFmtId="0" fontId="13" fillId="0" borderId="0" xfId="1" applyFont="1" applyBorder="1" applyAlignment="1">
      <alignment horizontal="left" vertical="center" wrapText="1" shrinkToFit="1"/>
    </xf>
    <xf numFmtId="49" fontId="11" fillId="0" borderId="10" xfId="1" applyNumberFormat="1" applyFont="1" applyFill="1" applyBorder="1" applyAlignment="1">
      <alignment horizontal="center" shrinkToFit="1"/>
    </xf>
    <xf numFmtId="49" fontId="11" fillId="0" borderId="11" xfId="1" applyNumberFormat="1" applyFont="1" applyFill="1" applyBorder="1" applyAlignment="1">
      <alignment horizontal="center" shrinkToFit="1"/>
    </xf>
    <xf numFmtId="14" fontId="1" fillId="0" borderId="21" xfId="1" applyNumberFormat="1" applyFont="1" applyFill="1" applyBorder="1" applyAlignment="1">
      <alignment horizontal="left" shrinkToFit="1"/>
    </xf>
    <xf numFmtId="14" fontId="1" fillId="0" borderId="22" xfId="1" applyNumberFormat="1" applyFont="1" applyFill="1" applyBorder="1" applyAlignment="1">
      <alignment horizontal="left" shrinkToFit="1"/>
    </xf>
    <xf numFmtId="0" fontId="30" fillId="0" borderId="0" xfId="1" applyFont="1" applyFill="1" applyBorder="1" applyAlignment="1">
      <alignment horizontal="justify" vertical="center" wrapText="1" shrinkToFit="1"/>
    </xf>
    <xf numFmtId="0" fontId="35" fillId="0" borderId="0" xfId="0" applyFont="1" applyFill="1" applyAlignment="1">
      <alignment horizontal="justify" vertical="center"/>
    </xf>
    <xf numFmtId="43" fontId="11" fillId="0" borderId="3" xfId="4" applyNumberFormat="1" applyFont="1" applyBorder="1" applyAlignment="1">
      <alignment horizontal="right" shrinkToFit="1"/>
    </xf>
    <xf numFmtId="43" fontId="11" fillId="0" borderId="4" xfId="4" applyNumberFormat="1" applyFont="1" applyBorder="1" applyAlignment="1">
      <alignment horizontal="right" shrinkToFit="1"/>
    </xf>
    <xf numFmtId="43" fontId="11" fillId="0" borderId="5" xfId="4" applyNumberFormat="1" applyFont="1" applyBorder="1" applyAlignment="1">
      <alignment horizontal="right" shrinkToFit="1"/>
    </xf>
    <xf numFmtId="0" fontId="14" fillId="0" borderId="0" xfId="1" applyFont="1" applyFill="1" applyBorder="1" applyAlignment="1">
      <alignment horizontal="left" shrinkToFit="1"/>
    </xf>
    <xf numFmtId="0" fontId="11" fillId="0" borderId="0" xfId="1" applyFont="1" applyFill="1" applyAlignment="1">
      <alignment horizontal="left" shrinkToFit="1"/>
    </xf>
    <xf numFmtId="164" fontId="11" fillId="0" borderId="0" xfId="2" applyNumberFormat="1" applyFont="1" applyFill="1" applyBorder="1" applyAlignment="1">
      <alignment horizontal="center" shrinkToFit="1"/>
    </xf>
    <xf numFmtId="0" fontId="7" fillId="0" borderId="0" xfId="1" applyFont="1" applyFill="1" applyBorder="1" applyAlignment="1">
      <alignment horizontal="center" shrinkToFit="1"/>
    </xf>
    <xf numFmtId="4" fontId="4" fillId="0" borderId="0" xfId="1" applyNumberFormat="1" applyFont="1" applyFill="1" applyBorder="1" applyAlignment="1">
      <alignment horizontal="center" shrinkToFit="1"/>
    </xf>
    <xf numFmtId="0" fontId="2" fillId="0" borderId="0" xfId="1" applyFont="1" applyFill="1" applyAlignment="1">
      <alignment horizontal="center" wrapText="1" shrinkToFit="1"/>
    </xf>
    <xf numFmtId="0" fontId="1" fillId="0" borderId="0" xfId="1" applyFont="1" applyFill="1" applyBorder="1" applyAlignment="1">
      <alignment horizontal="left" shrinkToFit="1"/>
    </xf>
    <xf numFmtId="0" fontId="1" fillId="0" borderId="0" xfId="1" applyFont="1" applyFill="1" applyBorder="1" applyAlignment="1">
      <alignment horizontal="right" shrinkToFit="1"/>
    </xf>
    <xf numFmtId="0" fontId="8" fillId="0" borderId="1" xfId="1" applyFont="1" applyBorder="1" applyAlignment="1">
      <alignment horizontal="center"/>
    </xf>
    <xf numFmtId="0" fontId="8" fillId="0" borderId="1" xfId="1" applyFont="1" applyFill="1" applyBorder="1" applyAlignment="1">
      <alignment horizontal="center" shrinkToFit="1"/>
    </xf>
    <xf numFmtId="0" fontId="9" fillId="0" borderId="1" xfId="1" applyFont="1" applyFill="1" applyBorder="1" applyAlignment="1">
      <alignment horizontal="center" shrinkToFit="1"/>
    </xf>
    <xf numFmtId="0" fontId="10" fillId="0" borderId="2" xfId="1" applyFont="1" applyFill="1" applyBorder="1" applyAlignment="1">
      <alignment horizontal="center" shrinkToFit="1"/>
    </xf>
    <xf numFmtId="0" fontId="6" fillId="0" borderId="1" xfId="1" applyFont="1" applyFill="1" applyBorder="1" applyAlignment="1">
      <alignment horizontal="center" shrinkToFit="1"/>
    </xf>
    <xf numFmtId="49" fontId="11" fillId="0" borderId="23" xfId="1" applyNumberFormat="1" applyFont="1" applyFill="1" applyBorder="1" applyAlignment="1">
      <alignment horizontal="center" shrinkToFit="1"/>
    </xf>
    <xf numFmtId="49" fontId="11" fillId="0" borderId="24" xfId="1" applyNumberFormat="1" applyFont="1" applyFill="1" applyBorder="1" applyAlignment="1">
      <alignment horizontal="center" shrinkToFit="1"/>
    </xf>
    <xf numFmtId="49" fontId="4" fillId="0" borderId="23" xfId="1" applyNumberFormat="1" applyFont="1" applyFill="1" applyBorder="1" applyAlignment="1">
      <alignment horizontal="center" shrinkToFit="1"/>
    </xf>
    <xf numFmtId="49" fontId="4" fillId="0" borderId="25" xfId="1" applyNumberFormat="1" applyFont="1" applyFill="1" applyBorder="1" applyAlignment="1">
      <alignment horizontal="center" shrinkToFit="1"/>
    </xf>
    <xf numFmtId="49" fontId="4" fillId="0" borderId="24" xfId="1" applyNumberFormat="1" applyFont="1" applyFill="1" applyBorder="1" applyAlignment="1">
      <alignment horizontal="center" shrinkToFit="1"/>
    </xf>
    <xf numFmtId="0" fontId="10" fillId="0" borderId="14" xfId="1" applyFont="1" applyFill="1" applyBorder="1" applyAlignment="1">
      <alignment horizontal="center" shrinkToFit="1"/>
    </xf>
    <xf numFmtId="0" fontId="10" fillId="0" borderId="15" xfId="1" applyFont="1" applyFill="1" applyBorder="1" applyAlignment="1">
      <alignment horizontal="center" shrinkToFit="1"/>
    </xf>
    <xf numFmtId="0" fontId="10" fillId="0" borderId="16" xfId="1" applyFont="1" applyFill="1" applyBorder="1" applyAlignment="1">
      <alignment horizontal="center" shrinkToFit="1"/>
    </xf>
    <xf numFmtId="0" fontId="1" fillId="0" borderId="17" xfId="1" applyFont="1" applyFill="1" applyBorder="1" applyAlignment="1">
      <alignment horizontal="center" shrinkToFit="1"/>
    </xf>
    <xf numFmtId="0" fontId="1" fillId="0" borderId="18" xfId="1" applyFont="1" applyFill="1" applyBorder="1" applyAlignment="1">
      <alignment horizontal="center" shrinkToFit="1"/>
    </xf>
    <xf numFmtId="0" fontId="1" fillId="0" borderId="19" xfId="1" applyFont="1" applyFill="1" applyBorder="1" applyAlignment="1">
      <alignment horizontal="center" shrinkToFit="1"/>
    </xf>
    <xf numFmtId="0" fontId="1" fillId="0" borderId="12" xfId="1" applyFont="1" applyFill="1" applyBorder="1" applyAlignment="1">
      <alignment horizontal="center" shrinkToFit="1"/>
    </xf>
    <xf numFmtId="0" fontId="1" fillId="0" borderId="13" xfId="1" applyFont="1" applyFill="1" applyBorder="1" applyAlignment="1">
      <alignment horizontal="center" shrinkToFit="1"/>
    </xf>
    <xf numFmtId="0" fontId="1" fillId="0" borderId="20" xfId="1" applyFont="1" applyFill="1" applyBorder="1" applyAlignment="1">
      <alignment horizontal="center" shrinkToFit="1"/>
    </xf>
    <xf numFmtId="0" fontId="1" fillId="0" borderId="21" xfId="1" applyFont="1" applyFill="1" applyBorder="1" applyAlignment="1">
      <alignment horizontal="center" shrinkToFit="1"/>
    </xf>
    <xf numFmtId="0" fontId="1" fillId="0" borderId="22" xfId="1" applyFont="1" applyFill="1" applyBorder="1" applyAlignment="1">
      <alignment horizontal="center" shrinkToFit="1"/>
    </xf>
    <xf numFmtId="0" fontId="1" fillId="0" borderId="14" xfId="1" applyFont="1" applyFill="1" applyBorder="1" applyAlignment="1">
      <alignment horizontal="center" shrinkToFit="1"/>
    </xf>
    <xf numFmtId="0" fontId="1" fillId="0" borderId="15" xfId="1" applyFont="1" applyFill="1" applyBorder="1" applyAlignment="1">
      <alignment horizontal="center" shrinkToFit="1"/>
    </xf>
    <xf numFmtId="165" fontId="1" fillId="0" borderId="15" xfId="1" applyNumberFormat="1" applyFont="1" applyFill="1" applyBorder="1" applyAlignment="1">
      <alignment horizontal="center" shrinkToFit="1"/>
    </xf>
    <xf numFmtId="165" fontId="1" fillId="0" borderId="16" xfId="1" applyNumberFormat="1" applyFont="1" applyFill="1" applyBorder="1" applyAlignment="1">
      <alignment horizontal="center" shrinkToFit="1"/>
    </xf>
    <xf numFmtId="0" fontId="10" fillId="0" borderId="14" xfId="0" applyFont="1" applyFill="1" applyBorder="1" applyAlignment="1">
      <alignment horizontal="center" shrinkToFit="1"/>
    </xf>
    <xf numFmtId="0" fontId="10" fillId="0" borderId="15" xfId="0" applyFont="1" applyFill="1" applyBorder="1" applyAlignment="1">
      <alignment horizontal="center" shrinkToFit="1"/>
    </xf>
    <xf numFmtId="0" fontId="10" fillId="0" borderId="16" xfId="0" applyFont="1" applyFill="1" applyBorder="1" applyAlignment="1">
      <alignment horizontal="center" shrinkToFit="1"/>
    </xf>
    <xf numFmtId="0" fontId="6" fillId="0" borderId="17" xfId="0" applyFont="1" applyFill="1" applyBorder="1" applyAlignment="1">
      <alignment horizontal="center" shrinkToFit="1"/>
    </xf>
    <xf numFmtId="0" fontId="6" fillId="0" borderId="18" xfId="0" applyFont="1" applyFill="1" applyBorder="1" applyAlignment="1">
      <alignment horizontal="center" shrinkToFit="1"/>
    </xf>
    <xf numFmtId="0" fontId="6" fillId="0" borderId="19" xfId="0" applyFont="1" applyFill="1" applyBorder="1" applyAlignment="1">
      <alignment horizontal="center" shrinkToFit="1"/>
    </xf>
    <xf numFmtId="0" fontId="6" fillId="0" borderId="12" xfId="0" applyFont="1" applyFill="1" applyBorder="1" applyAlignment="1">
      <alignment horizontal="center" shrinkToFit="1"/>
    </xf>
    <xf numFmtId="0" fontId="6" fillId="0" borderId="0" xfId="0" applyFont="1" applyFill="1" applyBorder="1" applyAlignment="1">
      <alignment horizontal="center" shrinkToFit="1"/>
    </xf>
    <xf numFmtId="0" fontId="6" fillId="0" borderId="13" xfId="0" applyFont="1" applyFill="1" applyBorder="1" applyAlignment="1">
      <alignment horizontal="center" shrinkToFit="1"/>
    </xf>
    <xf numFmtId="0" fontId="36" fillId="0" borderId="0" xfId="0" applyFont="1" applyAlignment="1">
      <alignment horizontal="left"/>
    </xf>
    <xf numFmtId="0" fontId="6" fillId="0" borderId="20" xfId="0" applyFont="1" applyFill="1" applyBorder="1" applyAlignment="1">
      <alignment horizontal="center" shrinkToFit="1"/>
    </xf>
    <xf numFmtId="0" fontId="6" fillId="0" borderId="21" xfId="0" applyFont="1" applyFill="1" applyBorder="1" applyAlignment="1">
      <alignment horizontal="center" shrinkToFit="1"/>
    </xf>
    <xf numFmtId="0" fontId="6" fillId="0" borderId="22" xfId="0" applyFont="1" applyFill="1" applyBorder="1" applyAlignment="1">
      <alignment horizontal="center" shrinkToFit="1"/>
    </xf>
    <xf numFmtId="165" fontId="1" fillId="0" borderId="15" xfId="1" applyNumberFormat="1" applyFont="1" applyBorder="1" applyAlignment="1">
      <alignment horizontal="center" shrinkToFit="1"/>
    </xf>
    <xf numFmtId="165" fontId="1" fillId="0" borderId="16" xfId="1" applyNumberFormat="1" applyFont="1" applyBorder="1" applyAlignment="1">
      <alignment horizontal="center" shrinkToFit="1"/>
    </xf>
    <xf numFmtId="3" fontId="15" fillId="0" borderId="0" xfId="1" applyNumberFormat="1" applyFont="1" applyFill="1" applyBorder="1" applyAlignment="1">
      <alignment horizontal="center" shrinkToFit="1"/>
    </xf>
    <xf numFmtId="0" fontId="29" fillId="0" borderId="0" xfId="1" applyFont="1" applyFill="1" applyBorder="1" applyAlignment="1">
      <alignment horizontal="left" vertical="center" wrapText="1" shrinkToFit="1"/>
    </xf>
    <xf numFmtId="0" fontId="1" fillId="0" borderId="0" xfId="1" applyFont="1" applyBorder="1" applyAlignment="1">
      <alignment horizontal="right" vertical="center" shrinkToFit="1"/>
    </xf>
    <xf numFmtId="49" fontId="11" fillId="0" borderId="30" xfId="1" applyNumberFormat="1" applyFont="1" applyFill="1" applyBorder="1" applyAlignment="1">
      <alignment horizontal="center" shrinkToFit="1"/>
    </xf>
    <xf numFmtId="49" fontId="11" fillId="0" borderId="31" xfId="1" applyNumberFormat="1" applyFont="1" applyFill="1" applyBorder="1" applyAlignment="1">
      <alignment horizontal="center" shrinkToFit="1"/>
    </xf>
    <xf numFmtId="49" fontId="11" fillId="0" borderId="29" xfId="1" applyNumberFormat="1" applyFont="1" applyFill="1" applyBorder="1" applyAlignment="1">
      <alignment horizontal="center" shrinkToFit="1"/>
    </xf>
    <xf numFmtId="49" fontId="11" fillId="0" borderId="6" xfId="1" applyNumberFormat="1" applyFont="1" applyFill="1" applyBorder="1" applyAlignment="1">
      <alignment horizontal="center" shrinkToFit="1"/>
    </xf>
    <xf numFmtId="49" fontId="11" fillId="0" borderId="8" xfId="1" applyNumberFormat="1" applyFont="1" applyFill="1" applyBorder="1" applyAlignment="1">
      <alignment horizontal="center" shrinkToFit="1"/>
    </xf>
    <xf numFmtId="0" fontId="10" fillId="0" borderId="0" xfId="1" applyFont="1" applyBorder="1" applyAlignment="1">
      <alignment horizontal="center" shrinkToFit="1"/>
    </xf>
    <xf numFmtId="0" fontId="10" fillId="0" borderId="37" xfId="1" applyFont="1" applyBorder="1" applyAlignment="1">
      <alignment horizontal="center" shrinkToFit="1"/>
    </xf>
    <xf numFmtId="4" fontId="4" fillId="0" borderId="38" xfId="1" applyNumberFormat="1" applyFont="1" applyBorder="1" applyAlignment="1">
      <alignment horizontal="right" shrinkToFit="1"/>
    </xf>
    <xf numFmtId="0" fontId="4" fillId="0" borderId="0" xfId="1" applyFont="1" applyBorder="1" applyAlignment="1">
      <alignment horizontal="right" shrinkToFit="1"/>
    </xf>
    <xf numFmtId="0" fontId="4" fillId="0" borderId="37" xfId="1" applyFont="1" applyBorder="1" applyAlignment="1">
      <alignment horizontal="right" shrinkToFit="1"/>
    </xf>
    <xf numFmtId="0" fontId="6" fillId="0" borderId="14" xfId="1" applyFont="1" applyBorder="1" applyAlignment="1">
      <alignment horizontal="center" shrinkToFit="1"/>
    </xf>
    <xf numFmtId="0" fontId="6" fillId="0" borderId="15" xfId="1" applyFont="1" applyBorder="1" applyAlignment="1">
      <alignment horizontal="center" shrinkToFit="1"/>
    </xf>
    <xf numFmtId="0" fontId="6" fillId="0" borderId="16" xfId="1" applyFont="1" applyBorder="1" applyAlignment="1">
      <alignment horizontal="center" shrinkToFit="1"/>
    </xf>
    <xf numFmtId="49" fontId="4" fillId="0" borderId="6" xfId="1" applyNumberFormat="1" applyFont="1" applyBorder="1" applyAlignment="1">
      <alignment horizontal="center" shrinkToFit="1"/>
    </xf>
    <xf numFmtId="49" fontId="4" fillId="0" borderId="8" xfId="1" applyNumberFormat="1" applyFont="1" applyBorder="1" applyAlignment="1">
      <alignment horizontal="center" shrinkToFit="1"/>
    </xf>
    <xf numFmtId="4" fontId="11" fillId="0" borderId="26" xfId="1" applyNumberFormat="1" applyFont="1" applyFill="1" applyBorder="1" applyAlignment="1">
      <alignment horizontal="right" shrinkToFit="1"/>
    </xf>
    <xf numFmtId="0" fontId="17" fillId="0" borderId="0" xfId="1" applyFont="1" applyFill="1" applyBorder="1" applyAlignment="1">
      <alignment horizontal="left" vertical="center" shrinkToFit="1"/>
    </xf>
    <xf numFmtId="0" fontId="14" fillId="0" borderId="0" xfId="1" applyFont="1" applyFill="1" applyBorder="1" applyAlignment="1">
      <alignment horizontal="left" vertical="center" shrinkToFit="1"/>
    </xf>
    <xf numFmtId="0" fontId="27" fillId="0" borderId="0" xfId="1" applyFont="1" applyFill="1" applyBorder="1" applyAlignment="1">
      <alignment horizontal="center" wrapText="1" shrinkToFit="1"/>
    </xf>
    <xf numFmtId="4" fontId="1" fillId="0" borderId="0" xfId="1" applyNumberFormat="1" applyFont="1" applyFill="1" applyBorder="1" applyAlignment="1">
      <alignment horizontal="center" shrinkToFit="1"/>
    </xf>
    <xf numFmtId="3" fontId="1" fillId="0" borderId="0" xfId="1" applyNumberFormat="1" applyFont="1" applyAlignment="1">
      <alignment horizontal="left" shrinkToFit="1"/>
    </xf>
    <xf numFmtId="0" fontId="19" fillId="0" borderId="0" xfId="1" applyFont="1" applyFill="1" applyAlignment="1">
      <alignment horizontal="center" vertical="center" shrinkToFit="1"/>
    </xf>
    <xf numFmtId="0" fontId="14" fillId="0" borderId="0" xfId="1" applyFont="1" applyFill="1" applyBorder="1" applyAlignment="1">
      <alignment horizontal="left" wrapText="1" shrinkToFit="1"/>
    </xf>
    <xf numFmtId="14" fontId="1" fillId="4" borderId="21" xfId="1" applyNumberFormat="1" applyFont="1" applyFill="1" applyBorder="1" applyAlignment="1">
      <alignment horizontal="left" shrinkToFit="1"/>
    </xf>
    <xf numFmtId="14" fontId="1" fillId="4" borderId="22" xfId="1" applyNumberFormat="1" applyFont="1" applyFill="1" applyBorder="1" applyAlignment="1">
      <alignment horizontal="left" shrinkToFit="1"/>
    </xf>
    <xf numFmtId="165" fontId="1" fillId="0" borderId="18" xfId="1" applyNumberFormat="1" applyFont="1" applyBorder="1" applyAlignment="1">
      <alignment horizontal="left" shrinkToFit="1"/>
    </xf>
    <xf numFmtId="165" fontId="1" fillId="0" borderId="19" xfId="1" applyNumberFormat="1" applyFont="1" applyBorder="1" applyAlignment="1">
      <alignment horizontal="left" shrinkToFit="1"/>
    </xf>
    <xf numFmtId="0" fontId="17" fillId="0" borderId="0" xfId="1" applyFont="1" applyFill="1" applyBorder="1" applyAlignment="1">
      <alignment horizontal="center" shrinkToFit="1"/>
    </xf>
    <xf numFmtId="0" fontId="12" fillId="0" borderId="0" xfId="1" applyFont="1" applyBorder="1" applyAlignment="1">
      <alignment horizontal="center" vertical="center" wrapText="1" shrinkToFit="1"/>
    </xf>
    <xf numFmtId="0" fontId="12" fillId="0" borderId="0" xfId="1" applyFont="1" applyFill="1" applyBorder="1" applyAlignment="1">
      <alignment horizontal="justify" vertical="justify" wrapText="1" shrinkToFit="1"/>
    </xf>
    <xf numFmtId="49" fontId="11" fillId="0" borderId="17" xfId="1" applyNumberFormat="1" applyFont="1" applyBorder="1" applyAlignment="1">
      <alignment horizontal="center" shrinkToFit="1"/>
    </xf>
    <xf numFmtId="49" fontId="11" fillId="0" borderId="18" xfId="1" applyNumberFormat="1" applyFont="1" applyBorder="1" applyAlignment="1">
      <alignment horizontal="center" shrinkToFit="1"/>
    </xf>
    <xf numFmtId="49" fontId="11" fillId="0" borderId="19" xfId="1" applyNumberFormat="1" applyFont="1" applyBorder="1" applyAlignment="1">
      <alignment horizontal="center" shrinkToFit="1"/>
    </xf>
    <xf numFmtId="49" fontId="11" fillId="0" borderId="12" xfId="1" applyNumberFormat="1" applyFont="1" applyBorder="1" applyAlignment="1">
      <alignment horizontal="center" shrinkToFit="1"/>
    </xf>
    <xf numFmtId="49" fontId="11" fillId="0" borderId="0" xfId="1" applyNumberFormat="1" applyFont="1" applyBorder="1" applyAlignment="1">
      <alignment horizontal="center" shrinkToFit="1"/>
    </xf>
    <xf numFmtId="49" fontId="11" fillId="0" borderId="13" xfId="1" applyNumberFormat="1" applyFont="1" applyBorder="1" applyAlignment="1">
      <alignment horizontal="center" shrinkToFit="1"/>
    </xf>
    <xf numFmtId="49" fontId="11" fillId="0" borderId="20" xfId="1" applyNumberFormat="1" applyFont="1" applyBorder="1" applyAlignment="1">
      <alignment horizontal="center" shrinkToFit="1"/>
    </xf>
    <xf numFmtId="49" fontId="11" fillId="0" borderId="21" xfId="1" applyNumberFormat="1" applyFont="1" applyBorder="1" applyAlignment="1">
      <alignment horizontal="center" shrinkToFit="1"/>
    </xf>
    <xf numFmtId="49" fontId="11" fillId="0" borderId="22" xfId="1" applyNumberFormat="1" applyFont="1" applyBorder="1" applyAlignment="1">
      <alignment horizontal="center" shrinkToFit="1"/>
    </xf>
    <xf numFmtId="14" fontId="1" fillId="0" borderId="14" xfId="1" applyNumberFormat="1" applyFont="1" applyBorder="1" applyAlignment="1">
      <alignment horizontal="left" shrinkToFit="1"/>
    </xf>
    <xf numFmtId="0" fontId="1" fillId="0" borderId="15" xfId="1" applyFont="1" applyBorder="1" applyAlignment="1">
      <alignment horizontal="left" shrinkToFit="1"/>
    </xf>
    <xf numFmtId="0" fontId="1" fillId="0" borderId="16" xfId="1" applyFont="1" applyBorder="1" applyAlignment="1">
      <alignment horizontal="left" shrinkToFit="1"/>
    </xf>
    <xf numFmtId="49" fontId="1" fillId="0" borderId="14" xfId="1" applyNumberFormat="1" applyFont="1" applyBorder="1" applyAlignment="1">
      <alignment horizontal="center" shrinkToFit="1"/>
    </xf>
    <xf numFmtId="49" fontId="1" fillId="0" borderId="15" xfId="1" applyNumberFormat="1" applyFont="1" applyBorder="1" applyAlignment="1">
      <alignment horizontal="center" shrinkToFit="1"/>
    </xf>
    <xf numFmtId="49" fontId="11" fillId="0" borderId="14" xfId="1" applyNumberFormat="1" applyFont="1" applyBorder="1" applyAlignment="1">
      <alignment horizontal="center" shrinkToFit="1"/>
    </xf>
    <xf numFmtId="49" fontId="11" fillId="0" borderId="15" xfId="1" applyNumberFormat="1" applyFont="1" applyBorder="1" applyAlignment="1">
      <alignment horizontal="center" shrinkToFit="1"/>
    </xf>
    <xf numFmtId="49" fontId="11" fillId="0" borderId="16" xfId="1" applyNumberFormat="1" applyFont="1" applyBorder="1" applyAlignment="1">
      <alignment horizontal="center" shrinkToFit="1"/>
    </xf>
    <xf numFmtId="4" fontId="11" fillId="0" borderId="32" xfId="1" applyNumberFormat="1" applyFont="1" applyFill="1" applyBorder="1" applyAlignment="1">
      <alignment horizontal="right" shrinkToFit="1"/>
    </xf>
    <xf numFmtId="4" fontId="11" fillId="0" borderId="33" xfId="1" applyNumberFormat="1" applyFont="1" applyFill="1" applyBorder="1" applyAlignment="1">
      <alignment horizontal="right" shrinkToFit="1"/>
    </xf>
    <xf numFmtId="49" fontId="4" fillId="0" borderId="28" xfId="1" applyNumberFormat="1" applyFont="1" applyBorder="1" applyAlignment="1">
      <alignment horizontal="center" shrinkToFit="1"/>
    </xf>
    <xf numFmtId="4" fontId="4" fillId="2" borderId="34" xfId="1" applyNumberFormat="1" applyFont="1" applyFill="1" applyBorder="1" applyAlignment="1">
      <alignment horizontal="right" shrinkToFit="1"/>
    </xf>
    <xf numFmtId="4" fontId="4" fillId="2" borderId="35" xfId="1" applyNumberFormat="1" applyFont="1" applyFill="1" applyBorder="1" applyAlignment="1">
      <alignment horizontal="right" shrinkToFit="1"/>
    </xf>
    <xf numFmtId="4" fontId="4" fillId="2" borderId="36" xfId="1" applyNumberFormat="1" applyFont="1" applyFill="1" applyBorder="1" applyAlignment="1">
      <alignment horizontal="right" shrinkToFit="1"/>
    </xf>
    <xf numFmtId="4" fontId="1" fillId="0" borderId="0" xfId="1" applyNumberFormat="1" applyFont="1" applyFill="1" applyAlignment="1">
      <alignment horizontal="right" shrinkToFit="1"/>
    </xf>
    <xf numFmtId="4" fontId="11" fillId="0" borderId="0" xfId="1" applyNumberFormat="1" applyFont="1" applyFill="1" applyBorder="1" applyAlignment="1">
      <alignment horizontal="right" shrinkToFit="1"/>
    </xf>
    <xf numFmtId="0" fontId="2" fillId="0" borderId="0" xfId="1" applyFont="1" applyFill="1" applyAlignment="1">
      <alignment horizontal="center" vertical="center" shrinkToFit="1"/>
    </xf>
    <xf numFmtId="0" fontId="19" fillId="0" borderId="0" xfId="1" applyFont="1" applyBorder="1" applyAlignment="1">
      <alignment horizontal="center" shrinkToFit="1"/>
    </xf>
    <xf numFmtId="0" fontId="19" fillId="0" borderId="9" xfId="1" applyFont="1" applyBorder="1" applyAlignment="1">
      <alignment horizontal="center" shrinkToFit="1"/>
    </xf>
    <xf numFmtId="0" fontId="1" fillId="0" borderId="9" xfId="1" applyFont="1" applyBorder="1" applyAlignment="1">
      <alignment horizontal="center" shrinkToFit="1"/>
    </xf>
    <xf numFmtId="0" fontId="26" fillId="0" borderId="0" xfId="1" applyFont="1" applyFill="1" applyBorder="1" applyAlignment="1">
      <alignment horizontal="center" vertical="justify" wrapText="1" shrinkToFit="1"/>
    </xf>
    <xf numFmtId="0" fontId="16" fillId="0" borderId="0" xfId="1" applyFont="1" applyFill="1" applyBorder="1" applyAlignment="1">
      <alignment horizontal="center" vertical="center" wrapText="1" shrinkToFit="1"/>
    </xf>
    <xf numFmtId="4" fontId="11" fillId="0" borderId="3" xfId="1" applyNumberFormat="1" applyFont="1" applyBorder="1" applyAlignment="1">
      <alignment horizontal="center" shrinkToFit="1"/>
    </xf>
    <xf numFmtId="4" fontId="11" fillId="0" borderId="4" xfId="1" applyNumberFormat="1" applyFont="1" applyBorder="1" applyAlignment="1">
      <alignment horizontal="center" shrinkToFit="1"/>
    </xf>
    <xf numFmtId="4" fontId="11" fillId="0" borderId="5" xfId="1" applyNumberFormat="1" applyFont="1" applyBorder="1" applyAlignment="1">
      <alignment horizontal="center" shrinkToFit="1"/>
    </xf>
    <xf numFmtId="49" fontId="5" fillId="4" borderId="0" xfId="1" applyNumberFormat="1" applyFont="1" applyFill="1" applyBorder="1" applyAlignment="1">
      <alignment horizontal="left" shrinkToFit="1"/>
    </xf>
    <xf numFmtId="0" fontId="24" fillId="0" borderId="0" xfId="1" applyFont="1" applyBorder="1" applyAlignment="1">
      <alignment horizontal="left" vertical="center" shrinkToFit="1"/>
    </xf>
    <xf numFmtId="0" fontId="12" fillId="0" borderId="0" xfId="1" applyFont="1" applyFill="1" applyBorder="1" applyAlignment="1">
      <alignment horizontal="left" vertical="center" wrapText="1" shrinkToFit="1"/>
    </xf>
    <xf numFmtId="0" fontId="14" fillId="0" borderId="0" xfId="1" applyFont="1" applyBorder="1" applyAlignment="1">
      <alignment horizontal="left" shrinkToFit="1"/>
    </xf>
    <xf numFmtId="0" fontId="12" fillId="0" borderId="0" xfId="1" applyFont="1" applyFill="1" applyBorder="1" applyAlignment="1">
      <alignment horizontal="center" vertical="center" wrapText="1" shrinkToFit="1"/>
    </xf>
    <xf numFmtId="0" fontId="22" fillId="0" borderId="0" xfId="1" applyFont="1" applyFill="1" applyBorder="1" applyAlignment="1">
      <alignment horizontal="center" shrinkToFit="1"/>
    </xf>
    <xf numFmtId="0" fontId="12" fillId="0" borderId="0" xfId="1" applyFont="1" applyBorder="1" applyAlignment="1">
      <alignment horizontal="justify" vertical="justify" wrapText="1" shrinkToFit="1"/>
    </xf>
    <xf numFmtId="0" fontId="12" fillId="0" borderId="0" xfId="1" applyFont="1" applyBorder="1" applyAlignment="1">
      <alignment horizontal="left" shrinkToFit="1"/>
    </xf>
    <xf numFmtId="0" fontId="20" fillId="0" borderId="0" xfId="1" applyFont="1" applyFill="1" applyBorder="1" applyAlignment="1">
      <alignment horizontal="left" vertical="center" shrinkToFit="1"/>
    </xf>
    <xf numFmtId="14" fontId="1" fillId="0" borderId="18" xfId="1" applyNumberFormat="1" applyFont="1" applyFill="1" applyBorder="1" applyAlignment="1">
      <alignment horizontal="left" shrinkToFit="1"/>
    </xf>
    <xf numFmtId="14" fontId="1" fillId="0" borderId="19" xfId="1" applyNumberFormat="1" applyFont="1" applyFill="1" applyBorder="1" applyAlignment="1">
      <alignment horizontal="left" shrinkToFit="1"/>
    </xf>
    <xf numFmtId="0" fontId="13" fillId="3" borderId="14" xfId="1" applyFont="1" applyFill="1" applyBorder="1" applyAlignment="1">
      <alignment horizontal="left" shrinkToFit="1"/>
    </xf>
    <xf numFmtId="0" fontId="13" fillId="3" borderId="15" xfId="1" applyFont="1" applyFill="1" applyBorder="1" applyAlignment="1">
      <alignment horizontal="left" shrinkToFit="1"/>
    </xf>
    <xf numFmtId="0" fontId="13" fillId="3" borderId="16" xfId="1" applyFont="1" applyFill="1" applyBorder="1" applyAlignment="1">
      <alignment horizontal="left" shrinkToFit="1"/>
    </xf>
    <xf numFmtId="0" fontId="0" fillId="0" borderId="26" xfId="0" applyBorder="1" applyAlignment="1">
      <alignment horizontal="center"/>
    </xf>
    <xf numFmtId="4" fontId="0" fillId="0" borderId="26" xfId="0" applyNumberFormat="1" applyBorder="1" applyAlignment="1">
      <alignment horizontal="center"/>
    </xf>
    <xf numFmtId="43" fontId="0" fillId="0" borderId="26" xfId="4" applyFon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4" fontId="0" fillId="0" borderId="42" xfId="0" applyNumberFormat="1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2" xfId="0" applyBorder="1" applyAlignment="1">
      <alignment horizontal="center"/>
    </xf>
    <xf numFmtId="4" fontId="0" fillId="0" borderId="42" xfId="0" applyNumberFormat="1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40" xfId="0" applyBorder="1" applyAlignment="1">
      <alignment horizontal="right"/>
    </xf>
    <xf numFmtId="0" fontId="31" fillId="0" borderId="0" xfId="0" applyFont="1" applyAlignment="1">
      <alignment horizontal="center"/>
    </xf>
    <xf numFmtId="0" fontId="32" fillId="0" borderId="14" xfId="0" applyFont="1" applyBorder="1" applyAlignment="1">
      <alignment horizontal="center" wrapText="1"/>
    </xf>
    <xf numFmtId="0" fontId="32" fillId="0" borderId="15" xfId="0" applyFont="1" applyBorder="1" applyAlignment="1">
      <alignment horizontal="center" wrapText="1"/>
    </xf>
    <xf numFmtId="0" fontId="32" fillId="0" borderId="16" xfId="0" applyFont="1" applyBorder="1" applyAlignment="1">
      <alignment horizontal="center" wrapText="1"/>
    </xf>
    <xf numFmtId="4" fontId="0" fillId="0" borderId="66" xfId="0" applyNumberFormat="1" applyBorder="1" applyAlignment="1">
      <alignment horizontal="center"/>
    </xf>
    <xf numFmtId="0" fontId="0" fillId="0" borderId="68" xfId="0" applyBorder="1" applyAlignment="1">
      <alignment horizontal="center"/>
    </xf>
    <xf numFmtId="4" fontId="0" fillId="0" borderId="58" xfId="0" applyNumberFormat="1" applyBorder="1" applyAlignment="1">
      <alignment horizontal="center"/>
    </xf>
    <xf numFmtId="0" fontId="0" fillId="0" borderId="70" xfId="0" applyBorder="1" applyAlignment="1">
      <alignment horizontal="center"/>
    </xf>
    <xf numFmtId="4" fontId="0" fillId="0" borderId="67" xfId="0" applyNumberFormat="1" applyBorder="1" applyAlignment="1">
      <alignment horizontal="center"/>
    </xf>
    <xf numFmtId="4" fontId="0" fillId="0" borderId="69" xfId="0" applyNumberFormat="1" applyBorder="1" applyAlignment="1">
      <alignment horizontal="center"/>
    </xf>
    <xf numFmtId="0" fontId="32" fillId="0" borderId="0" xfId="0" applyFont="1" applyFill="1" applyBorder="1" applyAlignment="1">
      <alignment horizontal="center" wrapText="1"/>
    </xf>
  </cellXfs>
  <cellStyles count="5">
    <cellStyle name="Millares" xfId="4" builtinId="3"/>
    <cellStyle name="Millares_Hoja1" xfId="2"/>
    <cellStyle name="Normal" xfId="0" builtinId="0"/>
    <cellStyle name="Normal 2" xfId="1"/>
    <cellStyle name="Normal 3 2" xfId="3"/>
  </cellStyles>
  <dxfs count="0"/>
  <tableStyles count="0" defaultTableStyle="TableStyleMedium9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3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documentos/SAPNNAET%202022%20FUNCIONAMIENTO%20E%20INVERSION/VARIOS/COMPROMIS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O"/>
      <sheetName val="FEBRERO"/>
      <sheetName val="MARZO"/>
      <sheetName val="ABRIL"/>
      <sheetName val="MAYO"/>
      <sheetName val="JUNIO"/>
      <sheetName val="JULIO"/>
      <sheetName val="AGOSTO"/>
      <sheetName val="SEPTIEMBRE"/>
      <sheetName val="OCTUBRE"/>
      <sheetName val="NOVIEMBRE"/>
      <sheetName val="DICIEMBRE"/>
      <sheetName val="Hoja4"/>
      <sheetName val="Hoja1"/>
      <sheetName val="Hoja2"/>
      <sheetName val="Hoja3"/>
    </sheetNames>
    <sheetDataSet>
      <sheetData sheetId="0">
        <row r="463">
          <cell r="F463">
            <v>40158.03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49"/>
  <sheetViews>
    <sheetView tabSelected="1" view="pageBreakPreview" topLeftCell="D1538" zoomScale="120" zoomScaleNormal="50" zoomScaleSheetLayoutView="120" zoomScalePageLayoutView="50" workbookViewId="0">
      <selection activeCell="AJ1576" sqref="AJ1576"/>
    </sheetView>
  </sheetViews>
  <sheetFormatPr baseColWidth="10" defaultRowHeight="15" x14ac:dyDescent="0.25"/>
  <cols>
    <col min="1" max="3" width="11.42578125" hidden="1" customWidth="1"/>
    <col min="4" max="6" width="2.85546875"/>
    <col min="7" max="8" width="3.85546875" customWidth="1"/>
    <col min="9" max="9" width="3.28515625" customWidth="1"/>
    <col min="10" max="10" width="2.85546875" customWidth="1"/>
    <col min="11" max="11" width="4" customWidth="1"/>
    <col min="12" max="14" width="2.85546875"/>
    <col min="15" max="15" width="7.140625" customWidth="1"/>
    <col min="16" max="16" width="2.85546875"/>
    <col min="17" max="17" width="4.5703125" customWidth="1"/>
    <col min="18" max="20" width="2.85546875"/>
    <col min="21" max="21" width="4.28515625" customWidth="1"/>
    <col min="22" max="22" width="3.28515625" customWidth="1"/>
    <col min="23" max="23" width="3.5703125" customWidth="1"/>
    <col min="24" max="24" width="3.7109375" customWidth="1"/>
    <col min="25" max="25" width="6.85546875" customWidth="1"/>
    <col min="26" max="26" width="3.140625" customWidth="1"/>
    <col min="27" max="27" width="3.7109375" customWidth="1"/>
    <col min="28" max="28" width="3.5703125" customWidth="1"/>
    <col min="29" max="29" width="4.28515625" customWidth="1"/>
    <col min="30" max="30" width="3.85546875" customWidth="1"/>
    <col min="31" max="31" width="3" customWidth="1"/>
    <col min="32" max="32" width="2.85546875" customWidth="1"/>
    <col min="33" max="33" width="4" customWidth="1"/>
    <col min="34" max="34" width="3.28515625" customWidth="1"/>
    <col min="35" max="35" width="22.85546875" style="148" customWidth="1"/>
    <col min="36" max="36" width="19.140625" bestFit="1" customWidth="1"/>
    <col min="37" max="37" width="15.5703125" customWidth="1"/>
    <col min="38" max="38" width="13.85546875" bestFit="1" customWidth="1"/>
  </cols>
  <sheetData>
    <row r="1" spans="4:37" x14ac:dyDescent="0.25">
      <c r="D1" s="461"/>
      <c r="E1" s="566" t="s">
        <v>36</v>
      </c>
      <c r="F1" s="566"/>
      <c r="G1" s="566"/>
      <c r="H1" s="566"/>
      <c r="I1" s="566"/>
      <c r="J1" s="566"/>
      <c r="K1" s="566"/>
      <c r="L1" s="566"/>
      <c r="M1" s="566"/>
      <c r="N1" s="566"/>
      <c r="O1" s="24"/>
      <c r="P1" s="24"/>
      <c r="Q1" s="24"/>
      <c r="R1" s="24"/>
      <c r="S1" s="17"/>
      <c r="T1" s="218"/>
      <c r="U1" s="218"/>
      <c r="V1" s="218"/>
      <c r="W1" s="24"/>
      <c r="X1" s="24"/>
      <c r="Y1" s="24"/>
      <c r="Z1" s="24"/>
      <c r="AA1" s="24"/>
      <c r="AB1" s="24"/>
      <c r="AC1" s="24"/>
      <c r="AD1" s="24"/>
      <c r="AE1" s="24"/>
      <c r="AF1" s="218"/>
      <c r="AG1" s="17"/>
      <c r="AH1" s="7"/>
      <c r="AJ1" s="7"/>
      <c r="AK1" s="7"/>
    </row>
    <row r="2" spans="4:37" s="7" customFormat="1" x14ac:dyDescent="0.25">
      <c r="D2" s="460"/>
      <c r="E2" s="566" t="s">
        <v>0</v>
      </c>
      <c r="F2" s="566"/>
      <c r="G2" s="566"/>
      <c r="H2" s="566"/>
      <c r="I2" s="566"/>
      <c r="J2" s="566"/>
      <c r="K2" s="566"/>
      <c r="L2" s="566"/>
      <c r="M2" s="566"/>
      <c r="N2" s="566"/>
      <c r="O2" s="10"/>
      <c r="P2" s="208"/>
      <c r="Q2" s="208"/>
      <c r="R2" s="208"/>
      <c r="S2" s="208"/>
      <c r="T2" s="208"/>
      <c r="U2" s="208"/>
      <c r="V2" s="208"/>
      <c r="W2" s="9"/>
      <c r="X2" s="9"/>
      <c r="Y2" s="218"/>
      <c r="Z2" s="9"/>
      <c r="AA2" s="9"/>
      <c r="AB2" s="9"/>
      <c r="AC2" s="9"/>
      <c r="AD2" s="9"/>
      <c r="AE2" s="9"/>
      <c r="AF2" s="9"/>
      <c r="AH2" s="17"/>
      <c r="AI2" s="148"/>
    </row>
    <row r="3" spans="4:37" s="7" customFormat="1" x14ac:dyDescent="0.25">
      <c r="D3" s="566" t="s">
        <v>1</v>
      </c>
      <c r="E3" s="566"/>
      <c r="F3" s="566"/>
      <c r="G3" s="566"/>
      <c r="H3" s="566"/>
      <c r="I3" s="566"/>
      <c r="J3" s="566"/>
      <c r="K3" s="566"/>
      <c r="L3" s="566"/>
      <c r="M3" s="566"/>
      <c r="N3" s="566"/>
      <c r="O3" s="10"/>
      <c r="P3" s="11"/>
      <c r="Q3" s="11"/>
      <c r="R3" s="218"/>
      <c r="S3" s="202"/>
      <c r="T3" s="202"/>
      <c r="U3" s="202"/>
      <c r="V3" s="583" t="s">
        <v>2</v>
      </c>
      <c r="W3" s="583"/>
      <c r="X3" s="583"/>
      <c r="Y3" s="12" t="s">
        <v>100</v>
      </c>
      <c r="Z3" s="207" t="s">
        <v>46</v>
      </c>
      <c r="AA3" s="621" t="s">
        <v>383</v>
      </c>
      <c r="AB3" s="621"/>
      <c r="AC3" s="621"/>
      <c r="AD3" s="11" t="s">
        <v>3</v>
      </c>
      <c r="AE3" s="622">
        <v>2025</v>
      </c>
      <c r="AF3" s="622"/>
      <c r="AH3" s="17"/>
      <c r="AI3" s="148"/>
    </row>
    <row r="4" spans="4:37" s="7" customFormat="1" x14ac:dyDescent="0.25">
      <c r="D4" s="566" t="s">
        <v>4</v>
      </c>
      <c r="E4" s="566"/>
      <c r="F4" s="566"/>
      <c r="G4" s="566"/>
      <c r="H4" s="566"/>
      <c r="I4" s="566"/>
      <c r="J4" s="566"/>
      <c r="K4" s="566"/>
      <c r="L4" s="566"/>
      <c r="M4" s="566"/>
      <c r="N4" s="566"/>
      <c r="O4" s="10"/>
      <c r="P4" s="208"/>
      <c r="Q4" s="207"/>
      <c r="R4" s="207"/>
      <c r="S4" s="207"/>
      <c r="T4" s="207"/>
      <c r="U4" s="207"/>
      <c r="V4" s="207"/>
      <c r="W4" s="207"/>
      <c r="X4" s="207"/>
      <c r="Y4" s="202"/>
      <c r="Z4" s="207"/>
      <c r="AA4" s="9"/>
      <c r="AB4" s="9"/>
      <c r="AC4" s="9"/>
      <c r="AD4" s="9"/>
      <c r="AE4" s="9"/>
      <c r="AF4" s="9"/>
      <c r="AH4" s="17"/>
      <c r="AI4" s="148"/>
    </row>
    <row r="5" spans="4:37" s="7" customFormat="1" x14ac:dyDescent="0.25">
      <c r="D5" s="632" t="s">
        <v>5</v>
      </c>
      <c r="E5" s="632"/>
      <c r="F5" s="632"/>
      <c r="G5" s="632"/>
      <c r="H5" s="632"/>
      <c r="I5" s="632"/>
      <c r="J5" s="632"/>
      <c r="K5" s="632"/>
      <c r="L5" s="632"/>
      <c r="M5" s="632"/>
      <c r="N5" s="632"/>
      <c r="O5" s="10"/>
      <c r="P5" s="208"/>
      <c r="Q5" s="208"/>
      <c r="R5" s="208"/>
      <c r="S5" s="208"/>
      <c r="T5" s="208"/>
      <c r="U5" s="208"/>
      <c r="V5" s="208"/>
      <c r="W5" s="9"/>
      <c r="X5" s="9"/>
      <c r="Y5" s="218"/>
      <c r="Z5" s="9"/>
      <c r="AA5" s="9"/>
      <c r="AB5" s="9"/>
      <c r="AC5" s="9"/>
      <c r="AD5" s="9"/>
      <c r="AE5" s="9"/>
      <c r="AF5" s="9"/>
      <c r="AH5" s="17"/>
      <c r="AI5" s="148"/>
    </row>
    <row r="6" spans="4:37" s="7" customFormat="1" ht="18" x14ac:dyDescent="0.25">
      <c r="D6" s="633"/>
      <c r="E6" s="633"/>
      <c r="F6" s="633"/>
      <c r="G6" s="633"/>
      <c r="H6" s="633"/>
      <c r="I6" s="633"/>
      <c r="J6" s="633"/>
      <c r="K6" s="633"/>
      <c r="L6" s="633"/>
      <c r="M6" s="633"/>
      <c r="N6" s="633"/>
      <c r="O6" s="624" t="s">
        <v>6</v>
      </c>
      <c r="P6" s="624"/>
      <c r="Q6" s="624"/>
      <c r="R6" s="624"/>
      <c r="S6" s="624"/>
      <c r="T6" s="624"/>
      <c r="U6" s="624"/>
      <c r="V6" s="624"/>
      <c r="W6" s="624"/>
      <c r="X6" s="624"/>
      <c r="Y6" s="625" t="s">
        <v>401</v>
      </c>
      <c r="Z6" s="625"/>
      <c r="AA6" s="625"/>
      <c r="AB6" s="13"/>
      <c r="AC6" s="13"/>
      <c r="AD6" s="13"/>
      <c r="AE6" s="13"/>
      <c r="AF6" s="13"/>
      <c r="AH6" s="17"/>
      <c r="AI6" s="148"/>
    </row>
    <row r="7" spans="4:37" s="7" customFormat="1" x14ac:dyDescent="0.25">
      <c r="D7" s="612"/>
      <c r="E7" s="612"/>
      <c r="F7" s="612"/>
      <c r="G7" s="612"/>
      <c r="H7" s="612"/>
      <c r="I7" s="612"/>
      <c r="J7" s="612"/>
      <c r="K7" s="612"/>
      <c r="L7" s="612"/>
      <c r="M7" s="612"/>
      <c r="N7" s="612"/>
      <c r="O7" s="14"/>
      <c r="P7" s="14"/>
      <c r="Q7" s="202"/>
      <c r="R7" s="202"/>
      <c r="S7" s="206"/>
      <c r="T7" s="11"/>
      <c r="U7" s="11"/>
      <c r="V7" s="9"/>
      <c r="W7" s="9"/>
      <c r="X7" s="9"/>
      <c r="Y7" s="218"/>
      <c r="Z7" s="9"/>
      <c r="AA7" s="9"/>
      <c r="AB7" s="9"/>
      <c r="AC7" s="9"/>
      <c r="AD7" s="9"/>
      <c r="AE7" s="9"/>
      <c r="AF7" s="9"/>
      <c r="AH7" s="17"/>
      <c r="AI7" s="148"/>
    </row>
    <row r="8" spans="4:37" s="7" customFormat="1" ht="15.75" x14ac:dyDescent="0.25"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23"/>
      <c r="U8" s="23"/>
      <c r="V8" s="613" t="s">
        <v>7</v>
      </c>
      <c r="W8" s="613"/>
      <c r="X8" s="613"/>
      <c r="Y8" s="613"/>
      <c r="Z8" s="613"/>
      <c r="AA8" s="614">
        <f>+X32</f>
        <v>157711.65</v>
      </c>
      <c r="AB8" s="614"/>
      <c r="AC8" s="614"/>
      <c r="AD8" s="614"/>
      <c r="AE8" s="614"/>
      <c r="AF8" s="614"/>
      <c r="AH8" s="17"/>
      <c r="AI8" s="148"/>
    </row>
    <row r="9" spans="4:37" s="7" customFormat="1" x14ac:dyDescent="0.25">
      <c r="D9" s="615" t="s">
        <v>8</v>
      </c>
      <c r="E9" s="615"/>
      <c r="F9" s="615"/>
      <c r="G9" s="615"/>
      <c r="H9" s="615"/>
      <c r="I9" s="616" t="s">
        <v>9</v>
      </c>
      <c r="J9" s="616"/>
      <c r="K9" s="616"/>
      <c r="L9" s="616"/>
      <c r="M9" s="616"/>
      <c r="N9" s="616"/>
      <c r="O9" s="616"/>
      <c r="P9" s="616"/>
      <c r="Q9" s="616"/>
      <c r="R9" s="207"/>
      <c r="S9" s="207"/>
      <c r="T9" s="207"/>
      <c r="U9" s="207"/>
      <c r="V9" s="9"/>
      <c r="W9" s="9"/>
      <c r="X9" s="9"/>
      <c r="Y9" s="218"/>
      <c r="Z9" s="218"/>
      <c r="AA9" s="218"/>
      <c r="AB9" s="9"/>
      <c r="AC9" s="9"/>
      <c r="AD9" s="9"/>
      <c r="AE9" s="9"/>
      <c r="AF9" s="9"/>
      <c r="AH9" s="17"/>
      <c r="AI9" s="148"/>
    </row>
    <row r="10" spans="4:37" s="7" customFormat="1" ht="15" customHeight="1" x14ac:dyDescent="0.25">
      <c r="D10" s="617" t="s">
        <v>10</v>
      </c>
      <c r="E10" s="617"/>
      <c r="F10" s="617"/>
      <c r="G10" s="617"/>
      <c r="H10" s="617"/>
      <c r="I10" s="617"/>
      <c r="J10" s="617"/>
      <c r="K10" s="638" t="s">
        <v>369</v>
      </c>
      <c r="L10" s="662"/>
      <c r="M10" s="662"/>
      <c r="N10" s="662"/>
      <c r="O10" s="662"/>
      <c r="P10" s="662"/>
      <c r="Q10" s="662"/>
      <c r="R10" s="662"/>
      <c r="S10" s="662"/>
      <c r="T10" s="662"/>
      <c r="U10" s="662"/>
      <c r="V10" s="662"/>
      <c r="W10" s="662"/>
      <c r="X10" s="662"/>
      <c r="Y10" s="663" t="s">
        <v>11</v>
      </c>
      <c r="Z10" s="663"/>
      <c r="AA10" s="663"/>
      <c r="AB10" s="663"/>
      <c r="AC10" s="626" t="s">
        <v>370</v>
      </c>
      <c r="AD10" s="626"/>
      <c r="AE10" s="626"/>
      <c r="AF10" s="626"/>
      <c r="AH10" s="17"/>
      <c r="AI10" s="148"/>
    </row>
    <row r="11" spans="4:37" s="7" customFormat="1" ht="15" customHeight="1" x14ac:dyDescent="0.25">
      <c r="D11" s="617" t="s">
        <v>12</v>
      </c>
      <c r="E11" s="617"/>
      <c r="F11" s="617"/>
      <c r="G11" s="617"/>
      <c r="H11" s="617"/>
      <c r="I11" s="551"/>
      <c r="J11" s="551"/>
      <c r="K11" s="551"/>
      <c r="L11" s="551"/>
      <c r="M11" s="551"/>
      <c r="N11" s="551"/>
      <c r="O11" s="551"/>
      <c r="P11" s="551"/>
      <c r="Q11" s="551"/>
      <c r="R11" s="551"/>
      <c r="S11" s="551"/>
      <c r="T11" s="551"/>
      <c r="U11" s="551"/>
      <c r="V11" s="551"/>
      <c r="W11" s="551"/>
      <c r="X11" s="202"/>
      <c r="Y11" s="551" t="s">
        <v>11</v>
      </c>
      <c r="Z11" s="551"/>
      <c r="AA11" s="551"/>
      <c r="AB11" s="551"/>
      <c r="AC11" s="619"/>
      <c r="AD11" s="619"/>
      <c r="AE11" s="619"/>
      <c r="AF11" s="619"/>
      <c r="AH11" s="17"/>
      <c r="AI11" s="148"/>
    </row>
    <row r="12" spans="4:37" s="7" customFormat="1" ht="12" customHeight="1" x14ac:dyDescent="0.25">
      <c r="D12" s="583" t="s">
        <v>13</v>
      </c>
      <c r="E12" s="583"/>
      <c r="F12" s="583"/>
      <c r="G12" s="583"/>
      <c r="H12" s="583"/>
      <c r="I12" s="664" t="s">
        <v>384</v>
      </c>
      <c r="J12" s="664"/>
      <c r="K12" s="664"/>
      <c r="L12" s="664"/>
      <c r="M12" s="664"/>
      <c r="N12" s="664"/>
      <c r="O12" s="664"/>
      <c r="P12" s="664"/>
      <c r="Q12" s="664"/>
      <c r="R12" s="664"/>
      <c r="S12" s="664"/>
      <c r="T12" s="664"/>
      <c r="U12" s="664"/>
      <c r="V12" s="664"/>
      <c r="W12" s="664"/>
      <c r="X12" s="664"/>
      <c r="Y12" s="664"/>
      <c r="Z12" s="664"/>
      <c r="AA12" s="664"/>
      <c r="AB12" s="664"/>
      <c r="AC12" s="664"/>
      <c r="AD12" s="664"/>
      <c r="AE12" s="664"/>
      <c r="AF12" s="664"/>
      <c r="AH12" s="17"/>
      <c r="AI12" s="148"/>
    </row>
    <row r="13" spans="4:37" s="7" customFormat="1" ht="12.75" customHeight="1" x14ac:dyDescent="0.25">
      <c r="D13" s="209"/>
      <c r="E13" s="209"/>
      <c r="F13" s="209"/>
      <c r="G13" s="209"/>
      <c r="H13" s="202"/>
      <c r="I13" s="617"/>
      <c r="J13" s="617"/>
      <c r="K13" s="617"/>
      <c r="L13" s="617"/>
      <c r="M13" s="617"/>
      <c r="N13" s="617"/>
      <c r="O13" s="617"/>
      <c r="P13" s="617"/>
      <c r="Q13" s="617"/>
      <c r="R13" s="617"/>
      <c r="S13" s="617"/>
      <c r="T13" s="617"/>
      <c r="U13" s="617"/>
      <c r="V13" s="617"/>
      <c r="W13" s="617"/>
      <c r="X13" s="617"/>
      <c r="Y13" s="617"/>
      <c r="Z13" s="617"/>
      <c r="AA13" s="617"/>
      <c r="AB13" s="617"/>
      <c r="AC13" s="617"/>
      <c r="AD13" s="617"/>
      <c r="AE13" s="617"/>
      <c r="AF13" s="617"/>
      <c r="AH13" s="17"/>
      <c r="AI13" s="148"/>
    </row>
    <row r="14" spans="4:37" s="7" customFormat="1" ht="12" customHeight="1" x14ac:dyDescent="0.25">
      <c r="D14" s="551" t="s">
        <v>14</v>
      </c>
      <c r="E14" s="551"/>
      <c r="F14" s="551"/>
      <c r="G14" s="551"/>
      <c r="H14" s="551"/>
      <c r="I14" s="699" t="s">
        <v>428</v>
      </c>
      <c r="J14" s="699"/>
      <c r="K14" s="699"/>
      <c r="L14" s="699"/>
      <c r="M14" s="699"/>
      <c r="N14" s="699"/>
      <c r="O14" s="699"/>
      <c r="P14" s="699"/>
      <c r="Q14" s="699"/>
      <c r="R14" s="699"/>
      <c r="S14" s="699"/>
      <c r="T14" s="699"/>
      <c r="U14" s="699"/>
      <c r="V14" s="699"/>
      <c r="W14" s="699"/>
      <c r="X14" s="699"/>
      <c r="Y14" s="699"/>
      <c r="Z14" s="699"/>
      <c r="AA14" s="699"/>
      <c r="AB14" s="699"/>
      <c r="AC14" s="699"/>
      <c r="AD14" s="699"/>
      <c r="AE14" s="699"/>
      <c r="AF14" s="699"/>
      <c r="AG14" s="699"/>
      <c r="AH14" s="17"/>
      <c r="AI14" s="148"/>
    </row>
    <row r="15" spans="4:37" s="7" customFormat="1" ht="18.75" customHeight="1" x14ac:dyDescent="0.25">
      <c r="D15" s="209"/>
      <c r="E15" s="202"/>
      <c r="F15" s="202"/>
      <c r="G15" s="202"/>
      <c r="H15" s="202"/>
      <c r="I15" s="699"/>
      <c r="J15" s="699"/>
      <c r="K15" s="699"/>
      <c r="L15" s="699"/>
      <c r="M15" s="699"/>
      <c r="N15" s="699"/>
      <c r="O15" s="699"/>
      <c r="P15" s="699"/>
      <c r="Q15" s="699"/>
      <c r="R15" s="699"/>
      <c r="S15" s="699"/>
      <c r="T15" s="699"/>
      <c r="U15" s="699"/>
      <c r="V15" s="699"/>
      <c r="W15" s="699"/>
      <c r="X15" s="699"/>
      <c r="Y15" s="699"/>
      <c r="Z15" s="699"/>
      <c r="AA15" s="699"/>
      <c r="AB15" s="699"/>
      <c r="AC15" s="699"/>
      <c r="AD15" s="699"/>
      <c r="AE15" s="699"/>
      <c r="AF15" s="699"/>
      <c r="AG15" s="699"/>
      <c r="AH15" s="17"/>
      <c r="AI15" s="148"/>
    </row>
    <row r="16" spans="4:37" s="7" customFormat="1" ht="15.75" x14ac:dyDescent="0.25">
      <c r="D16" s="208"/>
      <c r="E16" s="208"/>
      <c r="F16" s="208"/>
      <c r="G16" s="208"/>
      <c r="H16" s="208"/>
      <c r="I16" s="208"/>
      <c r="J16" s="208"/>
      <c r="K16" s="208"/>
      <c r="L16" s="641"/>
      <c r="M16" s="641"/>
      <c r="N16" s="641"/>
      <c r="O16" s="641"/>
      <c r="P16" s="641"/>
      <c r="Q16" s="641"/>
      <c r="R16" s="641"/>
      <c r="S16" s="641"/>
      <c r="T16" s="641"/>
      <c r="U16" s="641"/>
      <c r="V16" s="641"/>
      <c r="W16" s="641"/>
      <c r="X16" s="641"/>
      <c r="Y16" s="641"/>
      <c r="Z16" s="210"/>
      <c r="AA16" s="575"/>
      <c r="AB16" s="575"/>
      <c r="AC16" s="575"/>
      <c r="AD16" s="575"/>
      <c r="AE16" s="575"/>
      <c r="AF16" s="575"/>
      <c r="AG16" s="17"/>
      <c r="AH16" s="17"/>
      <c r="AI16" s="148"/>
    </row>
    <row r="17" spans="4:35" s="7" customFormat="1" ht="15.75" x14ac:dyDescent="0.25">
      <c r="D17" s="586" t="s">
        <v>15</v>
      </c>
      <c r="E17" s="586"/>
      <c r="F17" s="586"/>
      <c r="G17" s="586"/>
      <c r="H17" s="586"/>
      <c r="I17" s="586"/>
      <c r="J17" s="586"/>
      <c r="K17" s="586"/>
      <c r="L17" s="586"/>
      <c r="M17" s="586"/>
      <c r="N17" s="586"/>
      <c r="O17" s="586"/>
      <c r="P17" s="586"/>
      <c r="Q17" s="586"/>
      <c r="R17" s="586"/>
      <c r="S17" s="586"/>
      <c r="T17" s="586"/>
      <c r="U17" s="586"/>
      <c r="V17" s="586"/>
      <c r="W17" s="586"/>
      <c r="X17" s="586"/>
      <c r="Y17" s="586"/>
      <c r="Z17" s="586"/>
      <c r="AA17" s="586"/>
      <c r="AB17" s="586"/>
      <c r="AC17" s="586"/>
      <c r="AD17" s="586"/>
      <c r="AE17" s="586"/>
      <c r="AF17" s="586"/>
      <c r="AH17" s="17"/>
      <c r="AI17" s="148"/>
    </row>
    <row r="18" spans="4:35" s="7" customFormat="1" x14ac:dyDescent="0.25">
      <c r="D18" s="9"/>
      <c r="E18" s="587" t="s">
        <v>38</v>
      </c>
      <c r="F18" s="587"/>
      <c r="G18" s="587"/>
      <c r="H18" s="588" t="s">
        <v>39</v>
      </c>
      <c r="I18" s="588"/>
      <c r="J18" s="588"/>
      <c r="K18" s="587" t="s">
        <v>40</v>
      </c>
      <c r="L18" s="587"/>
      <c r="M18" s="587"/>
      <c r="N18" s="587"/>
      <c r="O18" s="587"/>
      <c r="P18" s="587"/>
      <c r="Q18" s="589"/>
      <c r="R18" s="589"/>
      <c r="S18" s="589"/>
      <c r="T18" s="589"/>
      <c r="U18" s="207"/>
      <c r="V18" s="590" t="s">
        <v>16</v>
      </c>
      <c r="W18" s="590"/>
      <c r="X18" s="590"/>
      <c r="Y18" s="202"/>
      <c r="Z18" s="202"/>
      <c r="AA18" s="591" t="s">
        <v>17</v>
      </c>
      <c r="AB18" s="591"/>
      <c r="AC18" s="591"/>
      <c r="AD18" s="591"/>
      <c r="AE18" s="591"/>
      <c r="AF18" s="591"/>
      <c r="AH18" s="17"/>
      <c r="AI18" s="148"/>
    </row>
    <row r="19" spans="4:35" s="7" customFormat="1" x14ac:dyDescent="0.25">
      <c r="D19" s="218"/>
      <c r="E19" s="592">
        <f>+Y23*0.001</f>
        <v>156.68836999999999</v>
      </c>
      <c r="F19" s="593"/>
      <c r="G19" s="594"/>
      <c r="H19" s="592">
        <f>+Y23*3%</f>
        <v>4700.6511</v>
      </c>
      <c r="I19" s="593"/>
      <c r="J19" s="594"/>
      <c r="K19" s="592"/>
      <c r="L19" s="593"/>
      <c r="M19" s="594"/>
      <c r="N19" s="592"/>
      <c r="O19" s="593"/>
      <c r="P19" s="594"/>
      <c r="Q19" s="592"/>
      <c r="R19" s="593"/>
      <c r="S19" s="593"/>
      <c r="T19" s="594"/>
      <c r="U19" s="100"/>
      <c r="V19" s="595">
        <f>+Y24*75%</f>
        <v>767.46</v>
      </c>
      <c r="W19" s="596"/>
      <c r="X19" s="597"/>
      <c r="Y19" s="215"/>
      <c r="Z19" s="15"/>
      <c r="AA19" s="592">
        <f>+E19+H19+V19</f>
        <v>5624.7994699999999</v>
      </c>
      <c r="AB19" s="593"/>
      <c r="AC19" s="593"/>
      <c r="AD19" s="593"/>
      <c r="AE19" s="593"/>
      <c r="AF19" s="594"/>
      <c r="AH19" s="17"/>
      <c r="AI19" s="148"/>
    </row>
    <row r="20" spans="4:35" s="7" customFormat="1" ht="15.75" x14ac:dyDescent="0.25">
      <c r="D20" s="206"/>
      <c r="E20" s="206"/>
      <c r="F20" s="206"/>
      <c r="G20" s="206"/>
      <c r="H20" s="100"/>
      <c r="I20" s="100"/>
      <c r="J20" s="100"/>
      <c r="K20" s="100" t="s">
        <v>63</v>
      </c>
      <c r="L20" s="100"/>
      <c r="M20" s="100"/>
      <c r="N20" s="100"/>
      <c r="O20" s="100"/>
      <c r="P20" s="100"/>
      <c r="Q20" s="100"/>
      <c r="R20" s="100"/>
      <c r="S20" s="100"/>
      <c r="T20" s="100"/>
      <c r="U20" s="666" t="s">
        <v>18</v>
      </c>
      <c r="V20" s="666"/>
      <c r="W20" s="666"/>
      <c r="X20" s="666"/>
      <c r="Y20" s="666"/>
      <c r="Z20" s="667"/>
      <c r="AA20" s="600">
        <f>+X32-AA19</f>
        <v>152086.85053</v>
      </c>
      <c r="AB20" s="601"/>
      <c r="AC20" s="601"/>
      <c r="AD20" s="601"/>
      <c r="AE20" s="601"/>
      <c r="AF20" s="602"/>
      <c r="AH20" s="17"/>
      <c r="AI20" s="148"/>
    </row>
    <row r="21" spans="4:35" s="7" customFormat="1" x14ac:dyDescent="0.25">
      <c r="D21" s="9"/>
      <c r="E21" s="9"/>
      <c r="F21" s="9"/>
      <c r="G21" s="9"/>
      <c r="H21" s="668" t="s">
        <v>19</v>
      </c>
      <c r="I21" s="668"/>
      <c r="J21" s="668"/>
      <c r="K21" s="668"/>
      <c r="L21" s="668"/>
      <c r="M21" s="668"/>
      <c r="N21" s="668"/>
      <c r="O21" s="668"/>
      <c r="P21" s="668"/>
      <c r="Q21" s="668"/>
      <c r="R21" s="668"/>
      <c r="S21" s="668"/>
      <c r="T21" s="668"/>
      <c r="U21" s="668"/>
      <c r="V21" s="668"/>
      <c r="W21" s="668"/>
      <c r="X21" s="658"/>
      <c r="Y21" s="658"/>
      <c r="Z21" s="658"/>
      <c r="AA21" s="658"/>
      <c r="AB21" s="658"/>
      <c r="AC21" s="658"/>
      <c r="AD21" s="658"/>
      <c r="AE21" s="16"/>
      <c r="AF21" s="16"/>
      <c r="AH21" s="17"/>
      <c r="AI21" s="148"/>
    </row>
    <row r="22" spans="4:35" s="7" customFormat="1" x14ac:dyDescent="0.25">
      <c r="D22" s="9"/>
      <c r="E22" s="9"/>
      <c r="F22" s="9"/>
      <c r="G22" s="9"/>
      <c r="H22" s="653" t="s">
        <v>20</v>
      </c>
      <c r="I22" s="654"/>
      <c r="J22" s="653" t="s">
        <v>21</v>
      </c>
      <c r="K22" s="654"/>
      <c r="L22" s="653" t="s">
        <v>22</v>
      </c>
      <c r="M22" s="654"/>
      <c r="N22" s="653" t="s">
        <v>55</v>
      </c>
      <c r="O22" s="654"/>
      <c r="P22" s="653" t="s">
        <v>23</v>
      </c>
      <c r="Q22" s="654"/>
      <c r="R22" s="653" t="s">
        <v>24</v>
      </c>
      <c r="S22" s="654"/>
      <c r="T22" s="653" t="s">
        <v>25</v>
      </c>
      <c r="U22" s="654"/>
      <c r="V22" s="694" t="s">
        <v>26</v>
      </c>
      <c r="W22" s="695"/>
      <c r="X22" s="39" t="s">
        <v>56</v>
      </c>
      <c r="Y22" s="696" t="s">
        <v>27</v>
      </c>
      <c r="Z22" s="697"/>
      <c r="AA22" s="697"/>
      <c r="AB22" s="697"/>
      <c r="AC22" s="697"/>
      <c r="AD22" s="698"/>
      <c r="AE22" s="16"/>
      <c r="AF22" s="16"/>
      <c r="AH22" s="17"/>
      <c r="AI22" s="148"/>
    </row>
    <row r="23" spans="4:35" s="7" customFormat="1" ht="15.75" x14ac:dyDescent="0.25">
      <c r="D23" s="9"/>
      <c r="E23" s="9"/>
      <c r="F23" s="9"/>
      <c r="G23" s="9"/>
      <c r="H23" s="562"/>
      <c r="I23" s="563"/>
      <c r="J23" s="562"/>
      <c r="K23" s="563"/>
      <c r="L23" s="562"/>
      <c r="M23" s="563"/>
      <c r="N23" s="562"/>
      <c r="O23" s="563"/>
      <c r="P23" s="529" t="s">
        <v>359</v>
      </c>
      <c r="Q23" s="530"/>
      <c r="R23" s="529" t="s">
        <v>35</v>
      </c>
      <c r="S23" s="530"/>
      <c r="T23" s="529" t="s">
        <v>35</v>
      </c>
      <c r="U23" s="530"/>
      <c r="V23" s="529" t="s">
        <v>28</v>
      </c>
      <c r="W23" s="530"/>
      <c r="X23" s="40"/>
      <c r="Y23" s="580">
        <v>156688.37</v>
      </c>
      <c r="Z23" s="581"/>
      <c r="AA23" s="581"/>
      <c r="AB23" s="581"/>
      <c r="AC23" s="581"/>
      <c r="AD23" s="582"/>
      <c r="AE23" s="16"/>
      <c r="AF23" s="16"/>
      <c r="AH23" s="17"/>
      <c r="AI23" s="148"/>
    </row>
    <row r="24" spans="4:35" s="7" customFormat="1" ht="15.75" x14ac:dyDescent="0.25">
      <c r="D24" s="9"/>
      <c r="E24" s="9"/>
      <c r="F24" s="9"/>
      <c r="G24" s="9"/>
      <c r="H24" s="562"/>
      <c r="I24" s="563"/>
      <c r="J24" s="562"/>
      <c r="K24" s="563"/>
      <c r="L24" s="562"/>
      <c r="M24" s="563"/>
      <c r="N24" s="562"/>
      <c r="O24" s="563"/>
      <c r="P24" s="562" t="s">
        <v>294</v>
      </c>
      <c r="Q24" s="563"/>
      <c r="R24" s="562" t="s">
        <v>37</v>
      </c>
      <c r="S24" s="563"/>
      <c r="T24" s="562" t="s">
        <v>35</v>
      </c>
      <c r="U24" s="563"/>
      <c r="V24" s="562" t="s">
        <v>28</v>
      </c>
      <c r="W24" s="563"/>
      <c r="X24" s="368"/>
      <c r="Y24" s="580">
        <v>1023.28</v>
      </c>
      <c r="Z24" s="581"/>
      <c r="AA24" s="581"/>
      <c r="AB24" s="581"/>
      <c r="AC24" s="581"/>
      <c r="AD24" s="582"/>
      <c r="AE24" s="16"/>
      <c r="AF24" s="16"/>
      <c r="AH24" s="17"/>
      <c r="AI24" s="148">
        <v>233886024</v>
      </c>
    </row>
    <row r="25" spans="4:35" s="7" customFormat="1" ht="15.75" x14ac:dyDescent="0.25">
      <c r="D25" s="9"/>
      <c r="E25" s="9"/>
      <c r="F25" s="9"/>
      <c r="G25" s="9"/>
      <c r="H25" s="562"/>
      <c r="I25" s="563"/>
      <c r="J25" s="562"/>
      <c r="K25" s="563"/>
      <c r="L25" s="562"/>
      <c r="M25" s="563"/>
      <c r="N25" s="562"/>
      <c r="O25" s="563"/>
      <c r="P25" s="562"/>
      <c r="Q25" s="563"/>
      <c r="R25" s="562"/>
      <c r="S25" s="563"/>
      <c r="T25" s="562"/>
      <c r="U25" s="563"/>
      <c r="V25" s="562"/>
      <c r="W25" s="563"/>
      <c r="X25" s="41"/>
      <c r="Y25" s="580"/>
      <c r="Z25" s="581"/>
      <c r="AA25" s="581"/>
      <c r="AB25" s="581"/>
      <c r="AC25" s="581"/>
      <c r="AD25" s="582"/>
      <c r="AE25" s="16" t="s">
        <v>44</v>
      </c>
      <c r="AF25" s="16"/>
      <c r="AH25" s="17"/>
      <c r="AI25" s="148">
        <v>1229669896.8</v>
      </c>
    </row>
    <row r="26" spans="4:35" s="7" customFormat="1" ht="15.75" x14ac:dyDescent="0.25">
      <c r="D26" s="9"/>
      <c r="E26" s="9"/>
      <c r="F26" s="9"/>
      <c r="G26" s="9"/>
      <c r="H26" s="562"/>
      <c r="I26" s="563"/>
      <c r="J26" s="562"/>
      <c r="K26" s="563"/>
      <c r="L26" s="562"/>
      <c r="M26" s="563"/>
      <c r="N26" s="562"/>
      <c r="O26" s="563"/>
      <c r="P26" s="529"/>
      <c r="Q26" s="530"/>
      <c r="R26" s="562"/>
      <c r="S26" s="563"/>
      <c r="T26" s="529"/>
      <c r="U26" s="530"/>
      <c r="V26" s="529"/>
      <c r="W26" s="530"/>
      <c r="X26" s="30"/>
      <c r="Y26" s="531"/>
      <c r="Z26" s="532"/>
      <c r="AA26" s="532"/>
      <c r="AB26" s="532"/>
      <c r="AC26" s="532"/>
      <c r="AD26" s="533"/>
      <c r="AE26" s="16"/>
      <c r="AF26" s="16"/>
      <c r="AH26" s="17"/>
      <c r="AI26" s="148">
        <f>AI25+AI24</f>
        <v>1463555920.8</v>
      </c>
    </row>
    <row r="27" spans="4:35" s="7" customFormat="1" ht="15.75" x14ac:dyDescent="0.25">
      <c r="D27" s="9"/>
      <c r="E27" s="9"/>
      <c r="F27" s="9"/>
      <c r="G27" s="9"/>
      <c r="H27" s="562"/>
      <c r="I27" s="563"/>
      <c r="J27" s="562"/>
      <c r="K27" s="563"/>
      <c r="L27" s="562"/>
      <c r="M27" s="563"/>
      <c r="N27" s="562"/>
      <c r="O27" s="563"/>
      <c r="P27" s="529"/>
      <c r="Q27" s="530"/>
      <c r="R27" s="562"/>
      <c r="S27" s="563"/>
      <c r="T27" s="529"/>
      <c r="U27" s="530"/>
      <c r="V27" s="529"/>
      <c r="W27" s="530"/>
      <c r="X27" s="30"/>
      <c r="Y27" s="531"/>
      <c r="Z27" s="532"/>
      <c r="AA27" s="532"/>
      <c r="AB27" s="532"/>
      <c r="AC27" s="532"/>
      <c r="AD27" s="533"/>
      <c r="AE27" s="16"/>
      <c r="AF27" s="16"/>
      <c r="AH27" s="17"/>
      <c r="AI27" s="148"/>
    </row>
    <row r="28" spans="4:35" s="7" customFormat="1" ht="15.75" x14ac:dyDescent="0.25">
      <c r="D28" s="9"/>
      <c r="E28" s="9"/>
      <c r="F28" s="9"/>
      <c r="G28" s="9"/>
      <c r="H28" s="562"/>
      <c r="I28" s="563"/>
      <c r="J28" s="562"/>
      <c r="K28" s="563"/>
      <c r="L28" s="562"/>
      <c r="M28" s="563"/>
      <c r="N28" s="562"/>
      <c r="O28" s="563"/>
      <c r="P28" s="529"/>
      <c r="Q28" s="530"/>
      <c r="R28" s="562"/>
      <c r="S28" s="563"/>
      <c r="T28" s="529"/>
      <c r="U28" s="530"/>
      <c r="V28" s="529"/>
      <c r="W28" s="530"/>
      <c r="X28" s="30"/>
      <c r="Y28" s="531"/>
      <c r="Z28" s="532"/>
      <c r="AA28" s="532"/>
      <c r="AB28" s="532"/>
      <c r="AC28" s="532"/>
      <c r="AD28" s="533"/>
      <c r="AE28" s="16"/>
      <c r="AF28" s="16"/>
      <c r="AH28" s="17"/>
      <c r="AI28" s="148"/>
    </row>
    <row r="29" spans="4:35" s="7" customFormat="1" ht="15.75" x14ac:dyDescent="0.25">
      <c r="D29" s="9"/>
      <c r="E29" s="9"/>
      <c r="F29" s="9"/>
      <c r="G29" s="9"/>
      <c r="H29" s="529"/>
      <c r="I29" s="530"/>
      <c r="J29" s="529"/>
      <c r="K29" s="530"/>
      <c r="L29" s="529"/>
      <c r="M29" s="530"/>
      <c r="N29" s="529"/>
      <c r="O29" s="530"/>
      <c r="P29" s="529"/>
      <c r="Q29" s="530"/>
      <c r="R29" s="529"/>
      <c r="S29" s="530"/>
      <c r="T29" s="529"/>
      <c r="U29" s="530"/>
      <c r="V29" s="529"/>
      <c r="W29" s="530"/>
      <c r="X29" s="30"/>
      <c r="Y29" s="30"/>
      <c r="Z29" s="33"/>
      <c r="AA29" s="33"/>
      <c r="AB29" s="33"/>
      <c r="AC29" s="33"/>
      <c r="AD29" s="34"/>
      <c r="AE29" s="16"/>
      <c r="AF29" s="16"/>
      <c r="AH29" s="17"/>
      <c r="AI29" s="148"/>
    </row>
    <row r="30" spans="4:35" s="7" customFormat="1" ht="15.75" x14ac:dyDescent="0.25">
      <c r="D30" s="9"/>
      <c r="E30" s="9"/>
      <c r="F30" s="9"/>
      <c r="G30" s="9"/>
      <c r="H30" s="529"/>
      <c r="I30" s="530"/>
      <c r="J30" s="529"/>
      <c r="K30" s="530"/>
      <c r="L30" s="529"/>
      <c r="M30" s="530"/>
      <c r="N30" s="529"/>
      <c r="O30" s="530"/>
      <c r="P30" s="529"/>
      <c r="Q30" s="530"/>
      <c r="R30" s="529"/>
      <c r="S30" s="530"/>
      <c r="T30" s="529"/>
      <c r="U30" s="530"/>
      <c r="V30" s="529"/>
      <c r="W30" s="530"/>
      <c r="X30" s="30"/>
      <c r="Y30" s="30"/>
      <c r="Z30" s="33"/>
      <c r="AA30" s="33"/>
      <c r="AB30" s="33"/>
      <c r="AC30" s="33"/>
      <c r="AD30" s="34"/>
      <c r="AE30" s="16"/>
      <c r="AF30" s="16"/>
      <c r="AH30" s="17"/>
      <c r="AI30" s="148"/>
    </row>
    <row r="31" spans="4:35" s="7" customFormat="1" ht="15.75" x14ac:dyDescent="0.25">
      <c r="D31" s="9"/>
      <c r="E31" s="9"/>
      <c r="F31" s="9"/>
      <c r="G31" s="9"/>
      <c r="H31" s="529"/>
      <c r="I31" s="530"/>
      <c r="J31" s="529"/>
      <c r="K31" s="530"/>
      <c r="L31" s="529"/>
      <c r="M31" s="530"/>
      <c r="N31" s="529"/>
      <c r="O31" s="530"/>
      <c r="P31" s="529"/>
      <c r="Q31" s="530"/>
      <c r="R31" s="529"/>
      <c r="S31" s="530"/>
      <c r="T31" s="529"/>
      <c r="U31" s="530"/>
      <c r="V31" s="529"/>
      <c r="W31" s="530"/>
      <c r="X31" s="30"/>
      <c r="Y31" s="30"/>
      <c r="Z31" s="33"/>
      <c r="AA31" s="33"/>
      <c r="AB31" s="33"/>
      <c r="AC31" s="33"/>
      <c r="AD31" s="34"/>
      <c r="AE31" s="16"/>
      <c r="AF31" s="16"/>
      <c r="AH31" s="17"/>
      <c r="AI31" s="148"/>
    </row>
    <row r="32" spans="4:35" s="7" customFormat="1" ht="16.5" thickBot="1" x14ac:dyDescent="0.3">
      <c r="D32" s="9"/>
      <c r="E32" s="9"/>
      <c r="F32" s="9"/>
      <c r="G32" s="9"/>
      <c r="H32" s="534"/>
      <c r="I32" s="535"/>
      <c r="J32" s="534"/>
      <c r="K32" s="535"/>
      <c r="L32" s="534"/>
      <c r="M32" s="535"/>
      <c r="N32" s="534"/>
      <c r="O32" s="535"/>
      <c r="P32" s="534"/>
      <c r="Q32" s="535"/>
      <c r="R32" s="536"/>
      <c r="S32" s="537"/>
      <c r="T32" s="538" t="s">
        <v>29</v>
      </c>
      <c r="U32" s="539"/>
      <c r="V32" s="539"/>
      <c r="W32" s="540"/>
      <c r="X32" s="541">
        <f>SUM(Y23:AD31)</f>
        <v>157711.65</v>
      </c>
      <c r="Y32" s="542"/>
      <c r="Z32" s="542"/>
      <c r="AA32" s="542"/>
      <c r="AB32" s="542"/>
      <c r="AC32" s="542"/>
      <c r="AD32" s="543"/>
      <c r="AE32" s="9"/>
      <c r="AF32" s="36"/>
      <c r="AH32" s="17"/>
      <c r="AI32" s="148"/>
    </row>
    <row r="33" spans="4:35" s="7" customFormat="1" ht="15.75" thickBot="1" x14ac:dyDescent="0.3">
      <c r="D33" s="9"/>
      <c r="E33" s="9"/>
      <c r="F33" s="9"/>
      <c r="G33" s="544" t="s">
        <v>30</v>
      </c>
      <c r="H33" s="545"/>
      <c r="I33" s="545"/>
      <c r="J33" s="545"/>
      <c r="K33" s="545"/>
      <c r="L33" s="545"/>
      <c r="M33" s="545"/>
      <c r="N33" s="545"/>
      <c r="O33" s="545"/>
      <c r="P33" s="545"/>
      <c r="Q33" s="545"/>
      <c r="R33" s="546"/>
      <c r="S33" s="22"/>
      <c r="T33" s="544" t="s">
        <v>31</v>
      </c>
      <c r="U33" s="545"/>
      <c r="V33" s="545"/>
      <c r="W33" s="545"/>
      <c r="X33" s="545"/>
      <c r="Y33" s="545"/>
      <c r="Z33" s="545"/>
      <c r="AA33" s="545"/>
      <c r="AB33" s="545"/>
      <c r="AC33" s="545"/>
      <c r="AD33" s="545"/>
      <c r="AE33" s="546"/>
      <c r="AF33" s="16"/>
      <c r="AH33" s="17"/>
      <c r="AI33" s="148"/>
    </row>
    <row r="34" spans="4:35" s="7" customFormat="1" x14ac:dyDescent="0.25">
      <c r="D34" s="218"/>
      <c r="E34" s="218"/>
      <c r="F34" s="218"/>
      <c r="G34" s="547"/>
      <c r="H34" s="548"/>
      <c r="I34" s="548"/>
      <c r="J34" s="548"/>
      <c r="K34" s="548"/>
      <c r="L34" s="548"/>
      <c r="M34" s="548"/>
      <c r="N34" s="548"/>
      <c r="O34" s="548"/>
      <c r="P34" s="548"/>
      <c r="Q34" s="548"/>
      <c r="R34" s="549"/>
      <c r="S34" s="202"/>
      <c r="T34" s="547"/>
      <c r="U34" s="548"/>
      <c r="V34" s="548"/>
      <c r="W34" s="548"/>
      <c r="X34" s="548"/>
      <c r="Y34" s="548"/>
      <c r="Z34" s="548"/>
      <c r="AA34" s="548"/>
      <c r="AB34" s="548"/>
      <c r="AC34" s="548"/>
      <c r="AD34" s="548"/>
      <c r="AE34" s="549"/>
      <c r="AF34" s="15"/>
      <c r="AH34" s="17"/>
      <c r="AI34" s="148"/>
    </row>
    <row r="35" spans="4:35" s="7" customFormat="1" x14ac:dyDescent="0.25">
      <c r="D35" s="218"/>
      <c r="E35" s="218"/>
      <c r="F35" s="218"/>
      <c r="G35" s="550"/>
      <c r="H35" s="551"/>
      <c r="I35" s="551"/>
      <c r="J35" s="551"/>
      <c r="K35" s="551"/>
      <c r="L35" s="551"/>
      <c r="M35" s="551"/>
      <c r="N35" s="551"/>
      <c r="O35" s="551"/>
      <c r="P35" s="551"/>
      <c r="Q35" s="551"/>
      <c r="R35" s="552"/>
      <c r="S35" s="202"/>
      <c r="T35" s="550"/>
      <c r="U35" s="551"/>
      <c r="V35" s="551"/>
      <c r="W35" s="551"/>
      <c r="X35" s="551"/>
      <c r="Y35" s="551"/>
      <c r="Z35" s="551"/>
      <c r="AA35" s="551"/>
      <c r="AB35" s="551"/>
      <c r="AC35" s="551"/>
      <c r="AD35" s="551"/>
      <c r="AE35" s="552"/>
      <c r="AF35" s="15"/>
      <c r="AH35" s="17"/>
      <c r="AI35" s="148"/>
    </row>
    <row r="36" spans="4:35" s="7" customFormat="1" x14ac:dyDescent="0.25">
      <c r="D36" s="218"/>
      <c r="E36" s="218"/>
      <c r="F36" s="218"/>
      <c r="G36" s="550"/>
      <c r="H36" s="551"/>
      <c r="I36" s="551"/>
      <c r="J36" s="551"/>
      <c r="K36" s="551"/>
      <c r="L36" s="551"/>
      <c r="M36" s="551"/>
      <c r="N36" s="551"/>
      <c r="O36" s="551"/>
      <c r="P36" s="551"/>
      <c r="Q36" s="551"/>
      <c r="R36" s="552"/>
      <c r="S36" s="202"/>
      <c r="T36" s="550"/>
      <c r="U36" s="551"/>
      <c r="V36" s="551"/>
      <c r="W36" s="551"/>
      <c r="X36" s="551"/>
      <c r="Y36" s="551"/>
      <c r="Z36" s="551"/>
      <c r="AA36" s="551"/>
      <c r="AB36" s="551"/>
      <c r="AC36" s="551"/>
      <c r="AD36" s="551"/>
      <c r="AE36" s="552"/>
      <c r="AF36" s="15"/>
      <c r="AH36" s="17"/>
      <c r="AI36" s="148"/>
    </row>
    <row r="37" spans="4:35" s="7" customFormat="1" ht="15.75" thickBot="1" x14ac:dyDescent="0.3">
      <c r="D37" s="218"/>
      <c r="E37" s="218"/>
      <c r="F37" s="218"/>
      <c r="G37" s="553"/>
      <c r="H37" s="554"/>
      <c r="I37" s="554"/>
      <c r="J37" s="554"/>
      <c r="K37" s="554"/>
      <c r="L37" s="554"/>
      <c r="M37" s="554"/>
      <c r="N37" s="554"/>
      <c r="O37" s="554"/>
      <c r="P37" s="554"/>
      <c r="Q37" s="554"/>
      <c r="R37" s="555"/>
      <c r="S37" s="202"/>
      <c r="T37" s="553"/>
      <c r="U37" s="554"/>
      <c r="V37" s="554"/>
      <c r="W37" s="554"/>
      <c r="X37" s="554"/>
      <c r="Y37" s="554"/>
      <c r="Z37" s="554"/>
      <c r="AA37" s="554"/>
      <c r="AB37" s="554"/>
      <c r="AC37" s="554"/>
      <c r="AD37" s="554"/>
      <c r="AE37" s="555"/>
      <c r="AF37" s="15"/>
      <c r="AH37" s="17"/>
      <c r="AI37" s="148"/>
    </row>
    <row r="38" spans="4:35" s="7" customFormat="1" ht="15.75" thickBot="1" x14ac:dyDescent="0.3">
      <c r="D38" s="218"/>
      <c r="E38" s="218"/>
      <c r="F38" s="218"/>
      <c r="G38" s="517" t="s">
        <v>32</v>
      </c>
      <c r="H38" s="518"/>
      <c r="I38" s="518"/>
      <c r="J38" s="643">
        <v>45674</v>
      </c>
      <c r="K38" s="643"/>
      <c r="L38" s="643"/>
      <c r="M38" s="643"/>
      <c r="N38" s="643"/>
      <c r="O38" s="643"/>
      <c r="P38" s="643"/>
      <c r="Q38" s="643"/>
      <c r="R38" s="644"/>
      <c r="S38" s="202"/>
      <c r="T38" s="517" t="s">
        <v>32</v>
      </c>
      <c r="U38" s="518"/>
      <c r="V38" s="518"/>
      <c r="W38" s="521"/>
      <c r="X38" s="521"/>
      <c r="Y38" s="521"/>
      <c r="Z38" s="521"/>
      <c r="AA38" s="521"/>
      <c r="AB38" s="521"/>
      <c r="AC38" s="521"/>
      <c r="AD38" s="521"/>
      <c r="AE38" s="522"/>
      <c r="AF38" s="15"/>
      <c r="AH38" s="17"/>
      <c r="AI38" s="148"/>
    </row>
    <row r="39" spans="4:35" s="7" customFormat="1" ht="15.75" thickBot="1" x14ac:dyDescent="0.3">
      <c r="D39" s="218"/>
      <c r="E39" s="218"/>
      <c r="F39" s="218"/>
      <c r="G39" s="523" t="s">
        <v>33</v>
      </c>
      <c r="H39" s="524"/>
      <c r="I39" s="524"/>
      <c r="J39" s="524"/>
      <c r="K39" s="524"/>
      <c r="L39" s="524"/>
      <c r="M39" s="524"/>
      <c r="N39" s="524"/>
      <c r="O39" s="524"/>
      <c r="P39" s="524"/>
      <c r="Q39" s="524"/>
      <c r="R39" s="525"/>
      <c r="T39" s="523" t="s">
        <v>34</v>
      </c>
      <c r="U39" s="524"/>
      <c r="V39" s="524"/>
      <c r="W39" s="524"/>
      <c r="X39" s="524"/>
      <c r="Y39" s="524"/>
      <c r="Z39" s="524"/>
      <c r="AA39" s="524"/>
      <c r="AB39" s="524"/>
      <c r="AC39" s="524"/>
      <c r="AD39" s="524"/>
      <c r="AE39" s="525"/>
      <c r="AF39" s="15"/>
      <c r="AH39" s="17"/>
      <c r="AI39" s="148"/>
    </row>
    <row r="40" spans="4:35" s="7" customFormat="1" x14ac:dyDescent="0.25">
      <c r="D40" s="218"/>
      <c r="E40" s="218"/>
      <c r="F40" s="218"/>
      <c r="G40" s="526"/>
      <c r="H40" s="527"/>
      <c r="I40" s="527"/>
      <c r="J40" s="527"/>
      <c r="K40" s="527"/>
      <c r="L40" s="527"/>
      <c r="M40" s="527"/>
      <c r="N40" s="527"/>
      <c r="O40" s="527"/>
      <c r="P40" s="527"/>
      <c r="Q40" s="527"/>
      <c r="R40" s="528"/>
      <c r="T40" s="526"/>
      <c r="U40" s="527"/>
      <c r="V40" s="527"/>
      <c r="W40" s="527"/>
      <c r="X40" s="527"/>
      <c r="Y40" s="527"/>
      <c r="Z40" s="527"/>
      <c r="AA40" s="527"/>
      <c r="AB40" s="527"/>
      <c r="AC40" s="527"/>
      <c r="AD40" s="527"/>
      <c r="AE40" s="528"/>
      <c r="AF40" s="15"/>
      <c r="AH40" s="17"/>
      <c r="AI40" s="148"/>
    </row>
    <row r="41" spans="4:35" s="7" customFormat="1" x14ac:dyDescent="0.25">
      <c r="D41" s="218"/>
      <c r="E41" s="218"/>
      <c r="F41" s="218"/>
      <c r="G41" s="556"/>
      <c r="H41" s="557"/>
      <c r="I41" s="557"/>
      <c r="J41" s="557"/>
      <c r="K41" s="557"/>
      <c r="L41" s="557"/>
      <c r="M41" s="557"/>
      <c r="N41" s="557"/>
      <c r="O41" s="557"/>
      <c r="P41" s="557"/>
      <c r="Q41" s="557"/>
      <c r="R41" s="558"/>
      <c r="T41" s="556"/>
      <c r="U41" s="557"/>
      <c r="V41" s="557"/>
      <c r="W41" s="557"/>
      <c r="X41" s="557"/>
      <c r="Y41" s="557"/>
      <c r="Z41" s="557"/>
      <c r="AA41" s="557"/>
      <c r="AB41" s="557"/>
      <c r="AC41" s="557"/>
      <c r="AD41" s="557"/>
      <c r="AE41" s="558"/>
      <c r="AF41" s="218"/>
      <c r="AH41" s="17"/>
      <c r="AI41" s="148"/>
    </row>
    <row r="42" spans="4:35" s="7" customFormat="1" x14ac:dyDescent="0.25">
      <c r="D42" s="218"/>
      <c r="E42" s="218"/>
      <c r="F42" s="218"/>
      <c r="G42" s="556"/>
      <c r="H42" s="557"/>
      <c r="I42" s="557"/>
      <c r="J42" s="557"/>
      <c r="K42" s="557"/>
      <c r="L42" s="557"/>
      <c r="M42" s="557"/>
      <c r="N42" s="557"/>
      <c r="O42" s="557"/>
      <c r="P42" s="557"/>
      <c r="Q42" s="557"/>
      <c r="R42" s="558"/>
      <c r="T42" s="556"/>
      <c r="U42" s="557"/>
      <c r="V42" s="557"/>
      <c r="W42" s="557"/>
      <c r="X42" s="557"/>
      <c r="Y42" s="557"/>
      <c r="Z42" s="557"/>
      <c r="AA42" s="557"/>
      <c r="AB42" s="557"/>
      <c r="AC42" s="557"/>
      <c r="AD42" s="557"/>
      <c r="AE42" s="558"/>
      <c r="AF42" s="218"/>
      <c r="AH42" s="17"/>
      <c r="AI42" s="148"/>
    </row>
    <row r="43" spans="4:35" s="7" customFormat="1" ht="15.75" thickBot="1" x14ac:dyDescent="0.3">
      <c r="D43" s="218"/>
      <c r="E43" s="218"/>
      <c r="F43" s="218"/>
      <c r="G43" s="559"/>
      <c r="H43" s="560"/>
      <c r="I43" s="560"/>
      <c r="J43" s="560"/>
      <c r="K43" s="560"/>
      <c r="L43" s="560"/>
      <c r="M43" s="560"/>
      <c r="N43" s="560"/>
      <c r="O43" s="560"/>
      <c r="P43" s="560"/>
      <c r="Q43" s="560"/>
      <c r="R43" s="561"/>
      <c r="T43" s="559"/>
      <c r="U43" s="560"/>
      <c r="V43" s="560"/>
      <c r="W43" s="560"/>
      <c r="X43" s="560"/>
      <c r="Y43" s="560"/>
      <c r="Z43" s="560"/>
      <c r="AA43" s="560"/>
      <c r="AB43" s="560"/>
      <c r="AC43" s="560"/>
      <c r="AD43" s="560"/>
      <c r="AE43" s="561"/>
      <c r="AF43" s="218"/>
      <c r="AH43" s="17"/>
      <c r="AI43" s="148"/>
    </row>
    <row r="44" spans="4:35" s="7" customFormat="1" ht="15.75" thickBot="1" x14ac:dyDescent="0.3">
      <c r="D44" s="218"/>
      <c r="E44" s="218"/>
      <c r="F44" s="202"/>
      <c r="G44" s="517" t="s">
        <v>32</v>
      </c>
      <c r="H44" s="518"/>
      <c r="I44" s="518"/>
      <c r="J44" s="521"/>
      <c r="K44" s="521"/>
      <c r="L44" s="521"/>
      <c r="M44" s="521"/>
      <c r="N44" s="521"/>
      <c r="O44" s="521"/>
      <c r="P44" s="521"/>
      <c r="Q44" s="521"/>
      <c r="R44" s="522"/>
      <c r="T44" s="517" t="s">
        <v>32</v>
      </c>
      <c r="U44" s="518"/>
      <c r="V44" s="518"/>
      <c r="W44" s="521"/>
      <c r="X44" s="521"/>
      <c r="Y44" s="521"/>
      <c r="Z44" s="521"/>
      <c r="AA44" s="521"/>
      <c r="AB44" s="521"/>
      <c r="AC44" s="521"/>
      <c r="AD44" s="521"/>
      <c r="AE44" s="522"/>
      <c r="AF44" s="218"/>
      <c r="AH44" s="17"/>
      <c r="AI44" s="148"/>
    </row>
    <row r="45" spans="4:35" s="7" customFormat="1" x14ac:dyDescent="0.25"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17"/>
      <c r="AI45" s="148"/>
    </row>
    <row r="46" spans="4:35" s="7" customFormat="1" x14ac:dyDescent="0.25">
      <c r="D46" s="8"/>
      <c r="E46" s="8"/>
      <c r="F46" s="8"/>
      <c r="G46" s="98"/>
      <c r="H46" s="79"/>
      <c r="I46" s="79"/>
      <c r="J46" s="79"/>
      <c r="K46" s="99"/>
      <c r="L46" s="99"/>
      <c r="M46" s="99"/>
      <c r="N46" s="99"/>
      <c r="O46" s="99"/>
      <c r="P46" s="99"/>
      <c r="Q46" s="99"/>
      <c r="R46" s="99"/>
      <c r="S46" s="99"/>
      <c r="U46" s="98"/>
      <c r="V46" s="98"/>
      <c r="W46" s="98"/>
      <c r="X46" s="99"/>
      <c r="Y46" s="99"/>
      <c r="Z46" s="99"/>
      <c r="AA46" s="99"/>
      <c r="AB46" s="99"/>
      <c r="AC46" s="99"/>
      <c r="AD46" s="99"/>
      <c r="AE46" s="99"/>
      <c r="AF46" s="99"/>
      <c r="AG46" s="8"/>
      <c r="AI46" s="148"/>
    </row>
    <row r="47" spans="4:35" s="7" customFormat="1" x14ac:dyDescent="0.25">
      <c r="D47" s="218"/>
      <c r="E47" s="218"/>
      <c r="F47" s="202"/>
      <c r="G47" s="551"/>
      <c r="H47" s="551"/>
      <c r="I47" s="551"/>
      <c r="J47" s="645"/>
      <c r="K47" s="645"/>
      <c r="L47" s="645"/>
      <c r="M47" s="645"/>
      <c r="N47" s="645"/>
      <c r="O47" s="645"/>
      <c r="P47" s="645"/>
      <c r="Q47" s="645"/>
      <c r="R47" s="645"/>
      <c r="S47" s="17"/>
      <c r="T47" s="551"/>
      <c r="U47" s="551"/>
      <c r="V47" s="551"/>
      <c r="W47" s="645"/>
      <c r="X47" s="645"/>
      <c r="Y47" s="645"/>
      <c r="Z47" s="645"/>
      <c r="AA47" s="645"/>
      <c r="AB47" s="645"/>
      <c r="AC47" s="645"/>
      <c r="AD47" s="645"/>
      <c r="AE47" s="645"/>
      <c r="AF47" s="218"/>
      <c r="AG47" s="17"/>
      <c r="AH47" s="17"/>
      <c r="AI47" s="148"/>
    </row>
    <row r="48" spans="4:35" s="7" customFormat="1" x14ac:dyDescent="0.25">
      <c r="D48" s="460"/>
      <c r="E48" s="566" t="s">
        <v>36</v>
      </c>
      <c r="F48" s="566"/>
      <c r="G48" s="566"/>
      <c r="H48" s="566"/>
      <c r="I48" s="566"/>
      <c r="J48" s="566"/>
      <c r="K48" s="566"/>
      <c r="L48" s="566"/>
      <c r="M48" s="566"/>
      <c r="N48" s="566"/>
      <c r="O48" s="9"/>
      <c r="P48" s="9"/>
      <c r="Q48" s="9"/>
      <c r="R48" s="9"/>
      <c r="S48" s="9"/>
      <c r="T48" s="9"/>
      <c r="U48" s="9"/>
      <c r="V48" s="9"/>
      <c r="W48" s="9"/>
      <c r="X48" s="9"/>
      <c r="Y48" s="218"/>
      <c r="Z48" s="9"/>
      <c r="AA48" s="9"/>
      <c r="AB48" s="9"/>
      <c r="AC48" s="9"/>
      <c r="AD48" s="9"/>
      <c r="AE48" s="9"/>
      <c r="AF48" s="9"/>
      <c r="AH48" s="17"/>
      <c r="AI48" s="148"/>
    </row>
    <row r="49" spans="4:35" s="7" customFormat="1" ht="15.75" x14ac:dyDescent="0.25">
      <c r="D49" s="460"/>
      <c r="E49" s="566" t="s">
        <v>0</v>
      </c>
      <c r="F49" s="566"/>
      <c r="G49" s="566"/>
      <c r="H49" s="566"/>
      <c r="I49" s="566"/>
      <c r="J49" s="566"/>
      <c r="K49" s="566"/>
      <c r="L49" s="566"/>
      <c r="M49" s="566"/>
      <c r="N49" s="566"/>
      <c r="O49" s="10"/>
      <c r="P49" s="208"/>
      <c r="Q49" s="208"/>
      <c r="R49" s="208"/>
      <c r="S49" s="208"/>
      <c r="T49" s="208"/>
      <c r="U49" s="208"/>
      <c r="V49" s="208"/>
      <c r="W49" s="9"/>
      <c r="X49" s="9"/>
      <c r="Y49" s="218"/>
      <c r="Z49" s="9"/>
      <c r="AA49" s="9"/>
      <c r="AB49" s="9"/>
      <c r="AC49" s="9"/>
      <c r="AD49" s="9"/>
      <c r="AE49" s="9"/>
      <c r="AF49" s="9"/>
      <c r="AG49" s="18"/>
      <c r="AH49" s="17"/>
      <c r="AI49" s="148"/>
    </row>
    <row r="50" spans="4:35" s="7" customFormat="1" ht="15.75" x14ac:dyDescent="0.25">
      <c r="D50" s="566" t="s">
        <v>1</v>
      </c>
      <c r="E50" s="566"/>
      <c r="F50" s="566"/>
      <c r="G50" s="566"/>
      <c r="H50" s="566"/>
      <c r="I50" s="566"/>
      <c r="J50" s="566"/>
      <c r="K50" s="566"/>
      <c r="L50" s="566"/>
      <c r="M50" s="566"/>
      <c r="N50" s="566"/>
      <c r="O50" s="10"/>
      <c r="P50" s="11"/>
      <c r="Q50" s="11"/>
      <c r="R50" s="218"/>
      <c r="S50" s="202"/>
      <c r="T50" s="202"/>
      <c r="U50" s="202"/>
      <c r="V50" s="583" t="s">
        <v>2</v>
      </c>
      <c r="W50" s="583"/>
      <c r="X50" s="583"/>
      <c r="Y50" s="2" t="s">
        <v>100</v>
      </c>
      <c r="Z50" s="217" t="s">
        <v>46</v>
      </c>
      <c r="AA50" s="676" t="s">
        <v>383</v>
      </c>
      <c r="AB50" s="676"/>
      <c r="AC50" s="676"/>
      <c r="AD50" s="217" t="s">
        <v>3</v>
      </c>
      <c r="AE50" s="684">
        <v>2025</v>
      </c>
      <c r="AF50" s="684"/>
      <c r="AG50" s="18"/>
      <c r="AH50" s="17"/>
      <c r="AI50" s="148"/>
    </row>
    <row r="51" spans="4:35" s="7" customFormat="1" ht="15.75" x14ac:dyDescent="0.25">
      <c r="D51" s="566" t="s">
        <v>4</v>
      </c>
      <c r="E51" s="566"/>
      <c r="F51" s="566"/>
      <c r="G51" s="566"/>
      <c r="H51" s="566"/>
      <c r="I51" s="566"/>
      <c r="J51" s="566"/>
      <c r="K51" s="566"/>
      <c r="L51" s="566"/>
      <c r="M51" s="566"/>
      <c r="N51" s="566"/>
      <c r="O51" s="10"/>
      <c r="P51" s="208"/>
      <c r="Q51" s="207"/>
      <c r="R51" s="207"/>
      <c r="S51" s="207"/>
      <c r="T51" s="207"/>
      <c r="U51" s="207"/>
      <c r="V51" s="207"/>
      <c r="W51" s="207"/>
      <c r="X51" s="207"/>
      <c r="Y51" s="215"/>
      <c r="Z51" s="217"/>
      <c r="AA51" s="16"/>
      <c r="AB51" s="16"/>
      <c r="AC51" s="16"/>
      <c r="AD51" s="16"/>
      <c r="AE51" s="16"/>
      <c r="AF51" s="16"/>
      <c r="AG51" s="18"/>
      <c r="AH51" s="17"/>
      <c r="AI51" s="148"/>
    </row>
    <row r="52" spans="4:35" s="7" customFormat="1" ht="15.75" x14ac:dyDescent="0.25">
      <c r="D52" s="623" t="s">
        <v>5</v>
      </c>
      <c r="E52" s="623"/>
      <c r="F52" s="623"/>
      <c r="G52" s="623"/>
      <c r="H52" s="623"/>
      <c r="I52" s="623"/>
      <c r="J52" s="623"/>
      <c r="K52" s="623"/>
      <c r="L52" s="623"/>
      <c r="M52" s="623"/>
      <c r="N52" s="623"/>
      <c r="O52" s="10"/>
      <c r="P52" s="208"/>
      <c r="Q52" s="208"/>
      <c r="R52" s="208"/>
      <c r="S52" s="208"/>
      <c r="T52" s="208"/>
      <c r="U52" s="208"/>
      <c r="V52" s="208"/>
      <c r="W52" s="9"/>
      <c r="X52" s="9"/>
      <c r="Y52" s="218"/>
      <c r="Z52" s="9"/>
      <c r="AA52" s="9"/>
      <c r="AB52" s="9"/>
      <c r="AC52" s="9"/>
      <c r="AD52" s="9"/>
      <c r="AE52" s="9"/>
      <c r="AF52" s="9"/>
      <c r="AG52" s="18"/>
      <c r="AH52" s="17"/>
      <c r="AI52" s="148"/>
    </row>
    <row r="53" spans="4:35" s="7" customFormat="1" ht="18" x14ac:dyDescent="0.25">
      <c r="D53" s="633"/>
      <c r="E53" s="633"/>
      <c r="F53" s="633"/>
      <c r="G53" s="633"/>
      <c r="H53" s="633"/>
      <c r="I53" s="633"/>
      <c r="J53" s="633"/>
      <c r="K53" s="633"/>
      <c r="L53" s="633"/>
      <c r="M53" s="633"/>
      <c r="N53" s="633"/>
      <c r="O53" s="624" t="s">
        <v>6</v>
      </c>
      <c r="P53" s="624"/>
      <c r="Q53" s="624"/>
      <c r="R53" s="624"/>
      <c r="S53" s="624"/>
      <c r="T53" s="624"/>
      <c r="U53" s="624"/>
      <c r="V53" s="624"/>
      <c r="W53" s="624"/>
      <c r="X53" s="624"/>
      <c r="Y53" s="625" t="s">
        <v>400</v>
      </c>
      <c r="Z53" s="625"/>
      <c r="AA53" s="625"/>
      <c r="AB53" s="13"/>
      <c r="AC53" s="13"/>
      <c r="AD53" s="13"/>
      <c r="AE53" s="13"/>
      <c r="AF53" s="13"/>
      <c r="AG53" s="18"/>
      <c r="AH53" s="17"/>
      <c r="AI53" s="148"/>
    </row>
    <row r="54" spans="4:35" s="7" customFormat="1" ht="15.75" x14ac:dyDescent="0.25">
      <c r="D54" s="612"/>
      <c r="E54" s="612"/>
      <c r="F54" s="612"/>
      <c r="G54" s="612"/>
      <c r="H54" s="612"/>
      <c r="I54" s="612"/>
      <c r="J54" s="612"/>
      <c r="K54" s="612"/>
      <c r="L54" s="612"/>
      <c r="M54" s="612"/>
      <c r="N54" s="612"/>
      <c r="O54" s="14"/>
      <c r="P54" s="14"/>
      <c r="Q54" s="202"/>
      <c r="R54" s="202"/>
      <c r="S54" s="206"/>
      <c r="T54" s="11"/>
      <c r="U54" s="11"/>
      <c r="V54" s="9"/>
      <c r="W54" s="9"/>
      <c r="X54" s="9"/>
      <c r="Y54" s="218"/>
      <c r="Z54" s="9"/>
      <c r="AA54" s="9"/>
      <c r="AB54" s="9"/>
      <c r="AC54" s="9"/>
      <c r="AD54" s="9"/>
      <c r="AE54" s="9"/>
      <c r="AF54" s="9"/>
      <c r="AG54" s="18"/>
      <c r="AH54" s="17"/>
      <c r="AI54" s="148"/>
    </row>
    <row r="55" spans="4:35" s="7" customFormat="1" ht="15" customHeight="1" x14ac:dyDescent="0.25"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23"/>
      <c r="U55" s="23"/>
      <c r="V55" s="613" t="s">
        <v>7</v>
      </c>
      <c r="W55" s="613"/>
      <c r="X55" s="613"/>
      <c r="Y55" s="613"/>
      <c r="Z55" s="613"/>
      <c r="AA55" s="701">
        <f>+X84</f>
        <v>140925</v>
      </c>
      <c r="AB55" s="701"/>
      <c r="AC55" s="701"/>
      <c r="AD55" s="701"/>
      <c r="AE55" s="701"/>
      <c r="AF55" s="701"/>
      <c r="AG55" s="18"/>
      <c r="AH55" s="17"/>
      <c r="AI55" s="148"/>
    </row>
    <row r="56" spans="4:35" s="7" customFormat="1" ht="15.75" x14ac:dyDescent="0.25">
      <c r="D56" s="615" t="s">
        <v>8</v>
      </c>
      <c r="E56" s="615"/>
      <c r="F56" s="615"/>
      <c r="G56" s="615"/>
      <c r="H56" s="615"/>
      <c r="I56" s="616" t="s">
        <v>9</v>
      </c>
      <c r="J56" s="616"/>
      <c r="K56" s="616"/>
      <c r="L56" s="616"/>
      <c r="M56" s="616"/>
      <c r="N56" s="616"/>
      <c r="O56" s="616"/>
      <c r="P56" s="616"/>
      <c r="Q56" s="616"/>
      <c r="R56" s="207"/>
      <c r="S56" s="207"/>
      <c r="T56" s="207"/>
      <c r="U56" s="207"/>
      <c r="V56" s="9"/>
      <c r="W56" s="9"/>
      <c r="X56" s="9"/>
      <c r="Y56" s="218"/>
      <c r="Z56" s="218"/>
      <c r="AA56" s="218"/>
      <c r="AB56" s="9"/>
      <c r="AC56" s="9"/>
      <c r="AD56" s="9"/>
      <c r="AE56" s="9"/>
      <c r="AF56" s="9"/>
      <c r="AG56" s="18"/>
      <c r="AH56" s="17"/>
      <c r="AI56" s="148"/>
    </row>
    <row r="57" spans="4:35" s="7" customFormat="1" ht="18" x14ac:dyDescent="0.25">
      <c r="D57" s="617" t="s">
        <v>10</v>
      </c>
      <c r="E57" s="617"/>
      <c r="F57" s="617"/>
      <c r="G57" s="617"/>
      <c r="H57" s="617"/>
      <c r="I57" s="617"/>
      <c r="J57" s="617"/>
      <c r="K57" s="638" t="s">
        <v>369</v>
      </c>
      <c r="L57" s="662"/>
      <c r="M57" s="662"/>
      <c r="N57" s="662"/>
      <c r="O57" s="662"/>
      <c r="P57" s="662"/>
      <c r="Q57" s="662"/>
      <c r="R57" s="662"/>
      <c r="S57" s="662"/>
      <c r="T57" s="662"/>
      <c r="U57" s="662"/>
      <c r="V57" s="662"/>
      <c r="W57" s="662"/>
      <c r="X57" s="662"/>
      <c r="Y57" s="551" t="s">
        <v>11</v>
      </c>
      <c r="Z57" s="551"/>
      <c r="AA57" s="551"/>
      <c r="AB57" s="551"/>
      <c r="AC57" s="626" t="s">
        <v>370</v>
      </c>
      <c r="AD57" s="626"/>
      <c r="AE57" s="626"/>
      <c r="AF57" s="626"/>
      <c r="AG57" s="18"/>
      <c r="AH57" s="17"/>
      <c r="AI57" s="148"/>
    </row>
    <row r="58" spans="4:35" s="7" customFormat="1" ht="15" customHeight="1" x14ac:dyDescent="0.25">
      <c r="D58" s="617" t="s">
        <v>12</v>
      </c>
      <c r="E58" s="617"/>
      <c r="F58" s="617"/>
      <c r="G58" s="617"/>
      <c r="H58" s="617"/>
      <c r="I58" s="551"/>
      <c r="J58" s="551"/>
      <c r="K58" s="551"/>
      <c r="L58" s="551"/>
      <c r="M58" s="551"/>
      <c r="N58" s="551"/>
      <c r="O58" s="551"/>
      <c r="P58" s="551"/>
      <c r="Q58" s="551"/>
      <c r="R58" s="551"/>
      <c r="S58" s="551"/>
      <c r="T58" s="551"/>
      <c r="U58" s="551"/>
      <c r="V58" s="551"/>
      <c r="W58" s="551"/>
      <c r="X58" s="202"/>
      <c r="Y58" s="551" t="s">
        <v>11</v>
      </c>
      <c r="Z58" s="551"/>
      <c r="AA58" s="551"/>
      <c r="AB58" s="551"/>
      <c r="AC58" s="619"/>
      <c r="AD58" s="619"/>
      <c r="AE58" s="619"/>
      <c r="AF58" s="619"/>
      <c r="AG58" s="18"/>
      <c r="AH58" s="17"/>
      <c r="AI58" s="148"/>
    </row>
    <row r="59" spans="4:35" s="7" customFormat="1" ht="15.75" customHeight="1" x14ac:dyDescent="0.25">
      <c r="D59" s="583" t="s">
        <v>13</v>
      </c>
      <c r="E59" s="583"/>
      <c r="F59" s="583"/>
      <c r="G59" s="583"/>
      <c r="H59" s="583"/>
      <c r="I59" s="700" t="s">
        <v>385</v>
      </c>
      <c r="J59" s="700"/>
      <c r="K59" s="700"/>
      <c r="L59" s="700"/>
      <c r="M59" s="700"/>
      <c r="N59" s="700"/>
      <c r="O59" s="700"/>
      <c r="P59" s="700"/>
      <c r="Q59" s="700"/>
      <c r="R59" s="700"/>
      <c r="S59" s="700"/>
      <c r="T59" s="700"/>
      <c r="U59" s="700"/>
      <c r="V59" s="700"/>
      <c r="W59" s="700"/>
      <c r="X59" s="700"/>
      <c r="Y59" s="700"/>
      <c r="Z59" s="700"/>
      <c r="AA59" s="700"/>
      <c r="AB59" s="700"/>
      <c r="AC59" s="700"/>
      <c r="AD59" s="700"/>
      <c r="AE59" s="700"/>
      <c r="AF59" s="700"/>
      <c r="AG59" s="18"/>
      <c r="AH59" s="17"/>
      <c r="AI59" s="148"/>
    </row>
    <row r="60" spans="4:35" s="7" customFormat="1" ht="15.75" customHeight="1" x14ac:dyDescent="0.25">
      <c r="D60" s="551" t="s">
        <v>14</v>
      </c>
      <c r="E60" s="551"/>
      <c r="F60" s="551"/>
      <c r="G60" s="551"/>
      <c r="H60" s="551"/>
      <c r="I60" s="628" t="s">
        <v>429</v>
      </c>
      <c r="J60" s="628"/>
      <c r="K60" s="628"/>
      <c r="L60" s="628"/>
      <c r="M60" s="628"/>
      <c r="N60" s="628"/>
      <c r="O60" s="628"/>
      <c r="P60" s="628"/>
      <c r="Q60" s="628"/>
      <c r="R60" s="628"/>
      <c r="S60" s="628"/>
      <c r="T60" s="628"/>
      <c r="U60" s="628"/>
      <c r="V60" s="628"/>
      <c r="W60" s="628"/>
      <c r="X60" s="628"/>
      <c r="Y60" s="628"/>
      <c r="Z60" s="628"/>
      <c r="AA60" s="628"/>
      <c r="AB60" s="628"/>
      <c r="AC60" s="628"/>
      <c r="AD60" s="628"/>
      <c r="AE60" s="628"/>
      <c r="AF60" s="628"/>
      <c r="AG60" s="18"/>
      <c r="AH60" s="17"/>
      <c r="AI60" s="148"/>
    </row>
    <row r="61" spans="4:35" s="7" customFormat="1" ht="12.75" customHeight="1" x14ac:dyDescent="0.25">
      <c r="D61" s="209"/>
      <c r="E61" s="202"/>
      <c r="F61" s="202"/>
      <c r="G61" s="202"/>
      <c r="H61" s="202"/>
      <c r="I61" s="628"/>
      <c r="J61" s="628"/>
      <c r="K61" s="628"/>
      <c r="L61" s="628"/>
      <c r="M61" s="628"/>
      <c r="N61" s="628"/>
      <c r="O61" s="628"/>
      <c r="P61" s="628"/>
      <c r="Q61" s="628"/>
      <c r="R61" s="628"/>
      <c r="S61" s="628"/>
      <c r="T61" s="628"/>
      <c r="U61" s="628"/>
      <c r="V61" s="628"/>
      <c r="W61" s="628"/>
      <c r="X61" s="628"/>
      <c r="Y61" s="628"/>
      <c r="Z61" s="628"/>
      <c r="AA61" s="628"/>
      <c r="AB61" s="628"/>
      <c r="AC61" s="628"/>
      <c r="AD61" s="628"/>
      <c r="AE61" s="628"/>
      <c r="AF61" s="628"/>
      <c r="AG61" s="18"/>
      <c r="AH61" s="17"/>
      <c r="AI61" s="148"/>
    </row>
    <row r="62" spans="4:35" s="7" customFormat="1" ht="15.75" x14ac:dyDescent="0.25">
      <c r="D62" s="208"/>
      <c r="E62" s="208"/>
      <c r="F62" s="208"/>
      <c r="G62" s="208"/>
      <c r="H62" s="208"/>
      <c r="I62" s="208"/>
      <c r="J62" s="208"/>
      <c r="K62" s="208"/>
      <c r="L62" s="574"/>
      <c r="M62" s="574"/>
      <c r="N62" s="574"/>
      <c r="O62" s="574"/>
      <c r="P62" s="574"/>
      <c r="Q62" s="574"/>
      <c r="R62" s="574"/>
      <c r="S62" s="574"/>
      <c r="T62" s="574"/>
      <c r="U62" s="574"/>
      <c r="V62" s="574"/>
      <c r="W62" s="574"/>
      <c r="X62" s="574"/>
      <c r="Y62" s="574"/>
      <c r="Z62" s="210"/>
      <c r="AA62" s="575"/>
      <c r="AB62" s="575"/>
      <c r="AC62" s="575"/>
      <c r="AD62" s="575"/>
      <c r="AE62" s="575"/>
      <c r="AF62" s="575"/>
      <c r="AG62" s="18"/>
      <c r="AH62" s="17"/>
      <c r="AI62" s="148"/>
    </row>
    <row r="63" spans="4:35" s="7" customFormat="1" ht="15.75" x14ac:dyDescent="0.25">
      <c r="D63" s="586" t="s">
        <v>15</v>
      </c>
      <c r="E63" s="586"/>
      <c r="F63" s="586"/>
      <c r="G63" s="586"/>
      <c r="H63" s="586"/>
      <c r="I63" s="586"/>
      <c r="J63" s="586"/>
      <c r="K63" s="586"/>
      <c r="L63" s="586"/>
      <c r="M63" s="586"/>
      <c r="N63" s="586"/>
      <c r="O63" s="586"/>
      <c r="P63" s="586"/>
      <c r="Q63" s="586"/>
      <c r="R63" s="586"/>
      <c r="S63" s="586"/>
      <c r="T63" s="586"/>
      <c r="U63" s="586"/>
      <c r="V63" s="586"/>
      <c r="W63" s="586"/>
      <c r="X63" s="586"/>
      <c r="Y63" s="586"/>
      <c r="Z63" s="586"/>
      <c r="AA63" s="586"/>
      <c r="AB63" s="586"/>
      <c r="AC63" s="586"/>
      <c r="AD63" s="586"/>
      <c r="AE63" s="586"/>
      <c r="AF63" s="586"/>
      <c r="AG63" s="18"/>
      <c r="AH63" s="17"/>
      <c r="AI63" s="148"/>
    </row>
    <row r="64" spans="4:35" s="7" customFormat="1" ht="15.75" x14ac:dyDescent="0.25">
      <c r="D64" s="9"/>
      <c r="E64" s="587" t="s">
        <v>38</v>
      </c>
      <c r="F64" s="587"/>
      <c r="G64" s="587"/>
      <c r="H64" s="588" t="s">
        <v>39</v>
      </c>
      <c r="I64" s="588"/>
      <c r="J64" s="588"/>
      <c r="K64" s="587" t="s">
        <v>40</v>
      </c>
      <c r="L64" s="587"/>
      <c r="M64" s="587"/>
      <c r="N64" s="587"/>
      <c r="O64" s="587"/>
      <c r="P64" s="587"/>
      <c r="Q64" s="589"/>
      <c r="R64" s="589"/>
      <c r="S64" s="589"/>
      <c r="T64" s="589"/>
      <c r="U64" s="207"/>
      <c r="V64" s="590" t="s">
        <v>16</v>
      </c>
      <c r="W64" s="590"/>
      <c r="X64" s="590"/>
      <c r="Y64" s="202"/>
      <c r="Z64" s="202"/>
      <c r="AA64" s="591" t="s">
        <v>17</v>
      </c>
      <c r="AB64" s="591"/>
      <c r="AC64" s="591"/>
      <c r="AD64" s="591"/>
      <c r="AE64" s="591"/>
      <c r="AF64" s="591"/>
      <c r="AG64" s="18"/>
      <c r="AH64" s="17"/>
      <c r="AI64" s="148"/>
    </row>
    <row r="65" spans="4:35" s="7" customFormat="1" ht="15.75" x14ac:dyDescent="0.25">
      <c r="D65" s="218"/>
      <c r="E65" s="592">
        <f>+X69*0.001</f>
        <v>140.92500000000001</v>
      </c>
      <c r="F65" s="593"/>
      <c r="G65" s="594"/>
      <c r="H65" s="592">
        <f>+X69*3%</f>
        <v>4227.75</v>
      </c>
      <c r="I65" s="593"/>
      <c r="J65" s="594"/>
      <c r="K65" s="592"/>
      <c r="L65" s="593"/>
      <c r="M65" s="594"/>
      <c r="N65" s="592"/>
      <c r="O65" s="593"/>
      <c r="P65" s="594"/>
      <c r="Q65" s="592"/>
      <c r="R65" s="593"/>
      <c r="S65" s="593"/>
      <c r="T65" s="594"/>
      <c r="U65" s="100"/>
      <c r="V65" s="595"/>
      <c r="W65" s="596"/>
      <c r="X65" s="597"/>
      <c r="Y65" s="215"/>
      <c r="Z65" s="15"/>
      <c r="AA65" s="592">
        <f>+E65+H65</f>
        <v>4368.6750000000002</v>
      </c>
      <c r="AB65" s="593"/>
      <c r="AC65" s="593"/>
      <c r="AD65" s="593"/>
      <c r="AE65" s="593"/>
      <c r="AF65" s="594"/>
      <c r="AG65" s="18"/>
      <c r="AH65" s="17"/>
      <c r="AI65" s="148"/>
    </row>
    <row r="66" spans="4:35" s="7" customFormat="1" ht="15.75" x14ac:dyDescent="0.25">
      <c r="D66" s="206"/>
      <c r="E66" s="206"/>
      <c r="F66" s="206"/>
      <c r="G66" s="206"/>
      <c r="H66" s="206"/>
      <c r="I66" s="206"/>
      <c r="J66" s="206"/>
      <c r="K66" s="206"/>
      <c r="L66" s="206"/>
      <c r="M66" s="206"/>
      <c r="N66" s="206"/>
      <c r="O66" s="206"/>
      <c r="P66" s="206"/>
      <c r="Q66" s="206"/>
      <c r="R66" s="206"/>
      <c r="S66" s="206"/>
      <c r="T66" s="206"/>
      <c r="U66" s="598" t="s">
        <v>18</v>
      </c>
      <c r="V66" s="598"/>
      <c r="W66" s="598"/>
      <c r="X66" s="598"/>
      <c r="Y66" s="598"/>
      <c r="Z66" s="599"/>
      <c r="AA66" s="600">
        <f>+X84-AA65-0.01</f>
        <v>136556.315</v>
      </c>
      <c r="AB66" s="601"/>
      <c r="AC66" s="601"/>
      <c r="AD66" s="601"/>
      <c r="AE66" s="601"/>
      <c r="AF66" s="602"/>
      <c r="AG66" s="18"/>
      <c r="AH66" s="17"/>
      <c r="AI66" s="148"/>
    </row>
    <row r="67" spans="4:35" s="7" customFormat="1" ht="15.75" x14ac:dyDescent="0.25">
      <c r="D67" s="9"/>
      <c r="E67" s="9"/>
      <c r="F67" s="9"/>
      <c r="G67" s="9"/>
      <c r="H67" s="603" t="s">
        <v>19</v>
      </c>
      <c r="I67" s="603"/>
      <c r="J67" s="603"/>
      <c r="K67" s="603"/>
      <c r="L67" s="603"/>
      <c r="M67" s="603"/>
      <c r="N67" s="603"/>
      <c r="O67" s="603"/>
      <c r="P67" s="603"/>
      <c r="Q67" s="603"/>
      <c r="R67" s="603"/>
      <c r="S67" s="603"/>
      <c r="T67" s="603"/>
      <c r="U67" s="603"/>
      <c r="V67" s="603"/>
      <c r="W67" s="603"/>
      <c r="X67" s="604"/>
      <c r="Y67" s="604"/>
      <c r="Z67" s="604"/>
      <c r="AA67" s="604"/>
      <c r="AB67" s="604"/>
      <c r="AC67" s="604"/>
      <c r="AD67" s="604"/>
      <c r="AE67" s="9"/>
      <c r="AF67" s="9"/>
      <c r="AG67" s="18"/>
      <c r="AH67" s="17"/>
      <c r="AI67" s="148"/>
    </row>
    <row r="68" spans="4:35" s="7" customFormat="1" ht="15.75" x14ac:dyDescent="0.25">
      <c r="D68" s="9"/>
      <c r="E68" s="9"/>
      <c r="F68" s="9"/>
      <c r="G68" s="9"/>
      <c r="H68" s="567" t="s">
        <v>20</v>
      </c>
      <c r="I68" s="568"/>
      <c r="J68" s="567" t="s">
        <v>21</v>
      </c>
      <c r="K68" s="568"/>
      <c r="L68" s="567" t="s">
        <v>22</v>
      </c>
      <c r="M68" s="568"/>
      <c r="N68" s="567" t="s">
        <v>23</v>
      </c>
      <c r="O68" s="568"/>
      <c r="P68" s="567" t="s">
        <v>24</v>
      </c>
      <c r="Q68" s="568"/>
      <c r="R68" s="567" t="s">
        <v>25</v>
      </c>
      <c r="S68" s="568"/>
      <c r="T68" s="569" t="s">
        <v>26</v>
      </c>
      <c r="U68" s="570"/>
      <c r="V68" s="569"/>
      <c r="W68" s="570"/>
      <c r="X68" s="571" t="s">
        <v>27</v>
      </c>
      <c r="Y68" s="572"/>
      <c r="Z68" s="572"/>
      <c r="AA68" s="572"/>
      <c r="AB68" s="572"/>
      <c r="AC68" s="572"/>
      <c r="AD68" s="573"/>
      <c r="AE68" s="16"/>
      <c r="AF68" s="16"/>
      <c r="AG68" s="18"/>
      <c r="AH68" s="17"/>
      <c r="AI68" s="148"/>
    </row>
    <row r="69" spans="4:35" s="7" customFormat="1" ht="15.75" x14ac:dyDescent="0.25">
      <c r="D69" s="9"/>
      <c r="E69" s="9"/>
      <c r="F69" s="9"/>
      <c r="G69" s="9"/>
      <c r="H69" s="529"/>
      <c r="I69" s="530"/>
      <c r="J69" s="529"/>
      <c r="K69" s="530"/>
      <c r="L69" s="529"/>
      <c r="M69" s="530"/>
      <c r="N69" s="529" t="s">
        <v>359</v>
      </c>
      <c r="O69" s="530"/>
      <c r="P69" s="529" t="s">
        <v>35</v>
      </c>
      <c r="Q69" s="530"/>
      <c r="R69" s="529" t="s">
        <v>35</v>
      </c>
      <c r="S69" s="530"/>
      <c r="T69" s="529" t="s">
        <v>28</v>
      </c>
      <c r="U69" s="530"/>
      <c r="V69" s="529"/>
      <c r="W69" s="530"/>
      <c r="X69" s="580">
        <v>140925</v>
      </c>
      <c r="Y69" s="581"/>
      <c r="Z69" s="581"/>
      <c r="AA69" s="581"/>
      <c r="AB69" s="581"/>
      <c r="AC69" s="581"/>
      <c r="AD69" s="582"/>
      <c r="AE69" s="16"/>
      <c r="AF69" s="16"/>
      <c r="AG69" s="18"/>
      <c r="AH69" s="17"/>
      <c r="AI69" s="148"/>
    </row>
    <row r="70" spans="4:35" s="7" customFormat="1" ht="15.75" x14ac:dyDescent="0.25">
      <c r="D70" s="9"/>
      <c r="E70" s="9"/>
      <c r="F70" s="9"/>
      <c r="G70" s="9"/>
      <c r="H70" s="562"/>
      <c r="I70" s="563"/>
      <c r="J70" s="562"/>
      <c r="K70" s="563"/>
      <c r="L70" s="562"/>
      <c r="M70" s="563"/>
      <c r="N70" s="529"/>
      <c r="O70" s="530"/>
      <c r="P70" s="529"/>
      <c r="Q70" s="530"/>
      <c r="R70" s="529"/>
      <c r="S70" s="530"/>
      <c r="T70" s="529"/>
      <c r="U70" s="530"/>
      <c r="V70" s="529"/>
      <c r="W70" s="530"/>
      <c r="X70" s="580"/>
      <c r="Y70" s="581"/>
      <c r="Z70" s="581"/>
      <c r="AA70" s="581"/>
      <c r="AB70" s="581"/>
      <c r="AC70" s="581"/>
      <c r="AD70" s="582"/>
      <c r="AE70" s="16"/>
      <c r="AF70" s="16"/>
      <c r="AG70" s="18"/>
      <c r="AH70" s="17"/>
      <c r="AI70" s="148"/>
    </row>
    <row r="71" spans="4:35" s="7" customFormat="1" ht="15.75" x14ac:dyDescent="0.25">
      <c r="D71" s="9"/>
      <c r="E71" s="9"/>
      <c r="F71" s="9"/>
      <c r="G71" s="9"/>
      <c r="H71" s="562"/>
      <c r="I71" s="563"/>
      <c r="J71" s="562"/>
      <c r="K71" s="563"/>
      <c r="L71" s="562"/>
      <c r="M71" s="563"/>
      <c r="N71" s="529"/>
      <c r="O71" s="530"/>
      <c r="P71" s="529"/>
      <c r="Q71" s="530"/>
      <c r="R71" s="529"/>
      <c r="S71" s="530"/>
      <c r="T71" s="529"/>
      <c r="U71" s="530"/>
      <c r="V71" s="529"/>
      <c r="W71" s="530"/>
      <c r="X71" s="580"/>
      <c r="Y71" s="581"/>
      <c r="Z71" s="581"/>
      <c r="AA71" s="581"/>
      <c r="AB71" s="581"/>
      <c r="AC71" s="581"/>
      <c r="AD71" s="582"/>
      <c r="AE71" s="16" t="s">
        <v>44</v>
      </c>
      <c r="AF71" s="16"/>
      <c r="AG71" s="18"/>
      <c r="AH71" s="17"/>
      <c r="AI71" s="148"/>
    </row>
    <row r="72" spans="4:35" s="7" customFormat="1" ht="15.75" x14ac:dyDescent="0.25">
      <c r="D72" s="9"/>
      <c r="E72" s="9"/>
      <c r="F72" s="9"/>
      <c r="G72" s="9"/>
      <c r="H72" s="562"/>
      <c r="I72" s="563"/>
      <c r="J72" s="562"/>
      <c r="K72" s="563"/>
      <c r="L72" s="562"/>
      <c r="M72" s="563"/>
      <c r="N72" s="562"/>
      <c r="O72" s="563"/>
      <c r="P72" s="562"/>
      <c r="Q72" s="563"/>
      <c r="R72" s="529"/>
      <c r="S72" s="530"/>
      <c r="T72" s="529"/>
      <c r="U72" s="530"/>
      <c r="V72" s="529"/>
      <c r="W72" s="530"/>
      <c r="X72" s="580"/>
      <c r="Y72" s="581"/>
      <c r="Z72" s="581"/>
      <c r="AA72" s="581"/>
      <c r="AB72" s="581"/>
      <c r="AC72" s="581"/>
      <c r="AD72" s="582"/>
      <c r="AE72" s="16"/>
      <c r="AF72" s="16"/>
      <c r="AG72" s="18"/>
      <c r="AH72" s="17"/>
      <c r="AI72" s="148"/>
    </row>
    <row r="73" spans="4:35" s="7" customFormat="1" ht="15.75" x14ac:dyDescent="0.25">
      <c r="D73" s="9"/>
      <c r="E73" s="9"/>
      <c r="F73" s="9"/>
      <c r="G73" s="9"/>
      <c r="H73" s="562"/>
      <c r="I73" s="563"/>
      <c r="J73" s="562"/>
      <c r="K73" s="563"/>
      <c r="L73" s="562"/>
      <c r="M73" s="563"/>
      <c r="N73" s="529"/>
      <c r="O73" s="530" t="s">
        <v>49</v>
      </c>
      <c r="P73" s="562"/>
      <c r="Q73" s="563" t="s">
        <v>28</v>
      </c>
      <c r="R73" s="529"/>
      <c r="S73" s="530"/>
      <c r="T73" s="529"/>
      <c r="U73" s="530"/>
      <c r="V73" s="529"/>
      <c r="W73" s="530"/>
      <c r="X73" s="531"/>
      <c r="Y73" s="532"/>
      <c r="Z73" s="532"/>
      <c r="AA73" s="532"/>
      <c r="AB73" s="532"/>
      <c r="AC73" s="532"/>
      <c r="AD73" s="533"/>
      <c r="AE73" s="16"/>
      <c r="AF73" s="16"/>
      <c r="AG73" s="18"/>
      <c r="AH73" s="17"/>
      <c r="AI73" s="148"/>
    </row>
    <row r="74" spans="4:35" s="7" customFormat="1" ht="15.75" x14ac:dyDescent="0.25">
      <c r="D74" s="9"/>
      <c r="E74" s="9"/>
      <c r="F74" s="9"/>
      <c r="G74" s="9"/>
      <c r="H74" s="678"/>
      <c r="I74" s="679"/>
      <c r="J74" s="678"/>
      <c r="K74" s="679"/>
      <c r="L74" s="678"/>
      <c r="M74" s="679"/>
      <c r="N74" s="678"/>
      <c r="O74" s="679"/>
      <c r="P74" s="678"/>
      <c r="Q74" s="679"/>
      <c r="R74" s="678"/>
      <c r="S74" s="679"/>
      <c r="T74" s="678"/>
      <c r="U74" s="679"/>
      <c r="V74" s="678"/>
      <c r="W74" s="679"/>
      <c r="X74" s="680"/>
      <c r="Y74" s="681"/>
      <c r="Z74" s="681"/>
      <c r="AA74" s="681"/>
      <c r="AB74" s="681"/>
      <c r="AC74" s="681"/>
      <c r="AD74" s="682"/>
      <c r="AE74" s="16"/>
      <c r="AF74" s="16"/>
      <c r="AG74" s="18"/>
      <c r="AH74" s="17"/>
      <c r="AI74" s="148"/>
    </row>
    <row r="75" spans="4:35" s="7" customFormat="1" ht="15.75" x14ac:dyDescent="0.25">
      <c r="D75" s="9"/>
      <c r="E75" s="9"/>
      <c r="F75" s="9"/>
      <c r="G75" s="9"/>
      <c r="H75" s="678"/>
      <c r="I75" s="679"/>
      <c r="J75" s="678"/>
      <c r="K75" s="679"/>
      <c r="L75" s="678"/>
      <c r="M75" s="679"/>
      <c r="N75" s="678"/>
      <c r="O75" s="679"/>
      <c r="P75" s="678"/>
      <c r="Q75" s="679"/>
      <c r="R75" s="678"/>
      <c r="S75" s="679"/>
      <c r="T75" s="678"/>
      <c r="U75" s="679"/>
      <c r="V75" s="678"/>
      <c r="W75" s="679"/>
      <c r="X75" s="680"/>
      <c r="Y75" s="681"/>
      <c r="Z75" s="681"/>
      <c r="AA75" s="681"/>
      <c r="AB75" s="681"/>
      <c r="AC75" s="681"/>
      <c r="AD75" s="682"/>
      <c r="AE75" s="16"/>
      <c r="AF75" s="16"/>
      <c r="AG75" s="18"/>
      <c r="AH75" s="17"/>
      <c r="AI75" s="148"/>
    </row>
    <row r="76" spans="4:35" s="7" customFormat="1" ht="15.75" x14ac:dyDescent="0.25">
      <c r="D76" s="9"/>
      <c r="E76" s="9"/>
      <c r="F76" s="9"/>
      <c r="G76" s="9"/>
      <c r="H76" s="678"/>
      <c r="I76" s="679"/>
      <c r="J76" s="678"/>
      <c r="K76" s="679"/>
      <c r="L76" s="678"/>
      <c r="M76" s="679"/>
      <c r="N76" s="678"/>
      <c r="O76" s="679"/>
      <c r="P76" s="678"/>
      <c r="Q76" s="679"/>
      <c r="R76" s="678"/>
      <c r="S76" s="679"/>
      <c r="T76" s="678"/>
      <c r="U76" s="679"/>
      <c r="V76" s="678"/>
      <c r="W76" s="679"/>
      <c r="X76" s="680"/>
      <c r="Y76" s="681"/>
      <c r="Z76" s="681"/>
      <c r="AA76" s="681"/>
      <c r="AB76" s="681"/>
      <c r="AC76" s="681"/>
      <c r="AD76" s="682"/>
      <c r="AE76" s="16"/>
      <c r="AF76" s="16"/>
      <c r="AG76" s="18"/>
      <c r="AH76" s="17"/>
      <c r="AI76" s="148"/>
    </row>
    <row r="77" spans="4:35" s="7" customFormat="1" ht="15.75" x14ac:dyDescent="0.25">
      <c r="D77" s="9"/>
      <c r="E77" s="9"/>
      <c r="F77" s="9"/>
      <c r="G77" s="9"/>
      <c r="H77" s="678"/>
      <c r="I77" s="679"/>
      <c r="J77" s="678"/>
      <c r="K77" s="679"/>
      <c r="L77" s="678"/>
      <c r="M77" s="679"/>
      <c r="N77" s="678"/>
      <c r="O77" s="679"/>
      <c r="P77" s="678"/>
      <c r="Q77" s="679"/>
      <c r="R77" s="678"/>
      <c r="S77" s="679"/>
      <c r="T77" s="678"/>
      <c r="U77" s="679"/>
      <c r="V77" s="678"/>
      <c r="W77" s="679"/>
      <c r="X77" s="680"/>
      <c r="Y77" s="681"/>
      <c r="Z77" s="681"/>
      <c r="AA77" s="681"/>
      <c r="AB77" s="681"/>
      <c r="AC77" s="681"/>
      <c r="AD77" s="682"/>
      <c r="AE77" s="16"/>
      <c r="AF77" s="16"/>
      <c r="AG77" s="18"/>
      <c r="AH77" s="17"/>
      <c r="AI77" s="148"/>
    </row>
    <row r="78" spans="4:35" s="7" customFormat="1" ht="15.75" x14ac:dyDescent="0.25">
      <c r="D78" s="9"/>
      <c r="E78" s="9"/>
      <c r="F78" s="9"/>
      <c r="G78" s="9"/>
      <c r="H78" s="678"/>
      <c r="I78" s="679"/>
      <c r="J78" s="678"/>
      <c r="K78" s="679"/>
      <c r="L78" s="678"/>
      <c r="M78" s="679"/>
      <c r="N78" s="678"/>
      <c r="O78" s="679"/>
      <c r="P78" s="678"/>
      <c r="Q78" s="679"/>
      <c r="R78" s="678"/>
      <c r="S78" s="679"/>
      <c r="T78" s="678"/>
      <c r="U78" s="679"/>
      <c r="V78" s="678"/>
      <c r="W78" s="679"/>
      <c r="X78" s="680"/>
      <c r="Y78" s="681"/>
      <c r="Z78" s="681"/>
      <c r="AA78" s="681"/>
      <c r="AB78" s="681"/>
      <c r="AC78" s="681"/>
      <c r="AD78" s="682"/>
      <c r="AE78" s="16"/>
      <c r="AF78" s="16"/>
      <c r="AG78" s="18"/>
      <c r="AH78" s="17"/>
      <c r="AI78" s="148"/>
    </row>
    <row r="79" spans="4:35" s="7" customFormat="1" ht="15.75" x14ac:dyDescent="0.25">
      <c r="D79" s="9"/>
      <c r="E79" s="9"/>
      <c r="F79" s="9"/>
      <c r="G79" s="9"/>
      <c r="H79" s="678"/>
      <c r="I79" s="679"/>
      <c r="J79" s="678"/>
      <c r="K79" s="679"/>
      <c r="L79" s="678"/>
      <c r="M79" s="679"/>
      <c r="N79" s="678"/>
      <c r="O79" s="679"/>
      <c r="P79" s="678"/>
      <c r="Q79" s="679"/>
      <c r="R79" s="678"/>
      <c r="S79" s="679"/>
      <c r="T79" s="678"/>
      <c r="U79" s="679"/>
      <c r="V79" s="678"/>
      <c r="W79" s="679"/>
      <c r="X79" s="680"/>
      <c r="Y79" s="681"/>
      <c r="Z79" s="681"/>
      <c r="AA79" s="681"/>
      <c r="AB79" s="681"/>
      <c r="AC79" s="681"/>
      <c r="AD79" s="682"/>
      <c r="AE79" s="16"/>
      <c r="AF79" s="16"/>
      <c r="AG79" s="18"/>
      <c r="AH79" s="17"/>
      <c r="AI79" s="148"/>
    </row>
    <row r="80" spans="4:35" s="7" customFormat="1" ht="15.75" x14ac:dyDescent="0.25">
      <c r="D80" s="9"/>
      <c r="E80" s="9"/>
      <c r="F80" s="9"/>
      <c r="G80" s="9"/>
      <c r="H80" s="529"/>
      <c r="I80" s="530"/>
      <c r="J80" s="529"/>
      <c r="K80" s="530"/>
      <c r="L80" s="529"/>
      <c r="M80" s="530"/>
      <c r="N80" s="529"/>
      <c r="O80" s="530"/>
      <c r="P80" s="529"/>
      <c r="Q80" s="530"/>
      <c r="R80" s="536"/>
      <c r="S80" s="537"/>
      <c r="T80" s="536"/>
      <c r="U80" s="537"/>
      <c r="V80" s="529"/>
      <c r="W80" s="530"/>
      <c r="X80" s="580"/>
      <c r="Y80" s="581"/>
      <c r="Z80" s="581"/>
      <c r="AA80" s="581"/>
      <c r="AB80" s="581"/>
      <c r="AC80" s="581"/>
      <c r="AD80" s="582"/>
      <c r="AE80" s="16"/>
      <c r="AF80" s="16"/>
      <c r="AG80" s="18"/>
      <c r="AH80" s="17"/>
      <c r="AI80" s="148"/>
    </row>
    <row r="81" spans="4:35" s="7" customFormat="1" ht="15.75" x14ac:dyDescent="0.25">
      <c r="D81" s="9"/>
      <c r="E81" s="9"/>
      <c r="F81" s="9"/>
      <c r="G81" s="9"/>
      <c r="H81" s="562"/>
      <c r="I81" s="563"/>
      <c r="J81" s="562"/>
      <c r="K81" s="563"/>
      <c r="L81" s="562"/>
      <c r="M81" s="563"/>
      <c r="N81" s="562"/>
      <c r="O81" s="563"/>
      <c r="P81" s="562"/>
      <c r="Q81" s="702"/>
      <c r="R81" s="703"/>
      <c r="S81" s="703"/>
      <c r="T81" s="703"/>
      <c r="U81" s="703"/>
      <c r="V81" s="702"/>
      <c r="W81" s="563"/>
      <c r="X81" s="580"/>
      <c r="Y81" s="581"/>
      <c r="Z81" s="581"/>
      <c r="AA81" s="581"/>
      <c r="AB81" s="581"/>
      <c r="AC81" s="581"/>
      <c r="AD81" s="582"/>
      <c r="AE81" s="16"/>
      <c r="AF81" s="16"/>
      <c r="AG81" s="18"/>
      <c r="AH81" s="17"/>
      <c r="AI81" s="148"/>
    </row>
    <row r="82" spans="4:35" s="7" customFormat="1" ht="15.75" x14ac:dyDescent="0.25">
      <c r="D82" s="9"/>
      <c r="E82" s="9"/>
      <c r="F82" s="9"/>
      <c r="G82" s="9"/>
      <c r="H82" s="529"/>
      <c r="I82" s="530"/>
      <c r="J82" s="529"/>
      <c r="K82" s="530"/>
      <c r="L82" s="529"/>
      <c r="M82" s="530"/>
      <c r="N82" s="529"/>
      <c r="O82" s="530"/>
      <c r="P82" s="529"/>
      <c r="Q82" s="650"/>
      <c r="R82" s="683"/>
      <c r="S82" s="683"/>
      <c r="T82" s="683"/>
      <c r="U82" s="683"/>
      <c r="V82" s="650"/>
      <c r="W82" s="530"/>
      <c r="X82" s="531"/>
      <c r="Y82" s="532"/>
      <c r="Z82" s="532"/>
      <c r="AA82" s="532"/>
      <c r="AB82" s="532"/>
      <c r="AC82" s="532"/>
      <c r="AD82" s="533"/>
      <c r="AE82" s="16"/>
      <c r="AF82" s="16"/>
      <c r="AG82" s="18"/>
      <c r="AH82" s="17"/>
      <c r="AI82" s="148"/>
    </row>
    <row r="83" spans="4:35" s="7" customFormat="1" ht="15.75" x14ac:dyDescent="0.25">
      <c r="D83" s="9"/>
      <c r="E83" s="9"/>
      <c r="F83" s="9"/>
      <c r="G83" s="9"/>
      <c r="H83" s="529"/>
      <c r="I83" s="530"/>
      <c r="J83" s="529"/>
      <c r="K83" s="530"/>
      <c r="L83" s="529"/>
      <c r="M83" s="530"/>
      <c r="N83" s="529"/>
      <c r="O83" s="530"/>
      <c r="P83" s="529"/>
      <c r="Q83" s="650"/>
      <c r="R83" s="683"/>
      <c r="S83" s="683"/>
      <c r="T83" s="683"/>
      <c r="U83" s="683"/>
      <c r="V83" s="650"/>
      <c r="W83" s="530"/>
      <c r="X83" s="531"/>
      <c r="Y83" s="532"/>
      <c r="Z83" s="532"/>
      <c r="AA83" s="532"/>
      <c r="AB83" s="532"/>
      <c r="AC83" s="532"/>
      <c r="AD83" s="533"/>
      <c r="AE83" s="16"/>
      <c r="AF83" s="16"/>
      <c r="AG83" s="18"/>
      <c r="AH83" s="17"/>
      <c r="AI83" s="148"/>
    </row>
    <row r="84" spans="4:35" s="7" customFormat="1" ht="16.5" thickBot="1" x14ac:dyDescent="0.3">
      <c r="D84" s="9"/>
      <c r="E84" s="9"/>
      <c r="F84" s="9"/>
      <c r="G84" s="9"/>
      <c r="H84" s="534"/>
      <c r="I84" s="535"/>
      <c r="J84" s="534"/>
      <c r="K84" s="535"/>
      <c r="L84" s="534"/>
      <c r="M84" s="535"/>
      <c r="N84" s="534"/>
      <c r="O84" s="535"/>
      <c r="P84" s="534"/>
      <c r="Q84" s="535"/>
      <c r="R84" s="685"/>
      <c r="S84" s="686"/>
      <c r="T84" s="687" t="s">
        <v>29</v>
      </c>
      <c r="U84" s="688"/>
      <c r="V84" s="539"/>
      <c r="W84" s="540"/>
      <c r="X84" s="541">
        <f>SUM(X69:AD83)</f>
        <v>140925</v>
      </c>
      <c r="Y84" s="542"/>
      <c r="Z84" s="542"/>
      <c r="AA84" s="542"/>
      <c r="AB84" s="542"/>
      <c r="AC84" s="542"/>
      <c r="AD84" s="543"/>
      <c r="AE84" s="9"/>
      <c r="AF84" s="16"/>
      <c r="AG84" s="18"/>
      <c r="AH84" s="17"/>
      <c r="AI84" s="148"/>
    </row>
    <row r="85" spans="4:35" s="7" customFormat="1" ht="15.75" x14ac:dyDescent="0.25">
      <c r="D85" s="9"/>
      <c r="E85" s="9"/>
      <c r="F85" s="9"/>
      <c r="G85" s="9"/>
      <c r="H85" s="216"/>
      <c r="I85" s="216"/>
      <c r="J85" s="216"/>
      <c r="K85" s="216"/>
      <c r="L85" s="216"/>
      <c r="M85" s="216"/>
      <c r="N85" s="216"/>
      <c r="O85" s="216"/>
      <c r="P85" s="216"/>
      <c r="Q85" s="216"/>
      <c r="R85" s="216"/>
      <c r="S85" s="216"/>
      <c r="T85" s="31"/>
      <c r="U85" s="31"/>
      <c r="V85" s="31"/>
      <c r="W85" s="31"/>
      <c r="X85" s="32"/>
      <c r="Y85" s="32"/>
      <c r="Z85" s="32"/>
      <c r="AA85" s="32"/>
      <c r="AB85" s="32"/>
      <c r="AC85" s="32"/>
      <c r="AD85" s="32"/>
      <c r="AE85" s="9"/>
      <c r="AF85" s="16"/>
      <c r="AG85" s="18"/>
      <c r="AH85" s="17"/>
      <c r="AI85" s="148"/>
    </row>
    <row r="86" spans="4:35" s="7" customFormat="1" ht="16.5" thickBot="1" x14ac:dyDescent="0.3">
      <c r="D86" s="9"/>
      <c r="E86" s="9"/>
      <c r="F86" s="9"/>
      <c r="G86" s="9"/>
      <c r="H86" s="216"/>
      <c r="I86" s="216"/>
      <c r="J86" s="216"/>
      <c r="K86" s="216"/>
      <c r="L86" s="216"/>
      <c r="M86" s="216"/>
      <c r="N86" s="216"/>
      <c r="O86" s="216"/>
      <c r="P86" s="216"/>
      <c r="Q86" s="216"/>
      <c r="R86" s="216"/>
      <c r="S86" s="216"/>
      <c r="T86" s="31"/>
      <c r="U86" s="31"/>
      <c r="V86" s="31"/>
      <c r="W86" s="31"/>
      <c r="X86" s="32"/>
      <c r="Y86" s="32"/>
      <c r="Z86" s="32"/>
      <c r="AA86" s="32"/>
      <c r="AB86" s="32"/>
      <c r="AC86" s="32"/>
      <c r="AD86" s="32"/>
      <c r="AE86" s="9"/>
      <c r="AF86" s="16"/>
      <c r="AG86" s="18"/>
      <c r="AH86" s="17"/>
      <c r="AI86" s="148"/>
    </row>
    <row r="87" spans="4:35" s="7" customFormat="1" ht="16.5" thickBot="1" x14ac:dyDescent="0.3">
      <c r="D87" s="9"/>
      <c r="E87" s="9"/>
      <c r="F87" s="9"/>
      <c r="G87" s="689" t="s">
        <v>30</v>
      </c>
      <c r="H87" s="690"/>
      <c r="I87" s="690"/>
      <c r="J87" s="690"/>
      <c r="K87" s="690"/>
      <c r="L87" s="690"/>
      <c r="M87" s="690"/>
      <c r="N87" s="690"/>
      <c r="O87" s="690"/>
      <c r="P87" s="690"/>
      <c r="Q87" s="690"/>
      <c r="R87" s="691"/>
      <c r="S87" s="22"/>
      <c r="T87" s="544" t="s">
        <v>31</v>
      </c>
      <c r="U87" s="545"/>
      <c r="V87" s="545"/>
      <c r="W87" s="545"/>
      <c r="X87" s="545"/>
      <c r="Y87" s="545"/>
      <c r="Z87" s="545"/>
      <c r="AA87" s="545"/>
      <c r="AB87" s="545"/>
      <c r="AC87" s="545"/>
      <c r="AD87" s="545"/>
      <c r="AE87" s="546"/>
      <c r="AF87" s="16"/>
      <c r="AG87" s="18"/>
      <c r="AH87" s="17"/>
      <c r="AI87" s="148"/>
    </row>
    <row r="88" spans="4:35" s="7" customFormat="1" ht="15.75" x14ac:dyDescent="0.25">
      <c r="D88" s="218"/>
      <c r="E88" s="218"/>
      <c r="F88" s="218"/>
      <c r="G88" s="547"/>
      <c r="H88" s="548"/>
      <c r="I88" s="548"/>
      <c r="J88" s="548"/>
      <c r="K88" s="548"/>
      <c r="L88" s="548"/>
      <c r="M88" s="548"/>
      <c r="N88" s="548"/>
      <c r="O88" s="548"/>
      <c r="P88" s="548"/>
      <c r="Q88" s="548"/>
      <c r="R88" s="549"/>
      <c r="S88" s="202"/>
      <c r="T88" s="547"/>
      <c r="U88" s="548"/>
      <c r="V88" s="548"/>
      <c r="W88" s="548"/>
      <c r="X88" s="548"/>
      <c r="Y88" s="548"/>
      <c r="Z88" s="548"/>
      <c r="AA88" s="548"/>
      <c r="AB88" s="548"/>
      <c r="AC88" s="548"/>
      <c r="AD88" s="548"/>
      <c r="AE88" s="549"/>
      <c r="AF88" s="15"/>
      <c r="AG88" s="18"/>
      <c r="AH88" s="17"/>
      <c r="AI88" s="148"/>
    </row>
    <row r="89" spans="4:35" s="7" customFormat="1" ht="15.75" x14ac:dyDescent="0.25">
      <c r="D89" s="218"/>
      <c r="E89" s="218"/>
      <c r="F89" s="218"/>
      <c r="G89" s="550"/>
      <c r="H89" s="551"/>
      <c r="I89" s="551"/>
      <c r="J89" s="551"/>
      <c r="K89" s="551"/>
      <c r="L89" s="551"/>
      <c r="M89" s="551"/>
      <c r="N89" s="551"/>
      <c r="O89" s="551"/>
      <c r="P89" s="551"/>
      <c r="Q89" s="551"/>
      <c r="R89" s="552"/>
      <c r="S89" s="202"/>
      <c r="T89" s="550"/>
      <c r="U89" s="551"/>
      <c r="V89" s="551"/>
      <c r="W89" s="551"/>
      <c r="X89" s="551"/>
      <c r="Y89" s="551"/>
      <c r="Z89" s="551"/>
      <c r="AA89" s="551"/>
      <c r="AB89" s="551"/>
      <c r="AC89" s="551"/>
      <c r="AD89" s="551"/>
      <c r="AE89" s="552"/>
      <c r="AF89" s="15"/>
      <c r="AG89" s="18"/>
      <c r="AH89" s="17"/>
      <c r="AI89" s="148"/>
    </row>
    <row r="90" spans="4:35" s="7" customFormat="1" ht="15.75" x14ac:dyDescent="0.25">
      <c r="D90" s="218"/>
      <c r="E90" s="218"/>
      <c r="F90" s="218"/>
      <c r="G90" s="550"/>
      <c r="H90" s="551"/>
      <c r="I90" s="551"/>
      <c r="J90" s="551"/>
      <c r="K90" s="551"/>
      <c r="L90" s="551"/>
      <c r="M90" s="551"/>
      <c r="N90" s="551"/>
      <c r="O90" s="551"/>
      <c r="P90" s="551"/>
      <c r="Q90" s="551"/>
      <c r="R90" s="552"/>
      <c r="S90" s="202"/>
      <c r="T90" s="550"/>
      <c r="U90" s="551"/>
      <c r="V90" s="551"/>
      <c r="W90" s="551"/>
      <c r="X90" s="551"/>
      <c r="Y90" s="551"/>
      <c r="Z90" s="551"/>
      <c r="AA90" s="551"/>
      <c r="AB90" s="551"/>
      <c r="AC90" s="551"/>
      <c r="AD90" s="551"/>
      <c r="AE90" s="552"/>
      <c r="AF90" s="15"/>
      <c r="AG90" s="18"/>
      <c r="AH90" s="17"/>
      <c r="AI90" s="148"/>
    </row>
    <row r="91" spans="4:35" s="7" customFormat="1" ht="16.5" thickBot="1" x14ac:dyDescent="0.3">
      <c r="D91" s="218"/>
      <c r="E91" s="218"/>
      <c r="F91" s="218"/>
      <c r="G91" s="553"/>
      <c r="H91" s="554"/>
      <c r="I91" s="554"/>
      <c r="J91" s="554"/>
      <c r="K91" s="554"/>
      <c r="L91" s="554"/>
      <c r="M91" s="554"/>
      <c r="N91" s="554"/>
      <c r="O91" s="554"/>
      <c r="P91" s="554"/>
      <c r="Q91" s="554"/>
      <c r="R91" s="555"/>
      <c r="S91" s="202"/>
      <c r="T91" s="553"/>
      <c r="U91" s="554"/>
      <c r="V91" s="554"/>
      <c r="W91" s="554"/>
      <c r="X91" s="554"/>
      <c r="Y91" s="554"/>
      <c r="Z91" s="554"/>
      <c r="AA91" s="554"/>
      <c r="AB91" s="554"/>
      <c r="AC91" s="554"/>
      <c r="AD91" s="554"/>
      <c r="AE91" s="555"/>
      <c r="AF91" s="15"/>
      <c r="AG91" s="18"/>
      <c r="AH91" s="17"/>
      <c r="AI91" s="148"/>
    </row>
    <row r="92" spans="4:35" s="7" customFormat="1" ht="16.5" thickBot="1" x14ac:dyDescent="0.3">
      <c r="D92" s="218"/>
      <c r="E92" s="218"/>
      <c r="F92" s="218"/>
      <c r="G92" s="553" t="s">
        <v>32</v>
      </c>
      <c r="H92" s="554"/>
      <c r="I92" s="554"/>
      <c r="J92" s="692">
        <v>45674</v>
      </c>
      <c r="K92" s="692"/>
      <c r="L92" s="692"/>
      <c r="M92" s="692"/>
      <c r="N92" s="692"/>
      <c r="O92" s="692"/>
      <c r="P92" s="692"/>
      <c r="Q92" s="692"/>
      <c r="R92" s="693"/>
      <c r="S92" s="202"/>
      <c r="T92" s="517" t="s">
        <v>32</v>
      </c>
      <c r="U92" s="518"/>
      <c r="V92" s="518"/>
      <c r="W92" s="521"/>
      <c r="X92" s="521"/>
      <c r="Y92" s="521"/>
      <c r="Z92" s="521"/>
      <c r="AA92" s="521"/>
      <c r="AB92" s="521"/>
      <c r="AC92" s="521"/>
      <c r="AD92" s="521"/>
      <c r="AE92" s="522"/>
      <c r="AF92" s="15"/>
      <c r="AG92" s="18"/>
      <c r="AH92" s="17"/>
      <c r="AI92" s="148"/>
    </row>
    <row r="93" spans="4:35" s="7" customFormat="1" ht="16.5" thickBot="1" x14ac:dyDescent="0.3">
      <c r="D93" s="218"/>
      <c r="E93" s="218"/>
      <c r="F93" s="218"/>
      <c r="G93" s="523" t="s">
        <v>33</v>
      </c>
      <c r="H93" s="524"/>
      <c r="I93" s="524"/>
      <c r="J93" s="524"/>
      <c r="K93" s="524"/>
      <c r="L93" s="524"/>
      <c r="M93" s="524"/>
      <c r="N93" s="524"/>
      <c r="O93" s="524"/>
      <c r="P93" s="524"/>
      <c r="Q93" s="524"/>
      <c r="R93" s="525"/>
      <c r="T93" s="523" t="s">
        <v>34</v>
      </c>
      <c r="U93" s="524"/>
      <c r="V93" s="524"/>
      <c r="W93" s="524"/>
      <c r="X93" s="524"/>
      <c r="Y93" s="524"/>
      <c r="Z93" s="524"/>
      <c r="AA93" s="524"/>
      <c r="AB93" s="524"/>
      <c r="AC93" s="524"/>
      <c r="AD93" s="524"/>
      <c r="AE93" s="525"/>
      <c r="AF93" s="15"/>
      <c r="AG93" s="18"/>
      <c r="AH93" s="17"/>
      <c r="AI93" s="148"/>
    </row>
    <row r="94" spans="4:35" s="7" customFormat="1" ht="15.75" x14ac:dyDescent="0.25">
      <c r="D94" s="218"/>
      <c r="E94" s="218"/>
      <c r="F94" s="218"/>
      <c r="G94" s="526"/>
      <c r="H94" s="527"/>
      <c r="I94" s="527"/>
      <c r="J94" s="527"/>
      <c r="K94" s="527"/>
      <c r="L94" s="527"/>
      <c r="M94" s="527"/>
      <c r="N94" s="527"/>
      <c r="O94" s="527"/>
      <c r="P94" s="527"/>
      <c r="Q94" s="527"/>
      <c r="R94" s="528"/>
      <c r="T94" s="526"/>
      <c r="U94" s="527"/>
      <c r="V94" s="527"/>
      <c r="W94" s="527"/>
      <c r="X94" s="527"/>
      <c r="Y94" s="527"/>
      <c r="Z94" s="527"/>
      <c r="AA94" s="527"/>
      <c r="AB94" s="527"/>
      <c r="AC94" s="527"/>
      <c r="AD94" s="527"/>
      <c r="AE94" s="528"/>
      <c r="AF94" s="15"/>
      <c r="AG94" s="18"/>
      <c r="AH94" s="17"/>
      <c r="AI94" s="148"/>
    </row>
    <row r="95" spans="4:35" s="7" customFormat="1" ht="15.75" x14ac:dyDescent="0.25">
      <c r="D95" s="218"/>
      <c r="E95" s="218"/>
      <c r="F95" s="218"/>
      <c r="G95" s="556"/>
      <c r="H95" s="557"/>
      <c r="I95" s="557"/>
      <c r="J95" s="557"/>
      <c r="K95" s="557"/>
      <c r="L95" s="557"/>
      <c r="M95" s="557"/>
      <c r="N95" s="557"/>
      <c r="O95" s="557"/>
      <c r="P95" s="557"/>
      <c r="Q95" s="557"/>
      <c r="R95" s="558"/>
      <c r="T95" s="556"/>
      <c r="U95" s="557"/>
      <c r="V95" s="557"/>
      <c r="W95" s="557"/>
      <c r="X95" s="557"/>
      <c r="Y95" s="557"/>
      <c r="Z95" s="557"/>
      <c r="AA95" s="557"/>
      <c r="AB95" s="557"/>
      <c r="AC95" s="557"/>
      <c r="AD95" s="557"/>
      <c r="AE95" s="558"/>
      <c r="AF95" s="218"/>
      <c r="AG95" s="18"/>
      <c r="AH95" s="17"/>
      <c r="AI95" s="148"/>
    </row>
    <row r="96" spans="4:35" s="7" customFormat="1" ht="15.75" x14ac:dyDescent="0.25">
      <c r="D96" s="218"/>
      <c r="E96" s="218"/>
      <c r="F96" s="218"/>
      <c r="G96" s="556"/>
      <c r="H96" s="557"/>
      <c r="I96" s="557"/>
      <c r="J96" s="557"/>
      <c r="K96" s="557"/>
      <c r="L96" s="557"/>
      <c r="M96" s="557"/>
      <c r="N96" s="557"/>
      <c r="O96" s="557"/>
      <c r="P96" s="557"/>
      <c r="Q96" s="557"/>
      <c r="R96" s="558"/>
      <c r="T96" s="556"/>
      <c r="U96" s="557"/>
      <c r="V96" s="557"/>
      <c r="W96" s="557"/>
      <c r="X96" s="557"/>
      <c r="Y96" s="557"/>
      <c r="Z96" s="557"/>
      <c r="AA96" s="557"/>
      <c r="AB96" s="557"/>
      <c r="AC96" s="557"/>
      <c r="AD96" s="557"/>
      <c r="AE96" s="558"/>
      <c r="AF96" s="218"/>
      <c r="AG96" s="18"/>
      <c r="AH96" s="67"/>
      <c r="AI96" s="148"/>
    </row>
    <row r="97" spans="4:35" s="7" customFormat="1" ht="16.5" thickBot="1" x14ac:dyDescent="0.3">
      <c r="D97" s="218"/>
      <c r="E97" s="218"/>
      <c r="F97" s="218"/>
      <c r="G97" s="559"/>
      <c r="H97" s="560"/>
      <c r="I97" s="560"/>
      <c r="J97" s="560"/>
      <c r="K97" s="560"/>
      <c r="L97" s="560"/>
      <c r="M97" s="560"/>
      <c r="N97" s="560"/>
      <c r="O97" s="560"/>
      <c r="P97" s="560"/>
      <c r="Q97" s="560"/>
      <c r="R97" s="561"/>
      <c r="T97" s="559"/>
      <c r="U97" s="560"/>
      <c r="V97" s="560"/>
      <c r="W97" s="560"/>
      <c r="X97" s="560"/>
      <c r="Y97" s="560"/>
      <c r="Z97" s="560"/>
      <c r="AA97" s="560"/>
      <c r="AB97" s="560"/>
      <c r="AC97" s="560"/>
      <c r="AD97" s="560"/>
      <c r="AE97" s="561"/>
      <c r="AF97" s="218"/>
      <c r="AG97" s="18"/>
      <c r="AH97" s="17"/>
      <c r="AI97" s="148"/>
    </row>
    <row r="98" spans="4:35" s="7" customFormat="1" ht="16.5" thickBot="1" x14ac:dyDescent="0.3">
      <c r="D98" s="218"/>
      <c r="E98" s="218"/>
      <c r="F98" s="202"/>
      <c r="G98" s="517" t="s">
        <v>32</v>
      </c>
      <c r="H98" s="518"/>
      <c r="I98" s="518"/>
      <c r="J98" s="521"/>
      <c r="K98" s="521"/>
      <c r="L98" s="521"/>
      <c r="M98" s="521"/>
      <c r="N98" s="521"/>
      <c r="O98" s="521"/>
      <c r="P98" s="521"/>
      <c r="Q98" s="521"/>
      <c r="R98" s="522"/>
      <c r="T98" s="517" t="s">
        <v>32</v>
      </c>
      <c r="U98" s="518"/>
      <c r="V98" s="518"/>
      <c r="W98" s="521"/>
      <c r="X98" s="521"/>
      <c r="Y98" s="521"/>
      <c r="Z98" s="521"/>
      <c r="AA98" s="521"/>
      <c r="AB98" s="521"/>
      <c r="AC98" s="521"/>
      <c r="AD98" s="521"/>
      <c r="AE98" s="522"/>
      <c r="AF98" s="218"/>
      <c r="AG98" s="18"/>
      <c r="AH98" s="17"/>
      <c r="AI98" s="148"/>
    </row>
    <row r="99" spans="4:35" s="7" customFormat="1" x14ac:dyDescent="0.25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7"/>
      <c r="AI99" s="148"/>
    </row>
    <row r="100" spans="4:35" s="7" customFormat="1" ht="26.25" customHeight="1" x14ac:dyDescent="0.25">
      <c r="AI100" s="148"/>
    </row>
    <row r="101" spans="4:35" s="78" customFormat="1" ht="11.25" customHeight="1" x14ac:dyDescent="0.25">
      <c r="D101" s="460"/>
      <c r="E101" s="566" t="s">
        <v>36</v>
      </c>
      <c r="F101" s="566"/>
      <c r="G101" s="566"/>
      <c r="H101" s="566"/>
      <c r="I101" s="566"/>
      <c r="J101" s="566"/>
      <c r="K101" s="566"/>
      <c r="L101" s="566"/>
      <c r="M101" s="566"/>
      <c r="N101" s="566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218"/>
      <c r="Z101" s="9"/>
      <c r="AA101" s="9"/>
      <c r="AB101" s="9"/>
      <c r="AC101" s="9"/>
      <c r="AD101" s="9"/>
      <c r="AE101" s="9"/>
      <c r="AF101" s="9"/>
      <c r="AG101" s="17"/>
      <c r="AH101" s="17"/>
      <c r="AI101" s="230"/>
    </row>
    <row r="102" spans="4:35" s="7" customFormat="1" x14ac:dyDescent="0.25">
      <c r="D102" s="460"/>
      <c r="E102" s="566" t="s">
        <v>0</v>
      </c>
      <c r="F102" s="566"/>
      <c r="G102" s="566"/>
      <c r="H102" s="566"/>
      <c r="I102" s="566"/>
      <c r="J102" s="566"/>
      <c r="K102" s="566"/>
      <c r="L102" s="566"/>
      <c r="M102" s="566"/>
      <c r="N102" s="566"/>
      <c r="O102" s="10"/>
      <c r="P102" s="208"/>
      <c r="Q102" s="208"/>
      <c r="R102" s="208"/>
      <c r="S102" s="208"/>
      <c r="T102" s="208"/>
      <c r="U102" s="208"/>
      <c r="V102" s="208"/>
      <c r="W102" s="9"/>
      <c r="X102" s="9"/>
      <c r="Y102" s="218"/>
      <c r="Z102" s="9"/>
      <c r="AA102" s="9"/>
      <c r="AB102" s="9"/>
      <c r="AC102" s="9"/>
      <c r="AD102" s="9"/>
      <c r="AE102" s="9"/>
      <c r="AF102" s="9"/>
      <c r="AG102" s="37"/>
      <c r="AH102" s="17"/>
      <c r="AI102" s="148"/>
    </row>
    <row r="103" spans="4:35" s="7" customFormat="1" ht="15" customHeight="1" x14ac:dyDescent="0.25">
      <c r="D103" s="566" t="s">
        <v>1</v>
      </c>
      <c r="E103" s="566"/>
      <c r="F103" s="566"/>
      <c r="G103" s="566"/>
      <c r="H103" s="566"/>
      <c r="I103" s="566"/>
      <c r="J103" s="566"/>
      <c r="K103" s="566"/>
      <c r="L103" s="566"/>
      <c r="M103" s="566"/>
      <c r="N103" s="566"/>
      <c r="O103" s="10"/>
      <c r="P103" s="11"/>
      <c r="Q103" s="11"/>
      <c r="R103" s="218"/>
      <c r="S103" s="202"/>
      <c r="T103" s="202"/>
      <c r="U103" s="202"/>
      <c r="V103" s="583" t="s">
        <v>2</v>
      </c>
      <c r="W103" s="583"/>
      <c r="X103" s="583"/>
      <c r="Y103" s="2" t="s">
        <v>100</v>
      </c>
      <c r="Z103" s="217" t="s">
        <v>46</v>
      </c>
      <c r="AA103" s="676" t="s">
        <v>383</v>
      </c>
      <c r="AB103" s="676"/>
      <c r="AC103" s="676"/>
      <c r="AD103" s="217" t="s">
        <v>46</v>
      </c>
      <c r="AE103" s="684">
        <v>2025</v>
      </c>
      <c r="AF103" s="684"/>
      <c r="AG103" s="37"/>
      <c r="AH103" s="17"/>
      <c r="AI103" s="148"/>
    </row>
    <row r="104" spans="4:35" s="7" customFormat="1" ht="15" customHeight="1" x14ac:dyDescent="0.25">
      <c r="D104" s="566" t="s">
        <v>4</v>
      </c>
      <c r="E104" s="566"/>
      <c r="F104" s="566"/>
      <c r="G104" s="566"/>
      <c r="H104" s="566"/>
      <c r="I104" s="566"/>
      <c r="J104" s="566"/>
      <c r="K104" s="566"/>
      <c r="L104" s="566"/>
      <c r="M104" s="566"/>
      <c r="N104" s="566"/>
      <c r="O104" s="10"/>
      <c r="P104" s="208"/>
      <c r="Q104" s="207"/>
      <c r="R104" s="207"/>
      <c r="S104" s="207"/>
      <c r="T104" s="207"/>
      <c r="U104" s="207"/>
      <c r="V104" s="207"/>
      <c r="W104" s="207"/>
      <c r="X104" s="207"/>
      <c r="Y104" s="215"/>
      <c r="Z104" s="217"/>
      <c r="AA104" s="16"/>
      <c r="AB104" s="16"/>
      <c r="AC104" s="16"/>
      <c r="AD104" s="16"/>
      <c r="AE104" s="16"/>
      <c r="AF104" s="16"/>
      <c r="AG104" s="37"/>
      <c r="AH104" s="17"/>
      <c r="AI104" s="148"/>
    </row>
    <row r="105" spans="4:35" s="7" customFormat="1" ht="15.75" x14ac:dyDescent="0.25">
      <c r="D105" s="623" t="s">
        <v>5</v>
      </c>
      <c r="E105" s="623"/>
      <c r="F105" s="623"/>
      <c r="G105" s="623"/>
      <c r="H105" s="623"/>
      <c r="I105" s="623"/>
      <c r="J105" s="623"/>
      <c r="K105" s="623"/>
      <c r="L105" s="623"/>
      <c r="M105" s="623"/>
      <c r="N105" s="623"/>
      <c r="O105" s="10"/>
      <c r="P105" s="208"/>
      <c r="Q105" s="208"/>
      <c r="R105" s="208"/>
      <c r="S105" s="208"/>
      <c r="T105" s="208"/>
      <c r="U105" s="208"/>
      <c r="V105" s="208"/>
      <c r="W105" s="9"/>
      <c r="X105" s="9"/>
      <c r="Y105" s="218"/>
      <c r="Z105" s="9"/>
      <c r="AA105" s="9"/>
      <c r="AB105" s="9"/>
      <c r="AC105" s="9"/>
      <c r="AD105" s="9"/>
      <c r="AE105" s="9"/>
      <c r="AF105" s="9"/>
      <c r="AG105" s="37"/>
      <c r="AH105" s="17"/>
      <c r="AI105" s="148"/>
    </row>
    <row r="106" spans="4:35" s="7" customFormat="1" ht="18" x14ac:dyDescent="0.25">
      <c r="D106" s="633"/>
      <c r="E106" s="633"/>
      <c r="F106" s="633"/>
      <c r="G106" s="633"/>
      <c r="H106" s="633"/>
      <c r="I106" s="633"/>
      <c r="J106" s="633"/>
      <c r="K106" s="633"/>
      <c r="L106" s="633"/>
      <c r="M106" s="633"/>
      <c r="N106" s="633"/>
      <c r="O106" s="624" t="s">
        <v>6</v>
      </c>
      <c r="P106" s="624"/>
      <c r="Q106" s="624"/>
      <c r="R106" s="624"/>
      <c r="S106" s="624"/>
      <c r="T106" s="624"/>
      <c r="U106" s="624"/>
      <c r="V106" s="624"/>
      <c r="W106" s="624"/>
      <c r="X106" s="624"/>
      <c r="Y106" s="625" t="s">
        <v>402</v>
      </c>
      <c r="Z106" s="625"/>
      <c r="AA106" s="625"/>
      <c r="AB106" s="13"/>
      <c r="AC106" s="13"/>
      <c r="AD106" s="13"/>
      <c r="AE106" s="13"/>
      <c r="AF106" s="13"/>
      <c r="AG106" s="37"/>
      <c r="AH106" s="17"/>
      <c r="AI106" s="148"/>
    </row>
    <row r="107" spans="4:35" s="7" customFormat="1" x14ac:dyDescent="0.25">
      <c r="D107" s="612"/>
      <c r="E107" s="612"/>
      <c r="F107" s="612"/>
      <c r="G107" s="612"/>
      <c r="H107" s="612"/>
      <c r="I107" s="612"/>
      <c r="J107" s="612"/>
      <c r="K107" s="612"/>
      <c r="L107" s="612"/>
      <c r="M107" s="612"/>
      <c r="N107" s="612"/>
      <c r="O107" s="14"/>
      <c r="P107" s="14"/>
      <c r="Q107" s="202"/>
      <c r="R107" s="202"/>
      <c r="S107" s="206"/>
      <c r="T107" s="11"/>
      <c r="U107" s="11"/>
      <c r="V107" s="9"/>
      <c r="W107" s="9"/>
      <c r="X107" s="9"/>
      <c r="Y107" s="218"/>
      <c r="Z107" s="9"/>
      <c r="AA107" s="9"/>
      <c r="AB107" s="9"/>
      <c r="AC107" s="9"/>
      <c r="AD107" s="9"/>
      <c r="AE107" s="9"/>
      <c r="AF107" s="9"/>
      <c r="AG107" s="37"/>
      <c r="AH107" s="17"/>
      <c r="AI107" s="148"/>
    </row>
    <row r="108" spans="4:35" s="7" customFormat="1" ht="15.75" x14ac:dyDescent="0.25"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23"/>
      <c r="U108" s="23"/>
      <c r="V108" s="613" t="s">
        <v>7</v>
      </c>
      <c r="W108" s="613"/>
      <c r="X108" s="613"/>
      <c r="Y108" s="613"/>
      <c r="Z108" s="613"/>
      <c r="AA108" s="701">
        <f>+X137</f>
        <v>316485</v>
      </c>
      <c r="AB108" s="701"/>
      <c r="AC108" s="701"/>
      <c r="AD108" s="701"/>
      <c r="AE108" s="701"/>
      <c r="AF108" s="701"/>
      <c r="AG108" s="37"/>
      <c r="AH108" s="17"/>
      <c r="AI108" s="148"/>
    </row>
    <row r="109" spans="4:35" s="7" customFormat="1" x14ac:dyDescent="0.25">
      <c r="D109" s="615" t="s">
        <v>8</v>
      </c>
      <c r="E109" s="615"/>
      <c r="F109" s="615"/>
      <c r="G109" s="615"/>
      <c r="H109" s="615"/>
      <c r="I109" s="616" t="s">
        <v>9</v>
      </c>
      <c r="J109" s="616"/>
      <c r="K109" s="616"/>
      <c r="L109" s="616"/>
      <c r="M109" s="616"/>
      <c r="N109" s="616"/>
      <c r="O109" s="616"/>
      <c r="P109" s="616"/>
      <c r="Q109" s="616"/>
      <c r="R109" s="207"/>
      <c r="S109" s="207"/>
      <c r="T109" s="207"/>
      <c r="U109" s="207"/>
      <c r="V109" s="9"/>
      <c r="W109" s="9"/>
      <c r="X109" s="9"/>
      <c r="Y109" s="218"/>
      <c r="Z109" s="218"/>
      <c r="AA109" s="218"/>
      <c r="AB109" s="9"/>
      <c r="AC109" s="9"/>
      <c r="AD109" s="9"/>
      <c r="AE109" s="9"/>
      <c r="AF109" s="9"/>
      <c r="AG109" s="37"/>
      <c r="AH109" s="17"/>
      <c r="AI109" s="148"/>
    </row>
    <row r="110" spans="4:35" s="7" customFormat="1" ht="18" x14ac:dyDescent="0.25">
      <c r="D110" s="617" t="s">
        <v>10</v>
      </c>
      <c r="E110" s="617"/>
      <c r="F110" s="617"/>
      <c r="G110" s="617"/>
      <c r="H110" s="617"/>
      <c r="I110" s="617"/>
      <c r="J110" s="617"/>
      <c r="K110" s="638" t="s">
        <v>369</v>
      </c>
      <c r="L110" s="662"/>
      <c r="M110" s="662"/>
      <c r="N110" s="662"/>
      <c r="O110" s="662"/>
      <c r="P110" s="662"/>
      <c r="Q110" s="662"/>
      <c r="R110" s="662"/>
      <c r="S110" s="662"/>
      <c r="T110" s="662"/>
      <c r="U110" s="662"/>
      <c r="V110" s="662"/>
      <c r="W110" s="662"/>
      <c r="X110" s="662"/>
      <c r="Y110" s="551" t="s">
        <v>11</v>
      </c>
      <c r="Z110" s="551"/>
      <c r="AA110" s="551"/>
      <c r="AB110" s="551"/>
      <c r="AC110" s="626" t="s">
        <v>370</v>
      </c>
      <c r="AD110" s="626"/>
      <c r="AE110" s="626"/>
      <c r="AF110" s="626"/>
      <c r="AG110" s="37"/>
      <c r="AH110" s="17"/>
      <c r="AI110" s="148"/>
    </row>
    <row r="111" spans="4:35" s="7" customFormat="1" x14ac:dyDescent="0.25">
      <c r="D111" s="617" t="s">
        <v>12</v>
      </c>
      <c r="E111" s="617"/>
      <c r="F111" s="617"/>
      <c r="G111" s="617"/>
      <c r="H111" s="617"/>
      <c r="I111" s="551"/>
      <c r="J111" s="551"/>
      <c r="K111" s="551"/>
      <c r="L111" s="551"/>
      <c r="M111" s="551"/>
      <c r="N111" s="551"/>
      <c r="O111" s="551"/>
      <c r="P111" s="551"/>
      <c r="Q111" s="551"/>
      <c r="R111" s="551"/>
      <c r="S111" s="551"/>
      <c r="T111" s="551"/>
      <c r="U111" s="551"/>
      <c r="V111" s="551"/>
      <c r="W111" s="551"/>
      <c r="X111" s="202"/>
      <c r="Y111" s="551" t="s">
        <v>11</v>
      </c>
      <c r="Z111" s="551"/>
      <c r="AA111" s="551"/>
      <c r="AB111" s="551"/>
      <c r="AC111" s="619"/>
      <c r="AD111" s="619"/>
      <c r="AE111" s="619"/>
      <c r="AF111" s="619"/>
      <c r="AG111" s="37"/>
      <c r="AH111" s="17"/>
      <c r="AI111" s="148"/>
    </row>
    <row r="112" spans="4:35" s="7" customFormat="1" ht="31.5" customHeight="1" x14ac:dyDescent="0.25">
      <c r="D112" s="583" t="s">
        <v>13</v>
      </c>
      <c r="E112" s="583"/>
      <c r="F112" s="583"/>
      <c r="G112" s="583"/>
      <c r="H112" s="583"/>
      <c r="I112" s="704" t="s">
        <v>386</v>
      </c>
      <c r="J112" s="704"/>
      <c r="K112" s="704"/>
      <c r="L112" s="704"/>
      <c r="M112" s="704"/>
      <c r="N112" s="704"/>
      <c r="O112" s="704"/>
      <c r="P112" s="704"/>
      <c r="Q112" s="704"/>
      <c r="R112" s="704"/>
      <c r="S112" s="704"/>
      <c r="T112" s="704"/>
      <c r="U112" s="704"/>
      <c r="V112" s="704"/>
      <c r="W112" s="704"/>
      <c r="X112" s="704"/>
      <c r="Y112" s="704"/>
      <c r="Z112" s="704"/>
      <c r="AA112" s="704"/>
      <c r="AB112" s="704"/>
      <c r="AC112" s="704"/>
      <c r="AD112" s="704"/>
      <c r="AE112" s="704"/>
      <c r="AF112" s="704"/>
      <c r="AG112" s="37"/>
      <c r="AH112" s="17"/>
      <c r="AI112" s="148"/>
    </row>
    <row r="113" spans="4:35" s="7" customFormat="1" ht="15" customHeight="1" x14ac:dyDescent="0.25">
      <c r="D113" s="551" t="s">
        <v>14</v>
      </c>
      <c r="E113" s="551"/>
      <c r="F113" s="551"/>
      <c r="G113" s="551"/>
      <c r="H113" s="551"/>
      <c r="I113" s="628" t="s">
        <v>430</v>
      </c>
      <c r="J113" s="628"/>
      <c r="K113" s="628"/>
      <c r="L113" s="628"/>
      <c r="M113" s="628"/>
      <c r="N113" s="628"/>
      <c r="O113" s="628"/>
      <c r="P113" s="628"/>
      <c r="Q113" s="628"/>
      <c r="R113" s="628"/>
      <c r="S113" s="628"/>
      <c r="T113" s="628"/>
      <c r="U113" s="628"/>
      <c r="V113" s="628"/>
      <c r="W113" s="628"/>
      <c r="X113" s="628"/>
      <c r="Y113" s="628"/>
      <c r="Z113" s="628"/>
      <c r="AA113" s="628"/>
      <c r="AB113" s="628"/>
      <c r="AC113" s="628"/>
      <c r="AD113" s="628"/>
      <c r="AE113" s="628"/>
      <c r="AF113" s="628"/>
      <c r="AG113" s="37"/>
      <c r="AH113" s="17"/>
      <c r="AI113" s="148"/>
    </row>
    <row r="114" spans="4:35" s="7" customFormat="1" ht="15" customHeight="1" x14ac:dyDescent="0.25">
      <c r="D114" s="209"/>
      <c r="E114" s="202"/>
      <c r="F114" s="202"/>
      <c r="G114" s="202"/>
      <c r="H114" s="202"/>
      <c r="I114" s="628"/>
      <c r="J114" s="628"/>
      <c r="K114" s="628"/>
      <c r="L114" s="628"/>
      <c r="M114" s="628"/>
      <c r="N114" s="628"/>
      <c r="O114" s="628"/>
      <c r="P114" s="628"/>
      <c r="Q114" s="628"/>
      <c r="R114" s="628"/>
      <c r="S114" s="628"/>
      <c r="T114" s="628"/>
      <c r="U114" s="628"/>
      <c r="V114" s="628"/>
      <c r="W114" s="628"/>
      <c r="X114" s="628"/>
      <c r="Y114" s="628"/>
      <c r="Z114" s="628"/>
      <c r="AA114" s="628"/>
      <c r="AB114" s="628"/>
      <c r="AC114" s="628"/>
      <c r="AD114" s="628"/>
      <c r="AE114" s="628"/>
      <c r="AF114" s="628"/>
      <c r="AG114" s="37"/>
      <c r="AI114" s="148"/>
    </row>
    <row r="115" spans="4:35" s="7" customFormat="1" ht="15.75" x14ac:dyDescent="0.25">
      <c r="D115" s="208"/>
      <c r="E115" s="208"/>
      <c r="F115" s="208"/>
      <c r="G115" s="208"/>
      <c r="H115" s="208"/>
      <c r="I115" s="208"/>
      <c r="J115" s="208"/>
      <c r="K115" s="208"/>
      <c r="L115" s="574"/>
      <c r="M115" s="574"/>
      <c r="N115" s="574"/>
      <c r="O115" s="574"/>
      <c r="P115" s="574"/>
      <c r="Q115" s="574"/>
      <c r="R115" s="574"/>
      <c r="S115" s="574"/>
      <c r="T115" s="574"/>
      <c r="U115" s="574"/>
      <c r="V115" s="574"/>
      <c r="W115" s="574"/>
      <c r="X115" s="574"/>
      <c r="Y115" s="574"/>
      <c r="Z115" s="210"/>
      <c r="AA115" s="575"/>
      <c r="AB115" s="575"/>
      <c r="AC115" s="575"/>
      <c r="AD115" s="575"/>
      <c r="AE115" s="575"/>
      <c r="AF115" s="575"/>
      <c r="AG115" s="37"/>
      <c r="AI115" s="148"/>
    </row>
    <row r="116" spans="4:35" s="7" customFormat="1" ht="15.75" x14ac:dyDescent="0.25">
      <c r="D116" s="586" t="s">
        <v>15</v>
      </c>
      <c r="E116" s="586"/>
      <c r="F116" s="586"/>
      <c r="G116" s="586"/>
      <c r="H116" s="586"/>
      <c r="I116" s="586"/>
      <c r="J116" s="586"/>
      <c r="K116" s="586"/>
      <c r="L116" s="586"/>
      <c r="M116" s="586"/>
      <c r="N116" s="586"/>
      <c r="O116" s="586"/>
      <c r="P116" s="586"/>
      <c r="Q116" s="586"/>
      <c r="R116" s="586"/>
      <c r="S116" s="586"/>
      <c r="T116" s="586"/>
      <c r="U116" s="586"/>
      <c r="V116" s="586"/>
      <c r="W116" s="586"/>
      <c r="X116" s="586"/>
      <c r="Y116" s="586"/>
      <c r="Z116" s="586"/>
      <c r="AA116" s="586"/>
      <c r="AB116" s="586"/>
      <c r="AC116" s="586"/>
      <c r="AD116" s="586"/>
      <c r="AE116" s="586"/>
      <c r="AF116" s="586"/>
      <c r="AG116" s="37"/>
      <c r="AI116" s="148"/>
    </row>
    <row r="117" spans="4:35" s="7" customFormat="1" x14ac:dyDescent="0.25">
      <c r="D117" s="9"/>
      <c r="E117" s="587" t="s">
        <v>38</v>
      </c>
      <c r="F117" s="587"/>
      <c r="G117" s="587"/>
      <c r="H117" s="588" t="s">
        <v>39</v>
      </c>
      <c r="I117" s="588"/>
      <c r="J117" s="588"/>
      <c r="K117" s="587" t="s">
        <v>40</v>
      </c>
      <c r="L117" s="587"/>
      <c r="M117" s="587"/>
      <c r="N117" s="587"/>
      <c r="O117" s="587"/>
      <c r="P117" s="587"/>
      <c r="Q117" s="589"/>
      <c r="R117" s="589"/>
      <c r="S117" s="589"/>
      <c r="T117" s="589"/>
      <c r="U117" s="356"/>
      <c r="V117" s="590" t="s">
        <v>16</v>
      </c>
      <c r="W117" s="590"/>
      <c r="X117" s="590"/>
      <c r="Y117" s="202"/>
      <c r="Z117" s="202"/>
      <c r="AA117" s="591" t="s">
        <v>17</v>
      </c>
      <c r="AB117" s="591"/>
      <c r="AC117" s="591"/>
      <c r="AD117" s="591"/>
      <c r="AE117" s="591"/>
      <c r="AF117" s="591"/>
      <c r="AG117" s="202"/>
      <c r="AI117" s="148"/>
    </row>
    <row r="118" spans="4:35" s="7" customFormat="1" x14ac:dyDescent="0.25">
      <c r="D118" s="218"/>
      <c r="E118" s="592">
        <f>+X122*0.001</f>
        <v>316.48500000000001</v>
      </c>
      <c r="F118" s="593"/>
      <c r="G118" s="594"/>
      <c r="H118" s="592">
        <f>+X122*3%</f>
        <v>9494.5499999999993</v>
      </c>
      <c r="I118" s="593"/>
      <c r="J118" s="594"/>
      <c r="K118" s="592"/>
      <c r="L118" s="593"/>
      <c r="M118" s="594"/>
      <c r="N118" s="592"/>
      <c r="O118" s="593"/>
      <c r="P118" s="594"/>
      <c r="Q118" s="592"/>
      <c r="R118" s="593"/>
      <c r="S118" s="593"/>
      <c r="T118" s="594"/>
      <c r="U118" s="100"/>
      <c r="V118" s="595">
        <f>X123*75%</f>
        <v>0</v>
      </c>
      <c r="W118" s="596"/>
      <c r="X118" s="597"/>
      <c r="Y118" s="215"/>
      <c r="Z118" s="15"/>
      <c r="AA118" s="592">
        <f>+E118+H118</f>
        <v>9811.0349999999999</v>
      </c>
      <c r="AB118" s="593"/>
      <c r="AC118" s="593"/>
      <c r="AD118" s="593"/>
      <c r="AE118" s="593"/>
      <c r="AF118" s="594"/>
      <c r="AG118" s="202"/>
      <c r="AI118" s="148"/>
    </row>
    <row r="119" spans="4:35" s="7" customFormat="1" ht="15.75" x14ac:dyDescent="0.25">
      <c r="D119" s="206"/>
      <c r="E119" s="206"/>
      <c r="F119" s="206"/>
      <c r="G119" s="206"/>
      <c r="H119" s="206"/>
      <c r="I119" s="206"/>
      <c r="J119" s="206"/>
      <c r="K119" s="206"/>
      <c r="L119" s="206"/>
      <c r="M119" s="206"/>
      <c r="N119" s="206"/>
      <c r="O119" s="206"/>
      <c r="P119" s="206"/>
      <c r="Q119" s="206"/>
      <c r="R119" s="206"/>
      <c r="S119" s="206"/>
      <c r="T119" s="206"/>
      <c r="U119" s="598" t="s">
        <v>18</v>
      </c>
      <c r="V119" s="598"/>
      <c r="W119" s="598"/>
      <c r="X119" s="598"/>
      <c r="Y119" s="598"/>
      <c r="Z119" s="599"/>
      <c r="AA119" s="600">
        <f>+X137-AA118-0.01</f>
        <v>306673.95500000002</v>
      </c>
      <c r="AB119" s="601"/>
      <c r="AC119" s="601"/>
      <c r="AD119" s="601"/>
      <c r="AE119" s="601"/>
      <c r="AF119" s="602"/>
      <c r="AG119" s="202"/>
      <c r="AI119" s="148"/>
    </row>
    <row r="120" spans="4:35" s="7" customFormat="1" x14ac:dyDescent="0.25">
      <c r="D120" s="9"/>
      <c r="E120" s="9"/>
      <c r="F120" s="9"/>
      <c r="G120" s="9"/>
      <c r="H120" s="603" t="s">
        <v>19</v>
      </c>
      <c r="I120" s="603"/>
      <c r="J120" s="603"/>
      <c r="K120" s="603"/>
      <c r="L120" s="603"/>
      <c r="M120" s="603"/>
      <c r="N120" s="603"/>
      <c r="O120" s="603"/>
      <c r="P120" s="603"/>
      <c r="Q120" s="603"/>
      <c r="R120" s="603"/>
      <c r="S120" s="603"/>
      <c r="T120" s="603"/>
      <c r="U120" s="603"/>
      <c r="V120" s="603"/>
      <c r="W120" s="603"/>
      <c r="X120" s="604"/>
      <c r="Y120" s="604"/>
      <c r="Z120" s="604"/>
      <c r="AA120" s="604"/>
      <c r="AB120" s="604"/>
      <c r="AC120" s="604"/>
      <c r="AD120" s="604"/>
      <c r="AE120" s="9"/>
      <c r="AF120" s="9"/>
      <c r="AG120" s="202"/>
      <c r="AI120" s="148"/>
    </row>
    <row r="121" spans="4:35" s="7" customFormat="1" x14ac:dyDescent="0.25">
      <c r="D121" s="9"/>
      <c r="E121" s="9"/>
      <c r="F121" s="9"/>
      <c r="G121" s="9"/>
      <c r="H121" s="567" t="s">
        <v>20</v>
      </c>
      <c r="I121" s="568"/>
      <c r="J121" s="567" t="s">
        <v>21</v>
      </c>
      <c r="K121" s="568"/>
      <c r="L121" s="567" t="s">
        <v>22</v>
      </c>
      <c r="M121" s="568"/>
      <c r="N121" s="567" t="s">
        <v>23</v>
      </c>
      <c r="O121" s="568"/>
      <c r="P121" s="567" t="s">
        <v>24</v>
      </c>
      <c r="Q121" s="568"/>
      <c r="R121" s="567" t="s">
        <v>25</v>
      </c>
      <c r="S121" s="568"/>
      <c r="T121" s="569" t="s">
        <v>26</v>
      </c>
      <c r="U121" s="570"/>
      <c r="V121" s="569"/>
      <c r="W121" s="570"/>
      <c r="X121" s="571" t="s">
        <v>27</v>
      </c>
      <c r="Y121" s="572"/>
      <c r="Z121" s="572"/>
      <c r="AA121" s="572"/>
      <c r="AB121" s="572"/>
      <c r="AC121" s="572"/>
      <c r="AD121" s="573"/>
      <c r="AE121" s="16"/>
      <c r="AF121" s="16"/>
      <c r="AG121" s="202"/>
      <c r="AI121" s="148"/>
    </row>
    <row r="122" spans="4:35" s="7" customFormat="1" ht="15.75" x14ac:dyDescent="0.25">
      <c r="D122" s="9"/>
      <c r="E122" s="9"/>
      <c r="F122" s="9"/>
      <c r="G122" s="9"/>
      <c r="H122" s="529"/>
      <c r="I122" s="530"/>
      <c r="J122" s="529"/>
      <c r="K122" s="530"/>
      <c r="L122" s="529"/>
      <c r="M122" s="530"/>
      <c r="N122" s="529" t="s">
        <v>359</v>
      </c>
      <c r="O122" s="530"/>
      <c r="P122" s="529" t="s">
        <v>35</v>
      </c>
      <c r="Q122" s="530"/>
      <c r="R122" s="529" t="s">
        <v>35</v>
      </c>
      <c r="S122" s="530"/>
      <c r="T122" s="529" t="s">
        <v>28</v>
      </c>
      <c r="U122" s="530"/>
      <c r="V122" s="529"/>
      <c r="W122" s="530"/>
      <c r="X122" s="580">
        <v>316485</v>
      </c>
      <c r="Y122" s="581"/>
      <c r="Z122" s="581"/>
      <c r="AA122" s="581"/>
      <c r="AB122" s="581"/>
      <c r="AC122" s="581"/>
      <c r="AD122" s="582"/>
      <c r="AE122" s="16"/>
      <c r="AF122" s="16"/>
      <c r="AG122" s="38"/>
      <c r="AI122" s="148"/>
    </row>
    <row r="123" spans="4:35" s="7" customFormat="1" ht="15.75" x14ac:dyDescent="0.25">
      <c r="D123" s="9"/>
      <c r="E123" s="9"/>
      <c r="F123" s="9"/>
      <c r="G123" s="9"/>
      <c r="H123" s="562"/>
      <c r="I123" s="563"/>
      <c r="J123" s="562"/>
      <c r="K123" s="563"/>
      <c r="L123" s="562"/>
      <c r="M123" s="563"/>
      <c r="N123" s="529"/>
      <c r="O123" s="530"/>
      <c r="P123" s="529"/>
      <c r="Q123" s="530"/>
      <c r="R123" s="529"/>
      <c r="S123" s="530"/>
      <c r="T123" s="529"/>
      <c r="U123" s="530"/>
      <c r="V123" s="529"/>
      <c r="W123" s="530"/>
      <c r="X123" s="580"/>
      <c r="Y123" s="581"/>
      <c r="Z123" s="581"/>
      <c r="AA123" s="581"/>
      <c r="AB123" s="581"/>
      <c r="AC123" s="581"/>
      <c r="AD123" s="582"/>
      <c r="AE123" s="16"/>
      <c r="AF123" s="16"/>
      <c r="AG123" s="202"/>
      <c r="AI123" s="148"/>
    </row>
    <row r="124" spans="4:35" s="7" customFormat="1" ht="15.75" x14ac:dyDescent="0.25">
      <c r="D124" s="9"/>
      <c r="E124" s="9"/>
      <c r="F124" s="9"/>
      <c r="G124" s="9"/>
      <c r="H124" s="562"/>
      <c r="I124" s="563"/>
      <c r="J124" s="562"/>
      <c r="K124" s="563"/>
      <c r="L124" s="562"/>
      <c r="M124" s="563"/>
      <c r="N124" s="562"/>
      <c r="O124" s="563"/>
      <c r="P124" s="562"/>
      <c r="Q124" s="563"/>
      <c r="R124" s="529"/>
      <c r="S124" s="530"/>
      <c r="T124" s="529"/>
      <c r="U124" s="530"/>
      <c r="V124" s="529"/>
      <c r="W124" s="530"/>
      <c r="X124" s="580"/>
      <c r="Y124" s="581"/>
      <c r="Z124" s="581"/>
      <c r="AA124" s="581"/>
      <c r="AB124" s="581"/>
      <c r="AC124" s="581"/>
      <c r="AD124" s="582"/>
      <c r="AE124" s="16" t="s">
        <v>44</v>
      </c>
      <c r="AF124" s="16"/>
      <c r="AG124" s="202"/>
      <c r="AI124" s="148"/>
    </row>
    <row r="125" spans="4:35" s="7" customFormat="1" ht="15.75" x14ac:dyDescent="0.25">
      <c r="D125" s="9"/>
      <c r="E125" s="9"/>
      <c r="F125" s="9"/>
      <c r="G125" s="9"/>
      <c r="H125" s="203"/>
      <c r="I125" s="204"/>
      <c r="J125" s="203"/>
      <c r="K125" s="204"/>
      <c r="L125" s="203"/>
      <c r="M125" s="204"/>
      <c r="N125" s="562"/>
      <c r="O125" s="563"/>
      <c r="P125" s="562"/>
      <c r="Q125" s="563"/>
      <c r="R125" s="529"/>
      <c r="S125" s="530"/>
      <c r="T125" s="529"/>
      <c r="U125" s="530"/>
      <c r="V125" s="529"/>
      <c r="W125" s="530"/>
      <c r="X125" s="580"/>
      <c r="Y125" s="581"/>
      <c r="Z125" s="581"/>
      <c r="AA125" s="581"/>
      <c r="AB125" s="581"/>
      <c r="AC125" s="581"/>
      <c r="AD125" s="582"/>
      <c r="AE125" s="16"/>
      <c r="AF125" s="16"/>
      <c r="AG125" s="202"/>
      <c r="AI125" s="148"/>
    </row>
    <row r="126" spans="4:35" s="7" customFormat="1" ht="15.75" x14ac:dyDescent="0.25">
      <c r="D126" s="9"/>
      <c r="E126" s="9"/>
      <c r="F126" s="9"/>
      <c r="G126" s="9"/>
      <c r="H126" s="562"/>
      <c r="I126" s="563"/>
      <c r="J126" s="562"/>
      <c r="K126" s="563"/>
      <c r="L126" s="562"/>
      <c r="M126" s="563"/>
      <c r="N126" s="529"/>
      <c r="O126" s="530"/>
      <c r="P126" s="562"/>
      <c r="Q126" s="563"/>
      <c r="R126" s="529"/>
      <c r="S126" s="530"/>
      <c r="T126" s="529"/>
      <c r="U126" s="530"/>
      <c r="V126" s="529"/>
      <c r="W126" s="530"/>
      <c r="X126" s="531"/>
      <c r="Y126" s="532"/>
      <c r="Z126" s="532"/>
      <c r="AA126" s="532"/>
      <c r="AB126" s="532"/>
      <c r="AC126" s="532"/>
      <c r="AD126" s="533"/>
      <c r="AE126" s="16"/>
      <c r="AF126" s="16"/>
      <c r="AG126" s="202"/>
      <c r="AI126" s="148"/>
    </row>
    <row r="127" spans="4:35" s="7" customFormat="1" ht="15.75" x14ac:dyDescent="0.25">
      <c r="D127" s="9"/>
      <c r="E127" s="9"/>
      <c r="F127" s="9"/>
      <c r="G127" s="9"/>
      <c r="H127" s="678"/>
      <c r="I127" s="679"/>
      <c r="J127" s="678"/>
      <c r="K127" s="679"/>
      <c r="L127" s="678"/>
      <c r="M127" s="679"/>
      <c r="N127" s="678"/>
      <c r="O127" s="679"/>
      <c r="P127" s="678"/>
      <c r="Q127" s="679"/>
      <c r="R127" s="678"/>
      <c r="S127" s="679"/>
      <c r="T127" s="678"/>
      <c r="U127" s="679"/>
      <c r="V127" s="678"/>
      <c r="W127" s="679"/>
      <c r="X127" s="680"/>
      <c r="Y127" s="681"/>
      <c r="Z127" s="681"/>
      <c r="AA127" s="681"/>
      <c r="AB127" s="681"/>
      <c r="AC127" s="681"/>
      <c r="AD127" s="682"/>
      <c r="AE127" s="16"/>
      <c r="AF127" s="16"/>
      <c r="AG127" s="202"/>
      <c r="AI127" s="148"/>
    </row>
    <row r="128" spans="4:35" s="7" customFormat="1" ht="15.75" x14ac:dyDescent="0.25">
      <c r="D128" s="9"/>
      <c r="E128" s="9"/>
      <c r="F128" s="9"/>
      <c r="G128" s="9"/>
      <c r="H128" s="203"/>
      <c r="I128" s="204"/>
      <c r="J128" s="203"/>
      <c r="K128" s="204"/>
      <c r="L128" s="203"/>
      <c r="M128" s="204"/>
      <c r="N128" s="197"/>
      <c r="O128" s="198"/>
      <c r="P128" s="203"/>
      <c r="Q128" s="204"/>
      <c r="R128" s="197"/>
      <c r="S128" s="198"/>
      <c r="T128" s="197"/>
      <c r="U128" s="198"/>
      <c r="V128" s="197"/>
      <c r="W128" s="198"/>
      <c r="X128" s="199"/>
      <c r="Y128" s="200"/>
      <c r="Z128" s="200"/>
      <c r="AA128" s="200"/>
      <c r="AB128" s="200"/>
      <c r="AC128" s="200"/>
      <c r="AD128" s="201"/>
      <c r="AE128" s="16"/>
      <c r="AF128" s="16"/>
      <c r="AG128" s="202"/>
      <c r="AI128" s="148"/>
    </row>
    <row r="129" spans="4:35" s="7" customFormat="1" ht="15.75" x14ac:dyDescent="0.25">
      <c r="D129" s="9"/>
      <c r="E129" s="9"/>
      <c r="F129" s="9"/>
      <c r="G129" s="9"/>
      <c r="H129" s="203"/>
      <c r="I129" s="204"/>
      <c r="J129" s="203"/>
      <c r="K129" s="204"/>
      <c r="L129" s="203"/>
      <c r="M129" s="204"/>
      <c r="N129" s="197"/>
      <c r="O129" s="198"/>
      <c r="P129" s="197"/>
      <c r="Q129" s="198"/>
      <c r="R129" s="197"/>
      <c r="S129" s="198"/>
      <c r="T129" s="197"/>
      <c r="U129" s="198"/>
      <c r="V129" s="197"/>
      <c r="W129" s="198"/>
      <c r="X129" s="199"/>
      <c r="Y129" s="200"/>
      <c r="Z129" s="200"/>
      <c r="AA129" s="200"/>
      <c r="AB129" s="200"/>
      <c r="AC129" s="200"/>
      <c r="AD129" s="201"/>
      <c r="AE129" s="16"/>
      <c r="AF129" s="16"/>
      <c r="AG129" s="202"/>
      <c r="AI129" s="148"/>
    </row>
    <row r="130" spans="4:35" s="7" customFormat="1" ht="15.75" x14ac:dyDescent="0.25">
      <c r="D130" s="9"/>
      <c r="E130" s="9"/>
      <c r="F130" s="9"/>
      <c r="G130" s="9"/>
      <c r="H130" s="203"/>
      <c r="I130" s="204"/>
      <c r="J130" s="203"/>
      <c r="K130" s="204"/>
      <c r="L130" s="203"/>
      <c r="M130" s="204"/>
      <c r="N130" s="197"/>
      <c r="O130" s="198"/>
      <c r="P130" s="197"/>
      <c r="Q130" s="198"/>
      <c r="R130" s="197"/>
      <c r="S130" s="198"/>
      <c r="T130" s="197"/>
      <c r="U130" s="198"/>
      <c r="V130" s="197"/>
      <c r="W130" s="198"/>
      <c r="X130" s="199"/>
      <c r="Y130" s="200"/>
      <c r="Z130" s="200"/>
      <c r="AA130" s="200"/>
      <c r="AB130" s="200"/>
      <c r="AC130" s="200"/>
      <c r="AD130" s="201"/>
      <c r="AE130" s="16"/>
      <c r="AF130" s="16"/>
      <c r="AG130" s="202"/>
      <c r="AI130" s="148"/>
    </row>
    <row r="131" spans="4:35" s="7" customFormat="1" ht="15.75" x14ac:dyDescent="0.25">
      <c r="D131" s="9"/>
      <c r="E131" s="9"/>
      <c r="F131" s="9"/>
      <c r="G131" s="9"/>
      <c r="H131" s="203"/>
      <c r="I131" s="204"/>
      <c r="J131" s="203"/>
      <c r="K131" s="204"/>
      <c r="L131" s="203"/>
      <c r="M131" s="204"/>
      <c r="N131" s="197"/>
      <c r="O131" s="198"/>
      <c r="P131" s="197"/>
      <c r="Q131" s="198"/>
      <c r="R131" s="197"/>
      <c r="S131" s="198"/>
      <c r="T131" s="197"/>
      <c r="U131" s="198"/>
      <c r="V131" s="197"/>
      <c r="W131" s="198"/>
      <c r="X131" s="199"/>
      <c r="Y131" s="200"/>
      <c r="Z131" s="200"/>
      <c r="AA131" s="200"/>
      <c r="AB131" s="200"/>
      <c r="AC131" s="200"/>
      <c r="AD131" s="201"/>
      <c r="AE131" s="16"/>
      <c r="AF131" s="16"/>
      <c r="AG131" s="202"/>
      <c r="AI131" s="148"/>
    </row>
    <row r="132" spans="4:35" s="7" customFormat="1" ht="15.75" x14ac:dyDescent="0.25">
      <c r="D132" s="9"/>
      <c r="E132" s="9"/>
      <c r="F132" s="9"/>
      <c r="G132" s="9"/>
      <c r="H132" s="203"/>
      <c r="I132" s="204"/>
      <c r="J132" s="203"/>
      <c r="K132" s="204"/>
      <c r="L132" s="203"/>
      <c r="M132" s="204"/>
      <c r="N132" s="197"/>
      <c r="O132" s="198"/>
      <c r="P132" s="197"/>
      <c r="Q132" s="198"/>
      <c r="R132" s="197"/>
      <c r="S132" s="198"/>
      <c r="T132" s="197"/>
      <c r="U132" s="198"/>
      <c r="V132" s="197"/>
      <c r="W132" s="198"/>
      <c r="X132" s="212"/>
      <c r="Y132" s="213"/>
      <c r="Z132" s="213"/>
      <c r="AA132" s="213"/>
      <c r="AB132" s="213"/>
      <c r="AC132" s="213"/>
      <c r="AD132" s="214"/>
      <c r="AE132" s="16"/>
      <c r="AF132" s="16"/>
      <c r="AG132" s="202"/>
      <c r="AI132" s="148"/>
    </row>
    <row r="133" spans="4:35" s="7" customFormat="1" ht="15.75" x14ac:dyDescent="0.25">
      <c r="D133" s="9"/>
      <c r="E133" s="9"/>
      <c r="F133" s="9"/>
      <c r="G133" s="9"/>
      <c r="H133" s="529"/>
      <c r="I133" s="530"/>
      <c r="J133" s="529"/>
      <c r="K133" s="530"/>
      <c r="L133" s="529"/>
      <c r="M133" s="530"/>
      <c r="N133" s="529"/>
      <c r="O133" s="530"/>
      <c r="P133" s="529"/>
      <c r="Q133" s="530"/>
      <c r="R133" s="529"/>
      <c r="S133" s="530"/>
      <c r="T133" s="536"/>
      <c r="U133" s="537"/>
      <c r="V133" s="529"/>
      <c r="W133" s="530"/>
      <c r="X133" s="580"/>
      <c r="Y133" s="581"/>
      <c r="Z133" s="581"/>
      <c r="AA133" s="581"/>
      <c r="AB133" s="581"/>
      <c r="AC133" s="581"/>
      <c r="AD133" s="582"/>
      <c r="AE133" s="16"/>
      <c r="AF133" s="16"/>
      <c r="AG133" s="202"/>
      <c r="AI133" s="148"/>
    </row>
    <row r="134" spans="4:35" s="7" customFormat="1" ht="15.75" x14ac:dyDescent="0.25">
      <c r="D134" s="9"/>
      <c r="E134" s="9"/>
      <c r="F134" s="9"/>
      <c r="G134" s="9"/>
      <c r="H134" s="562"/>
      <c r="I134" s="563"/>
      <c r="J134" s="562"/>
      <c r="K134" s="563"/>
      <c r="L134" s="562"/>
      <c r="M134" s="563"/>
      <c r="N134" s="562"/>
      <c r="O134" s="563"/>
      <c r="P134" s="562"/>
      <c r="Q134" s="563"/>
      <c r="R134" s="562"/>
      <c r="S134" s="563"/>
      <c r="T134" s="705"/>
      <c r="U134" s="706"/>
      <c r="V134" s="562"/>
      <c r="W134" s="563"/>
      <c r="X134" s="580"/>
      <c r="Y134" s="581"/>
      <c r="Z134" s="581"/>
      <c r="AA134" s="581"/>
      <c r="AB134" s="581"/>
      <c r="AC134" s="581"/>
      <c r="AD134" s="582"/>
      <c r="AE134" s="16"/>
      <c r="AF134" s="16"/>
      <c r="AG134" s="202"/>
      <c r="AI134" s="148"/>
    </row>
    <row r="135" spans="4:35" s="7" customFormat="1" ht="15.75" x14ac:dyDescent="0.25">
      <c r="D135" s="9"/>
      <c r="E135" s="9"/>
      <c r="F135" s="9"/>
      <c r="G135" s="9"/>
      <c r="H135" s="529"/>
      <c r="I135" s="530"/>
      <c r="J135" s="529"/>
      <c r="K135" s="530"/>
      <c r="L135" s="529"/>
      <c r="M135" s="530"/>
      <c r="N135" s="529"/>
      <c r="O135" s="530"/>
      <c r="P135" s="529"/>
      <c r="Q135" s="530"/>
      <c r="R135" s="529"/>
      <c r="S135" s="650"/>
      <c r="T135" s="650"/>
      <c r="U135" s="530"/>
      <c r="V135" s="529"/>
      <c r="W135" s="530"/>
      <c r="X135" s="531"/>
      <c r="Y135" s="532"/>
      <c r="Z135" s="532"/>
      <c r="AA135" s="532"/>
      <c r="AB135" s="532"/>
      <c r="AC135" s="532"/>
      <c r="AD135" s="533"/>
      <c r="AE135" s="16"/>
      <c r="AF135" s="16"/>
      <c r="AG135" s="202"/>
      <c r="AI135" s="148"/>
    </row>
    <row r="136" spans="4:35" s="7" customFormat="1" ht="15.75" x14ac:dyDescent="0.25">
      <c r="D136" s="9"/>
      <c r="E136" s="9"/>
      <c r="F136" s="9"/>
      <c r="G136" s="9"/>
      <c r="H136" s="529"/>
      <c r="I136" s="530"/>
      <c r="J136" s="529"/>
      <c r="K136" s="530"/>
      <c r="L136" s="529"/>
      <c r="M136" s="530"/>
      <c r="N136" s="529"/>
      <c r="O136" s="530"/>
      <c r="P136" s="529"/>
      <c r="Q136" s="530"/>
      <c r="R136" s="529"/>
      <c r="S136" s="650"/>
      <c r="T136" s="650"/>
      <c r="U136" s="530"/>
      <c r="V136" s="529"/>
      <c r="W136" s="530"/>
      <c r="X136" s="531"/>
      <c r="Y136" s="532"/>
      <c r="Z136" s="532"/>
      <c r="AA136" s="532"/>
      <c r="AB136" s="532"/>
      <c r="AC136" s="532"/>
      <c r="AD136" s="533"/>
      <c r="AE136" s="16"/>
      <c r="AF136" s="16"/>
      <c r="AG136" s="202"/>
      <c r="AI136" s="148"/>
    </row>
    <row r="137" spans="4:35" s="7" customFormat="1" ht="16.5" thickBot="1" x14ac:dyDescent="0.3">
      <c r="D137" s="9"/>
      <c r="E137" s="9"/>
      <c r="F137" s="9"/>
      <c r="G137" s="9"/>
      <c r="H137" s="534"/>
      <c r="I137" s="535"/>
      <c r="J137" s="534"/>
      <c r="K137" s="535"/>
      <c r="L137" s="534"/>
      <c r="M137" s="535"/>
      <c r="N137" s="534"/>
      <c r="O137" s="535"/>
      <c r="P137" s="534"/>
      <c r="Q137" s="535"/>
      <c r="R137" s="534"/>
      <c r="S137" s="535"/>
      <c r="T137" s="538" t="s">
        <v>29</v>
      </c>
      <c r="U137" s="539"/>
      <c r="V137" s="539"/>
      <c r="W137" s="540"/>
      <c r="X137" s="541">
        <f>SUM(X122:AD136)</f>
        <v>316485</v>
      </c>
      <c r="Y137" s="542"/>
      <c r="Z137" s="542"/>
      <c r="AA137" s="542"/>
      <c r="AB137" s="542"/>
      <c r="AC137" s="542"/>
      <c r="AD137" s="543"/>
      <c r="AE137" s="9"/>
      <c r="AF137" s="16"/>
      <c r="AG137" s="202"/>
      <c r="AI137" s="148"/>
    </row>
    <row r="138" spans="4:35" s="7" customFormat="1" ht="15.75" x14ac:dyDescent="0.25">
      <c r="D138" s="9"/>
      <c r="E138" s="9"/>
      <c r="F138" s="9"/>
      <c r="G138" s="9"/>
      <c r="H138" s="216"/>
      <c r="I138" s="216"/>
      <c r="J138" s="216"/>
      <c r="K138" s="216"/>
      <c r="L138" s="216"/>
      <c r="M138" s="216"/>
      <c r="N138" s="216"/>
      <c r="O138" s="216"/>
      <c r="P138" s="216"/>
      <c r="Q138" s="216"/>
      <c r="R138" s="216"/>
      <c r="S138" s="216"/>
      <c r="T138" s="31"/>
      <c r="U138" s="31"/>
      <c r="V138" s="31"/>
      <c r="W138" s="31"/>
      <c r="X138" s="32"/>
      <c r="Y138" s="32"/>
      <c r="Z138" s="32"/>
      <c r="AA138" s="32"/>
      <c r="AB138" s="32"/>
      <c r="AC138" s="32"/>
      <c r="AD138" s="32"/>
      <c r="AE138" s="9"/>
      <c r="AF138" s="16"/>
      <c r="AG138" s="202"/>
      <c r="AI138" s="148"/>
    </row>
    <row r="139" spans="4:35" s="7" customFormat="1" ht="16.5" thickBot="1" x14ac:dyDescent="0.3">
      <c r="D139" s="9"/>
      <c r="E139" s="9"/>
      <c r="F139" s="9"/>
      <c r="G139" s="9"/>
      <c r="H139" s="216"/>
      <c r="I139" s="216"/>
      <c r="J139" s="216"/>
      <c r="K139" s="216"/>
      <c r="L139" s="216"/>
      <c r="M139" s="216"/>
      <c r="N139" s="216"/>
      <c r="O139" s="216"/>
      <c r="P139" s="216"/>
      <c r="Q139" s="216"/>
      <c r="R139" s="216"/>
      <c r="S139" s="216"/>
      <c r="T139" s="31"/>
      <c r="U139" s="31"/>
      <c r="V139" s="31"/>
      <c r="W139" s="31"/>
      <c r="X139" s="32"/>
      <c r="Y139" s="32"/>
      <c r="Z139" s="32"/>
      <c r="AA139" s="32"/>
      <c r="AB139" s="32"/>
      <c r="AC139" s="32"/>
      <c r="AD139" s="32"/>
      <c r="AE139" s="9"/>
      <c r="AF139" s="16"/>
      <c r="AG139" s="202"/>
      <c r="AI139" s="148"/>
    </row>
    <row r="140" spans="4:35" s="7" customFormat="1" ht="15.75" thickBot="1" x14ac:dyDescent="0.3">
      <c r="D140" s="9"/>
      <c r="E140" s="9"/>
      <c r="F140" s="9"/>
      <c r="G140" s="689" t="s">
        <v>30</v>
      </c>
      <c r="H140" s="690"/>
      <c r="I140" s="690"/>
      <c r="J140" s="690"/>
      <c r="K140" s="690"/>
      <c r="L140" s="690"/>
      <c r="M140" s="690"/>
      <c r="N140" s="690"/>
      <c r="O140" s="690"/>
      <c r="P140" s="690"/>
      <c r="Q140" s="690"/>
      <c r="R140" s="691"/>
      <c r="S140" s="22"/>
      <c r="T140" s="544" t="s">
        <v>31</v>
      </c>
      <c r="U140" s="545"/>
      <c r="V140" s="545"/>
      <c r="W140" s="545"/>
      <c r="X140" s="545"/>
      <c r="Y140" s="545"/>
      <c r="Z140" s="545"/>
      <c r="AA140" s="545"/>
      <c r="AB140" s="545"/>
      <c r="AC140" s="545"/>
      <c r="AD140" s="545"/>
      <c r="AE140" s="546"/>
      <c r="AF140" s="16"/>
      <c r="AG140" s="202"/>
      <c r="AI140" s="148"/>
    </row>
    <row r="141" spans="4:35" s="7" customFormat="1" x14ac:dyDescent="0.25">
      <c r="D141" s="218"/>
      <c r="E141" s="218"/>
      <c r="F141" s="218"/>
      <c r="G141" s="547"/>
      <c r="H141" s="548"/>
      <c r="I141" s="548"/>
      <c r="J141" s="548"/>
      <c r="K141" s="548"/>
      <c r="L141" s="548"/>
      <c r="M141" s="548"/>
      <c r="N141" s="548"/>
      <c r="O141" s="548"/>
      <c r="P141" s="548"/>
      <c r="Q141" s="548"/>
      <c r="R141" s="549"/>
      <c r="S141" s="202"/>
      <c r="T141" s="547"/>
      <c r="U141" s="548"/>
      <c r="V141" s="548"/>
      <c r="W141" s="548"/>
      <c r="X141" s="548"/>
      <c r="Y141" s="548"/>
      <c r="Z141" s="548"/>
      <c r="AA141" s="548"/>
      <c r="AB141" s="548"/>
      <c r="AC141" s="548"/>
      <c r="AD141" s="548"/>
      <c r="AE141" s="549"/>
      <c r="AF141" s="15"/>
      <c r="AG141" s="202"/>
      <c r="AI141" s="148"/>
    </row>
    <row r="142" spans="4:35" s="7" customFormat="1" x14ac:dyDescent="0.25">
      <c r="D142" s="218"/>
      <c r="E142" s="218"/>
      <c r="F142" s="218"/>
      <c r="G142" s="550"/>
      <c r="H142" s="551"/>
      <c r="I142" s="551"/>
      <c r="J142" s="551"/>
      <c r="K142" s="551"/>
      <c r="L142" s="551"/>
      <c r="M142" s="551"/>
      <c r="N142" s="551"/>
      <c r="O142" s="551"/>
      <c r="P142" s="551"/>
      <c r="Q142" s="551"/>
      <c r="R142" s="552"/>
      <c r="S142" s="202"/>
      <c r="T142" s="550"/>
      <c r="U142" s="551"/>
      <c r="V142" s="551"/>
      <c r="W142" s="551"/>
      <c r="X142" s="551"/>
      <c r="Y142" s="551"/>
      <c r="Z142" s="551"/>
      <c r="AA142" s="551"/>
      <c r="AB142" s="551"/>
      <c r="AC142" s="551"/>
      <c r="AD142" s="551"/>
      <c r="AE142" s="552"/>
      <c r="AF142" s="15"/>
      <c r="AG142" s="202"/>
      <c r="AI142" s="148"/>
    </row>
    <row r="143" spans="4:35" s="7" customFormat="1" x14ac:dyDescent="0.25">
      <c r="D143" s="218"/>
      <c r="E143" s="218"/>
      <c r="F143" s="218"/>
      <c r="G143" s="550"/>
      <c r="H143" s="551"/>
      <c r="I143" s="551"/>
      <c r="J143" s="551"/>
      <c r="K143" s="551"/>
      <c r="L143" s="551"/>
      <c r="M143" s="551"/>
      <c r="N143" s="551"/>
      <c r="O143" s="551"/>
      <c r="P143" s="551"/>
      <c r="Q143" s="551"/>
      <c r="R143" s="552"/>
      <c r="S143" s="202"/>
      <c r="T143" s="550"/>
      <c r="U143" s="551"/>
      <c r="V143" s="551"/>
      <c r="W143" s="551"/>
      <c r="X143" s="551"/>
      <c r="Y143" s="551"/>
      <c r="Z143" s="551"/>
      <c r="AA143" s="551"/>
      <c r="AB143" s="551"/>
      <c r="AC143" s="551"/>
      <c r="AD143" s="551"/>
      <c r="AE143" s="552"/>
      <c r="AF143" s="15"/>
      <c r="AG143" s="202"/>
      <c r="AI143" s="148"/>
    </row>
    <row r="144" spans="4:35" s="7" customFormat="1" ht="15.75" thickBot="1" x14ac:dyDescent="0.3">
      <c r="D144" s="218"/>
      <c r="E144" s="218"/>
      <c r="F144" s="218"/>
      <c r="G144" s="553"/>
      <c r="H144" s="554"/>
      <c r="I144" s="554"/>
      <c r="J144" s="554"/>
      <c r="K144" s="554"/>
      <c r="L144" s="554"/>
      <c r="M144" s="554"/>
      <c r="N144" s="554"/>
      <c r="O144" s="554"/>
      <c r="P144" s="554"/>
      <c r="Q144" s="554"/>
      <c r="R144" s="555"/>
      <c r="S144" s="202"/>
      <c r="T144" s="553"/>
      <c r="U144" s="554"/>
      <c r="V144" s="554"/>
      <c r="W144" s="554"/>
      <c r="X144" s="554"/>
      <c r="Y144" s="554"/>
      <c r="Z144" s="554"/>
      <c r="AA144" s="554"/>
      <c r="AB144" s="554"/>
      <c r="AC144" s="554"/>
      <c r="AD144" s="554"/>
      <c r="AE144" s="555"/>
      <c r="AF144" s="15"/>
      <c r="AI144" s="148"/>
    </row>
    <row r="145" spans="4:35" s="7" customFormat="1" ht="16.5" thickBot="1" x14ac:dyDescent="0.3">
      <c r="D145" s="218"/>
      <c r="E145" s="218"/>
      <c r="F145" s="218"/>
      <c r="G145" s="553" t="s">
        <v>32</v>
      </c>
      <c r="H145" s="554"/>
      <c r="I145" s="554"/>
      <c r="J145" s="707">
        <v>45674</v>
      </c>
      <c r="K145" s="707"/>
      <c r="L145" s="707"/>
      <c r="M145" s="707"/>
      <c r="N145" s="707"/>
      <c r="O145" s="707"/>
      <c r="P145" s="707"/>
      <c r="Q145" s="707"/>
      <c r="R145" s="708"/>
      <c r="S145" s="202"/>
      <c r="T145" s="517" t="s">
        <v>32</v>
      </c>
      <c r="U145" s="518"/>
      <c r="V145" s="518"/>
      <c r="W145" s="521"/>
      <c r="X145" s="521"/>
      <c r="Y145" s="521"/>
      <c r="Z145" s="521"/>
      <c r="AA145" s="521"/>
      <c r="AB145" s="521"/>
      <c r="AC145" s="521"/>
      <c r="AD145" s="521"/>
      <c r="AE145" s="522"/>
      <c r="AF145" s="15"/>
      <c r="AG145" s="18"/>
      <c r="AH145" s="17"/>
      <c r="AI145" s="148"/>
    </row>
    <row r="146" spans="4:35" s="7" customFormat="1" ht="16.5" thickBot="1" x14ac:dyDescent="0.3">
      <c r="D146" s="218"/>
      <c r="E146" s="218"/>
      <c r="F146" s="218"/>
      <c r="G146" s="523" t="s">
        <v>33</v>
      </c>
      <c r="H146" s="524"/>
      <c r="I146" s="524"/>
      <c r="J146" s="524"/>
      <c r="K146" s="524"/>
      <c r="L146" s="524"/>
      <c r="M146" s="524"/>
      <c r="N146" s="524"/>
      <c r="O146" s="524"/>
      <c r="P146" s="524"/>
      <c r="Q146" s="524"/>
      <c r="R146" s="525"/>
      <c r="T146" s="523" t="s">
        <v>34</v>
      </c>
      <c r="U146" s="524"/>
      <c r="V146" s="524"/>
      <c r="W146" s="524"/>
      <c r="X146" s="524"/>
      <c r="Y146" s="524"/>
      <c r="Z146" s="524"/>
      <c r="AA146" s="524"/>
      <c r="AB146" s="524"/>
      <c r="AC146" s="524"/>
      <c r="AD146" s="524"/>
      <c r="AE146" s="525"/>
      <c r="AF146" s="15"/>
      <c r="AG146" s="18"/>
      <c r="AH146" s="17"/>
      <c r="AI146" s="148"/>
    </row>
    <row r="147" spans="4:35" s="7" customFormat="1" ht="15.75" x14ac:dyDescent="0.25">
      <c r="D147" s="218"/>
      <c r="E147" s="218"/>
      <c r="F147" s="218"/>
      <c r="G147" s="526"/>
      <c r="H147" s="527"/>
      <c r="I147" s="527"/>
      <c r="J147" s="527"/>
      <c r="K147" s="527"/>
      <c r="L147" s="527"/>
      <c r="M147" s="527"/>
      <c r="N147" s="527"/>
      <c r="O147" s="527"/>
      <c r="P147" s="527"/>
      <c r="Q147" s="527"/>
      <c r="R147" s="528"/>
      <c r="T147" s="526"/>
      <c r="U147" s="527"/>
      <c r="V147" s="527"/>
      <c r="W147" s="527"/>
      <c r="X147" s="527"/>
      <c r="Y147" s="527"/>
      <c r="Z147" s="527"/>
      <c r="AA147" s="527"/>
      <c r="AB147" s="527"/>
      <c r="AC147" s="527"/>
      <c r="AD147" s="527"/>
      <c r="AE147" s="528"/>
      <c r="AF147" s="15"/>
      <c r="AG147" s="18"/>
      <c r="AH147" s="17"/>
      <c r="AI147" s="148"/>
    </row>
    <row r="148" spans="4:35" s="7" customFormat="1" ht="15.75" customHeight="1" x14ac:dyDescent="0.25">
      <c r="D148" s="218"/>
      <c r="E148" s="218"/>
      <c r="F148" s="218"/>
      <c r="G148" s="556"/>
      <c r="H148" s="557"/>
      <c r="I148" s="557"/>
      <c r="J148" s="557"/>
      <c r="K148" s="557"/>
      <c r="L148" s="557"/>
      <c r="M148" s="557"/>
      <c r="N148" s="557"/>
      <c r="O148" s="557"/>
      <c r="P148" s="557"/>
      <c r="Q148" s="557"/>
      <c r="R148" s="558"/>
      <c r="T148" s="556"/>
      <c r="U148" s="557"/>
      <c r="V148" s="557"/>
      <c r="W148" s="557"/>
      <c r="X148" s="557"/>
      <c r="Y148" s="557"/>
      <c r="Z148" s="557"/>
      <c r="AA148" s="557"/>
      <c r="AB148" s="557"/>
      <c r="AC148" s="557"/>
      <c r="AD148" s="557"/>
      <c r="AE148" s="558"/>
      <c r="AF148" s="218"/>
      <c r="AG148" s="18"/>
      <c r="AH148" s="17"/>
      <c r="AI148" s="148"/>
    </row>
    <row r="149" spans="4:35" s="7" customFormat="1" ht="15.75" x14ac:dyDescent="0.25">
      <c r="D149" s="218"/>
      <c r="E149" s="218"/>
      <c r="F149" s="218"/>
      <c r="G149" s="556"/>
      <c r="H149" s="557"/>
      <c r="I149" s="557"/>
      <c r="J149" s="557"/>
      <c r="K149" s="557"/>
      <c r="L149" s="557"/>
      <c r="M149" s="557"/>
      <c r="N149" s="557"/>
      <c r="O149" s="557"/>
      <c r="P149" s="557"/>
      <c r="Q149" s="557"/>
      <c r="R149" s="558"/>
      <c r="T149" s="556"/>
      <c r="U149" s="557"/>
      <c r="V149" s="557"/>
      <c r="W149" s="557"/>
      <c r="X149" s="557"/>
      <c r="Y149" s="557"/>
      <c r="Z149" s="557"/>
      <c r="AA149" s="557"/>
      <c r="AB149" s="557"/>
      <c r="AC149" s="557"/>
      <c r="AD149" s="557"/>
      <c r="AE149" s="558"/>
      <c r="AF149" s="218"/>
      <c r="AG149" s="18"/>
      <c r="AH149" s="17"/>
      <c r="AI149" s="148"/>
    </row>
    <row r="150" spans="4:35" s="7" customFormat="1" ht="16.5" thickBot="1" x14ac:dyDescent="0.3">
      <c r="D150" s="218"/>
      <c r="E150" s="218"/>
      <c r="F150" s="218"/>
      <c r="G150" s="559"/>
      <c r="H150" s="560"/>
      <c r="I150" s="560"/>
      <c r="J150" s="560"/>
      <c r="K150" s="560"/>
      <c r="L150" s="560"/>
      <c r="M150" s="560"/>
      <c r="N150" s="560"/>
      <c r="O150" s="560"/>
      <c r="P150" s="560"/>
      <c r="Q150" s="560"/>
      <c r="R150" s="561"/>
      <c r="T150" s="559"/>
      <c r="U150" s="560"/>
      <c r="V150" s="560"/>
      <c r="W150" s="560"/>
      <c r="X150" s="560"/>
      <c r="Y150" s="560"/>
      <c r="Z150" s="560"/>
      <c r="AA150" s="560"/>
      <c r="AB150" s="560"/>
      <c r="AC150" s="560"/>
      <c r="AD150" s="560"/>
      <c r="AE150" s="561"/>
      <c r="AF150" s="218"/>
      <c r="AG150" s="18"/>
      <c r="AH150" s="17"/>
      <c r="AI150" s="148"/>
    </row>
    <row r="151" spans="4:35" s="7" customFormat="1" ht="15" customHeight="1" thickBot="1" x14ac:dyDescent="0.3">
      <c r="D151" s="218"/>
      <c r="E151" s="218"/>
      <c r="F151" s="202"/>
      <c r="G151" s="517" t="s">
        <v>32</v>
      </c>
      <c r="H151" s="518"/>
      <c r="I151" s="518"/>
      <c r="J151" s="521"/>
      <c r="K151" s="521"/>
      <c r="L151" s="521"/>
      <c r="M151" s="521"/>
      <c r="N151" s="521"/>
      <c r="O151" s="521"/>
      <c r="P151" s="521"/>
      <c r="Q151" s="521"/>
      <c r="R151" s="522"/>
      <c r="T151" s="517" t="s">
        <v>32</v>
      </c>
      <c r="U151" s="518"/>
      <c r="V151" s="518"/>
      <c r="W151" s="521"/>
      <c r="X151" s="521"/>
      <c r="Y151" s="521"/>
      <c r="Z151" s="521"/>
      <c r="AA151" s="521"/>
      <c r="AB151" s="521"/>
      <c r="AC151" s="521"/>
      <c r="AD151" s="521"/>
      <c r="AE151" s="522"/>
      <c r="AF151" s="218"/>
      <c r="AG151" s="18"/>
      <c r="AH151" s="17"/>
      <c r="AI151" s="148"/>
    </row>
    <row r="152" spans="4:35" s="7" customFormat="1" x14ac:dyDescent="0.25">
      <c r="D152" s="620"/>
      <c r="E152" s="620"/>
      <c r="F152" s="620"/>
      <c r="G152" s="620"/>
      <c r="H152" s="620"/>
      <c r="I152" s="620"/>
      <c r="J152" s="620"/>
      <c r="K152" s="620"/>
      <c r="L152" s="620"/>
      <c r="M152" s="620"/>
      <c r="N152" s="620"/>
      <c r="O152" s="10"/>
      <c r="P152" s="208"/>
      <c r="Q152" s="207"/>
      <c r="R152" s="207"/>
      <c r="S152" s="207"/>
      <c r="T152" s="207"/>
      <c r="U152" s="207"/>
      <c r="V152" s="207"/>
      <c r="W152" s="207"/>
      <c r="X152" s="207"/>
      <c r="Y152" s="202"/>
      <c r="Z152" s="207"/>
      <c r="AA152" s="9"/>
      <c r="AB152" s="9"/>
      <c r="AC152" s="9"/>
      <c r="AD152" s="9"/>
      <c r="AE152" s="9"/>
      <c r="AF152" s="9"/>
      <c r="AG152" s="37"/>
      <c r="AH152" s="17"/>
      <c r="AI152" s="148"/>
    </row>
    <row r="153" spans="4:35" s="7" customFormat="1" x14ac:dyDescent="0.25">
      <c r="AI153" s="148"/>
    </row>
    <row r="154" spans="4:35" s="7" customFormat="1" ht="15.75" x14ac:dyDescent="0.25">
      <c r="D154" s="218"/>
      <c r="E154" s="461"/>
      <c r="F154" s="566" t="s">
        <v>36</v>
      </c>
      <c r="G154" s="566"/>
      <c r="H154" s="566"/>
      <c r="I154" s="566"/>
      <c r="J154" s="566"/>
      <c r="K154" s="566"/>
      <c r="L154" s="566"/>
      <c r="M154" s="566"/>
      <c r="N154" s="566"/>
      <c r="O154" s="566"/>
      <c r="P154" s="566"/>
      <c r="Q154" s="24"/>
      <c r="R154" s="24"/>
      <c r="S154" s="17"/>
      <c r="T154" s="218"/>
      <c r="U154" s="218"/>
      <c r="V154" s="218"/>
      <c r="W154" s="24"/>
      <c r="X154" s="24"/>
      <c r="Y154" s="24"/>
      <c r="Z154" s="24"/>
      <c r="AA154" s="24"/>
      <c r="AB154" s="24"/>
      <c r="AC154" s="24"/>
      <c r="AD154" s="24"/>
      <c r="AE154" s="24"/>
      <c r="AF154" s="218"/>
      <c r="AG154" s="18"/>
      <c r="AH154" s="17"/>
      <c r="AI154" s="148"/>
    </row>
    <row r="155" spans="4:35" s="7" customFormat="1" x14ac:dyDescent="0.25">
      <c r="D155" s="217"/>
      <c r="E155" s="460"/>
      <c r="F155" s="566" t="s">
        <v>0</v>
      </c>
      <c r="G155" s="566"/>
      <c r="H155" s="566"/>
      <c r="I155" s="566"/>
      <c r="J155" s="566"/>
      <c r="K155" s="566"/>
      <c r="L155" s="566"/>
      <c r="M155" s="566"/>
      <c r="N155" s="566"/>
      <c r="O155" s="566"/>
      <c r="P155" s="10"/>
      <c r="Q155" s="208"/>
      <c r="R155" s="208"/>
      <c r="S155" s="208"/>
      <c r="T155" s="208"/>
      <c r="U155" s="208"/>
      <c r="V155" s="208"/>
      <c r="W155" s="208"/>
      <c r="X155" s="9"/>
      <c r="Y155" s="9"/>
      <c r="Z155" s="218"/>
      <c r="AA155" s="9"/>
      <c r="AB155" s="9"/>
      <c r="AC155" s="9"/>
      <c r="AD155" s="9"/>
      <c r="AE155" s="9"/>
      <c r="AF155" s="9"/>
      <c r="AG155" s="9"/>
      <c r="AH155" s="25"/>
      <c r="AI155" s="148"/>
    </row>
    <row r="156" spans="4:35" s="7" customFormat="1" x14ac:dyDescent="0.25">
      <c r="D156" s="205"/>
      <c r="E156" s="566" t="s">
        <v>1</v>
      </c>
      <c r="F156" s="566"/>
      <c r="G156" s="566"/>
      <c r="H156" s="566"/>
      <c r="I156" s="566"/>
      <c r="J156" s="566"/>
      <c r="K156" s="566"/>
      <c r="L156" s="566"/>
      <c r="M156" s="566"/>
      <c r="N156" s="566"/>
      <c r="O156" s="566"/>
      <c r="P156" s="10"/>
      <c r="Q156" s="11"/>
      <c r="R156" s="11"/>
      <c r="S156" s="218"/>
      <c r="T156" s="202"/>
      <c r="U156" s="202"/>
      <c r="V156" s="202"/>
      <c r="W156" s="583" t="s">
        <v>2</v>
      </c>
      <c r="X156" s="583"/>
      <c r="Y156" s="583"/>
      <c r="Z156" s="12" t="s">
        <v>100</v>
      </c>
      <c r="AA156" s="207" t="s">
        <v>46</v>
      </c>
      <c r="AB156" s="621" t="s">
        <v>383</v>
      </c>
      <c r="AC156" s="621"/>
      <c r="AD156" s="621"/>
      <c r="AE156" s="11" t="s">
        <v>3</v>
      </c>
      <c r="AF156" s="622">
        <v>2025</v>
      </c>
      <c r="AG156" s="622"/>
      <c r="AH156" s="25"/>
      <c r="AI156" s="148"/>
    </row>
    <row r="157" spans="4:35" s="7" customFormat="1" x14ac:dyDescent="0.25">
      <c r="D157" s="29"/>
      <c r="E157" s="566" t="s">
        <v>4</v>
      </c>
      <c r="F157" s="566"/>
      <c r="G157" s="566"/>
      <c r="H157" s="566"/>
      <c r="I157" s="566"/>
      <c r="J157" s="566"/>
      <c r="K157" s="566"/>
      <c r="L157" s="566"/>
      <c r="M157" s="566"/>
      <c r="N157" s="566"/>
      <c r="O157" s="566"/>
      <c r="P157" s="10"/>
      <c r="Q157" s="208"/>
      <c r="R157" s="207"/>
      <c r="S157" s="207"/>
      <c r="T157" s="207"/>
      <c r="U157" s="207"/>
      <c r="V157" s="207"/>
      <c r="W157" s="207"/>
      <c r="X157" s="207"/>
      <c r="Y157" s="207"/>
      <c r="Z157" s="202"/>
      <c r="AA157" s="207"/>
      <c r="AB157" s="9"/>
      <c r="AC157" s="9"/>
      <c r="AD157" s="9"/>
      <c r="AE157" s="9"/>
      <c r="AF157" s="9"/>
      <c r="AG157" s="9"/>
      <c r="AH157" s="25"/>
      <c r="AI157" s="148"/>
    </row>
    <row r="158" spans="4:35" s="7" customFormat="1" ht="15" customHeight="1" x14ac:dyDescent="0.25">
      <c r="D158" s="29"/>
      <c r="E158" s="632" t="s">
        <v>5</v>
      </c>
      <c r="F158" s="632"/>
      <c r="G158" s="632"/>
      <c r="H158" s="632"/>
      <c r="I158" s="632"/>
      <c r="J158" s="632"/>
      <c r="K158" s="632"/>
      <c r="L158" s="632"/>
      <c r="M158" s="632"/>
      <c r="N158" s="632"/>
      <c r="O158" s="632"/>
      <c r="P158" s="10"/>
      <c r="Q158" s="208"/>
      <c r="R158" s="208"/>
      <c r="S158" s="208"/>
      <c r="T158" s="208"/>
      <c r="U158" s="208"/>
      <c r="V158" s="208"/>
      <c r="W158" s="208"/>
      <c r="X158" s="9"/>
      <c r="Y158" s="9"/>
      <c r="Z158" s="218"/>
      <c r="AA158" s="9"/>
      <c r="AB158" s="9"/>
      <c r="AC158" s="9"/>
      <c r="AD158" s="9"/>
      <c r="AE158" s="9"/>
      <c r="AF158" s="9"/>
      <c r="AG158" s="9"/>
      <c r="AH158" s="25"/>
      <c r="AI158" s="148"/>
    </row>
    <row r="159" spans="4:35" s="7" customFormat="1" ht="20.25" customHeight="1" x14ac:dyDescent="0.25">
      <c r="D159" s="4"/>
      <c r="E159" s="633"/>
      <c r="F159" s="633"/>
      <c r="G159" s="633"/>
      <c r="H159" s="633"/>
      <c r="I159" s="633"/>
      <c r="J159" s="633"/>
      <c r="K159" s="633"/>
      <c r="L159" s="633"/>
      <c r="M159" s="633"/>
      <c r="N159" s="633"/>
      <c r="O159" s="633"/>
      <c r="P159" s="624" t="s">
        <v>6</v>
      </c>
      <c r="Q159" s="624"/>
      <c r="R159" s="624"/>
      <c r="S159" s="624"/>
      <c r="T159" s="624"/>
      <c r="U159" s="624"/>
      <c r="V159" s="624"/>
      <c r="W159" s="624"/>
      <c r="X159" s="624"/>
      <c r="Y159" s="624"/>
      <c r="Z159" s="625" t="s">
        <v>403</v>
      </c>
      <c r="AA159" s="625"/>
      <c r="AB159" s="625"/>
      <c r="AC159" s="13"/>
      <c r="AD159" s="13"/>
      <c r="AE159" s="13"/>
      <c r="AF159" s="13"/>
      <c r="AG159" s="13"/>
      <c r="AH159" s="25"/>
      <c r="AI159" s="148"/>
    </row>
    <row r="160" spans="4:35" s="7" customFormat="1" x14ac:dyDescent="0.25">
      <c r="D160" s="218"/>
      <c r="E160" s="612"/>
      <c r="F160" s="612"/>
      <c r="G160" s="612"/>
      <c r="H160" s="612"/>
      <c r="I160" s="612"/>
      <c r="J160" s="612"/>
      <c r="K160" s="612"/>
      <c r="L160" s="612"/>
      <c r="M160" s="612"/>
      <c r="N160" s="612"/>
      <c r="O160" s="612"/>
      <c r="P160" s="14"/>
      <c r="Q160" s="14"/>
      <c r="R160" s="202"/>
      <c r="S160" s="202"/>
      <c r="T160" s="206"/>
      <c r="U160" s="11"/>
      <c r="V160" s="11"/>
      <c r="W160" s="9"/>
      <c r="X160" s="9"/>
      <c r="Y160" s="9"/>
      <c r="Z160" s="218"/>
      <c r="AA160" s="9"/>
      <c r="AB160" s="9"/>
      <c r="AC160" s="9"/>
      <c r="AD160" s="9"/>
      <c r="AE160" s="9"/>
      <c r="AF160" s="9"/>
      <c r="AG160" s="9"/>
      <c r="AH160" s="25"/>
      <c r="AI160" s="148"/>
    </row>
    <row r="161" spans="4:36" s="7" customFormat="1" ht="15.75" x14ac:dyDescent="0.25">
      <c r="D161" s="218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23"/>
      <c r="V161" s="23"/>
      <c r="W161" s="613" t="s">
        <v>7</v>
      </c>
      <c r="X161" s="613"/>
      <c r="Y161" s="613"/>
      <c r="Z161" s="613"/>
      <c r="AA161" s="613"/>
      <c r="AB161" s="614">
        <f>Y185</f>
        <v>86729.72</v>
      </c>
      <c r="AC161" s="614"/>
      <c r="AD161" s="614"/>
      <c r="AE161" s="614"/>
      <c r="AF161" s="614"/>
      <c r="AG161" s="614"/>
      <c r="AH161" s="25"/>
      <c r="AI161" s="148"/>
    </row>
    <row r="162" spans="4:36" s="7" customFormat="1" x14ac:dyDescent="0.25">
      <c r="D162" s="5"/>
      <c r="E162" s="615" t="s">
        <v>8</v>
      </c>
      <c r="F162" s="615"/>
      <c r="G162" s="615"/>
      <c r="H162" s="615"/>
      <c r="I162" s="615"/>
      <c r="J162" s="616" t="s">
        <v>9</v>
      </c>
      <c r="K162" s="616"/>
      <c r="L162" s="616"/>
      <c r="M162" s="616"/>
      <c r="N162" s="616"/>
      <c r="O162" s="616"/>
      <c r="P162" s="616"/>
      <c r="Q162" s="616"/>
      <c r="R162" s="616"/>
      <c r="S162" s="207"/>
      <c r="T162" s="207"/>
      <c r="U162" s="207"/>
      <c r="V162" s="207"/>
      <c r="W162" s="9"/>
      <c r="X162" s="9"/>
      <c r="Y162" s="9"/>
      <c r="Z162" s="218"/>
      <c r="AA162" s="218"/>
      <c r="AB162" s="218"/>
      <c r="AC162" s="9"/>
      <c r="AD162" s="9"/>
      <c r="AE162" s="9"/>
      <c r="AF162" s="9"/>
      <c r="AG162" s="9"/>
      <c r="AH162" s="25"/>
      <c r="AI162" s="148"/>
    </row>
    <row r="163" spans="4:36" s="7" customFormat="1" ht="19.5" customHeight="1" x14ac:dyDescent="0.25">
      <c r="D163" s="6"/>
      <c r="E163" s="617" t="s">
        <v>10</v>
      </c>
      <c r="F163" s="617"/>
      <c r="G163" s="617"/>
      <c r="H163" s="617"/>
      <c r="I163" s="617"/>
      <c r="J163" s="617"/>
      <c r="K163" s="617"/>
      <c r="L163" s="638" t="s">
        <v>369</v>
      </c>
      <c r="M163" s="662"/>
      <c r="N163" s="662"/>
      <c r="O163" s="662"/>
      <c r="P163" s="662"/>
      <c r="Q163" s="662"/>
      <c r="R163" s="662"/>
      <c r="S163" s="662"/>
      <c r="T163" s="662"/>
      <c r="U163" s="662"/>
      <c r="V163" s="662"/>
      <c r="W163" s="662"/>
      <c r="X163" s="662"/>
      <c r="Y163" s="662"/>
      <c r="Z163" s="551" t="s">
        <v>11</v>
      </c>
      <c r="AA163" s="551"/>
      <c r="AB163" s="551"/>
      <c r="AC163" s="551"/>
      <c r="AD163" s="626" t="s">
        <v>370</v>
      </c>
      <c r="AE163" s="626"/>
      <c r="AF163" s="626"/>
      <c r="AG163" s="626"/>
      <c r="AH163" s="25"/>
      <c r="AI163" s="148"/>
    </row>
    <row r="164" spans="4:36" s="7" customFormat="1" ht="14.25" customHeight="1" x14ac:dyDescent="0.25">
      <c r="D164" s="14"/>
      <c r="E164" s="617" t="s">
        <v>12</v>
      </c>
      <c r="F164" s="617"/>
      <c r="G164" s="617"/>
      <c r="H164" s="617"/>
      <c r="I164" s="617"/>
      <c r="J164" s="551"/>
      <c r="K164" s="551"/>
      <c r="L164" s="551"/>
      <c r="M164" s="551"/>
      <c r="N164" s="551"/>
      <c r="O164" s="551"/>
      <c r="P164" s="551"/>
      <c r="Q164" s="551"/>
      <c r="R164" s="551"/>
      <c r="S164" s="551"/>
      <c r="T164" s="551"/>
      <c r="U164" s="551"/>
      <c r="V164" s="551"/>
      <c r="W164" s="551"/>
      <c r="X164" s="551"/>
      <c r="Y164" s="202"/>
      <c r="Z164" s="551" t="s">
        <v>11</v>
      </c>
      <c r="AA164" s="551"/>
      <c r="AB164" s="551"/>
      <c r="AC164" s="551"/>
      <c r="AD164" s="619"/>
      <c r="AE164" s="619"/>
      <c r="AF164" s="619"/>
      <c r="AG164" s="619"/>
      <c r="AH164" s="25"/>
      <c r="AI164" s="148"/>
    </row>
    <row r="165" spans="4:36" s="7" customFormat="1" x14ac:dyDescent="0.25">
      <c r="D165" s="3"/>
      <c r="E165" s="583" t="s">
        <v>13</v>
      </c>
      <c r="F165" s="583"/>
      <c r="G165" s="583"/>
      <c r="H165" s="583"/>
      <c r="I165" s="583"/>
      <c r="J165" s="704" t="s">
        <v>387</v>
      </c>
      <c r="K165" s="704"/>
      <c r="L165" s="704"/>
      <c r="M165" s="704"/>
      <c r="N165" s="704"/>
      <c r="O165" s="704"/>
      <c r="P165" s="704"/>
      <c r="Q165" s="704"/>
      <c r="R165" s="704"/>
      <c r="S165" s="704"/>
      <c r="T165" s="704"/>
      <c r="U165" s="704"/>
      <c r="V165" s="704"/>
      <c r="W165" s="704"/>
      <c r="X165" s="704"/>
      <c r="Y165" s="704"/>
      <c r="Z165" s="704"/>
      <c r="AA165" s="704"/>
      <c r="AB165" s="704"/>
      <c r="AC165" s="704"/>
      <c r="AD165" s="704"/>
      <c r="AE165" s="704"/>
      <c r="AF165" s="704"/>
      <c r="AG165" s="704"/>
      <c r="AH165" s="25"/>
      <c r="AI165" s="148"/>
    </row>
    <row r="166" spans="4:36" s="7" customFormat="1" x14ac:dyDescent="0.25">
      <c r="D166" s="218"/>
      <c r="E166" s="551" t="s">
        <v>14</v>
      </c>
      <c r="F166" s="551"/>
      <c r="G166" s="551"/>
      <c r="H166" s="551"/>
      <c r="I166" s="551"/>
      <c r="J166" s="709" t="s">
        <v>431</v>
      </c>
      <c r="K166" s="710"/>
      <c r="L166" s="710"/>
      <c r="M166" s="710"/>
      <c r="N166" s="710"/>
      <c r="O166" s="710"/>
      <c r="P166" s="710"/>
      <c r="Q166" s="710"/>
      <c r="R166" s="710"/>
      <c r="S166" s="710"/>
      <c r="T166" s="710"/>
      <c r="U166" s="710"/>
      <c r="V166" s="710"/>
      <c r="W166" s="710"/>
      <c r="X166" s="710"/>
      <c r="Y166" s="710"/>
      <c r="Z166" s="710"/>
      <c r="AA166" s="710"/>
      <c r="AB166" s="710"/>
      <c r="AC166" s="710"/>
      <c r="AD166" s="710"/>
      <c r="AE166" s="710"/>
      <c r="AF166" s="710"/>
      <c r="AG166" s="710"/>
      <c r="AH166" s="25"/>
      <c r="AI166" s="148"/>
    </row>
    <row r="167" spans="4:36" s="7" customFormat="1" ht="15" customHeight="1" x14ac:dyDescent="0.25">
      <c r="D167" s="218"/>
      <c r="E167" s="209"/>
      <c r="F167" s="202"/>
      <c r="G167" s="202"/>
      <c r="H167" s="202"/>
      <c r="I167" s="202"/>
      <c r="J167" s="710"/>
      <c r="K167" s="710"/>
      <c r="L167" s="710"/>
      <c r="M167" s="710"/>
      <c r="N167" s="710"/>
      <c r="O167" s="710"/>
      <c r="P167" s="710"/>
      <c r="Q167" s="710"/>
      <c r="R167" s="710"/>
      <c r="S167" s="710"/>
      <c r="T167" s="710"/>
      <c r="U167" s="710"/>
      <c r="V167" s="710"/>
      <c r="W167" s="710"/>
      <c r="X167" s="710"/>
      <c r="Y167" s="710"/>
      <c r="Z167" s="710"/>
      <c r="AA167" s="710"/>
      <c r="AB167" s="710"/>
      <c r="AC167" s="710"/>
      <c r="AD167" s="710"/>
      <c r="AE167" s="710"/>
      <c r="AF167" s="710"/>
      <c r="AG167" s="710"/>
      <c r="AH167" s="25"/>
      <c r="AI167" s="148"/>
    </row>
    <row r="168" spans="4:36" s="7" customFormat="1" ht="15.75" x14ac:dyDescent="0.25">
      <c r="D168" s="218"/>
      <c r="E168" s="208"/>
      <c r="F168" s="208"/>
      <c r="G168" s="208"/>
      <c r="H168" s="208"/>
      <c r="I168" s="208"/>
      <c r="J168" s="208"/>
      <c r="K168" s="208"/>
      <c r="L168" s="208"/>
      <c r="M168" s="574"/>
      <c r="N168" s="574"/>
      <c r="O168" s="574"/>
      <c r="P168" s="574"/>
      <c r="Q168" s="574"/>
      <c r="R168" s="574"/>
      <c r="S168" s="574"/>
      <c r="T168" s="574"/>
      <c r="U168" s="574"/>
      <c r="V168" s="574"/>
      <c r="W168" s="574"/>
      <c r="X168" s="574"/>
      <c r="Y168" s="574"/>
      <c r="Z168" s="574"/>
      <c r="AA168" s="210"/>
      <c r="AB168" s="575"/>
      <c r="AC168" s="575"/>
      <c r="AD168" s="575"/>
      <c r="AE168" s="575"/>
      <c r="AF168" s="575"/>
      <c r="AG168" s="575"/>
      <c r="AH168" s="25"/>
      <c r="AI168" s="148"/>
    </row>
    <row r="169" spans="4:36" s="7" customFormat="1" ht="15.75" x14ac:dyDescent="0.25">
      <c r="D169" s="218"/>
      <c r="E169" s="586" t="s">
        <v>15</v>
      </c>
      <c r="F169" s="586"/>
      <c r="G169" s="586"/>
      <c r="H169" s="586"/>
      <c r="I169" s="586"/>
      <c r="J169" s="586"/>
      <c r="K169" s="586"/>
      <c r="L169" s="586"/>
      <c r="M169" s="586"/>
      <c r="N169" s="586"/>
      <c r="O169" s="586"/>
      <c r="P169" s="586"/>
      <c r="Q169" s="586"/>
      <c r="R169" s="586"/>
      <c r="S169" s="586"/>
      <c r="T169" s="586"/>
      <c r="U169" s="586"/>
      <c r="V169" s="586"/>
      <c r="W169" s="586"/>
      <c r="X169" s="586"/>
      <c r="Y169" s="586"/>
      <c r="Z169" s="586"/>
      <c r="AA169" s="586"/>
      <c r="AB169" s="586"/>
      <c r="AC169" s="586"/>
      <c r="AD169" s="586"/>
      <c r="AE169" s="586"/>
      <c r="AF169" s="586"/>
      <c r="AG169" s="586"/>
      <c r="AH169" s="25"/>
      <c r="AI169" s="148"/>
    </row>
    <row r="170" spans="4:36" s="7" customFormat="1" x14ac:dyDescent="0.25">
      <c r="D170" s="209"/>
      <c r="E170" s="9"/>
      <c r="F170" s="587" t="s">
        <v>38</v>
      </c>
      <c r="G170" s="587"/>
      <c r="H170" s="587"/>
      <c r="I170" s="588" t="s">
        <v>39</v>
      </c>
      <c r="J170" s="588"/>
      <c r="K170" s="588"/>
      <c r="L170" s="587" t="s">
        <v>40</v>
      </c>
      <c r="M170" s="587"/>
      <c r="N170" s="587"/>
      <c r="O170" s="587"/>
      <c r="P170" s="587"/>
      <c r="Q170" s="587"/>
      <c r="R170" s="589"/>
      <c r="S170" s="589"/>
      <c r="T170" s="589"/>
      <c r="U170" s="589"/>
      <c r="V170" s="207"/>
      <c r="W170" s="590" t="s">
        <v>16</v>
      </c>
      <c r="X170" s="590"/>
      <c r="Y170" s="590"/>
      <c r="Z170" s="202"/>
      <c r="AA170" s="202"/>
      <c r="AB170" s="591" t="s">
        <v>17</v>
      </c>
      <c r="AC170" s="591"/>
      <c r="AD170" s="591"/>
      <c r="AE170" s="591"/>
      <c r="AF170" s="591"/>
      <c r="AG170" s="591"/>
      <c r="AH170" s="25"/>
      <c r="AI170" s="148"/>
    </row>
    <row r="171" spans="4:36" s="7" customFormat="1" x14ac:dyDescent="0.25">
      <c r="D171" s="208"/>
      <c r="E171" s="218"/>
      <c r="F171" s="592">
        <f>+AI178*0.001</f>
        <v>74.766999999999996</v>
      </c>
      <c r="G171" s="593"/>
      <c r="H171" s="594"/>
      <c r="I171" s="592"/>
      <c r="J171" s="593"/>
      <c r="K171" s="594"/>
      <c r="L171" s="629"/>
      <c r="M171" s="630"/>
      <c r="N171" s="631"/>
      <c r="O171" s="592"/>
      <c r="P171" s="593"/>
      <c r="Q171" s="594"/>
      <c r="R171" s="592"/>
      <c r="S171" s="593"/>
      <c r="T171" s="593"/>
      <c r="U171" s="594"/>
      <c r="V171" s="100"/>
      <c r="W171" s="595">
        <f>+Y179*75%</f>
        <v>8972.0399999999991</v>
      </c>
      <c r="X171" s="596"/>
      <c r="Y171" s="597"/>
      <c r="Z171" s="215"/>
      <c r="AA171" s="15"/>
      <c r="AB171" s="592">
        <f>+F171+W171</f>
        <v>9046.8069999999989</v>
      </c>
      <c r="AC171" s="593"/>
      <c r="AD171" s="593"/>
      <c r="AE171" s="593"/>
      <c r="AF171" s="593"/>
      <c r="AG171" s="594"/>
      <c r="AH171" s="25"/>
      <c r="AI171" s="148"/>
    </row>
    <row r="172" spans="4:36" s="7" customFormat="1" ht="15.75" x14ac:dyDescent="0.25">
      <c r="D172" s="20"/>
      <c r="E172" s="206"/>
      <c r="F172" s="206"/>
      <c r="G172" s="206"/>
      <c r="H172" s="206"/>
      <c r="I172" s="206"/>
      <c r="J172" s="206"/>
      <c r="K172" s="206"/>
      <c r="L172" s="206"/>
      <c r="M172" s="206"/>
      <c r="N172" s="206"/>
      <c r="O172" s="206"/>
      <c r="P172" s="206"/>
      <c r="Q172" s="206"/>
      <c r="R172" s="206"/>
      <c r="S172" s="206"/>
      <c r="T172" s="206"/>
      <c r="U172" s="206"/>
      <c r="V172" s="598" t="s">
        <v>18</v>
      </c>
      <c r="W172" s="598"/>
      <c r="X172" s="598"/>
      <c r="Y172" s="598"/>
      <c r="Z172" s="598"/>
      <c r="AA172" s="599"/>
      <c r="AB172" s="600">
        <f>+Y185-AB171</f>
        <v>77682.913</v>
      </c>
      <c r="AC172" s="601"/>
      <c r="AD172" s="601"/>
      <c r="AE172" s="601"/>
      <c r="AF172" s="601"/>
      <c r="AG172" s="602"/>
      <c r="AH172" s="25"/>
      <c r="AI172" s="148"/>
    </row>
    <row r="173" spans="4:36" s="7" customFormat="1" x14ac:dyDescent="0.25">
      <c r="D173" s="9"/>
      <c r="E173" s="9"/>
      <c r="F173" s="9"/>
      <c r="G173" s="9"/>
      <c r="H173" s="9"/>
      <c r="I173" s="603" t="s">
        <v>19</v>
      </c>
      <c r="J173" s="603"/>
      <c r="K173" s="603"/>
      <c r="L173" s="603"/>
      <c r="M173" s="603"/>
      <c r="N173" s="603"/>
      <c r="O173" s="603"/>
      <c r="P173" s="603"/>
      <c r="Q173" s="603"/>
      <c r="R173" s="603"/>
      <c r="S173" s="603"/>
      <c r="T173" s="603"/>
      <c r="U173" s="603"/>
      <c r="V173" s="603"/>
      <c r="W173" s="603"/>
      <c r="X173" s="603"/>
      <c r="Y173" s="604"/>
      <c r="Z173" s="604"/>
      <c r="AA173" s="604"/>
      <c r="AB173" s="604"/>
      <c r="AC173" s="604"/>
      <c r="AD173" s="604"/>
      <c r="AE173" s="604"/>
      <c r="AF173" s="9"/>
      <c r="AG173" s="9"/>
      <c r="AH173" s="25"/>
      <c r="AI173" s="148"/>
    </row>
    <row r="174" spans="4:36" s="7" customFormat="1" x14ac:dyDescent="0.25">
      <c r="D174" s="218"/>
      <c r="E174" s="9"/>
      <c r="F174" s="9"/>
      <c r="G174" s="9"/>
      <c r="H174" s="9"/>
      <c r="I174" s="567" t="s">
        <v>20</v>
      </c>
      <c r="J174" s="568"/>
      <c r="K174" s="567" t="s">
        <v>21</v>
      </c>
      <c r="L174" s="568"/>
      <c r="M174" s="567" t="s">
        <v>22</v>
      </c>
      <c r="N174" s="568"/>
      <c r="O174" s="567" t="s">
        <v>23</v>
      </c>
      <c r="P174" s="568"/>
      <c r="Q174" s="567" t="s">
        <v>24</v>
      </c>
      <c r="R174" s="568"/>
      <c r="S174" s="567" t="s">
        <v>25</v>
      </c>
      <c r="T174" s="568"/>
      <c r="U174" s="569" t="s">
        <v>26</v>
      </c>
      <c r="V174" s="570"/>
      <c r="W174" s="569" t="s">
        <v>47</v>
      </c>
      <c r="X174" s="570"/>
      <c r="Y174" s="571" t="s">
        <v>27</v>
      </c>
      <c r="Z174" s="572"/>
      <c r="AA174" s="572"/>
      <c r="AB174" s="572"/>
      <c r="AC174" s="572"/>
      <c r="AD174" s="572"/>
      <c r="AE174" s="573"/>
      <c r="AF174" s="16"/>
      <c r="AG174" s="16"/>
      <c r="AH174" s="25"/>
      <c r="AI174" s="148"/>
    </row>
    <row r="175" spans="4:36" s="7" customFormat="1" ht="15.75" x14ac:dyDescent="0.25">
      <c r="D175" s="206"/>
      <c r="E175" s="9"/>
      <c r="F175" s="9"/>
      <c r="G175" s="9"/>
      <c r="H175" s="9"/>
      <c r="I175" s="529"/>
      <c r="J175" s="530"/>
      <c r="K175" s="529"/>
      <c r="L175" s="530"/>
      <c r="M175" s="529"/>
      <c r="N175" s="530"/>
      <c r="O175" s="529" t="s">
        <v>368</v>
      </c>
      <c r="P175" s="530"/>
      <c r="Q175" s="529" t="s">
        <v>49</v>
      </c>
      <c r="R175" s="530"/>
      <c r="S175" s="529" t="s">
        <v>60</v>
      </c>
      <c r="T175" s="530"/>
      <c r="U175" s="529" t="s">
        <v>28</v>
      </c>
      <c r="V175" s="530"/>
      <c r="W175" s="529"/>
      <c r="X175" s="530"/>
      <c r="Y175" s="531">
        <v>31460</v>
      </c>
      <c r="Z175" s="532"/>
      <c r="AA175" s="532"/>
      <c r="AB175" s="532"/>
      <c r="AC175" s="532"/>
      <c r="AD175" s="532"/>
      <c r="AE175" s="533"/>
      <c r="AF175" s="16"/>
      <c r="AG175" s="16"/>
      <c r="AH175" s="25"/>
      <c r="AI175" s="148"/>
    </row>
    <row r="176" spans="4:36" s="7" customFormat="1" ht="15.75" x14ac:dyDescent="0.25">
      <c r="D176" s="9"/>
      <c r="E176" s="9"/>
      <c r="F176" s="9"/>
      <c r="G176" s="9"/>
      <c r="H176" s="9"/>
      <c r="I176" s="562"/>
      <c r="J176" s="563"/>
      <c r="K176" s="562"/>
      <c r="L176" s="563"/>
      <c r="M176" s="562"/>
      <c r="N176" s="563"/>
      <c r="O176" s="529" t="s">
        <v>368</v>
      </c>
      <c r="P176" s="530"/>
      <c r="Q176" s="529" t="s">
        <v>49</v>
      </c>
      <c r="R176" s="530"/>
      <c r="S176" s="529" t="s">
        <v>48</v>
      </c>
      <c r="T176" s="530"/>
      <c r="U176" s="529" t="s">
        <v>28</v>
      </c>
      <c r="V176" s="530"/>
      <c r="W176" s="529"/>
      <c r="X176" s="530"/>
      <c r="Y176" s="531">
        <v>11088</v>
      </c>
      <c r="Z176" s="532"/>
      <c r="AA176" s="532"/>
      <c r="AB176" s="532"/>
      <c r="AC176" s="532"/>
      <c r="AD176" s="532"/>
      <c r="AE176" s="533"/>
      <c r="AF176" s="16"/>
      <c r="AG176" s="16"/>
      <c r="AH176" s="25"/>
      <c r="AI176" s="148"/>
      <c r="AJ176" s="196"/>
    </row>
    <row r="177" spans="4:35" s="7" customFormat="1" ht="15.75" x14ac:dyDescent="0.25">
      <c r="D177" s="9"/>
      <c r="E177" s="9"/>
      <c r="F177" s="9"/>
      <c r="G177" s="9"/>
      <c r="H177" s="9"/>
      <c r="I177" s="562"/>
      <c r="J177" s="563"/>
      <c r="K177" s="562"/>
      <c r="L177" s="563"/>
      <c r="M177" s="562"/>
      <c r="N177" s="563"/>
      <c r="O177" s="529" t="s">
        <v>368</v>
      </c>
      <c r="P177" s="530"/>
      <c r="Q177" s="529" t="s">
        <v>67</v>
      </c>
      <c r="R177" s="530"/>
      <c r="S177" s="529" t="s">
        <v>45</v>
      </c>
      <c r="T177" s="530"/>
      <c r="U177" s="529" t="s">
        <v>28</v>
      </c>
      <c r="V177" s="530"/>
      <c r="W177" s="529"/>
      <c r="X177" s="530"/>
      <c r="Y177" s="531">
        <v>30360</v>
      </c>
      <c r="Z177" s="532"/>
      <c r="AA177" s="532"/>
      <c r="AB177" s="532"/>
      <c r="AC177" s="532"/>
      <c r="AD177" s="532"/>
      <c r="AE177" s="533"/>
      <c r="AF177" s="16"/>
      <c r="AG177" s="16"/>
      <c r="AH177" s="25"/>
      <c r="AI177" s="148">
        <f>+Y175+Y176+Y177</f>
        <v>72908</v>
      </c>
    </row>
    <row r="178" spans="4:35" s="7" customFormat="1" ht="15.75" x14ac:dyDescent="0.25">
      <c r="D178" s="9"/>
      <c r="E178" s="9"/>
      <c r="F178" s="9"/>
      <c r="G178" s="9"/>
      <c r="H178" s="9"/>
      <c r="I178" s="562"/>
      <c r="J178" s="563"/>
      <c r="K178" s="562"/>
      <c r="L178" s="563"/>
      <c r="M178" s="562"/>
      <c r="N178" s="563"/>
      <c r="O178" s="529" t="s">
        <v>368</v>
      </c>
      <c r="P178" s="530"/>
      <c r="Q178" s="529" t="s">
        <v>59</v>
      </c>
      <c r="R178" s="530"/>
      <c r="S178" s="529" t="s">
        <v>35</v>
      </c>
      <c r="T178" s="530"/>
      <c r="U178" s="529" t="s">
        <v>28</v>
      </c>
      <c r="V178" s="530"/>
      <c r="W178" s="197"/>
      <c r="X178" s="198"/>
      <c r="Y178" s="531">
        <v>1859</v>
      </c>
      <c r="Z178" s="532"/>
      <c r="AA178" s="532"/>
      <c r="AB178" s="532"/>
      <c r="AC178" s="532"/>
      <c r="AD178" s="532"/>
      <c r="AE178" s="533"/>
      <c r="AF178" s="16"/>
      <c r="AG178" s="16"/>
      <c r="AH178" s="25"/>
      <c r="AI178" s="148">
        <f>+Y175+Y176+Y177+Y178</f>
        <v>74767</v>
      </c>
    </row>
    <row r="179" spans="4:35" s="7" customFormat="1" ht="15.75" x14ac:dyDescent="0.25">
      <c r="D179" s="9"/>
      <c r="E179" s="9"/>
      <c r="F179" s="9"/>
      <c r="G179" s="9"/>
      <c r="H179" s="9"/>
      <c r="I179" s="562"/>
      <c r="J179" s="563"/>
      <c r="K179" s="562"/>
      <c r="L179" s="563"/>
      <c r="M179" s="562"/>
      <c r="N179" s="563"/>
      <c r="O179" s="529" t="s">
        <v>294</v>
      </c>
      <c r="P179" s="530"/>
      <c r="Q179" s="529" t="s">
        <v>37</v>
      </c>
      <c r="R179" s="530"/>
      <c r="S179" s="529" t="s">
        <v>35</v>
      </c>
      <c r="T179" s="530"/>
      <c r="U179" s="529" t="s">
        <v>28</v>
      </c>
      <c r="V179" s="530"/>
      <c r="W179" s="514"/>
      <c r="X179" s="515"/>
      <c r="Y179" s="531">
        <v>11962.72</v>
      </c>
      <c r="Z179" s="532"/>
      <c r="AA179" s="532"/>
      <c r="AB179" s="532"/>
      <c r="AC179" s="532"/>
      <c r="AD179" s="532"/>
      <c r="AE179" s="533"/>
      <c r="AF179" s="16"/>
      <c r="AG179" s="16"/>
      <c r="AH179" s="25"/>
      <c r="AI179" s="148"/>
    </row>
    <row r="180" spans="4:35" s="7" customFormat="1" ht="15.75" x14ac:dyDescent="0.25">
      <c r="D180" s="9"/>
      <c r="E180" s="9"/>
      <c r="F180" s="9"/>
      <c r="G180" s="9"/>
      <c r="H180" s="9"/>
      <c r="I180" s="562"/>
      <c r="J180" s="563"/>
      <c r="K180" s="562"/>
      <c r="L180" s="563"/>
      <c r="M180" s="562"/>
      <c r="N180" s="563"/>
      <c r="O180" s="529"/>
      <c r="P180" s="530"/>
      <c r="Q180" s="529"/>
      <c r="R180" s="530"/>
      <c r="S180" s="529"/>
      <c r="T180" s="530"/>
      <c r="U180" s="529"/>
      <c r="V180" s="530"/>
      <c r="W180" s="197"/>
      <c r="X180" s="198"/>
      <c r="Y180" s="531"/>
      <c r="Z180" s="532"/>
      <c r="AA180" s="532"/>
      <c r="AB180" s="532"/>
      <c r="AC180" s="532"/>
      <c r="AD180" s="532"/>
      <c r="AE180" s="533"/>
      <c r="AF180" s="16"/>
      <c r="AG180" s="16"/>
      <c r="AH180" s="25"/>
      <c r="AI180" s="148"/>
    </row>
    <row r="181" spans="4:35" s="7" customFormat="1" ht="15.75" x14ac:dyDescent="0.25">
      <c r="D181" s="9"/>
      <c r="E181" s="9"/>
      <c r="F181" s="9"/>
      <c r="G181" s="9"/>
      <c r="H181" s="9"/>
      <c r="I181" s="562"/>
      <c r="J181" s="563"/>
      <c r="K181" s="562"/>
      <c r="L181" s="563"/>
      <c r="M181" s="562"/>
      <c r="N181" s="563"/>
      <c r="O181" s="529"/>
      <c r="P181" s="530"/>
      <c r="Q181" s="529"/>
      <c r="R181" s="530"/>
      <c r="S181" s="529"/>
      <c r="T181" s="530"/>
      <c r="U181" s="529"/>
      <c r="V181" s="530"/>
      <c r="W181" s="529"/>
      <c r="X181" s="530"/>
      <c r="Y181" s="531"/>
      <c r="Z181" s="532"/>
      <c r="AA181" s="532"/>
      <c r="AB181" s="532"/>
      <c r="AC181" s="532"/>
      <c r="AD181" s="532"/>
      <c r="AE181" s="533"/>
      <c r="AF181" s="16"/>
      <c r="AG181" s="16"/>
      <c r="AH181" s="25"/>
      <c r="AI181" s="148"/>
    </row>
    <row r="182" spans="4:35" s="7" customFormat="1" ht="15.75" x14ac:dyDescent="0.25">
      <c r="D182" s="9"/>
      <c r="E182" s="9"/>
      <c r="F182" s="9"/>
      <c r="G182" s="9"/>
      <c r="H182" s="9"/>
      <c r="I182" s="529"/>
      <c r="J182" s="530"/>
      <c r="K182" s="529"/>
      <c r="L182" s="530"/>
      <c r="M182" s="529"/>
      <c r="N182" s="530"/>
      <c r="O182" s="529"/>
      <c r="P182" s="530"/>
      <c r="Q182" s="529"/>
      <c r="R182" s="530"/>
      <c r="S182" s="529"/>
      <c r="T182" s="530"/>
      <c r="U182" s="529"/>
      <c r="V182" s="530"/>
      <c r="W182" s="529"/>
      <c r="X182" s="530"/>
      <c r="Y182" s="531"/>
      <c r="Z182" s="532"/>
      <c r="AA182" s="532"/>
      <c r="AB182" s="532"/>
      <c r="AC182" s="532"/>
      <c r="AD182" s="532"/>
      <c r="AE182" s="533"/>
      <c r="AF182" s="16"/>
      <c r="AG182" s="16"/>
      <c r="AH182" s="25"/>
      <c r="AI182" s="148"/>
    </row>
    <row r="183" spans="4:35" s="7" customFormat="1" ht="15.75" x14ac:dyDescent="0.25">
      <c r="D183" s="9"/>
      <c r="E183" s="9"/>
      <c r="F183" s="9"/>
      <c r="G183" s="9"/>
      <c r="H183" s="9"/>
      <c r="I183" s="529"/>
      <c r="J183" s="530"/>
      <c r="K183" s="529"/>
      <c r="L183" s="530"/>
      <c r="M183" s="529"/>
      <c r="N183" s="530"/>
      <c r="O183" s="529"/>
      <c r="P183" s="530"/>
      <c r="Q183" s="529"/>
      <c r="R183" s="530"/>
      <c r="S183" s="529"/>
      <c r="T183" s="530"/>
      <c r="U183" s="529"/>
      <c r="V183" s="530"/>
      <c r="W183" s="529"/>
      <c r="X183" s="530"/>
      <c r="Y183" s="531"/>
      <c r="Z183" s="532"/>
      <c r="AA183" s="532"/>
      <c r="AB183" s="532"/>
      <c r="AC183" s="532"/>
      <c r="AD183" s="532"/>
      <c r="AE183" s="533"/>
      <c r="AF183" s="16"/>
      <c r="AG183" s="16"/>
      <c r="AH183" s="25"/>
      <c r="AI183" s="148"/>
    </row>
    <row r="184" spans="4:35" s="7" customFormat="1" ht="15.75" x14ac:dyDescent="0.25">
      <c r="D184" s="9"/>
      <c r="E184" s="9"/>
      <c r="F184" s="9"/>
      <c r="G184" s="9"/>
      <c r="H184" s="9"/>
      <c r="I184" s="529"/>
      <c r="J184" s="530"/>
      <c r="K184" s="529"/>
      <c r="L184" s="530"/>
      <c r="M184" s="529"/>
      <c r="N184" s="530"/>
      <c r="O184" s="529"/>
      <c r="P184" s="530"/>
      <c r="Q184" s="529"/>
      <c r="R184" s="530"/>
      <c r="S184" s="529"/>
      <c r="T184" s="530"/>
      <c r="U184" s="529"/>
      <c r="V184" s="530"/>
      <c r="W184" s="529"/>
      <c r="X184" s="530"/>
      <c r="Y184" s="531"/>
      <c r="Z184" s="532"/>
      <c r="AA184" s="532"/>
      <c r="AB184" s="532"/>
      <c r="AC184" s="532"/>
      <c r="AD184" s="532"/>
      <c r="AE184" s="533"/>
      <c r="AF184" s="16"/>
      <c r="AG184" s="16"/>
      <c r="AH184" s="25"/>
      <c r="AI184" s="148"/>
    </row>
    <row r="185" spans="4:35" s="7" customFormat="1" ht="16.5" thickBot="1" x14ac:dyDescent="0.3">
      <c r="D185" s="9"/>
      <c r="E185" s="9"/>
      <c r="F185" s="9"/>
      <c r="G185" s="9"/>
      <c r="H185" s="9"/>
      <c r="I185" s="534"/>
      <c r="J185" s="535"/>
      <c r="K185" s="534"/>
      <c r="L185" s="535"/>
      <c r="M185" s="534"/>
      <c r="N185" s="535"/>
      <c r="O185" s="534"/>
      <c r="P185" s="535"/>
      <c r="Q185" s="534"/>
      <c r="R185" s="535"/>
      <c r="S185" s="536"/>
      <c r="T185" s="537"/>
      <c r="U185" s="538" t="s">
        <v>29</v>
      </c>
      <c r="V185" s="539"/>
      <c r="W185" s="539"/>
      <c r="X185" s="540"/>
      <c r="Y185" s="541">
        <f>SUM(Y175:AE184)</f>
        <v>86729.72</v>
      </c>
      <c r="Z185" s="542"/>
      <c r="AA185" s="542"/>
      <c r="AB185" s="542"/>
      <c r="AC185" s="542"/>
      <c r="AD185" s="542"/>
      <c r="AE185" s="543"/>
      <c r="AF185" s="9"/>
      <c r="AG185" s="16"/>
      <c r="AH185" s="25"/>
      <c r="AI185" s="148"/>
    </row>
    <row r="186" spans="4:35" s="7" customFormat="1" ht="15.75" thickBot="1" x14ac:dyDescent="0.3">
      <c r="D186" s="9"/>
      <c r="E186" s="9"/>
      <c r="F186" s="9"/>
      <c r="G186" s="9"/>
      <c r="H186" s="544" t="s">
        <v>30</v>
      </c>
      <c r="I186" s="545"/>
      <c r="J186" s="545"/>
      <c r="K186" s="545"/>
      <c r="L186" s="545"/>
      <c r="M186" s="545"/>
      <c r="N186" s="545"/>
      <c r="O186" s="545"/>
      <c r="P186" s="545"/>
      <c r="Q186" s="545"/>
      <c r="R186" s="545"/>
      <c r="S186" s="546"/>
      <c r="T186" s="22"/>
      <c r="U186" s="544" t="s">
        <v>31</v>
      </c>
      <c r="V186" s="545"/>
      <c r="W186" s="545"/>
      <c r="X186" s="545"/>
      <c r="Y186" s="545"/>
      <c r="Z186" s="545"/>
      <c r="AA186" s="545"/>
      <c r="AB186" s="545"/>
      <c r="AC186" s="545"/>
      <c r="AD186" s="545"/>
      <c r="AE186" s="545"/>
      <c r="AF186" s="546"/>
      <c r="AG186" s="16"/>
      <c r="AH186" s="25"/>
      <c r="AI186" s="148"/>
    </row>
    <row r="187" spans="4:35" s="7" customFormat="1" x14ac:dyDescent="0.25">
      <c r="D187" s="9"/>
      <c r="E187" s="218"/>
      <c r="F187" s="218"/>
      <c r="G187" s="218"/>
      <c r="H187" s="547"/>
      <c r="I187" s="548"/>
      <c r="J187" s="548"/>
      <c r="K187" s="548"/>
      <c r="L187" s="548"/>
      <c r="M187" s="548"/>
      <c r="N187" s="548"/>
      <c r="O187" s="548"/>
      <c r="P187" s="548"/>
      <c r="Q187" s="548"/>
      <c r="R187" s="548"/>
      <c r="S187" s="549"/>
      <c r="T187" s="202"/>
      <c r="U187" s="547"/>
      <c r="V187" s="548"/>
      <c r="W187" s="548"/>
      <c r="X187" s="548"/>
      <c r="Y187" s="548"/>
      <c r="Z187" s="548"/>
      <c r="AA187" s="548"/>
      <c r="AB187" s="548"/>
      <c r="AC187" s="548"/>
      <c r="AD187" s="548"/>
      <c r="AE187" s="548"/>
      <c r="AF187" s="549"/>
      <c r="AG187" s="15"/>
      <c r="AH187" s="25"/>
      <c r="AI187" s="148"/>
    </row>
    <row r="188" spans="4:35" s="7" customFormat="1" x14ac:dyDescent="0.25">
      <c r="D188" s="9"/>
      <c r="E188" s="218"/>
      <c r="F188" s="218"/>
      <c r="G188" s="218"/>
      <c r="H188" s="550"/>
      <c r="I188" s="551"/>
      <c r="J188" s="551"/>
      <c r="K188" s="551"/>
      <c r="L188" s="551"/>
      <c r="M188" s="551"/>
      <c r="N188" s="551"/>
      <c r="O188" s="551"/>
      <c r="P188" s="551"/>
      <c r="Q188" s="551"/>
      <c r="R188" s="551"/>
      <c r="S188" s="552"/>
      <c r="T188" s="202"/>
      <c r="U188" s="550"/>
      <c r="V188" s="551"/>
      <c r="W188" s="551"/>
      <c r="X188" s="551"/>
      <c r="Y188" s="551"/>
      <c r="Z188" s="551"/>
      <c r="AA188" s="551"/>
      <c r="AB188" s="551"/>
      <c r="AC188" s="551"/>
      <c r="AD188" s="551"/>
      <c r="AE188" s="551"/>
      <c r="AF188" s="552"/>
      <c r="AG188" s="15"/>
      <c r="AH188" s="25"/>
      <c r="AI188" s="148"/>
    </row>
    <row r="189" spans="4:35" s="7" customFormat="1" x14ac:dyDescent="0.25">
      <c r="D189" s="9"/>
      <c r="E189" s="218"/>
      <c r="F189" s="218"/>
      <c r="G189" s="218"/>
      <c r="H189" s="550"/>
      <c r="I189" s="551"/>
      <c r="J189" s="551"/>
      <c r="K189" s="551"/>
      <c r="L189" s="551"/>
      <c r="M189" s="551"/>
      <c r="N189" s="551"/>
      <c r="O189" s="551"/>
      <c r="P189" s="551"/>
      <c r="Q189" s="551"/>
      <c r="R189" s="551"/>
      <c r="S189" s="552"/>
      <c r="T189" s="202"/>
      <c r="U189" s="550"/>
      <c r="V189" s="551"/>
      <c r="W189" s="551"/>
      <c r="X189" s="551"/>
      <c r="Y189" s="551"/>
      <c r="Z189" s="551"/>
      <c r="AA189" s="551"/>
      <c r="AB189" s="551"/>
      <c r="AC189" s="551"/>
      <c r="AD189" s="551"/>
      <c r="AE189" s="551"/>
      <c r="AF189" s="552"/>
      <c r="AG189" s="15"/>
      <c r="AH189" s="25"/>
      <c r="AI189" s="148"/>
    </row>
    <row r="190" spans="4:35" s="7" customFormat="1" ht="15.75" thickBot="1" x14ac:dyDescent="0.3">
      <c r="D190" s="9"/>
      <c r="E190" s="218"/>
      <c r="F190" s="218"/>
      <c r="G190" s="218"/>
      <c r="H190" s="553"/>
      <c r="I190" s="554"/>
      <c r="J190" s="554"/>
      <c r="K190" s="554"/>
      <c r="L190" s="554"/>
      <c r="M190" s="554"/>
      <c r="N190" s="554"/>
      <c r="O190" s="554"/>
      <c r="P190" s="554"/>
      <c r="Q190" s="554"/>
      <c r="R190" s="554"/>
      <c r="S190" s="555"/>
      <c r="T190" s="202"/>
      <c r="U190" s="553"/>
      <c r="V190" s="554"/>
      <c r="W190" s="554"/>
      <c r="X190" s="554"/>
      <c r="Y190" s="554"/>
      <c r="Z190" s="554"/>
      <c r="AA190" s="554"/>
      <c r="AB190" s="554"/>
      <c r="AC190" s="554"/>
      <c r="AD190" s="554"/>
      <c r="AE190" s="554"/>
      <c r="AF190" s="555"/>
      <c r="AG190" s="15"/>
      <c r="AH190" s="25"/>
      <c r="AI190" s="148"/>
    </row>
    <row r="191" spans="4:35" s="7" customFormat="1" ht="15.75" thickBot="1" x14ac:dyDescent="0.3">
      <c r="D191" s="9"/>
      <c r="E191" s="218"/>
      <c r="F191" s="218"/>
      <c r="G191" s="218"/>
      <c r="H191" s="517" t="s">
        <v>32</v>
      </c>
      <c r="I191" s="518"/>
      <c r="J191" s="518"/>
      <c r="K191" s="519">
        <v>45674</v>
      </c>
      <c r="L191" s="519"/>
      <c r="M191" s="519"/>
      <c r="N191" s="519"/>
      <c r="O191" s="519"/>
      <c r="P191" s="519"/>
      <c r="Q191" s="519"/>
      <c r="R191" s="519"/>
      <c r="S191" s="520"/>
      <c r="T191" s="202"/>
      <c r="U191" s="517" t="s">
        <v>32</v>
      </c>
      <c r="V191" s="518"/>
      <c r="W191" s="518"/>
      <c r="X191" s="521"/>
      <c r="Y191" s="521"/>
      <c r="Z191" s="521"/>
      <c r="AA191" s="521"/>
      <c r="AB191" s="521"/>
      <c r="AC191" s="521"/>
      <c r="AD191" s="521"/>
      <c r="AE191" s="521"/>
      <c r="AF191" s="522"/>
      <c r="AG191" s="15"/>
      <c r="AH191" s="25"/>
      <c r="AI191" s="148"/>
    </row>
    <row r="192" spans="4:35" s="7" customFormat="1" ht="15.75" thickBot="1" x14ac:dyDescent="0.3">
      <c r="D192" s="218"/>
      <c r="E192" s="218"/>
      <c r="F192" s="218"/>
      <c r="G192" s="218"/>
      <c r="H192" s="523" t="s">
        <v>33</v>
      </c>
      <c r="I192" s="524"/>
      <c r="J192" s="524"/>
      <c r="K192" s="524"/>
      <c r="L192" s="524"/>
      <c r="M192" s="524"/>
      <c r="N192" s="524"/>
      <c r="O192" s="524"/>
      <c r="P192" s="524"/>
      <c r="Q192" s="524"/>
      <c r="R192" s="524"/>
      <c r="S192" s="525"/>
      <c r="U192" s="523" t="s">
        <v>34</v>
      </c>
      <c r="V192" s="524"/>
      <c r="W192" s="524"/>
      <c r="X192" s="524"/>
      <c r="Y192" s="524"/>
      <c r="Z192" s="524"/>
      <c r="AA192" s="524"/>
      <c r="AB192" s="524"/>
      <c r="AC192" s="524"/>
      <c r="AD192" s="524"/>
      <c r="AE192" s="524"/>
      <c r="AF192" s="525"/>
      <c r="AG192" s="15"/>
      <c r="AH192" s="25"/>
      <c r="AI192" s="148"/>
    </row>
    <row r="193" spans="4:35" s="7" customFormat="1" x14ac:dyDescent="0.25">
      <c r="D193" s="218"/>
      <c r="E193" s="218"/>
      <c r="F193" s="218"/>
      <c r="G193" s="218"/>
      <c r="H193" s="526"/>
      <c r="I193" s="527"/>
      <c r="J193" s="527"/>
      <c r="K193" s="527"/>
      <c r="L193" s="527"/>
      <c r="M193" s="527"/>
      <c r="N193" s="527"/>
      <c r="O193" s="527"/>
      <c r="P193" s="527"/>
      <c r="Q193" s="527"/>
      <c r="R193" s="527"/>
      <c r="S193" s="528"/>
      <c r="U193" s="526"/>
      <c r="V193" s="527"/>
      <c r="W193" s="527"/>
      <c r="X193" s="527"/>
      <c r="Y193" s="527"/>
      <c r="Z193" s="527"/>
      <c r="AA193" s="527"/>
      <c r="AB193" s="527"/>
      <c r="AC193" s="527"/>
      <c r="AD193" s="527"/>
      <c r="AE193" s="527"/>
      <c r="AF193" s="528"/>
      <c r="AG193" s="15"/>
      <c r="AH193" s="25"/>
      <c r="AI193" s="148"/>
    </row>
    <row r="194" spans="4:35" s="7" customFormat="1" ht="15.75" customHeight="1" x14ac:dyDescent="0.25">
      <c r="D194" s="218"/>
      <c r="E194" s="218"/>
      <c r="F194" s="218"/>
      <c r="G194" s="218"/>
      <c r="H194" s="556"/>
      <c r="I194" s="557"/>
      <c r="J194" s="557"/>
      <c r="K194" s="557"/>
      <c r="L194" s="557"/>
      <c r="M194" s="557"/>
      <c r="N194" s="557"/>
      <c r="O194" s="557"/>
      <c r="P194" s="557"/>
      <c r="Q194" s="557"/>
      <c r="R194" s="557"/>
      <c r="S194" s="558"/>
      <c r="U194" s="556"/>
      <c r="V194" s="557"/>
      <c r="W194" s="557"/>
      <c r="X194" s="557"/>
      <c r="Y194" s="557"/>
      <c r="Z194" s="557"/>
      <c r="AA194" s="557"/>
      <c r="AB194" s="557"/>
      <c r="AC194" s="557"/>
      <c r="AD194" s="557"/>
      <c r="AE194" s="557"/>
      <c r="AF194" s="558"/>
      <c r="AG194" s="218"/>
      <c r="AH194" s="25"/>
      <c r="AI194" s="148"/>
    </row>
    <row r="195" spans="4:35" s="7" customFormat="1" x14ac:dyDescent="0.25">
      <c r="D195" s="218"/>
      <c r="E195" s="218"/>
      <c r="F195" s="218"/>
      <c r="G195" s="218"/>
      <c r="H195" s="556"/>
      <c r="I195" s="557"/>
      <c r="J195" s="557"/>
      <c r="K195" s="557"/>
      <c r="L195" s="557"/>
      <c r="M195" s="557"/>
      <c r="N195" s="557"/>
      <c r="O195" s="557"/>
      <c r="P195" s="557"/>
      <c r="Q195" s="557"/>
      <c r="R195" s="557"/>
      <c r="S195" s="558"/>
      <c r="U195" s="556"/>
      <c r="V195" s="557"/>
      <c r="W195" s="557"/>
      <c r="X195" s="557"/>
      <c r="Y195" s="557"/>
      <c r="Z195" s="557"/>
      <c r="AA195" s="557"/>
      <c r="AB195" s="557"/>
      <c r="AC195" s="557"/>
      <c r="AD195" s="557"/>
      <c r="AE195" s="557"/>
      <c r="AF195" s="558"/>
      <c r="AG195" s="218"/>
      <c r="AH195" s="25"/>
      <c r="AI195" s="148"/>
    </row>
    <row r="196" spans="4:35" s="7" customFormat="1" ht="15.75" thickBot="1" x14ac:dyDescent="0.3">
      <c r="D196" s="218"/>
      <c r="E196" s="218"/>
      <c r="F196" s="218"/>
      <c r="G196" s="218"/>
      <c r="H196" s="559"/>
      <c r="I196" s="560"/>
      <c r="J196" s="560"/>
      <c r="K196" s="560"/>
      <c r="L196" s="560"/>
      <c r="M196" s="560"/>
      <c r="N196" s="560"/>
      <c r="O196" s="560"/>
      <c r="P196" s="560"/>
      <c r="Q196" s="560"/>
      <c r="R196" s="560"/>
      <c r="S196" s="561"/>
      <c r="U196" s="559"/>
      <c r="V196" s="560"/>
      <c r="W196" s="560"/>
      <c r="X196" s="560"/>
      <c r="Y196" s="560"/>
      <c r="Z196" s="560"/>
      <c r="AA196" s="560"/>
      <c r="AB196" s="560"/>
      <c r="AC196" s="560"/>
      <c r="AD196" s="560"/>
      <c r="AE196" s="560"/>
      <c r="AF196" s="561"/>
      <c r="AG196" s="218"/>
      <c r="AH196" s="25"/>
      <c r="AI196" s="148"/>
    </row>
    <row r="197" spans="4:35" s="7" customFormat="1" ht="15" customHeight="1" thickBot="1" x14ac:dyDescent="0.3">
      <c r="D197" s="218"/>
      <c r="E197" s="218"/>
      <c r="F197" s="218"/>
      <c r="G197" s="202"/>
      <c r="H197" s="517" t="s">
        <v>32</v>
      </c>
      <c r="I197" s="518"/>
      <c r="J197" s="518"/>
      <c r="K197" s="521"/>
      <c r="L197" s="521"/>
      <c r="M197" s="521"/>
      <c r="N197" s="521"/>
      <c r="O197" s="521"/>
      <c r="P197" s="521"/>
      <c r="Q197" s="521"/>
      <c r="R197" s="521"/>
      <c r="S197" s="522"/>
      <c r="T197" s="35"/>
      <c r="U197" s="517" t="s">
        <v>32</v>
      </c>
      <c r="V197" s="518"/>
      <c r="W197" s="518"/>
      <c r="X197" s="521"/>
      <c r="Y197" s="521"/>
      <c r="Z197" s="521"/>
      <c r="AA197" s="521"/>
      <c r="AB197" s="521"/>
      <c r="AC197" s="521"/>
      <c r="AD197" s="521"/>
      <c r="AE197" s="521"/>
      <c r="AF197" s="522"/>
      <c r="AG197" s="218"/>
      <c r="AH197" s="25"/>
      <c r="AI197" s="148"/>
    </row>
    <row r="198" spans="4:35" s="7" customFormat="1" x14ac:dyDescent="0.25"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AG198" s="17"/>
      <c r="AI198" s="148"/>
    </row>
    <row r="199" spans="4:35" s="7" customFormat="1" x14ac:dyDescent="0.25">
      <c r="AI199" s="148"/>
    </row>
    <row r="200" spans="4:35" s="7" customFormat="1" x14ac:dyDescent="0.25">
      <c r="E200" s="516"/>
      <c r="F200" s="565" t="s">
        <v>36</v>
      </c>
      <c r="G200" s="565"/>
      <c r="H200" s="565"/>
      <c r="I200" s="565"/>
      <c r="J200" s="565"/>
      <c r="K200" s="565"/>
      <c r="L200" s="565"/>
      <c r="M200" s="565"/>
      <c r="N200" s="565"/>
      <c r="O200" s="565"/>
      <c r="AH200" s="17"/>
      <c r="AI200" s="148"/>
    </row>
    <row r="201" spans="4:35" s="7" customFormat="1" x14ac:dyDescent="0.25">
      <c r="D201" s="217"/>
      <c r="E201" s="513"/>
      <c r="F201" s="676" t="s">
        <v>0</v>
      </c>
      <c r="G201" s="676"/>
      <c r="H201" s="676"/>
      <c r="I201" s="676"/>
      <c r="J201" s="676"/>
      <c r="K201" s="676"/>
      <c r="L201" s="676"/>
      <c r="M201" s="676"/>
      <c r="N201" s="676"/>
      <c r="O201" s="676"/>
      <c r="P201" s="10"/>
      <c r="Q201" s="208"/>
      <c r="R201" s="208"/>
      <c r="S201" s="208"/>
      <c r="T201" s="208"/>
      <c r="U201" s="208"/>
      <c r="V201" s="208"/>
      <c r="W201" s="208"/>
      <c r="X201" s="9"/>
      <c r="Y201" s="9"/>
      <c r="Z201" s="218"/>
      <c r="AA201" s="9"/>
      <c r="AB201" s="9"/>
      <c r="AC201" s="9"/>
      <c r="AD201" s="9"/>
      <c r="AE201" s="9"/>
      <c r="AF201" s="9"/>
      <c r="AG201" s="9"/>
      <c r="AH201" s="17"/>
      <c r="AI201" s="148"/>
    </row>
    <row r="202" spans="4:35" s="7" customFormat="1" x14ac:dyDescent="0.25">
      <c r="D202" s="205"/>
      <c r="E202" s="676" t="s">
        <v>1</v>
      </c>
      <c r="F202" s="676"/>
      <c r="G202" s="676"/>
      <c r="H202" s="676"/>
      <c r="I202" s="676"/>
      <c r="J202" s="676"/>
      <c r="K202" s="676"/>
      <c r="L202" s="676"/>
      <c r="M202" s="676"/>
      <c r="N202" s="676"/>
      <c r="O202" s="676"/>
      <c r="P202" s="10"/>
      <c r="Q202" s="11"/>
      <c r="R202" s="11"/>
      <c r="S202" s="218"/>
      <c r="T202" s="202"/>
      <c r="U202" s="202"/>
      <c r="V202" s="202"/>
      <c r="W202" s="583" t="s">
        <v>2</v>
      </c>
      <c r="X202" s="583"/>
      <c r="Y202" s="583"/>
      <c r="Z202" s="12" t="s">
        <v>100</v>
      </c>
      <c r="AA202" s="207" t="s">
        <v>46</v>
      </c>
      <c r="AB202" s="621" t="s">
        <v>383</v>
      </c>
      <c r="AC202" s="621"/>
      <c r="AD202" s="621"/>
      <c r="AE202" s="11" t="s">
        <v>3</v>
      </c>
      <c r="AF202" s="622">
        <v>2025</v>
      </c>
      <c r="AG202" s="622"/>
      <c r="AH202" s="17"/>
      <c r="AI202" s="148"/>
    </row>
    <row r="203" spans="4:35" s="7" customFormat="1" x14ac:dyDescent="0.25">
      <c r="D203" s="29"/>
      <c r="E203" s="676" t="s">
        <v>4</v>
      </c>
      <c r="F203" s="676"/>
      <c r="G203" s="676"/>
      <c r="H203" s="676"/>
      <c r="I203" s="676"/>
      <c r="J203" s="676"/>
      <c r="K203" s="676"/>
      <c r="L203" s="676"/>
      <c r="M203" s="676"/>
      <c r="N203" s="676"/>
      <c r="O203" s="676"/>
      <c r="P203" s="10"/>
      <c r="Q203" s="208"/>
      <c r="R203" s="207"/>
      <c r="S203" s="207"/>
      <c r="T203" s="207"/>
      <c r="U203" s="207"/>
      <c r="V203" s="207"/>
      <c r="W203" s="207"/>
      <c r="X203" s="207"/>
      <c r="Y203" s="207"/>
      <c r="Z203" s="202"/>
      <c r="AA203" s="207"/>
      <c r="AB203" s="9"/>
      <c r="AC203" s="9"/>
      <c r="AD203" s="9"/>
      <c r="AE203" s="9"/>
      <c r="AF203" s="9"/>
      <c r="AG203" s="9"/>
      <c r="AH203" s="17"/>
      <c r="AI203" s="148"/>
    </row>
    <row r="204" spans="4:35" s="7" customFormat="1" x14ac:dyDescent="0.25">
      <c r="D204" s="29"/>
      <c r="E204" s="677" t="s">
        <v>5</v>
      </c>
      <c r="F204" s="677"/>
      <c r="G204" s="677"/>
      <c r="H204" s="677"/>
      <c r="I204" s="677"/>
      <c r="J204" s="677"/>
      <c r="K204" s="677"/>
      <c r="L204" s="677"/>
      <c r="M204" s="677"/>
      <c r="N204" s="677"/>
      <c r="O204" s="677"/>
      <c r="P204" s="10"/>
      <c r="Q204" s="208"/>
      <c r="R204" s="208"/>
      <c r="S204" s="208"/>
      <c r="T204" s="208"/>
      <c r="U204" s="208"/>
      <c r="V204" s="208"/>
      <c r="W204" s="208"/>
      <c r="X204" s="9"/>
      <c r="Y204" s="9"/>
      <c r="Z204" s="218"/>
      <c r="AA204" s="9"/>
      <c r="AB204" s="9"/>
      <c r="AC204" s="9"/>
      <c r="AD204" s="9"/>
      <c r="AE204" s="9"/>
      <c r="AF204" s="9"/>
      <c r="AG204" s="9"/>
      <c r="AH204" s="17"/>
      <c r="AI204" s="148"/>
    </row>
    <row r="205" spans="4:35" s="7" customFormat="1" ht="14.25" customHeight="1" x14ac:dyDescent="0.25">
      <c r="D205" s="4"/>
      <c r="E205" s="633"/>
      <c r="F205" s="633"/>
      <c r="G205" s="633"/>
      <c r="H205" s="633"/>
      <c r="I205" s="633"/>
      <c r="J205" s="633"/>
      <c r="K205" s="633"/>
      <c r="L205" s="633"/>
      <c r="M205" s="633"/>
      <c r="N205" s="633"/>
      <c r="O205" s="633"/>
      <c r="P205" s="624" t="s">
        <v>6</v>
      </c>
      <c r="Q205" s="624"/>
      <c r="R205" s="624"/>
      <c r="S205" s="624"/>
      <c r="T205" s="624"/>
      <c r="U205" s="624"/>
      <c r="V205" s="624"/>
      <c r="W205" s="624"/>
      <c r="X205" s="624"/>
      <c r="Y205" s="624"/>
      <c r="Z205" s="625" t="s">
        <v>404</v>
      </c>
      <c r="AA205" s="625"/>
      <c r="AB205" s="625"/>
      <c r="AC205" s="13"/>
      <c r="AD205" s="13"/>
      <c r="AE205" s="13"/>
      <c r="AF205" s="13"/>
      <c r="AG205" s="13"/>
      <c r="AH205" s="17"/>
      <c r="AI205" s="148"/>
    </row>
    <row r="206" spans="4:35" s="7" customFormat="1" x14ac:dyDescent="0.25">
      <c r="D206" s="218"/>
      <c r="E206" s="612"/>
      <c r="F206" s="612"/>
      <c r="G206" s="612"/>
      <c r="H206" s="612"/>
      <c r="I206" s="612"/>
      <c r="J206" s="612"/>
      <c r="K206" s="612"/>
      <c r="L206" s="612"/>
      <c r="M206" s="612"/>
      <c r="N206" s="612"/>
      <c r="O206" s="612"/>
      <c r="P206" s="14"/>
      <c r="Q206" s="14"/>
      <c r="R206" s="202"/>
      <c r="S206" s="202"/>
      <c r="T206" s="206"/>
      <c r="U206" s="11"/>
      <c r="V206" s="11"/>
      <c r="W206" s="9"/>
      <c r="X206" s="9"/>
      <c r="Y206" s="9"/>
      <c r="Z206" s="218"/>
      <c r="AA206" s="9"/>
      <c r="AB206" s="9"/>
      <c r="AC206" s="9"/>
      <c r="AD206" s="9"/>
      <c r="AE206" s="9"/>
      <c r="AF206" s="9"/>
      <c r="AG206" s="9"/>
      <c r="AH206" s="17"/>
      <c r="AI206" s="148"/>
    </row>
    <row r="207" spans="4:35" s="7" customFormat="1" ht="16.5" customHeight="1" x14ac:dyDescent="0.25">
      <c r="D207" s="218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23"/>
      <c r="V207" s="23"/>
      <c r="W207" s="613" t="s">
        <v>7</v>
      </c>
      <c r="X207" s="613"/>
      <c r="Y207" s="613"/>
      <c r="Z207" s="613"/>
      <c r="AA207" s="613"/>
      <c r="AB207" s="614">
        <f>+Y231</f>
        <v>66859.209999999992</v>
      </c>
      <c r="AC207" s="614"/>
      <c r="AD207" s="614"/>
      <c r="AE207" s="614"/>
      <c r="AF207" s="614"/>
      <c r="AG207" s="614"/>
      <c r="AH207" s="17"/>
      <c r="AI207" s="148"/>
    </row>
    <row r="208" spans="4:35" s="7" customFormat="1" x14ac:dyDescent="0.25">
      <c r="D208" s="5"/>
      <c r="E208" s="615" t="s">
        <v>8</v>
      </c>
      <c r="F208" s="615"/>
      <c r="G208" s="615"/>
      <c r="H208" s="615"/>
      <c r="I208" s="615"/>
      <c r="J208" s="616" t="s">
        <v>9</v>
      </c>
      <c r="K208" s="616"/>
      <c r="L208" s="616"/>
      <c r="M208" s="616"/>
      <c r="N208" s="616"/>
      <c r="O208" s="616"/>
      <c r="P208" s="616"/>
      <c r="Q208" s="616"/>
      <c r="R208" s="616"/>
      <c r="S208" s="207"/>
      <c r="T208" s="207"/>
      <c r="U208" s="207"/>
      <c r="V208" s="207"/>
      <c r="W208" s="9"/>
      <c r="X208" s="9"/>
      <c r="Y208" s="9"/>
      <c r="Z208" s="218"/>
      <c r="AA208" s="218"/>
      <c r="AB208" s="218"/>
      <c r="AC208" s="9"/>
      <c r="AD208" s="9"/>
      <c r="AE208" s="9"/>
      <c r="AF208" s="9"/>
      <c r="AG208" s="9"/>
      <c r="AH208" s="17"/>
      <c r="AI208" s="148"/>
    </row>
    <row r="209" spans="4:35" s="7" customFormat="1" ht="20.25" customHeight="1" x14ac:dyDescent="0.25">
      <c r="D209" s="6"/>
      <c r="E209" s="617" t="s">
        <v>10</v>
      </c>
      <c r="F209" s="617"/>
      <c r="G209" s="617"/>
      <c r="H209" s="617"/>
      <c r="I209" s="617"/>
      <c r="J209" s="617"/>
      <c r="K209" s="617"/>
      <c r="L209" s="638" t="s">
        <v>369</v>
      </c>
      <c r="M209" s="662"/>
      <c r="N209" s="662"/>
      <c r="O209" s="662"/>
      <c r="P209" s="662"/>
      <c r="Q209" s="662"/>
      <c r="R209" s="662"/>
      <c r="S209" s="662"/>
      <c r="T209" s="662"/>
      <c r="U209" s="662"/>
      <c r="V209" s="662"/>
      <c r="W209" s="662"/>
      <c r="X209" s="662"/>
      <c r="Y209" s="662"/>
      <c r="Z209" s="551" t="s">
        <v>11</v>
      </c>
      <c r="AA209" s="551"/>
      <c r="AB209" s="551"/>
      <c r="AC209" s="551"/>
      <c r="AD209" s="626" t="s">
        <v>370</v>
      </c>
      <c r="AE209" s="626"/>
      <c r="AF209" s="626"/>
      <c r="AG209" s="626"/>
      <c r="AH209" s="17"/>
      <c r="AI209" s="148"/>
    </row>
    <row r="210" spans="4:35" s="7" customFormat="1" ht="12.75" customHeight="1" x14ac:dyDescent="0.25">
      <c r="D210" s="14"/>
      <c r="E210" s="617" t="s">
        <v>12</v>
      </c>
      <c r="F210" s="617"/>
      <c r="G210" s="617"/>
      <c r="H210" s="617"/>
      <c r="I210" s="617"/>
      <c r="J210" s="551"/>
      <c r="K210" s="551"/>
      <c r="L210" s="551"/>
      <c r="M210" s="551"/>
      <c r="N210" s="551"/>
      <c r="O210" s="551"/>
      <c r="P210" s="551"/>
      <c r="Q210" s="551"/>
      <c r="R210" s="551"/>
      <c r="S210" s="551"/>
      <c r="T210" s="551"/>
      <c r="U210" s="551"/>
      <c r="V210" s="551"/>
      <c r="W210" s="551"/>
      <c r="X210" s="551"/>
      <c r="Y210" s="202"/>
      <c r="Z210" s="551" t="s">
        <v>11</v>
      </c>
      <c r="AA210" s="551"/>
      <c r="AB210" s="551"/>
      <c r="AC210" s="551"/>
      <c r="AD210" s="619"/>
      <c r="AE210" s="619"/>
      <c r="AF210" s="619"/>
      <c r="AG210" s="619"/>
      <c r="AH210" s="17"/>
      <c r="AI210" s="148"/>
    </row>
    <row r="211" spans="4:35" s="7" customFormat="1" ht="15.75" x14ac:dyDescent="0.25">
      <c r="D211" s="3"/>
      <c r="E211" s="583" t="s">
        <v>13</v>
      </c>
      <c r="F211" s="583"/>
      <c r="G211" s="583"/>
      <c r="H211" s="583"/>
      <c r="I211" s="583"/>
      <c r="J211" s="584" t="s">
        <v>388</v>
      </c>
      <c r="K211" s="584"/>
      <c r="L211" s="584"/>
      <c r="M211" s="584"/>
      <c r="N211" s="584"/>
      <c r="O211" s="584"/>
      <c r="P211" s="584"/>
      <c r="Q211" s="584"/>
      <c r="R211" s="584"/>
      <c r="S211" s="584"/>
      <c r="T211" s="584"/>
      <c r="U211" s="584"/>
      <c r="V211" s="584"/>
      <c r="W211" s="584"/>
      <c r="X211" s="584"/>
      <c r="Y211" s="584"/>
      <c r="Z211" s="584"/>
      <c r="AA211" s="584"/>
      <c r="AB211" s="584"/>
      <c r="AC211" s="584"/>
      <c r="AD211" s="584"/>
      <c r="AE211" s="584"/>
      <c r="AF211" s="584"/>
      <c r="AG211" s="584"/>
      <c r="AH211" s="17"/>
      <c r="AI211" s="148"/>
    </row>
    <row r="212" spans="4:35" s="7" customFormat="1" x14ac:dyDescent="0.25">
      <c r="D212" s="218"/>
      <c r="E212" s="551" t="s">
        <v>14</v>
      </c>
      <c r="F212" s="551"/>
      <c r="G212" s="551"/>
      <c r="H212" s="551"/>
      <c r="I212" s="551"/>
      <c r="J212" s="628" t="s">
        <v>432</v>
      </c>
      <c r="K212" s="628"/>
      <c r="L212" s="628"/>
      <c r="M212" s="628"/>
      <c r="N212" s="628"/>
      <c r="O212" s="628"/>
      <c r="P212" s="628"/>
      <c r="Q212" s="628"/>
      <c r="R212" s="628"/>
      <c r="S212" s="628"/>
      <c r="T212" s="628"/>
      <c r="U212" s="628"/>
      <c r="V212" s="628"/>
      <c r="W212" s="628"/>
      <c r="X212" s="628"/>
      <c r="Y212" s="628"/>
      <c r="Z212" s="628"/>
      <c r="AA212" s="628"/>
      <c r="AB212" s="628"/>
      <c r="AC212" s="628"/>
      <c r="AD212" s="628"/>
      <c r="AE212" s="628"/>
      <c r="AF212" s="628"/>
      <c r="AG212" s="628"/>
      <c r="AH212" s="17"/>
      <c r="AI212" s="148"/>
    </row>
    <row r="213" spans="4:35" s="7" customFormat="1" ht="16.5" customHeight="1" x14ac:dyDescent="0.25">
      <c r="D213" s="218"/>
      <c r="E213" s="209"/>
      <c r="F213" s="202"/>
      <c r="G213" s="202"/>
      <c r="H213" s="202"/>
      <c r="I213" s="202"/>
      <c r="J213" s="628"/>
      <c r="K213" s="628"/>
      <c r="L213" s="628"/>
      <c r="M213" s="628"/>
      <c r="N213" s="628"/>
      <c r="O213" s="628"/>
      <c r="P213" s="628"/>
      <c r="Q213" s="628"/>
      <c r="R213" s="628"/>
      <c r="S213" s="628"/>
      <c r="T213" s="628"/>
      <c r="U213" s="628"/>
      <c r="V213" s="628"/>
      <c r="W213" s="628"/>
      <c r="X213" s="628"/>
      <c r="Y213" s="628"/>
      <c r="Z213" s="628"/>
      <c r="AA213" s="628"/>
      <c r="AB213" s="628"/>
      <c r="AC213" s="628"/>
      <c r="AD213" s="628"/>
      <c r="AE213" s="628"/>
      <c r="AF213" s="628"/>
      <c r="AG213" s="628"/>
      <c r="AH213" s="17"/>
      <c r="AI213" s="148"/>
    </row>
    <row r="214" spans="4:35" s="7" customFormat="1" ht="15.75" x14ac:dyDescent="0.25">
      <c r="D214" s="218"/>
      <c r="E214" s="208"/>
      <c r="F214" s="208"/>
      <c r="G214" s="208"/>
      <c r="H214" s="208"/>
      <c r="I214" s="208"/>
      <c r="J214" s="208"/>
      <c r="K214" s="208"/>
      <c r="L214" s="208"/>
      <c r="M214" s="574"/>
      <c r="N214" s="574"/>
      <c r="O214" s="574"/>
      <c r="P214" s="574"/>
      <c r="Q214" s="574"/>
      <c r="R214" s="574"/>
      <c r="S214" s="574"/>
      <c r="T214" s="574"/>
      <c r="U214" s="574"/>
      <c r="V214" s="574"/>
      <c r="W214" s="574"/>
      <c r="X214" s="574"/>
      <c r="Y214" s="574"/>
      <c r="Z214" s="574"/>
      <c r="AA214" s="210"/>
      <c r="AB214" s="575"/>
      <c r="AC214" s="575"/>
      <c r="AD214" s="575"/>
      <c r="AE214" s="575"/>
      <c r="AF214" s="575"/>
      <c r="AG214" s="575"/>
      <c r="AH214" s="17"/>
      <c r="AI214" s="148"/>
    </row>
    <row r="215" spans="4:35" s="7" customFormat="1" ht="15.75" x14ac:dyDescent="0.25">
      <c r="D215" s="218"/>
      <c r="E215" s="586" t="s">
        <v>15</v>
      </c>
      <c r="F215" s="586"/>
      <c r="G215" s="586"/>
      <c r="H215" s="586"/>
      <c r="I215" s="586"/>
      <c r="J215" s="586"/>
      <c r="K215" s="586"/>
      <c r="L215" s="586"/>
      <c r="M215" s="586"/>
      <c r="N215" s="586"/>
      <c r="O215" s="586"/>
      <c r="P215" s="586"/>
      <c r="Q215" s="586"/>
      <c r="R215" s="586"/>
      <c r="S215" s="586"/>
      <c r="T215" s="586"/>
      <c r="U215" s="586"/>
      <c r="V215" s="586"/>
      <c r="W215" s="586"/>
      <c r="X215" s="586"/>
      <c r="Y215" s="586"/>
      <c r="Z215" s="586"/>
      <c r="AA215" s="586"/>
      <c r="AB215" s="586"/>
      <c r="AC215" s="586"/>
      <c r="AD215" s="586"/>
      <c r="AE215" s="586"/>
      <c r="AF215" s="586"/>
      <c r="AG215" s="586"/>
      <c r="AH215" s="17"/>
      <c r="AI215" s="148"/>
    </row>
    <row r="216" spans="4:35" s="7" customFormat="1" x14ac:dyDescent="0.25">
      <c r="D216" s="209"/>
      <c r="E216" s="9"/>
      <c r="F216" s="587" t="s">
        <v>38</v>
      </c>
      <c r="G216" s="587"/>
      <c r="H216" s="587"/>
      <c r="I216" s="588" t="s">
        <v>39</v>
      </c>
      <c r="J216" s="588"/>
      <c r="K216" s="588"/>
      <c r="L216" s="587" t="s">
        <v>40</v>
      </c>
      <c r="M216" s="587"/>
      <c r="N216" s="587"/>
      <c r="O216" s="587"/>
      <c r="P216" s="587"/>
      <c r="Q216" s="587"/>
      <c r="R216" s="589"/>
      <c r="S216" s="589"/>
      <c r="T216" s="589"/>
      <c r="U216" s="589"/>
      <c r="V216" s="207"/>
      <c r="W216" s="590" t="s">
        <v>16</v>
      </c>
      <c r="X216" s="590"/>
      <c r="Y216" s="590"/>
      <c r="Z216" s="202"/>
      <c r="AA216" s="202"/>
      <c r="AB216" s="591" t="s">
        <v>17</v>
      </c>
      <c r="AC216" s="591"/>
      <c r="AD216" s="591"/>
      <c r="AE216" s="591"/>
      <c r="AF216" s="591"/>
      <c r="AG216" s="591"/>
      <c r="AH216" s="17"/>
      <c r="AI216" s="148"/>
    </row>
    <row r="217" spans="4:35" s="7" customFormat="1" x14ac:dyDescent="0.25">
      <c r="D217" s="208"/>
      <c r="E217" s="218"/>
      <c r="F217" s="592">
        <f>+Y221*0.001</f>
        <v>57.637250000000002</v>
      </c>
      <c r="G217" s="593"/>
      <c r="H217" s="594"/>
      <c r="I217" s="629"/>
      <c r="J217" s="630"/>
      <c r="K217" s="631"/>
      <c r="L217" s="629">
        <f>+Y221*2%</f>
        <v>1152.7450000000001</v>
      </c>
      <c r="M217" s="630"/>
      <c r="N217" s="631"/>
      <c r="O217" s="592"/>
      <c r="P217" s="593"/>
      <c r="Q217" s="594"/>
      <c r="R217" s="592"/>
      <c r="S217" s="593"/>
      <c r="T217" s="593"/>
      <c r="U217" s="594"/>
      <c r="V217" s="100"/>
      <c r="W217" s="595">
        <f>+Y222*75%</f>
        <v>6916.4699999999993</v>
      </c>
      <c r="X217" s="596"/>
      <c r="Y217" s="597"/>
      <c r="Z217" s="215"/>
      <c r="AA217" s="15"/>
      <c r="AB217" s="592">
        <f>+F217+L217+W217+0.01</f>
        <v>8126.8622500000001</v>
      </c>
      <c r="AC217" s="593"/>
      <c r="AD217" s="593"/>
      <c r="AE217" s="593"/>
      <c r="AF217" s="593"/>
      <c r="AG217" s="594"/>
      <c r="AH217" s="17"/>
      <c r="AI217" s="148"/>
    </row>
    <row r="218" spans="4:35" s="7" customFormat="1" ht="15.75" x14ac:dyDescent="0.25">
      <c r="D218" s="20"/>
      <c r="E218" s="206"/>
      <c r="F218" s="206"/>
      <c r="G218" s="206"/>
      <c r="H218" s="206"/>
      <c r="I218" s="206"/>
      <c r="J218" s="206"/>
      <c r="K218" s="206"/>
      <c r="L218" s="206"/>
      <c r="M218" s="206"/>
      <c r="N218" s="206"/>
      <c r="O218" s="206"/>
      <c r="P218" s="206"/>
      <c r="Q218" s="206"/>
      <c r="R218" s="206"/>
      <c r="S218" s="206"/>
      <c r="T218" s="206"/>
      <c r="U218" s="206"/>
      <c r="V218" s="598" t="s">
        <v>18</v>
      </c>
      <c r="W218" s="598"/>
      <c r="X218" s="598"/>
      <c r="Y218" s="598"/>
      <c r="Z218" s="598"/>
      <c r="AA218" s="599"/>
      <c r="AB218" s="600">
        <f>+Y231-AB217</f>
        <v>58732.347749999994</v>
      </c>
      <c r="AC218" s="601"/>
      <c r="AD218" s="601"/>
      <c r="AE218" s="601"/>
      <c r="AF218" s="601"/>
      <c r="AG218" s="602"/>
      <c r="AH218" s="17"/>
      <c r="AI218" s="148"/>
    </row>
    <row r="219" spans="4:35" s="7" customFormat="1" x14ac:dyDescent="0.25">
      <c r="D219" s="9"/>
      <c r="E219" s="9"/>
      <c r="F219" s="9"/>
      <c r="G219" s="9"/>
      <c r="H219" s="9"/>
      <c r="I219" s="603" t="s">
        <v>19</v>
      </c>
      <c r="J219" s="603"/>
      <c r="K219" s="603"/>
      <c r="L219" s="603"/>
      <c r="M219" s="603"/>
      <c r="N219" s="603"/>
      <c r="O219" s="603"/>
      <c r="P219" s="603"/>
      <c r="Q219" s="603"/>
      <c r="R219" s="603"/>
      <c r="S219" s="603"/>
      <c r="T219" s="603"/>
      <c r="U219" s="603"/>
      <c r="V219" s="603"/>
      <c r="W219" s="603"/>
      <c r="X219" s="603"/>
      <c r="Y219" s="604"/>
      <c r="Z219" s="604"/>
      <c r="AA219" s="604"/>
      <c r="AB219" s="604"/>
      <c r="AC219" s="604"/>
      <c r="AD219" s="604"/>
      <c r="AE219" s="604"/>
      <c r="AF219" s="9"/>
      <c r="AG219" s="9"/>
      <c r="AH219" s="17"/>
      <c r="AI219" s="148"/>
    </row>
    <row r="220" spans="4:35" s="7" customFormat="1" x14ac:dyDescent="0.25">
      <c r="D220" s="218"/>
      <c r="E220" s="9"/>
      <c r="F220" s="9"/>
      <c r="G220" s="9"/>
      <c r="H220" s="9"/>
      <c r="I220" s="567" t="s">
        <v>20</v>
      </c>
      <c r="J220" s="568"/>
      <c r="K220" s="567" t="s">
        <v>21</v>
      </c>
      <c r="L220" s="568"/>
      <c r="M220" s="567" t="s">
        <v>22</v>
      </c>
      <c r="N220" s="568"/>
      <c r="O220" s="567" t="s">
        <v>23</v>
      </c>
      <c r="P220" s="568"/>
      <c r="Q220" s="567" t="s">
        <v>24</v>
      </c>
      <c r="R220" s="568"/>
      <c r="S220" s="567" t="s">
        <v>25</v>
      </c>
      <c r="T220" s="568"/>
      <c r="U220" s="569" t="s">
        <v>26</v>
      </c>
      <c r="V220" s="570"/>
      <c r="W220" s="569" t="s">
        <v>47</v>
      </c>
      <c r="X220" s="570"/>
      <c r="Y220" s="571" t="s">
        <v>27</v>
      </c>
      <c r="Z220" s="572"/>
      <c r="AA220" s="572"/>
      <c r="AB220" s="572"/>
      <c r="AC220" s="572"/>
      <c r="AD220" s="572"/>
      <c r="AE220" s="573"/>
      <c r="AF220" s="16"/>
      <c r="AG220" s="16"/>
      <c r="AH220" s="17"/>
      <c r="AI220" s="148"/>
    </row>
    <row r="221" spans="4:35" s="7" customFormat="1" ht="15.75" x14ac:dyDescent="0.25">
      <c r="D221" s="206"/>
      <c r="E221" s="9"/>
      <c r="F221" s="9"/>
      <c r="G221" s="9"/>
      <c r="H221" s="9"/>
      <c r="I221" s="529"/>
      <c r="J221" s="530"/>
      <c r="K221" s="529"/>
      <c r="L221" s="530"/>
      <c r="M221" s="529"/>
      <c r="N221" s="530"/>
      <c r="O221" s="529" t="s">
        <v>368</v>
      </c>
      <c r="P221" s="530"/>
      <c r="Q221" s="529" t="s">
        <v>35</v>
      </c>
      <c r="R221" s="530"/>
      <c r="S221" s="529" t="s">
        <v>48</v>
      </c>
      <c r="T221" s="530"/>
      <c r="U221" s="529" t="s">
        <v>49</v>
      </c>
      <c r="V221" s="530"/>
      <c r="W221" s="529"/>
      <c r="X221" s="530"/>
      <c r="Y221" s="531">
        <v>57637.25</v>
      </c>
      <c r="Z221" s="532"/>
      <c r="AA221" s="532"/>
      <c r="AB221" s="532"/>
      <c r="AC221" s="532"/>
      <c r="AD221" s="532"/>
      <c r="AE221" s="533"/>
      <c r="AF221" s="16"/>
      <c r="AG221" s="16"/>
      <c r="AH221" s="17"/>
      <c r="AI221" s="148"/>
    </row>
    <row r="222" spans="4:35" s="7" customFormat="1" ht="15.75" x14ac:dyDescent="0.25">
      <c r="D222" s="9"/>
      <c r="E222" s="9"/>
      <c r="F222" s="9"/>
      <c r="G222" s="9"/>
      <c r="H222" s="9"/>
      <c r="I222" s="562"/>
      <c r="J222" s="563"/>
      <c r="K222" s="562"/>
      <c r="L222" s="563"/>
      <c r="M222" s="562"/>
      <c r="N222" s="563"/>
      <c r="O222" s="529" t="s">
        <v>294</v>
      </c>
      <c r="P222" s="530"/>
      <c r="Q222" s="529" t="s">
        <v>37</v>
      </c>
      <c r="R222" s="530"/>
      <c r="S222" s="529" t="s">
        <v>35</v>
      </c>
      <c r="T222" s="530"/>
      <c r="U222" s="529" t="s">
        <v>28</v>
      </c>
      <c r="V222" s="530"/>
      <c r="W222" s="529"/>
      <c r="X222" s="530"/>
      <c r="Y222" s="531">
        <v>9221.9599999999991</v>
      </c>
      <c r="Z222" s="532"/>
      <c r="AA222" s="532"/>
      <c r="AB222" s="532"/>
      <c r="AC222" s="532"/>
      <c r="AD222" s="532"/>
      <c r="AE222" s="533"/>
      <c r="AF222" s="16"/>
      <c r="AG222" s="16"/>
      <c r="AH222" s="17"/>
      <c r="AI222" s="148"/>
    </row>
    <row r="223" spans="4:35" s="7" customFormat="1" ht="15.75" x14ac:dyDescent="0.25">
      <c r="D223" s="9"/>
      <c r="E223" s="9"/>
      <c r="F223" s="9"/>
      <c r="G223" s="9"/>
      <c r="H223" s="9"/>
      <c r="I223" s="562"/>
      <c r="J223" s="563"/>
      <c r="K223" s="562"/>
      <c r="L223" s="563"/>
      <c r="M223" s="562"/>
      <c r="N223" s="563"/>
      <c r="O223" s="529"/>
      <c r="P223" s="530"/>
      <c r="Q223" s="529"/>
      <c r="R223" s="530"/>
      <c r="S223" s="529"/>
      <c r="T223" s="530"/>
      <c r="U223" s="529"/>
      <c r="V223" s="530"/>
      <c r="W223" s="529"/>
      <c r="X223" s="530"/>
      <c r="Y223" s="531"/>
      <c r="Z223" s="532"/>
      <c r="AA223" s="532"/>
      <c r="AB223" s="532"/>
      <c r="AC223" s="532"/>
      <c r="AD223" s="532"/>
      <c r="AE223" s="533"/>
      <c r="AF223" s="16"/>
      <c r="AG223" s="16"/>
      <c r="AH223" s="17"/>
      <c r="AI223" s="148"/>
    </row>
    <row r="224" spans="4:35" s="7" customFormat="1" ht="15.75" x14ac:dyDescent="0.25">
      <c r="D224" s="9"/>
      <c r="E224" s="9"/>
      <c r="F224" s="9"/>
      <c r="G224" s="9"/>
      <c r="H224" s="9"/>
      <c r="I224" s="562"/>
      <c r="J224" s="563"/>
      <c r="K224" s="562"/>
      <c r="L224" s="563"/>
      <c r="M224" s="562"/>
      <c r="N224" s="563"/>
      <c r="O224" s="529"/>
      <c r="P224" s="530"/>
      <c r="Q224" s="529"/>
      <c r="R224" s="530"/>
      <c r="S224" s="529"/>
      <c r="T224" s="530"/>
      <c r="U224" s="529"/>
      <c r="V224" s="530"/>
      <c r="W224" s="529"/>
      <c r="X224" s="530"/>
      <c r="Y224" s="531"/>
      <c r="Z224" s="532"/>
      <c r="AA224" s="532"/>
      <c r="AB224" s="532"/>
      <c r="AC224" s="532"/>
      <c r="AD224" s="532"/>
      <c r="AE224" s="533"/>
      <c r="AF224" s="16"/>
      <c r="AG224" s="16"/>
      <c r="AI224" s="148">
        <f>Y221+Y222+Y223+Y224+Y225</f>
        <v>66859.209999999992</v>
      </c>
    </row>
    <row r="225" spans="4:35" s="7" customFormat="1" ht="15.75" x14ac:dyDescent="0.25">
      <c r="D225" s="9"/>
      <c r="E225" s="9"/>
      <c r="F225" s="9"/>
      <c r="G225" s="9"/>
      <c r="H225" s="9"/>
      <c r="I225" s="562"/>
      <c r="J225" s="563"/>
      <c r="K225" s="562"/>
      <c r="L225" s="563"/>
      <c r="M225" s="562"/>
      <c r="N225" s="563"/>
      <c r="O225" s="529"/>
      <c r="P225" s="530"/>
      <c r="Q225" s="529"/>
      <c r="R225" s="530"/>
      <c r="S225" s="529"/>
      <c r="T225" s="530"/>
      <c r="U225" s="529"/>
      <c r="V225" s="530"/>
      <c r="W225" s="529"/>
      <c r="X225" s="530"/>
      <c r="Y225" s="531"/>
      <c r="Z225" s="532"/>
      <c r="AA225" s="532"/>
      <c r="AB225" s="532"/>
      <c r="AC225" s="532"/>
      <c r="AD225" s="532"/>
      <c r="AE225" s="533"/>
      <c r="AF225" s="16"/>
      <c r="AG225" s="16"/>
      <c r="AI225" s="148"/>
    </row>
    <row r="226" spans="4:35" s="7" customFormat="1" ht="15.75" x14ac:dyDescent="0.25">
      <c r="D226" s="9"/>
      <c r="E226" s="9"/>
      <c r="F226" s="9"/>
      <c r="G226" s="9"/>
      <c r="H226" s="9"/>
      <c r="I226" s="562"/>
      <c r="J226" s="563"/>
      <c r="K226" s="562"/>
      <c r="L226" s="563"/>
      <c r="M226" s="562"/>
      <c r="N226" s="563"/>
      <c r="O226" s="529"/>
      <c r="P226" s="530"/>
      <c r="Q226" s="529"/>
      <c r="R226" s="530"/>
      <c r="S226" s="529"/>
      <c r="T226" s="530"/>
      <c r="U226" s="529"/>
      <c r="V226" s="530"/>
      <c r="W226" s="529"/>
      <c r="X226" s="530"/>
      <c r="Y226" s="531"/>
      <c r="Z226" s="532"/>
      <c r="AA226" s="532"/>
      <c r="AB226" s="532"/>
      <c r="AC226" s="532"/>
      <c r="AD226" s="532"/>
      <c r="AE226" s="533"/>
      <c r="AF226" s="16"/>
      <c r="AG226" s="16"/>
      <c r="AI226" s="148"/>
    </row>
    <row r="227" spans="4:35" s="7" customFormat="1" ht="15.75" x14ac:dyDescent="0.25">
      <c r="D227" s="9"/>
      <c r="E227" s="9"/>
      <c r="F227" s="9"/>
      <c r="G227" s="9"/>
      <c r="H227" s="9"/>
      <c r="I227" s="562"/>
      <c r="J227" s="563"/>
      <c r="K227" s="562"/>
      <c r="L227" s="563"/>
      <c r="M227" s="562"/>
      <c r="N227" s="563"/>
      <c r="O227" s="529"/>
      <c r="P227" s="530"/>
      <c r="Q227" s="529"/>
      <c r="R227" s="530"/>
      <c r="S227" s="529"/>
      <c r="T227" s="530"/>
      <c r="U227" s="529"/>
      <c r="V227" s="530"/>
      <c r="W227" s="529"/>
      <c r="X227" s="530"/>
      <c r="Y227" s="531"/>
      <c r="Z227" s="532"/>
      <c r="AA227" s="532"/>
      <c r="AB227" s="532"/>
      <c r="AC227" s="532"/>
      <c r="AD227" s="532"/>
      <c r="AE227" s="533"/>
      <c r="AF227" s="16"/>
      <c r="AG227" s="16"/>
      <c r="AH227" s="17"/>
      <c r="AI227" s="148"/>
    </row>
    <row r="228" spans="4:35" s="7" customFormat="1" ht="15.75" x14ac:dyDescent="0.25">
      <c r="D228" s="9"/>
      <c r="E228" s="9"/>
      <c r="F228" s="9"/>
      <c r="G228" s="9"/>
      <c r="H228" s="9"/>
      <c r="I228" s="529"/>
      <c r="J228" s="530"/>
      <c r="K228" s="529"/>
      <c r="L228" s="530"/>
      <c r="M228" s="529"/>
      <c r="N228" s="530"/>
      <c r="O228" s="529"/>
      <c r="P228" s="530"/>
      <c r="Q228" s="529"/>
      <c r="R228" s="530"/>
      <c r="S228" s="529"/>
      <c r="T228" s="530"/>
      <c r="U228" s="529"/>
      <c r="V228" s="530"/>
      <c r="W228" s="529"/>
      <c r="X228" s="530"/>
      <c r="Y228" s="531"/>
      <c r="Z228" s="532"/>
      <c r="AA228" s="532"/>
      <c r="AB228" s="532"/>
      <c r="AC228" s="532"/>
      <c r="AD228" s="532"/>
      <c r="AE228" s="533"/>
      <c r="AF228" s="16"/>
      <c r="AG228" s="16"/>
      <c r="AH228" s="17"/>
      <c r="AI228" s="148"/>
    </row>
    <row r="229" spans="4:35" s="7" customFormat="1" ht="15.75" x14ac:dyDescent="0.25">
      <c r="D229" s="9"/>
      <c r="E229" s="9"/>
      <c r="F229" s="9"/>
      <c r="G229" s="9"/>
      <c r="H229" s="9"/>
      <c r="I229" s="529"/>
      <c r="J229" s="530"/>
      <c r="K229" s="529"/>
      <c r="L229" s="530"/>
      <c r="M229" s="529"/>
      <c r="N229" s="530"/>
      <c r="O229" s="529"/>
      <c r="P229" s="530"/>
      <c r="Q229" s="529"/>
      <c r="R229" s="530"/>
      <c r="S229" s="529"/>
      <c r="T229" s="530"/>
      <c r="U229" s="529"/>
      <c r="V229" s="530"/>
      <c r="W229" s="529"/>
      <c r="X229" s="530"/>
      <c r="Y229" s="531"/>
      <c r="Z229" s="532"/>
      <c r="AA229" s="532"/>
      <c r="AB229" s="532"/>
      <c r="AC229" s="532"/>
      <c r="AD229" s="532"/>
      <c r="AE229" s="533"/>
      <c r="AF229" s="16"/>
      <c r="AG229" s="16"/>
      <c r="AH229" s="17"/>
      <c r="AI229" s="148"/>
    </row>
    <row r="230" spans="4:35" s="7" customFormat="1" ht="15.75" x14ac:dyDescent="0.25">
      <c r="D230" s="9"/>
      <c r="E230" s="9"/>
      <c r="F230" s="9"/>
      <c r="G230" s="9"/>
      <c r="H230" s="9"/>
      <c r="I230" s="529"/>
      <c r="J230" s="530"/>
      <c r="K230" s="529"/>
      <c r="L230" s="530"/>
      <c r="M230" s="529"/>
      <c r="N230" s="530"/>
      <c r="O230" s="529"/>
      <c r="P230" s="530"/>
      <c r="Q230" s="529"/>
      <c r="R230" s="530"/>
      <c r="S230" s="529"/>
      <c r="T230" s="530"/>
      <c r="U230" s="529"/>
      <c r="V230" s="530"/>
      <c r="W230" s="529"/>
      <c r="X230" s="530"/>
      <c r="Y230" s="531"/>
      <c r="Z230" s="532"/>
      <c r="AA230" s="532"/>
      <c r="AB230" s="532"/>
      <c r="AC230" s="532"/>
      <c r="AD230" s="532"/>
      <c r="AE230" s="533"/>
      <c r="AF230" s="16"/>
      <c r="AG230" s="16"/>
      <c r="AH230" s="17"/>
      <c r="AI230" s="148"/>
    </row>
    <row r="231" spans="4:35" s="7" customFormat="1" ht="16.5" thickBot="1" x14ac:dyDescent="0.3">
      <c r="D231" s="9"/>
      <c r="E231" s="9"/>
      <c r="F231" s="9"/>
      <c r="G231" s="9"/>
      <c r="H231" s="9"/>
      <c r="I231" s="534"/>
      <c r="J231" s="535"/>
      <c r="K231" s="534"/>
      <c r="L231" s="535"/>
      <c r="M231" s="534"/>
      <c r="N231" s="535"/>
      <c r="O231" s="534"/>
      <c r="P231" s="535"/>
      <c r="Q231" s="534"/>
      <c r="R231" s="535"/>
      <c r="S231" s="536"/>
      <c r="T231" s="537"/>
      <c r="U231" s="538" t="s">
        <v>29</v>
      </c>
      <c r="V231" s="539"/>
      <c r="W231" s="539"/>
      <c r="X231" s="540"/>
      <c r="Y231" s="541">
        <f>SUM(Y221:AE230)</f>
        <v>66859.209999999992</v>
      </c>
      <c r="Z231" s="542"/>
      <c r="AA231" s="542"/>
      <c r="AB231" s="542"/>
      <c r="AC231" s="542"/>
      <c r="AD231" s="542"/>
      <c r="AE231" s="543"/>
      <c r="AF231" s="9"/>
      <c r="AG231" s="16"/>
      <c r="AH231" s="17"/>
      <c r="AI231" s="148"/>
    </row>
    <row r="232" spans="4:35" s="7" customFormat="1" ht="15.75" thickBot="1" x14ac:dyDescent="0.3">
      <c r="D232" s="9"/>
      <c r="E232" s="9"/>
      <c r="F232" s="9"/>
      <c r="G232" s="9"/>
      <c r="H232" s="544" t="s">
        <v>30</v>
      </c>
      <c r="I232" s="545"/>
      <c r="J232" s="545"/>
      <c r="K232" s="545"/>
      <c r="L232" s="545"/>
      <c r="M232" s="545"/>
      <c r="N232" s="545"/>
      <c r="O232" s="545"/>
      <c r="P232" s="545"/>
      <c r="Q232" s="545"/>
      <c r="R232" s="545"/>
      <c r="S232" s="546"/>
      <c r="T232" s="22"/>
      <c r="U232" s="544" t="s">
        <v>31</v>
      </c>
      <c r="V232" s="545"/>
      <c r="W232" s="545"/>
      <c r="X232" s="545"/>
      <c r="Y232" s="545"/>
      <c r="Z232" s="545"/>
      <c r="AA232" s="545"/>
      <c r="AB232" s="545"/>
      <c r="AC232" s="545"/>
      <c r="AD232" s="545"/>
      <c r="AE232" s="545"/>
      <c r="AF232" s="546"/>
      <c r="AG232" s="16"/>
      <c r="AH232" s="17"/>
      <c r="AI232" s="148"/>
    </row>
    <row r="233" spans="4:35" s="7" customFormat="1" x14ac:dyDescent="0.25">
      <c r="D233" s="9"/>
      <c r="E233" s="218"/>
      <c r="F233" s="218"/>
      <c r="G233" s="218"/>
      <c r="H233" s="547"/>
      <c r="I233" s="548"/>
      <c r="J233" s="548"/>
      <c r="K233" s="548"/>
      <c r="L233" s="548"/>
      <c r="M233" s="548"/>
      <c r="N233" s="548"/>
      <c r="O233" s="548"/>
      <c r="P233" s="548"/>
      <c r="Q233" s="548"/>
      <c r="R233" s="548"/>
      <c r="S233" s="549"/>
      <c r="T233" s="202"/>
      <c r="U233" s="547"/>
      <c r="V233" s="548"/>
      <c r="W233" s="548"/>
      <c r="X233" s="548"/>
      <c r="Y233" s="548"/>
      <c r="Z233" s="548"/>
      <c r="AA233" s="548"/>
      <c r="AB233" s="548"/>
      <c r="AC233" s="548"/>
      <c r="AD233" s="548"/>
      <c r="AE233" s="548"/>
      <c r="AF233" s="549"/>
      <c r="AG233" s="15"/>
      <c r="AH233" s="17"/>
      <c r="AI233" s="148"/>
    </row>
    <row r="234" spans="4:35" s="7" customFormat="1" x14ac:dyDescent="0.25">
      <c r="D234" s="9"/>
      <c r="E234" s="218"/>
      <c r="F234" s="218"/>
      <c r="G234" s="218"/>
      <c r="H234" s="550"/>
      <c r="I234" s="551"/>
      <c r="J234" s="551"/>
      <c r="K234" s="551"/>
      <c r="L234" s="551"/>
      <c r="M234" s="551"/>
      <c r="N234" s="551"/>
      <c r="O234" s="551"/>
      <c r="P234" s="551"/>
      <c r="Q234" s="551"/>
      <c r="R234" s="551"/>
      <c r="S234" s="552"/>
      <c r="T234" s="202"/>
      <c r="U234" s="550"/>
      <c r="V234" s="551"/>
      <c r="W234" s="551"/>
      <c r="X234" s="551"/>
      <c r="Y234" s="551"/>
      <c r="Z234" s="551"/>
      <c r="AA234" s="551"/>
      <c r="AB234" s="551"/>
      <c r="AC234" s="551"/>
      <c r="AD234" s="551"/>
      <c r="AE234" s="551"/>
      <c r="AF234" s="552"/>
      <c r="AG234" s="15"/>
      <c r="AH234" s="17"/>
      <c r="AI234" s="148"/>
    </row>
    <row r="235" spans="4:35" s="7" customFormat="1" x14ac:dyDescent="0.25">
      <c r="D235" s="9"/>
      <c r="E235" s="218"/>
      <c r="F235" s="218"/>
      <c r="G235" s="218"/>
      <c r="H235" s="550"/>
      <c r="I235" s="551"/>
      <c r="J235" s="551"/>
      <c r="K235" s="551"/>
      <c r="L235" s="551"/>
      <c r="M235" s="551"/>
      <c r="N235" s="551"/>
      <c r="O235" s="551"/>
      <c r="P235" s="551"/>
      <c r="Q235" s="551"/>
      <c r="R235" s="551"/>
      <c r="S235" s="552"/>
      <c r="T235" s="202"/>
      <c r="U235" s="550"/>
      <c r="V235" s="551"/>
      <c r="W235" s="551"/>
      <c r="X235" s="551"/>
      <c r="Y235" s="551"/>
      <c r="Z235" s="551"/>
      <c r="AA235" s="551"/>
      <c r="AB235" s="551"/>
      <c r="AC235" s="551"/>
      <c r="AD235" s="551"/>
      <c r="AE235" s="551"/>
      <c r="AF235" s="552"/>
      <c r="AG235" s="15"/>
      <c r="AH235" s="17"/>
      <c r="AI235" s="148"/>
    </row>
    <row r="236" spans="4:35" s="7" customFormat="1" ht="15.75" thickBot="1" x14ac:dyDescent="0.3">
      <c r="D236" s="9"/>
      <c r="E236" s="218"/>
      <c r="F236" s="218"/>
      <c r="G236" s="218"/>
      <c r="H236" s="553"/>
      <c r="I236" s="554"/>
      <c r="J236" s="554"/>
      <c r="K236" s="554"/>
      <c r="L236" s="554"/>
      <c r="M236" s="554"/>
      <c r="N236" s="554"/>
      <c r="O236" s="554"/>
      <c r="P236" s="554"/>
      <c r="Q236" s="554"/>
      <c r="R236" s="554"/>
      <c r="S236" s="555"/>
      <c r="T236" s="202"/>
      <c r="U236" s="553"/>
      <c r="V236" s="554"/>
      <c r="W236" s="554"/>
      <c r="X236" s="554"/>
      <c r="Y236" s="554"/>
      <c r="Z236" s="554"/>
      <c r="AA236" s="554"/>
      <c r="AB236" s="554"/>
      <c r="AC236" s="554"/>
      <c r="AD236" s="554"/>
      <c r="AE236" s="554"/>
      <c r="AF236" s="555"/>
      <c r="AG236" s="15"/>
      <c r="AH236" s="17"/>
      <c r="AI236" s="148"/>
    </row>
    <row r="237" spans="4:35" s="7" customFormat="1" ht="15.75" thickBot="1" x14ac:dyDescent="0.3">
      <c r="D237" s="9"/>
      <c r="E237" s="218"/>
      <c r="F237" s="218"/>
      <c r="G237" s="218"/>
      <c r="H237" s="517" t="s">
        <v>32</v>
      </c>
      <c r="I237" s="518"/>
      <c r="J237" s="518"/>
      <c r="K237" s="519">
        <v>45674</v>
      </c>
      <c r="L237" s="519"/>
      <c r="M237" s="519"/>
      <c r="N237" s="519"/>
      <c r="O237" s="519"/>
      <c r="P237" s="519"/>
      <c r="Q237" s="519"/>
      <c r="R237" s="519"/>
      <c r="S237" s="520"/>
      <c r="T237" s="202"/>
      <c r="U237" s="517" t="s">
        <v>32</v>
      </c>
      <c r="V237" s="518"/>
      <c r="W237" s="518"/>
      <c r="X237" s="521"/>
      <c r="Y237" s="521"/>
      <c r="Z237" s="521"/>
      <c r="AA237" s="521"/>
      <c r="AB237" s="521"/>
      <c r="AC237" s="521"/>
      <c r="AD237" s="521"/>
      <c r="AE237" s="521"/>
      <c r="AF237" s="522"/>
      <c r="AG237" s="15"/>
      <c r="AH237" s="17"/>
      <c r="AI237" s="148"/>
    </row>
    <row r="238" spans="4:35" s="7" customFormat="1" ht="15.75" thickBot="1" x14ac:dyDescent="0.3">
      <c r="D238" s="218"/>
      <c r="E238" s="218"/>
      <c r="F238" s="218"/>
      <c r="G238" s="218"/>
      <c r="H238" s="523" t="s">
        <v>33</v>
      </c>
      <c r="I238" s="524"/>
      <c r="J238" s="524"/>
      <c r="K238" s="524"/>
      <c r="L238" s="524"/>
      <c r="M238" s="524"/>
      <c r="N238" s="524"/>
      <c r="O238" s="524"/>
      <c r="P238" s="524"/>
      <c r="Q238" s="524"/>
      <c r="R238" s="524"/>
      <c r="S238" s="525"/>
      <c r="U238" s="523" t="s">
        <v>34</v>
      </c>
      <c r="V238" s="524"/>
      <c r="W238" s="524"/>
      <c r="X238" s="524"/>
      <c r="Y238" s="524"/>
      <c r="Z238" s="524"/>
      <c r="AA238" s="524"/>
      <c r="AB238" s="524"/>
      <c r="AC238" s="524"/>
      <c r="AD238" s="524"/>
      <c r="AE238" s="524"/>
      <c r="AF238" s="525"/>
      <c r="AG238" s="15"/>
      <c r="AH238" s="17"/>
      <c r="AI238" s="148"/>
    </row>
    <row r="239" spans="4:35" s="7" customFormat="1" x14ac:dyDescent="0.25">
      <c r="D239" s="218"/>
      <c r="E239" s="218"/>
      <c r="F239" s="218"/>
      <c r="G239" s="218"/>
      <c r="H239" s="526"/>
      <c r="I239" s="527"/>
      <c r="J239" s="527"/>
      <c r="K239" s="527"/>
      <c r="L239" s="527"/>
      <c r="M239" s="527"/>
      <c r="N239" s="527"/>
      <c r="O239" s="527"/>
      <c r="P239" s="527"/>
      <c r="Q239" s="527"/>
      <c r="R239" s="527"/>
      <c r="S239" s="528"/>
      <c r="U239" s="526"/>
      <c r="V239" s="527"/>
      <c r="W239" s="527"/>
      <c r="X239" s="527"/>
      <c r="Y239" s="527"/>
      <c r="Z239" s="527"/>
      <c r="AA239" s="527"/>
      <c r="AB239" s="527"/>
      <c r="AC239" s="527"/>
      <c r="AD239" s="527"/>
      <c r="AE239" s="527"/>
      <c r="AF239" s="528"/>
      <c r="AG239" s="15"/>
      <c r="AH239" s="17"/>
      <c r="AI239" s="148"/>
    </row>
    <row r="240" spans="4:35" s="7" customFormat="1" x14ac:dyDescent="0.25">
      <c r="D240" s="218"/>
      <c r="E240" s="218"/>
      <c r="F240" s="218"/>
      <c r="G240" s="218"/>
      <c r="H240" s="556"/>
      <c r="I240" s="557"/>
      <c r="J240" s="557"/>
      <c r="K240" s="557"/>
      <c r="L240" s="557"/>
      <c r="M240" s="557"/>
      <c r="N240" s="557"/>
      <c r="O240" s="557"/>
      <c r="P240" s="557"/>
      <c r="Q240" s="557"/>
      <c r="R240" s="557"/>
      <c r="S240" s="558"/>
      <c r="U240" s="556"/>
      <c r="V240" s="557"/>
      <c r="W240" s="557"/>
      <c r="X240" s="557"/>
      <c r="Y240" s="557"/>
      <c r="Z240" s="557"/>
      <c r="AA240" s="557"/>
      <c r="AB240" s="557"/>
      <c r="AC240" s="557"/>
      <c r="AD240" s="557"/>
      <c r="AE240" s="557"/>
      <c r="AF240" s="558"/>
      <c r="AG240" s="218"/>
      <c r="AH240" s="17"/>
      <c r="AI240" s="148"/>
    </row>
    <row r="241" spans="4:35" s="7" customFormat="1" x14ac:dyDescent="0.25">
      <c r="D241" s="218"/>
      <c r="E241" s="218"/>
      <c r="F241" s="218"/>
      <c r="G241" s="218"/>
      <c r="H241" s="556"/>
      <c r="I241" s="557"/>
      <c r="J241" s="557"/>
      <c r="K241" s="557"/>
      <c r="L241" s="557"/>
      <c r="M241" s="557"/>
      <c r="N241" s="557"/>
      <c r="O241" s="557"/>
      <c r="P241" s="557"/>
      <c r="Q241" s="557"/>
      <c r="R241" s="557"/>
      <c r="S241" s="558"/>
      <c r="U241" s="556"/>
      <c r="V241" s="557"/>
      <c r="W241" s="557"/>
      <c r="X241" s="557"/>
      <c r="Y241" s="557"/>
      <c r="Z241" s="557"/>
      <c r="AA241" s="557"/>
      <c r="AB241" s="557"/>
      <c r="AC241" s="557"/>
      <c r="AD241" s="557"/>
      <c r="AE241" s="557"/>
      <c r="AF241" s="558"/>
      <c r="AG241" s="218"/>
      <c r="AH241" s="17"/>
      <c r="AI241" s="148"/>
    </row>
    <row r="242" spans="4:35" s="7" customFormat="1" ht="15.75" thickBot="1" x14ac:dyDescent="0.3">
      <c r="D242" s="218"/>
      <c r="E242" s="218"/>
      <c r="F242" s="218"/>
      <c r="G242" s="218"/>
      <c r="H242" s="559"/>
      <c r="I242" s="560"/>
      <c r="J242" s="560"/>
      <c r="K242" s="560"/>
      <c r="L242" s="560"/>
      <c r="M242" s="560"/>
      <c r="N242" s="560"/>
      <c r="O242" s="560"/>
      <c r="P242" s="560"/>
      <c r="Q242" s="560"/>
      <c r="R242" s="560"/>
      <c r="S242" s="561"/>
      <c r="U242" s="559"/>
      <c r="V242" s="560"/>
      <c r="W242" s="560"/>
      <c r="X242" s="560"/>
      <c r="Y242" s="560"/>
      <c r="Z242" s="560"/>
      <c r="AA242" s="560"/>
      <c r="AB242" s="560"/>
      <c r="AC242" s="560"/>
      <c r="AD242" s="560"/>
      <c r="AE242" s="560"/>
      <c r="AF242" s="561"/>
      <c r="AG242" s="218"/>
      <c r="AH242" s="17"/>
      <c r="AI242" s="148"/>
    </row>
    <row r="243" spans="4:35" s="7" customFormat="1" ht="15.75" thickBot="1" x14ac:dyDescent="0.3">
      <c r="D243" s="218"/>
      <c r="E243" s="218"/>
      <c r="F243" s="218"/>
      <c r="G243" s="202"/>
      <c r="H243" s="517" t="s">
        <v>32</v>
      </c>
      <c r="I243" s="518"/>
      <c r="J243" s="518"/>
      <c r="K243" s="521"/>
      <c r="L243" s="521"/>
      <c r="M243" s="521"/>
      <c r="N243" s="521"/>
      <c r="O243" s="521"/>
      <c r="P243" s="521"/>
      <c r="Q243" s="521"/>
      <c r="R243" s="521"/>
      <c r="S243" s="522"/>
      <c r="T243" s="35"/>
      <c r="U243" s="517" t="s">
        <v>32</v>
      </c>
      <c r="V243" s="518"/>
      <c r="W243" s="518"/>
      <c r="X243" s="521"/>
      <c r="Y243" s="521"/>
      <c r="Z243" s="521"/>
      <c r="AA243" s="521"/>
      <c r="AB243" s="521"/>
      <c r="AC243" s="521"/>
      <c r="AD243" s="521"/>
      <c r="AE243" s="521"/>
      <c r="AF243" s="522"/>
      <c r="AG243" s="218"/>
      <c r="AH243" s="17"/>
      <c r="AI243" s="148"/>
    </row>
    <row r="244" spans="4:35" s="7" customFormat="1" x14ac:dyDescent="0.25">
      <c r="AH244" s="17"/>
      <c r="AI244" s="148"/>
    </row>
    <row r="245" spans="4:35" s="7" customFormat="1" x14ac:dyDescent="0.25">
      <c r="F245" s="564" t="s">
        <v>36</v>
      </c>
      <c r="G245" s="564"/>
      <c r="H245" s="564"/>
      <c r="I245" s="564"/>
      <c r="J245" s="564"/>
      <c r="K245" s="564"/>
      <c r="L245" s="564"/>
      <c r="M245" s="564"/>
      <c r="N245" s="564"/>
      <c r="O245" s="564"/>
      <c r="AH245" s="17"/>
      <c r="AI245" s="148"/>
    </row>
    <row r="246" spans="4:35" s="7" customFormat="1" x14ac:dyDescent="0.25">
      <c r="D246" s="217"/>
      <c r="E246" s="211"/>
      <c r="F246" s="566" t="s">
        <v>0</v>
      </c>
      <c r="G246" s="566"/>
      <c r="H246" s="566"/>
      <c r="I246" s="566"/>
      <c r="J246" s="566"/>
      <c r="K246" s="566"/>
      <c r="L246" s="566"/>
      <c r="M246" s="566"/>
      <c r="N246" s="566"/>
      <c r="O246" s="566"/>
      <c r="P246" s="10"/>
      <c r="Q246" s="208"/>
      <c r="R246" s="208"/>
      <c r="S246" s="208"/>
      <c r="T246" s="208"/>
      <c r="U246" s="208"/>
      <c r="V246" s="208"/>
      <c r="W246" s="208"/>
      <c r="X246" s="9"/>
      <c r="Y246" s="9"/>
      <c r="Z246" s="218"/>
      <c r="AA246" s="9"/>
      <c r="AB246" s="9"/>
      <c r="AC246" s="9"/>
      <c r="AD246" s="9"/>
      <c r="AE246" s="9"/>
      <c r="AF246" s="9"/>
      <c r="AG246" s="9"/>
      <c r="AH246" s="17"/>
      <c r="AI246" s="148"/>
    </row>
    <row r="247" spans="4:35" s="7" customFormat="1" x14ac:dyDescent="0.25">
      <c r="D247" s="205"/>
      <c r="E247" s="566" t="s">
        <v>1</v>
      </c>
      <c r="F247" s="566"/>
      <c r="G247" s="566"/>
      <c r="H247" s="566"/>
      <c r="I247" s="566"/>
      <c r="J247" s="566"/>
      <c r="K247" s="566"/>
      <c r="L247" s="566"/>
      <c r="M247" s="566"/>
      <c r="N247" s="566"/>
      <c r="O247" s="566"/>
      <c r="P247" s="10"/>
      <c r="Q247" s="11"/>
      <c r="R247" s="11"/>
      <c r="S247" s="218"/>
      <c r="T247" s="202"/>
      <c r="U247" s="202"/>
      <c r="V247" s="202"/>
      <c r="W247" s="583" t="s">
        <v>2</v>
      </c>
      <c r="X247" s="583"/>
      <c r="Y247" s="583"/>
      <c r="Z247" s="12" t="s">
        <v>100</v>
      </c>
      <c r="AA247" s="207" t="s">
        <v>46</v>
      </c>
      <c r="AB247" s="621" t="s">
        <v>383</v>
      </c>
      <c r="AC247" s="621"/>
      <c r="AD247" s="621"/>
      <c r="AE247" s="11" t="s">
        <v>3</v>
      </c>
      <c r="AF247" s="622">
        <v>2025</v>
      </c>
      <c r="AG247" s="622"/>
      <c r="AH247" s="17"/>
      <c r="AI247" s="148"/>
    </row>
    <row r="248" spans="4:35" s="7" customFormat="1" x14ac:dyDescent="0.25">
      <c r="D248" s="29"/>
      <c r="E248" s="566" t="s">
        <v>4</v>
      </c>
      <c r="F248" s="566"/>
      <c r="G248" s="566"/>
      <c r="H248" s="566"/>
      <c r="I248" s="566"/>
      <c r="J248" s="566"/>
      <c r="K248" s="566"/>
      <c r="L248" s="566"/>
      <c r="M248" s="566"/>
      <c r="N248" s="566"/>
      <c r="O248" s="566"/>
      <c r="P248" s="10"/>
      <c r="Q248" s="208"/>
      <c r="R248" s="207"/>
      <c r="S248" s="207"/>
      <c r="T248" s="207"/>
      <c r="U248" s="207"/>
      <c r="V248" s="207"/>
      <c r="W248" s="207"/>
      <c r="X248" s="207"/>
      <c r="Y248" s="207"/>
      <c r="Z248" s="202"/>
      <c r="AA248" s="207"/>
      <c r="AB248" s="9"/>
      <c r="AC248" s="9"/>
      <c r="AD248" s="9"/>
      <c r="AE248" s="9"/>
      <c r="AF248" s="9"/>
      <c r="AG248" s="9"/>
      <c r="AH248" s="17"/>
      <c r="AI248" s="148"/>
    </row>
    <row r="249" spans="4:35" s="7" customFormat="1" x14ac:dyDescent="0.25">
      <c r="D249" s="29"/>
      <c r="E249" s="632" t="s">
        <v>5</v>
      </c>
      <c r="F249" s="632"/>
      <c r="G249" s="632"/>
      <c r="H249" s="632"/>
      <c r="I249" s="632"/>
      <c r="J249" s="632"/>
      <c r="K249" s="632"/>
      <c r="L249" s="632"/>
      <c r="M249" s="632"/>
      <c r="N249" s="632"/>
      <c r="O249" s="632"/>
      <c r="P249" s="10"/>
      <c r="Q249" s="208"/>
      <c r="R249" s="208"/>
      <c r="S249" s="208"/>
      <c r="T249" s="208"/>
      <c r="U249" s="208"/>
      <c r="V249" s="208"/>
      <c r="W249" s="208"/>
      <c r="X249" s="9"/>
      <c r="Y249" s="9"/>
      <c r="Z249" s="218"/>
      <c r="AA249" s="9"/>
      <c r="AB249" s="9"/>
      <c r="AC249" s="9"/>
      <c r="AD249" s="9"/>
      <c r="AE249" s="9"/>
      <c r="AF249" s="9"/>
      <c r="AG249" s="9"/>
      <c r="AH249" s="17"/>
      <c r="AI249" s="148"/>
    </row>
    <row r="250" spans="4:35" s="7" customFormat="1" ht="18" x14ac:dyDescent="0.25">
      <c r="D250" s="4"/>
      <c r="E250" s="633"/>
      <c r="F250" s="633"/>
      <c r="G250" s="633"/>
      <c r="H250" s="633"/>
      <c r="I250" s="633"/>
      <c r="J250" s="633"/>
      <c r="K250" s="633"/>
      <c r="L250" s="633"/>
      <c r="M250" s="633"/>
      <c r="N250" s="633"/>
      <c r="O250" s="633"/>
      <c r="P250" s="624" t="s">
        <v>6</v>
      </c>
      <c r="Q250" s="624"/>
      <c r="R250" s="624"/>
      <c r="S250" s="624"/>
      <c r="T250" s="624"/>
      <c r="U250" s="624"/>
      <c r="V250" s="624"/>
      <c r="W250" s="624"/>
      <c r="X250" s="624"/>
      <c r="Y250" s="624"/>
      <c r="Z250" s="625" t="s">
        <v>392</v>
      </c>
      <c r="AA250" s="625"/>
      <c r="AB250" s="625"/>
      <c r="AC250" s="13"/>
      <c r="AD250" s="13"/>
      <c r="AE250" s="13"/>
      <c r="AF250" s="13"/>
      <c r="AG250" s="13"/>
      <c r="AH250" s="17"/>
      <c r="AI250" s="148"/>
    </row>
    <row r="251" spans="4:35" s="7" customFormat="1" x14ac:dyDescent="0.25">
      <c r="D251" s="218"/>
      <c r="E251" s="612"/>
      <c r="F251" s="612"/>
      <c r="G251" s="612"/>
      <c r="H251" s="612"/>
      <c r="I251" s="612"/>
      <c r="J251" s="612"/>
      <c r="K251" s="612"/>
      <c r="L251" s="612"/>
      <c r="M251" s="612"/>
      <c r="N251" s="612"/>
      <c r="O251" s="612"/>
      <c r="P251" s="14"/>
      <c r="Q251" s="14"/>
      <c r="R251" s="202"/>
      <c r="S251" s="202"/>
      <c r="T251" s="206"/>
      <c r="U251" s="11"/>
      <c r="V251" s="11"/>
      <c r="W251" s="9"/>
      <c r="X251" s="9"/>
      <c r="Y251" s="9"/>
      <c r="Z251" s="218"/>
      <c r="AA251" s="9"/>
      <c r="AB251" s="9"/>
      <c r="AC251" s="9"/>
      <c r="AD251" s="9"/>
      <c r="AE251" s="9"/>
      <c r="AF251" s="9"/>
      <c r="AG251" s="9"/>
      <c r="AH251" s="17"/>
      <c r="AI251" s="148"/>
    </row>
    <row r="252" spans="4:35" s="7" customFormat="1" ht="15.75" x14ac:dyDescent="0.25">
      <c r="D252" s="218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23"/>
      <c r="V252" s="23"/>
      <c r="W252" s="613" t="s">
        <v>7</v>
      </c>
      <c r="X252" s="613"/>
      <c r="Y252" s="613"/>
      <c r="Z252" s="613"/>
      <c r="AA252" s="613"/>
      <c r="AB252" s="614">
        <f>+Y276</f>
        <v>125674.99999999999</v>
      </c>
      <c r="AC252" s="614"/>
      <c r="AD252" s="614"/>
      <c r="AE252" s="614"/>
      <c r="AF252" s="614"/>
      <c r="AG252" s="614"/>
      <c r="AH252" s="17"/>
      <c r="AI252" s="148"/>
    </row>
    <row r="253" spans="4:35" s="7" customFormat="1" x14ac:dyDescent="0.25">
      <c r="D253" s="5"/>
      <c r="E253" s="615" t="s">
        <v>8</v>
      </c>
      <c r="F253" s="615"/>
      <c r="G253" s="615"/>
      <c r="H253" s="615"/>
      <c r="I253" s="615"/>
      <c r="J253" s="616" t="s">
        <v>9</v>
      </c>
      <c r="K253" s="616"/>
      <c r="L253" s="616"/>
      <c r="M253" s="616"/>
      <c r="N253" s="616"/>
      <c r="O253" s="616"/>
      <c r="P253" s="616"/>
      <c r="Q253" s="616"/>
      <c r="R253" s="616"/>
      <c r="S253" s="207"/>
      <c r="T253" s="207"/>
      <c r="U253" s="207"/>
      <c r="V253" s="207"/>
      <c r="W253" s="9"/>
      <c r="X253" s="9"/>
      <c r="Y253" s="9"/>
      <c r="Z253" s="218"/>
      <c r="AA253" s="218"/>
      <c r="AB253" s="218"/>
      <c r="AC253" s="9"/>
      <c r="AD253" s="9"/>
      <c r="AE253" s="9"/>
      <c r="AF253" s="9"/>
      <c r="AG253" s="9"/>
      <c r="AH253" s="17"/>
      <c r="AI253" s="148"/>
    </row>
    <row r="254" spans="4:35" s="7" customFormat="1" ht="21.75" customHeight="1" x14ac:dyDescent="0.25">
      <c r="D254" s="6"/>
      <c r="E254" s="617" t="s">
        <v>10</v>
      </c>
      <c r="F254" s="617"/>
      <c r="G254" s="617"/>
      <c r="H254" s="617"/>
      <c r="I254" s="617"/>
      <c r="J254" s="617"/>
      <c r="K254" s="617"/>
      <c r="L254" s="638" t="s">
        <v>389</v>
      </c>
      <c r="M254" s="638"/>
      <c r="N254" s="638"/>
      <c r="O254" s="638"/>
      <c r="P254" s="638"/>
      <c r="Q254" s="638"/>
      <c r="R254" s="638"/>
      <c r="S254" s="638"/>
      <c r="T254" s="638"/>
      <c r="U254" s="638"/>
      <c r="V254" s="638"/>
      <c r="W254" s="638"/>
      <c r="X254" s="638"/>
      <c r="Y254" s="638"/>
      <c r="Z254" s="551" t="s">
        <v>11</v>
      </c>
      <c r="AA254" s="551"/>
      <c r="AB254" s="551"/>
      <c r="AC254" s="551"/>
      <c r="AD254" s="619" t="s">
        <v>390</v>
      </c>
      <c r="AE254" s="619"/>
      <c r="AF254" s="619"/>
      <c r="AG254" s="619"/>
      <c r="AH254" s="17"/>
      <c r="AI254" s="148"/>
    </row>
    <row r="255" spans="4:35" s="7" customFormat="1" x14ac:dyDescent="0.25">
      <c r="D255" s="14"/>
      <c r="E255" s="617" t="s">
        <v>12</v>
      </c>
      <c r="F255" s="617"/>
      <c r="G255" s="617"/>
      <c r="H255" s="617"/>
      <c r="I255" s="617"/>
      <c r="J255" s="551"/>
      <c r="K255" s="551"/>
      <c r="L255" s="551"/>
      <c r="M255" s="551"/>
      <c r="N255" s="551"/>
      <c r="O255" s="551"/>
      <c r="P255" s="551"/>
      <c r="Q255" s="551"/>
      <c r="R255" s="551"/>
      <c r="S255" s="551"/>
      <c r="T255" s="551"/>
      <c r="U255" s="551"/>
      <c r="V255" s="551"/>
      <c r="W255" s="551"/>
      <c r="X255" s="551"/>
      <c r="Y255" s="202"/>
      <c r="Z255" s="551" t="s">
        <v>11</v>
      </c>
      <c r="AA255" s="551"/>
      <c r="AB255" s="551"/>
      <c r="AC255" s="551"/>
      <c r="AD255" s="619"/>
      <c r="AE255" s="619"/>
      <c r="AF255" s="619"/>
      <c r="AG255" s="619"/>
      <c r="AH255" s="17"/>
      <c r="AI255" s="148"/>
    </row>
    <row r="256" spans="4:35" s="7" customFormat="1" ht="15.75" x14ac:dyDescent="0.25">
      <c r="D256" s="3"/>
      <c r="E256" s="583" t="s">
        <v>13</v>
      </c>
      <c r="F256" s="583"/>
      <c r="G256" s="583"/>
      <c r="H256" s="583"/>
      <c r="I256" s="583"/>
      <c r="J256" s="584" t="s">
        <v>391</v>
      </c>
      <c r="K256" s="584"/>
      <c r="L256" s="584"/>
      <c r="M256" s="584"/>
      <c r="N256" s="584"/>
      <c r="O256" s="584"/>
      <c r="P256" s="584"/>
      <c r="Q256" s="584"/>
      <c r="R256" s="584"/>
      <c r="S256" s="584"/>
      <c r="T256" s="584"/>
      <c r="U256" s="584"/>
      <c r="V256" s="584"/>
      <c r="W256" s="584"/>
      <c r="X256" s="584"/>
      <c r="Y256" s="584"/>
      <c r="Z256" s="584"/>
      <c r="AA256" s="584"/>
      <c r="AB256" s="584"/>
      <c r="AC256" s="584"/>
      <c r="AD256" s="584"/>
      <c r="AE256" s="584"/>
      <c r="AF256" s="584"/>
      <c r="AG256" s="584"/>
      <c r="AH256" s="17"/>
      <c r="AI256" s="148"/>
    </row>
    <row r="257" spans="4:35" s="7" customFormat="1" ht="12.75" customHeight="1" x14ac:dyDescent="0.25">
      <c r="D257" s="218"/>
      <c r="E257" s="551" t="s">
        <v>14</v>
      </c>
      <c r="F257" s="551"/>
      <c r="G257" s="551"/>
      <c r="H257" s="551"/>
      <c r="I257" s="551"/>
      <c r="J257" s="628" t="s">
        <v>477</v>
      </c>
      <c r="K257" s="628"/>
      <c r="L257" s="628"/>
      <c r="M257" s="628"/>
      <c r="N257" s="628"/>
      <c r="O257" s="628"/>
      <c r="P257" s="628"/>
      <c r="Q257" s="628"/>
      <c r="R257" s="628"/>
      <c r="S257" s="628"/>
      <c r="T257" s="628"/>
      <c r="U257" s="628"/>
      <c r="V257" s="628"/>
      <c r="W257" s="628"/>
      <c r="X257" s="628"/>
      <c r="Y257" s="628"/>
      <c r="Z257" s="628"/>
      <c r="AA257" s="628"/>
      <c r="AB257" s="628"/>
      <c r="AC257" s="628"/>
      <c r="AD257" s="628"/>
      <c r="AE257" s="628"/>
      <c r="AF257" s="628"/>
      <c r="AG257" s="628"/>
      <c r="AH257" s="17"/>
      <c r="AI257" s="148"/>
    </row>
    <row r="258" spans="4:35" s="7" customFormat="1" ht="15" customHeight="1" x14ac:dyDescent="0.25">
      <c r="D258" s="218"/>
      <c r="E258" s="209"/>
      <c r="F258" s="202"/>
      <c r="G258" s="202"/>
      <c r="H258" s="202"/>
      <c r="I258" s="202"/>
      <c r="J258" s="628"/>
      <c r="K258" s="628"/>
      <c r="L258" s="628"/>
      <c r="M258" s="628"/>
      <c r="N258" s="628"/>
      <c r="O258" s="628"/>
      <c r="P258" s="628"/>
      <c r="Q258" s="628"/>
      <c r="R258" s="628"/>
      <c r="S258" s="628"/>
      <c r="T258" s="628"/>
      <c r="U258" s="628"/>
      <c r="V258" s="628"/>
      <c r="W258" s="628"/>
      <c r="X258" s="628"/>
      <c r="Y258" s="628"/>
      <c r="Z258" s="628"/>
      <c r="AA258" s="628"/>
      <c r="AB258" s="628"/>
      <c r="AC258" s="628"/>
      <c r="AD258" s="628"/>
      <c r="AE258" s="628"/>
      <c r="AF258" s="628"/>
      <c r="AG258" s="628"/>
      <c r="AH258" s="17"/>
      <c r="AI258" s="148"/>
    </row>
    <row r="259" spans="4:35" s="7" customFormat="1" ht="15.75" x14ac:dyDescent="0.25">
      <c r="D259" s="218"/>
      <c r="E259" s="208"/>
      <c r="F259" s="208"/>
      <c r="G259" s="208"/>
      <c r="H259" s="208"/>
      <c r="I259" s="208"/>
      <c r="J259" s="208"/>
      <c r="K259" s="208"/>
      <c r="L259" s="208"/>
      <c r="M259" s="574"/>
      <c r="N259" s="574"/>
      <c r="O259" s="574"/>
      <c r="P259" s="574"/>
      <c r="Q259" s="574"/>
      <c r="R259" s="574"/>
      <c r="S259" s="574"/>
      <c r="T259" s="574"/>
      <c r="U259" s="574"/>
      <c r="V259" s="574"/>
      <c r="W259" s="574"/>
      <c r="X259" s="574"/>
      <c r="Y259" s="574"/>
      <c r="Z259" s="574"/>
      <c r="AA259" s="210"/>
      <c r="AB259" s="575"/>
      <c r="AC259" s="575"/>
      <c r="AD259" s="575"/>
      <c r="AE259" s="575"/>
      <c r="AF259" s="575"/>
      <c r="AG259" s="575"/>
      <c r="AH259" s="17"/>
      <c r="AI259" s="148"/>
    </row>
    <row r="260" spans="4:35" s="7" customFormat="1" ht="15.75" x14ac:dyDescent="0.25">
      <c r="D260" s="218"/>
      <c r="E260" s="586" t="s">
        <v>15</v>
      </c>
      <c r="F260" s="586"/>
      <c r="G260" s="586"/>
      <c r="H260" s="586"/>
      <c r="I260" s="586"/>
      <c r="J260" s="586"/>
      <c r="K260" s="586"/>
      <c r="L260" s="586"/>
      <c r="M260" s="586"/>
      <c r="N260" s="586"/>
      <c r="O260" s="586"/>
      <c r="P260" s="586"/>
      <c r="Q260" s="586"/>
      <c r="R260" s="586"/>
      <c r="S260" s="586"/>
      <c r="T260" s="586"/>
      <c r="U260" s="586"/>
      <c r="V260" s="586"/>
      <c r="W260" s="586"/>
      <c r="X260" s="586"/>
      <c r="Y260" s="586"/>
      <c r="Z260" s="586"/>
      <c r="AA260" s="586"/>
      <c r="AB260" s="586"/>
      <c r="AC260" s="586"/>
      <c r="AD260" s="586"/>
      <c r="AE260" s="586"/>
      <c r="AF260" s="586"/>
      <c r="AG260" s="586"/>
      <c r="AH260" s="17"/>
      <c r="AI260" s="148"/>
    </row>
    <row r="261" spans="4:35" s="7" customFormat="1" x14ac:dyDescent="0.25">
      <c r="D261" s="209"/>
      <c r="E261" s="9"/>
      <c r="F261" s="587" t="s">
        <v>38</v>
      </c>
      <c r="G261" s="587"/>
      <c r="H261" s="587"/>
      <c r="I261" s="588" t="s">
        <v>39</v>
      </c>
      <c r="J261" s="588"/>
      <c r="K261" s="588"/>
      <c r="L261" s="587" t="s">
        <v>40</v>
      </c>
      <c r="M261" s="587"/>
      <c r="N261" s="587"/>
      <c r="O261" s="587"/>
      <c r="P261" s="587"/>
      <c r="Q261" s="587"/>
      <c r="R261" s="589"/>
      <c r="S261" s="589"/>
      <c r="T261" s="589"/>
      <c r="U261" s="589"/>
      <c r="V261" s="207"/>
      <c r="W261" s="590" t="s">
        <v>16</v>
      </c>
      <c r="X261" s="590"/>
      <c r="Y261" s="590"/>
      <c r="Z261" s="202"/>
      <c r="AA261" s="202"/>
      <c r="AB261" s="591" t="s">
        <v>17</v>
      </c>
      <c r="AC261" s="591"/>
      <c r="AD261" s="591"/>
      <c r="AE261" s="591"/>
      <c r="AF261" s="591"/>
      <c r="AG261" s="591"/>
      <c r="AH261" s="17"/>
      <c r="AI261" s="148"/>
    </row>
    <row r="262" spans="4:35" s="7" customFormat="1" x14ac:dyDescent="0.25">
      <c r="D262" s="208"/>
      <c r="E262" s="218"/>
      <c r="F262" s="592">
        <f>+AI267*0.001</f>
        <v>108.34052</v>
      </c>
      <c r="G262" s="593"/>
      <c r="H262" s="594"/>
      <c r="I262" s="629">
        <f>+AI267*3%</f>
        <v>3250.2155999999995</v>
      </c>
      <c r="J262" s="630"/>
      <c r="K262" s="631"/>
      <c r="L262" s="629"/>
      <c r="M262" s="630"/>
      <c r="N262" s="631"/>
      <c r="O262" s="592"/>
      <c r="P262" s="593"/>
      <c r="Q262" s="594"/>
      <c r="R262" s="592"/>
      <c r="S262" s="593"/>
      <c r="T262" s="593"/>
      <c r="U262" s="594"/>
      <c r="V262" s="100"/>
      <c r="W262" s="595">
        <f>+Y268*75%</f>
        <v>13000.86</v>
      </c>
      <c r="X262" s="596"/>
      <c r="Y262" s="597"/>
      <c r="Z262" s="215"/>
      <c r="AA262" s="15"/>
      <c r="AB262" s="592">
        <f>+F262+I262+W262</f>
        <v>16359.41612</v>
      </c>
      <c r="AC262" s="593"/>
      <c r="AD262" s="593"/>
      <c r="AE262" s="593"/>
      <c r="AF262" s="593"/>
      <c r="AG262" s="594"/>
      <c r="AH262" s="17"/>
      <c r="AI262" s="148"/>
    </row>
    <row r="263" spans="4:35" s="7" customFormat="1" ht="15.75" x14ac:dyDescent="0.25">
      <c r="D263" s="20"/>
      <c r="E263" s="206"/>
      <c r="F263" s="206"/>
      <c r="G263" s="206"/>
      <c r="H263" s="206"/>
      <c r="I263" s="206"/>
      <c r="J263" s="206"/>
      <c r="K263" s="206"/>
      <c r="L263" s="206"/>
      <c r="M263" s="206"/>
      <c r="N263" s="206"/>
      <c r="O263" s="206"/>
      <c r="P263" s="206"/>
      <c r="Q263" s="206"/>
      <c r="R263" s="206"/>
      <c r="S263" s="206"/>
      <c r="T263" s="206"/>
      <c r="U263" s="206"/>
      <c r="V263" s="598" t="s">
        <v>18</v>
      </c>
      <c r="W263" s="598"/>
      <c r="X263" s="598"/>
      <c r="Y263" s="598"/>
      <c r="Z263" s="598"/>
      <c r="AA263" s="599"/>
      <c r="AB263" s="600">
        <f>+Y276-AB262</f>
        <v>109315.58387999999</v>
      </c>
      <c r="AC263" s="601"/>
      <c r="AD263" s="601"/>
      <c r="AE263" s="601"/>
      <c r="AF263" s="601"/>
      <c r="AG263" s="602"/>
      <c r="AH263" s="17"/>
      <c r="AI263" s="148"/>
    </row>
    <row r="264" spans="4:35" s="7" customFormat="1" x14ac:dyDescent="0.25">
      <c r="D264" s="9"/>
      <c r="E264" s="9"/>
      <c r="F264" s="9"/>
      <c r="G264" s="9"/>
      <c r="H264" s="9"/>
      <c r="I264" s="603" t="s">
        <v>19</v>
      </c>
      <c r="J264" s="603"/>
      <c r="K264" s="603"/>
      <c r="L264" s="603"/>
      <c r="M264" s="603"/>
      <c r="N264" s="603"/>
      <c r="O264" s="603"/>
      <c r="P264" s="603"/>
      <c r="Q264" s="603"/>
      <c r="R264" s="603"/>
      <c r="S264" s="603"/>
      <c r="T264" s="603"/>
      <c r="U264" s="603"/>
      <c r="V264" s="603"/>
      <c r="W264" s="603"/>
      <c r="X264" s="603"/>
      <c r="Y264" s="604"/>
      <c r="Z264" s="604"/>
      <c r="AA264" s="604"/>
      <c r="AB264" s="604"/>
      <c r="AC264" s="604"/>
      <c r="AD264" s="604"/>
      <c r="AE264" s="604"/>
      <c r="AF264" s="9"/>
      <c r="AG264" s="9"/>
      <c r="AH264" s="17"/>
      <c r="AI264" s="148"/>
    </row>
    <row r="265" spans="4:35" s="7" customFormat="1" x14ac:dyDescent="0.25">
      <c r="D265" s="218"/>
      <c r="E265" s="9"/>
      <c r="F265" s="9"/>
      <c r="G265" s="9"/>
      <c r="H265" s="9"/>
      <c r="I265" s="567" t="s">
        <v>20</v>
      </c>
      <c r="J265" s="568"/>
      <c r="K265" s="567" t="s">
        <v>21</v>
      </c>
      <c r="L265" s="568"/>
      <c r="M265" s="567" t="s">
        <v>22</v>
      </c>
      <c r="N265" s="568"/>
      <c r="O265" s="567" t="s">
        <v>23</v>
      </c>
      <c r="P265" s="568"/>
      <c r="Q265" s="567" t="s">
        <v>24</v>
      </c>
      <c r="R265" s="568"/>
      <c r="S265" s="567" t="s">
        <v>25</v>
      </c>
      <c r="T265" s="568"/>
      <c r="U265" s="569" t="s">
        <v>26</v>
      </c>
      <c r="V265" s="570"/>
      <c r="W265" s="569" t="s">
        <v>47</v>
      </c>
      <c r="X265" s="570"/>
      <c r="Y265" s="571" t="s">
        <v>27</v>
      </c>
      <c r="Z265" s="572"/>
      <c r="AA265" s="572"/>
      <c r="AB265" s="572"/>
      <c r="AC265" s="572"/>
      <c r="AD265" s="572"/>
      <c r="AE265" s="573"/>
      <c r="AF265" s="16"/>
      <c r="AG265" s="16"/>
      <c r="AH265" s="17"/>
      <c r="AI265" s="148"/>
    </row>
    <row r="266" spans="4:35" s="7" customFormat="1" ht="15.75" x14ac:dyDescent="0.25">
      <c r="D266" s="206"/>
      <c r="E266" s="9"/>
      <c r="F266" s="9"/>
      <c r="G266" s="9"/>
      <c r="H266" s="9"/>
      <c r="I266" s="529"/>
      <c r="J266" s="530"/>
      <c r="K266" s="529"/>
      <c r="L266" s="530"/>
      <c r="M266" s="529"/>
      <c r="N266" s="530"/>
      <c r="O266" s="529" t="s">
        <v>368</v>
      </c>
      <c r="P266" s="530"/>
      <c r="Q266" s="529" t="s">
        <v>59</v>
      </c>
      <c r="R266" s="530"/>
      <c r="S266" s="529" t="s">
        <v>35</v>
      </c>
      <c r="T266" s="530"/>
      <c r="U266" s="529" t="s">
        <v>28</v>
      </c>
      <c r="V266" s="530"/>
      <c r="W266" s="529"/>
      <c r="X266" s="530"/>
      <c r="Y266" s="531">
        <v>62823.28</v>
      </c>
      <c r="Z266" s="532"/>
      <c r="AA266" s="532"/>
      <c r="AB266" s="532"/>
      <c r="AC266" s="532"/>
      <c r="AD266" s="532"/>
      <c r="AE266" s="533"/>
      <c r="AF266" s="16"/>
      <c r="AG266" s="16"/>
      <c r="AH266" s="17"/>
      <c r="AI266" s="148"/>
    </row>
    <row r="267" spans="4:35" s="7" customFormat="1" ht="15.75" x14ac:dyDescent="0.25">
      <c r="D267" s="9"/>
      <c r="E267" s="9"/>
      <c r="F267" s="9"/>
      <c r="G267" s="9"/>
      <c r="H267" s="9"/>
      <c r="I267" s="562"/>
      <c r="J267" s="563"/>
      <c r="K267" s="562"/>
      <c r="L267" s="563"/>
      <c r="M267" s="562"/>
      <c r="N267" s="563"/>
      <c r="O267" s="529" t="s">
        <v>368</v>
      </c>
      <c r="P267" s="530"/>
      <c r="Q267" s="529" t="s">
        <v>49</v>
      </c>
      <c r="R267" s="530"/>
      <c r="S267" s="529" t="s">
        <v>60</v>
      </c>
      <c r="T267" s="530"/>
      <c r="U267" s="529" t="s">
        <v>28</v>
      </c>
      <c r="V267" s="530"/>
      <c r="W267" s="529"/>
      <c r="X267" s="530"/>
      <c r="Y267" s="531">
        <v>45517.24</v>
      </c>
      <c r="Z267" s="532"/>
      <c r="AA267" s="532"/>
      <c r="AB267" s="532"/>
      <c r="AC267" s="532"/>
      <c r="AD267" s="532"/>
      <c r="AE267" s="533"/>
      <c r="AF267" s="16"/>
      <c r="AG267" s="16"/>
      <c r="AH267" s="17"/>
      <c r="AI267" s="148">
        <f>+Y266+Y267</f>
        <v>108340.51999999999</v>
      </c>
    </row>
    <row r="268" spans="4:35" s="7" customFormat="1" ht="15.75" x14ac:dyDescent="0.25">
      <c r="D268" s="9"/>
      <c r="E268" s="9"/>
      <c r="F268" s="9"/>
      <c r="G268" s="9"/>
      <c r="H268" s="9"/>
      <c r="I268" s="562"/>
      <c r="J268" s="563"/>
      <c r="K268" s="562"/>
      <c r="L268" s="563"/>
      <c r="M268" s="562"/>
      <c r="N268" s="563"/>
      <c r="O268" s="529" t="s">
        <v>294</v>
      </c>
      <c r="P268" s="530"/>
      <c r="Q268" s="529" t="s">
        <v>37</v>
      </c>
      <c r="R268" s="530"/>
      <c r="S268" s="529" t="s">
        <v>35</v>
      </c>
      <c r="T268" s="530"/>
      <c r="U268" s="529" t="s">
        <v>28</v>
      </c>
      <c r="V268" s="530"/>
      <c r="W268" s="529"/>
      <c r="X268" s="530"/>
      <c r="Y268" s="531">
        <v>17334.48</v>
      </c>
      <c r="Z268" s="532"/>
      <c r="AA268" s="532"/>
      <c r="AB268" s="532"/>
      <c r="AC268" s="532"/>
      <c r="AD268" s="532"/>
      <c r="AE268" s="533"/>
      <c r="AF268" s="16"/>
      <c r="AG268" s="16"/>
      <c r="AH268" s="17"/>
      <c r="AI268" s="148"/>
    </row>
    <row r="269" spans="4:35" s="7" customFormat="1" ht="15.75" x14ac:dyDescent="0.25">
      <c r="D269" s="9"/>
      <c r="E269" s="9"/>
      <c r="F269" s="9"/>
      <c r="G269" s="9"/>
      <c r="H269" s="9"/>
      <c r="I269" s="562"/>
      <c r="J269" s="563"/>
      <c r="K269" s="562"/>
      <c r="L269" s="563"/>
      <c r="M269" s="562"/>
      <c r="N269" s="563"/>
      <c r="O269" s="529"/>
      <c r="P269" s="530"/>
      <c r="Q269" s="529"/>
      <c r="R269" s="530"/>
      <c r="S269" s="529"/>
      <c r="T269" s="530"/>
      <c r="U269" s="529"/>
      <c r="V269" s="530"/>
      <c r="W269" s="529"/>
      <c r="X269" s="530"/>
      <c r="Y269" s="531"/>
      <c r="Z269" s="532"/>
      <c r="AA269" s="532"/>
      <c r="AB269" s="532"/>
      <c r="AC269" s="532"/>
      <c r="AD269" s="532"/>
      <c r="AE269" s="533"/>
      <c r="AF269" s="16"/>
      <c r="AG269" s="16"/>
      <c r="AI269" s="148"/>
    </row>
    <row r="270" spans="4:35" s="7" customFormat="1" ht="15.75" x14ac:dyDescent="0.25">
      <c r="D270" s="9"/>
      <c r="E270" s="9"/>
      <c r="F270" s="9"/>
      <c r="G270" s="9"/>
      <c r="H270" s="9"/>
      <c r="I270" s="562"/>
      <c r="J270" s="563"/>
      <c r="K270" s="562"/>
      <c r="L270" s="563"/>
      <c r="M270" s="562"/>
      <c r="N270" s="563"/>
      <c r="O270" s="529"/>
      <c r="P270" s="530"/>
      <c r="Q270" s="529"/>
      <c r="R270" s="530"/>
      <c r="S270" s="529"/>
      <c r="T270" s="530"/>
      <c r="U270" s="529"/>
      <c r="V270" s="530"/>
      <c r="W270" s="529"/>
      <c r="X270" s="530"/>
      <c r="Y270" s="531"/>
      <c r="Z270" s="532"/>
      <c r="AA270" s="532"/>
      <c r="AB270" s="532"/>
      <c r="AC270" s="532"/>
      <c r="AD270" s="532"/>
      <c r="AE270" s="533"/>
      <c r="AF270" s="16"/>
      <c r="AG270" s="16"/>
      <c r="AI270" s="148"/>
    </row>
    <row r="271" spans="4:35" s="7" customFormat="1" ht="15.75" x14ac:dyDescent="0.25">
      <c r="D271" s="9"/>
      <c r="E271" s="9"/>
      <c r="F271" s="9"/>
      <c r="G271" s="9"/>
      <c r="H271" s="9"/>
      <c r="I271" s="562"/>
      <c r="J271" s="563"/>
      <c r="K271" s="562"/>
      <c r="L271" s="563"/>
      <c r="M271" s="562"/>
      <c r="N271" s="563"/>
      <c r="O271" s="529"/>
      <c r="P271" s="530"/>
      <c r="Q271" s="529"/>
      <c r="R271" s="530"/>
      <c r="S271" s="529"/>
      <c r="T271" s="530"/>
      <c r="U271" s="529"/>
      <c r="V271" s="530"/>
      <c r="W271" s="529"/>
      <c r="X271" s="530"/>
      <c r="Y271" s="531"/>
      <c r="Z271" s="532"/>
      <c r="AA271" s="532"/>
      <c r="AB271" s="532"/>
      <c r="AC271" s="532"/>
      <c r="AD271" s="532"/>
      <c r="AE271" s="533"/>
      <c r="AF271" s="16"/>
      <c r="AG271" s="16"/>
      <c r="AI271" s="148"/>
    </row>
    <row r="272" spans="4:35" s="7" customFormat="1" ht="15.75" x14ac:dyDescent="0.25">
      <c r="D272" s="9"/>
      <c r="E272" s="9"/>
      <c r="F272" s="9"/>
      <c r="G272" s="9"/>
      <c r="H272" s="9"/>
      <c r="I272" s="562"/>
      <c r="J272" s="563"/>
      <c r="K272" s="562"/>
      <c r="L272" s="563"/>
      <c r="M272" s="562"/>
      <c r="N272" s="563"/>
      <c r="O272" s="529"/>
      <c r="P272" s="530"/>
      <c r="Q272" s="529"/>
      <c r="R272" s="530"/>
      <c r="S272" s="529"/>
      <c r="T272" s="530"/>
      <c r="U272" s="529"/>
      <c r="V272" s="530"/>
      <c r="W272" s="529"/>
      <c r="X272" s="530"/>
      <c r="Y272" s="531"/>
      <c r="Z272" s="532"/>
      <c r="AA272" s="532"/>
      <c r="AB272" s="532"/>
      <c r="AC272" s="532"/>
      <c r="AD272" s="532"/>
      <c r="AE272" s="533"/>
      <c r="AF272" s="16"/>
      <c r="AG272" s="16"/>
      <c r="AH272" s="17"/>
      <c r="AI272" s="148"/>
    </row>
    <row r="273" spans="4:35" s="7" customFormat="1" ht="15.75" x14ac:dyDescent="0.25">
      <c r="D273" s="9"/>
      <c r="E273" s="9"/>
      <c r="F273" s="9"/>
      <c r="G273" s="9"/>
      <c r="H273" s="9"/>
      <c r="I273" s="529"/>
      <c r="J273" s="530"/>
      <c r="K273" s="529"/>
      <c r="L273" s="530"/>
      <c r="M273" s="529"/>
      <c r="N273" s="530"/>
      <c r="O273" s="529"/>
      <c r="P273" s="530"/>
      <c r="Q273" s="529"/>
      <c r="R273" s="530"/>
      <c r="S273" s="529"/>
      <c r="T273" s="530"/>
      <c r="U273" s="529"/>
      <c r="V273" s="530"/>
      <c r="W273" s="529"/>
      <c r="X273" s="530"/>
      <c r="Y273" s="531"/>
      <c r="Z273" s="532"/>
      <c r="AA273" s="532"/>
      <c r="AB273" s="532"/>
      <c r="AC273" s="532"/>
      <c r="AD273" s="532"/>
      <c r="AE273" s="533"/>
      <c r="AF273" s="16"/>
      <c r="AG273" s="16"/>
      <c r="AH273" s="17"/>
      <c r="AI273" s="148"/>
    </row>
    <row r="274" spans="4:35" s="7" customFormat="1" ht="15.75" x14ac:dyDescent="0.25">
      <c r="D274" s="9"/>
      <c r="E274" s="9"/>
      <c r="F274" s="9"/>
      <c r="G274" s="9"/>
      <c r="H274" s="9"/>
      <c r="I274" s="529"/>
      <c r="J274" s="530"/>
      <c r="K274" s="529"/>
      <c r="L274" s="530"/>
      <c r="M274" s="529"/>
      <c r="N274" s="530"/>
      <c r="O274" s="529"/>
      <c r="P274" s="530"/>
      <c r="Q274" s="529"/>
      <c r="R274" s="530"/>
      <c r="S274" s="529"/>
      <c r="T274" s="530"/>
      <c r="U274" s="529"/>
      <c r="V274" s="530"/>
      <c r="W274" s="529"/>
      <c r="X274" s="530"/>
      <c r="Y274" s="531"/>
      <c r="Z274" s="532"/>
      <c r="AA274" s="532"/>
      <c r="AB274" s="532"/>
      <c r="AC274" s="532"/>
      <c r="AD274" s="532"/>
      <c r="AE274" s="533"/>
      <c r="AF274" s="16"/>
      <c r="AG274" s="16"/>
      <c r="AH274" s="17"/>
      <c r="AI274" s="148"/>
    </row>
    <row r="275" spans="4:35" s="7" customFormat="1" ht="15.75" x14ac:dyDescent="0.25">
      <c r="D275" s="9"/>
      <c r="E275" s="9"/>
      <c r="F275" s="9"/>
      <c r="G275" s="9"/>
      <c r="H275" s="9"/>
      <c r="I275" s="529"/>
      <c r="J275" s="530"/>
      <c r="K275" s="529"/>
      <c r="L275" s="530"/>
      <c r="M275" s="529"/>
      <c r="N275" s="530"/>
      <c r="O275" s="529"/>
      <c r="P275" s="530"/>
      <c r="Q275" s="529"/>
      <c r="R275" s="530"/>
      <c r="S275" s="529"/>
      <c r="T275" s="530"/>
      <c r="U275" s="529"/>
      <c r="V275" s="530"/>
      <c r="W275" s="529"/>
      <c r="X275" s="530"/>
      <c r="Y275" s="531"/>
      <c r="Z275" s="532"/>
      <c r="AA275" s="532"/>
      <c r="AB275" s="532"/>
      <c r="AC275" s="532"/>
      <c r="AD275" s="532"/>
      <c r="AE275" s="533"/>
      <c r="AF275" s="16"/>
      <c r="AG275" s="16"/>
      <c r="AH275" s="17"/>
      <c r="AI275" s="148"/>
    </row>
    <row r="276" spans="4:35" s="7" customFormat="1" ht="16.5" thickBot="1" x14ac:dyDescent="0.3">
      <c r="D276" s="9"/>
      <c r="E276" s="9"/>
      <c r="F276" s="9"/>
      <c r="G276" s="9"/>
      <c r="H276" s="9"/>
      <c r="I276" s="534"/>
      <c r="J276" s="535"/>
      <c r="K276" s="534"/>
      <c r="L276" s="535"/>
      <c r="M276" s="534"/>
      <c r="N276" s="535"/>
      <c r="O276" s="534"/>
      <c r="P276" s="535"/>
      <c r="Q276" s="534"/>
      <c r="R276" s="535"/>
      <c r="S276" s="536"/>
      <c r="T276" s="537"/>
      <c r="U276" s="538" t="s">
        <v>29</v>
      </c>
      <c r="V276" s="539"/>
      <c r="W276" s="539"/>
      <c r="X276" s="540"/>
      <c r="Y276" s="541">
        <f>SUM(Y266:AE275)</f>
        <v>125674.99999999999</v>
      </c>
      <c r="Z276" s="542"/>
      <c r="AA276" s="542"/>
      <c r="AB276" s="542"/>
      <c r="AC276" s="542"/>
      <c r="AD276" s="542"/>
      <c r="AE276" s="543"/>
      <c r="AF276" s="9"/>
      <c r="AG276" s="16"/>
      <c r="AH276" s="17"/>
      <c r="AI276" s="148"/>
    </row>
    <row r="277" spans="4:35" s="7" customFormat="1" ht="15.75" thickBot="1" x14ac:dyDescent="0.3">
      <c r="D277" s="9"/>
      <c r="E277" s="9"/>
      <c r="F277" s="9"/>
      <c r="G277" s="9"/>
      <c r="H277" s="544" t="s">
        <v>30</v>
      </c>
      <c r="I277" s="545"/>
      <c r="J277" s="545"/>
      <c r="K277" s="545"/>
      <c r="L277" s="545"/>
      <c r="M277" s="545"/>
      <c r="N277" s="545"/>
      <c r="O277" s="545"/>
      <c r="P277" s="545"/>
      <c r="Q277" s="545"/>
      <c r="R277" s="545"/>
      <c r="S277" s="546"/>
      <c r="T277" s="22"/>
      <c r="U277" s="544" t="s">
        <v>31</v>
      </c>
      <c r="V277" s="545"/>
      <c r="W277" s="545"/>
      <c r="X277" s="545"/>
      <c r="Y277" s="545"/>
      <c r="Z277" s="545"/>
      <c r="AA277" s="545"/>
      <c r="AB277" s="545"/>
      <c r="AC277" s="545"/>
      <c r="AD277" s="545"/>
      <c r="AE277" s="545"/>
      <c r="AF277" s="546"/>
      <c r="AG277" s="16"/>
      <c r="AH277" s="17"/>
      <c r="AI277" s="148"/>
    </row>
    <row r="278" spans="4:35" s="7" customFormat="1" x14ac:dyDescent="0.25">
      <c r="D278" s="9"/>
      <c r="E278" s="218"/>
      <c r="F278" s="218"/>
      <c r="G278" s="218"/>
      <c r="H278" s="547"/>
      <c r="I278" s="548"/>
      <c r="J278" s="548"/>
      <c r="K278" s="548"/>
      <c r="L278" s="548"/>
      <c r="M278" s="548"/>
      <c r="N278" s="548"/>
      <c r="O278" s="548"/>
      <c r="P278" s="548"/>
      <c r="Q278" s="548"/>
      <c r="R278" s="548"/>
      <c r="S278" s="549"/>
      <c r="T278" s="202"/>
      <c r="U278" s="547"/>
      <c r="V278" s="548"/>
      <c r="W278" s="548"/>
      <c r="X278" s="548"/>
      <c r="Y278" s="548"/>
      <c r="Z278" s="548"/>
      <c r="AA278" s="548"/>
      <c r="AB278" s="548"/>
      <c r="AC278" s="548"/>
      <c r="AD278" s="548"/>
      <c r="AE278" s="548"/>
      <c r="AF278" s="549"/>
      <c r="AG278" s="15"/>
      <c r="AH278" s="17"/>
      <c r="AI278" s="148"/>
    </row>
    <row r="279" spans="4:35" s="7" customFormat="1" x14ac:dyDescent="0.25">
      <c r="D279" s="9"/>
      <c r="E279" s="218"/>
      <c r="F279" s="218"/>
      <c r="G279" s="218"/>
      <c r="H279" s="550"/>
      <c r="I279" s="551"/>
      <c r="J279" s="551"/>
      <c r="K279" s="551"/>
      <c r="L279" s="551"/>
      <c r="M279" s="551"/>
      <c r="N279" s="551"/>
      <c r="O279" s="551"/>
      <c r="P279" s="551"/>
      <c r="Q279" s="551"/>
      <c r="R279" s="551"/>
      <c r="S279" s="552"/>
      <c r="T279" s="202"/>
      <c r="U279" s="550"/>
      <c r="V279" s="551"/>
      <c r="W279" s="551"/>
      <c r="X279" s="551"/>
      <c r="Y279" s="551"/>
      <c r="Z279" s="551"/>
      <c r="AA279" s="551"/>
      <c r="AB279" s="551"/>
      <c r="AC279" s="551"/>
      <c r="AD279" s="551"/>
      <c r="AE279" s="551"/>
      <c r="AF279" s="552"/>
      <c r="AG279" s="15"/>
      <c r="AH279" s="17"/>
      <c r="AI279" s="148"/>
    </row>
    <row r="280" spans="4:35" s="7" customFormat="1" x14ac:dyDescent="0.25">
      <c r="D280" s="9"/>
      <c r="E280" s="218"/>
      <c r="F280" s="218"/>
      <c r="G280" s="218"/>
      <c r="H280" s="550"/>
      <c r="I280" s="551"/>
      <c r="J280" s="551"/>
      <c r="K280" s="551"/>
      <c r="L280" s="551"/>
      <c r="M280" s="551"/>
      <c r="N280" s="551"/>
      <c r="O280" s="551"/>
      <c r="P280" s="551"/>
      <c r="Q280" s="551"/>
      <c r="R280" s="551"/>
      <c r="S280" s="552"/>
      <c r="T280" s="202"/>
      <c r="U280" s="550"/>
      <c r="V280" s="551"/>
      <c r="W280" s="551"/>
      <c r="X280" s="551"/>
      <c r="Y280" s="551"/>
      <c r="Z280" s="551"/>
      <c r="AA280" s="551"/>
      <c r="AB280" s="551"/>
      <c r="AC280" s="551"/>
      <c r="AD280" s="551"/>
      <c r="AE280" s="551"/>
      <c r="AF280" s="552"/>
      <c r="AG280" s="15"/>
      <c r="AH280" s="17"/>
      <c r="AI280" s="148"/>
    </row>
    <row r="281" spans="4:35" s="7" customFormat="1" ht="15.75" thickBot="1" x14ac:dyDescent="0.3">
      <c r="D281" s="9"/>
      <c r="E281" s="218"/>
      <c r="F281" s="218"/>
      <c r="G281" s="218"/>
      <c r="H281" s="553"/>
      <c r="I281" s="554"/>
      <c r="J281" s="554"/>
      <c r="K281" s="554"/>
      <c r="L281" s="554"/>
      <c r="M281" s="554"/>
      <c r="N281" s="554"/>
      <c r="O281" s="554"/>
      <c r="P281" s="554"/>
      <c r="Q281" s="554"/>
      <c r="R281" s="554"/>
      <c r="S281" s="555"/>
      <c r="T281" s="202"/>
      <c r="U281" s="553"/>
      <c r="V281" s="554"/>
      <c r="W281" s="554"/>
      <c r="X281" s="554"/>
      <c r="Y281" s="554"/>
      <c r="Z281" s="554"/>
      <c r="AA281" s="554"/>
      <c r="AB281" s="554"/>
      <c r="AC281" s="554"/>
      <c r="AD281" s="554"/>
      <c r="AE281" s="554"/>
      <c r="AF281" s="555"/>
      <c r="AG281" s="15"/>
      <c r="AH281" s="17"/>
      <c r="AI281" s="148"/>
    </row>
    <row r="282" spans="4:35" s="7" customFormat="1" ht="15.75" thickBot="1" x14ac:dyDescent="0.3">
      <c r="D282" s="9"/>
      <c r="E282" s="218"/>
      <c r="F282" s="218"/>
      <c r="G282" s="218"/>
      <c r="H282" s="517" t="s">
        <v>32</v>
      </c>
      <c r="I282" s="518"/>
      <c r="J282" s="518"/>
      <c r="K282" s="519">
        <v>45674</v>
      </c>
      <c r="L282" s="519"/>
      <c r="M282" s="519"/>
      <c r="N282" s="519"/>
      <c r="O282" s="519"/>
      <c r="P282" s="519"/>
      <c r="Q282" s="519"/>
      <c r="R282" s="519"/>
      <c r="S282" s="520"/>
      <c r="T282" s="202"/>
      <c r="U282" s="517" t="s">
        <v>32</v>
      </c>
      <c r="V282" s="518"/>
      <c r="W282" s="518"/>
      <c r="X282" s="521"/>
      <c r="Y282" s="521"/>
      <c r="Z282" s="521"/>
      <c r="AA282" s="521"/>
      <c r="AB282" s="521"/>
      <c r="AC282" s="521"/>
      <c r="AD282" s="521"/>
      <c r="AE282" s="521"/>
      <c r="AF282" s="522"/>
      <c r="AG282" s="15"/>
      <c r="AH282" s="17"/>
      <c r="AI282" s="148"/>
    </row>
    <row r="283" spans="4:35" s="7" customFormat="1" ht="15.75" thickBot="1" x14ac:dyDescent="0.3">
      <c r="D283" s="218"/>
      <c r="E283" s="218"/>
      <c r="F283" s="218"/>
      <c r="G283" s="218"/>
      <c r="H283" s="523" t="s">
        <v>33</v>
      </c>
      <c r="I283" s="524"/>
      <c r="J283" s="524"/>
      <c r="K283" s="524"/>
      <c r="L283" s="524"/>
      <c r="M283" s="524"/>
      <c r="N283" s="524"/>
      <c r="O283" s="524"/>
      <c r="P283" s="524"/>
      <c r="Q283" s="524"/>
      <c r="R283" s="524"/>
      <c r="S283" s="525"/>
      <c r="U283" s="523" t="s">
        <v>34</v>
      </c>
      <c r="V283" s="524"/>
      <c r="W283" s="524"/>
      <c r="X283" s="524"/>
      <c r="Y283" s="524"/>
      <c r="Z283" s="524"/>
      <c r="AA283" s="524"/>
      <c r="AB283" s="524"/>
      <c r="AC283" s="524"/>
      <c r="AD283" s="524"/>
      <c r="AE283" s="524"/>
      <c r="AF283" s="525"/>
      <c r="AG283" s="15"/>
      <c r="AH283" s="17"/>
      <c r="AI283" s="148"/>
    </row>
    <row r="284" spans="4:35" s="7" customFormat="1" x14ac:dyDescent="0.25">
      <c r="D284" s="218"/>
      <c r="E284" s="218"/>
      <c r="F284" s="218"/>
      <c r="G284" s="218"/>
      <c r="H284" s="526"/>
      <c r="I284" s="527"/>
      <c r="J284" s="527"/>
      <c r="K284" s="527"/>
      <c r="L284" s="527"/>
      <c r="M284" s="527"/>
      <c r="N284" s="527"/>
      <c r="O284" s="527"/>
      <c r="P284" s="527"/>
      <c r="Q284" s="527"/>
      <c r="R284" s="527"/>
      <c r="S284" s="528"/>
      <c r="U284" s="526"/>
      <c r="V284" s="527"/>
      <c r="W284" s="527"/>
      <c r="X284" s="527"/>
      <c r="Y284" s="527"/>
      <c r="Z284" s="527"/>
      <c r="AA284" s="527"/>
      <c r="AB284" s="527"/>
      <c r="AC284" s="527"/>
      <c r="AD284" s="527"/>
      <c r="AE284" s="527"/>
      <c r="AF284" s="528"/>
      <c r="AG284" s="15"/>
      <c r="AH284" s="17"/>
      <c r="AI284" s="148"/>
    </row>
    <row r="285" spans="4:35" s="7" customFormat="1" x14ac:dyDescent="0.25">
      <c r="D285" s="218"/>
      <c r="E285" s="218"/>
      <c r="F285" s="218"/>
      <c r="G285" s="218"/>
      <c r="H285" s="556"/>
      <c r="I285" s="557"/>
      <c r="J285" s="557"/>
      <c r="K285" s="557"/>
      <c r="L285" s="557"/>
      <c r="M285" s="557"/>
      <c r="N285" s="557"/>
      <c r="O285" s="557"/>
      <c r="P285" s="557"/>
      <c r="Q285" s="557"/>
      <c r="R285" s="557"/>
      <c r="S285" s="558"/>
      <c r="U285" s="556"/>
      <c r="V285" s="557"/>
      <c r="W285" s="557"/>
      <c r="X285" s="557"/>
      <c r="Y285" s="557"/>
      <c r="Z285" s="557"/>
      <c r="AA285" s="557"/>
      <c r="AB285" s="557"/>
      <c r="AC285" s="557"/>
      <c r="AD285" s="557"/>
      <c r="AE285" s="557"/>
      <c r="AF285" s="558"/>
      <c r="AG285" s="218"/>
      <c r="AH285" s="17"/>
      <c r="AI285" s="148"/>
    </row>
    <row r="286" spans="4:35" s="7" customFormat="1" x14ac:dyDescent="0.25">
      <c r="D286" s="218"/>
      <c r="E286" s="218"/>
      <c r="F286" s="218"/>
      <c r="G286" s="218"/>
      <c r="H286" s="556"/>
      <c r="I286" s="557"/>
      <c r="J286" s="557"/>
      <c r="K286" s="557"/>
      <c r="L286" s="557"/>
      <c r="M286" s="557"/>
      <c r="N286" s="557"/>
      <c r="O286" s="557"/>
      <c r="P286" s="557"/>
      <c r="Q286" s="557"/>
      <c r="R286" s="557"/>
      <c r="S286" s="558"/>
      <c r="U286" s="556"/>
      <c r="V286" s="557"/>
      <c r="W286" s="557"/>
      <c r="X286" s="557"/>
      <c r="Y286" s="557"/>
      <c r="Z286" s="557"/>
      <c r="AA286" s="557"/>
      <c r="AB286" s="557"/>
      <c r="AC286" s="557"/>
      <c r="AD286" s="557"/>
      <c r="AE286" s="557"/>
      <c r="AF286" s="558"/>
      <c r="AG286" s="218"/>
      <c r="AH286" s="17"/>
      <c r="AI286" s="148"/>
    </row>
    <row r="287" spans="4:35" s="7" customFormat="1" ht="15.75" thickBot="1" x14ac:dyDescent="0.3">
      <c r="D287" s="218"/>
      <c r="E287" s="218"/>
      <c r="F287" s="218"/>
      <c r="G287" s="218"/>
      <c r="H287" s="559"/>
      <c r="I287" s="560"/>
      <c r="J287" s="560"/>
      <c r="K287" s="560"/>
      <c r="L287" s="560"/>
      <c r="M287" s="560"/>
      <c r="N287" s="560"/>
      <c r="O287" s="560"/>
      <c r="P287" s="560"/>
      <c r="Q287" s="560"/>
      <c r="R287" s="560"/>
      <c r="S287" s="561"/>
      <c r="U287" s="559"/>
      <c r="V287" s="560"/>
      <c r="W287" s="560"/>
      <c r="X287" s="560"/>
      <c r="Y287" s="560"/>
      <c r="Z287" s="560"/>
      <c r="AA287" s="560"/>
      <c r="AB287" s="560"/>
      <c r="AC287" s="560"/>
      <c r="AD287" s="560"/>
      <c r="AE287" s="560"/>
      <c r="AF287" s="561"/>
      <c r="AG287" s="218"/>
      <c r="AH287" s="17"/>
      <c r="AI287" s="148"/>
    </row>
    <row r="288" spans="4:35" s="7" customFormat="1" ht="15.75" thickBot="1" x14ac:dyDescent="0.3">
      <c r="D288" s="218"/>
      <c r="E288" s="218"/>
      <c r="F288" s="218"/>
      <c r="G288" s="202"/>
      <c r="H288" s="517" t="s">
        <v>32</v>
      </c>
      <c r="I288" s="518"/>
      <c r="J288" s="518"/>
      <c r="K288" s="521"/>
      <c r="L288" s="521"/>
      <c r="M288" s="521"/>
      <c r="N288" s="521"/>
      <c r="O288" s="521"/>
      <c r="P288" s="521"/>
      <c r="Q288" s="521"/>
      <c r="R288" s="521"/>
      <c r="S288" s="522"/>
      <c r="T288" s="35"/>
      <c r="U288" s="517" t="s">
        <v>32</v>
      </c>
      <c r="V288" s="518"/>
      <c r="W288" s="518"/>
      <c r="X288" s="521"/>
      <c r="Y288" s="521"/>
      <c r="Z288" s="521"/>
      <c r="AA288" s="521"/>
      <c r="AB288" s="521"/>
      <c r="AC288" s="521"/>
      <c r="AD288" s="521"/>
      <c r="AE288" s="521"/>
      <c r="AF288" s="522"/>
      <c r="AG288" s="218"/>
      <c r="AH288" s="17"/>
      <c r="AI288" s="148"/>
    </row>
    <row r="289" spans="4:35" s="7" customFormat="1" x14ac:dyDescent="0.25">
      <c r="AH289" s="17"/>
      <c r="AI289" s="148"/>
    </row>
    <row r="290" spans="4:35" s="7" customFormat="1" x14ac:dyDescent="0.25"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AG290" s="17"/>
      <c r="AI290" s="148"/>
    </row>
    <row r="291" spans="4:35" s="7" customFormat="1" ht="11.25" customHeight="1" x14ac:dyDescent="0.25"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AG291" s="17"/>
      <c r="AI291" s="148"/>
    </row>
    <row r="292" spans="4:35" s="7" customFormat="1" ht="12.75" customHeight="1" x14ac:dyDescent="0.25">
      <c r="D292" s="461"/>
      <c r="E292" s="566" t="s">
        <v>36</v>
      </c>
      <c r="F292" s="566"/>
      <c r="G292" s="566"/>
      <c r="H292" s="566"/>
      <c r="I292" s="566"/>
      <c r="J292" s="566"/>
      <c r="K292" s="566"/>
      <c r="L292" s="566"/>
      <c r="M292" s="566"/>
      <c r="N292" s="566"/>
      <c r="O292" s="24"/>
      <c r="P292" s="24"/>
      <c r="Q292" s="24"/>
      <c r="R292" s="24"/>
      <c r="S292" s="17"/>
      <c r="T292" s="218"/>
      <c r="U292" s="218"/>
      <c r="V292" s="218"/>
      <c r="W292" s="24"/>
      <c r="X292" s="24"/>
      <c r="Y292" s="24"/>
      <c r="Z292" s="24"/>
      <c r="AA292" s="24"/>
      <c r="AB292" s="24"/>
      <c r="AC292" s="24"/>
      <c r="AD292" s="24"/>
      <c r="AE292" s="24"/>
      <c r="AF292" s="218"/>
      <c r="AG292" s="17"/>
      <c r="AI292" s="148"/>
    </row>
    <row r="293" spans="4:35" s="7" customFormat="1" ht="12.75" customHeight="1" x14ac:dyDescent="0.25">
      <c r="D293" s="460"/>
      <c r="E293" s="566" t="s">
        <v>0</v>
      </c>
      <c r="F293" s="566"/>
      <c r="G293" s="566"/>
      <c r="H293" s="566"/>
      <c r="I293" s="566"/>
      <c r="J293" s="566"/>
      <c r="K293" s="566"/>
      <c r="L293" s="566"/>
      <c r="M293" s="566"/>
      <c r="N293" s="566"/>
      <c r="O293" s="10"/>
      <c r="P293" s="208"/>
      <c r="Q293" s="208"/>
      <c r="R293" s="208"/>
      <c r="S293" s="208"/>
      <c r="T293" s="208"/>
      <c r="U293" s="208"/>
      <c r="V293" s="208"/>
      <c r="W293" s="9"/>
      <c r="X293" s="9"/>
      <c r="Y293" s="218"/>
      <c r="Z293" s="9"/>
      <c r="AA293" s="9"/>
      <c r="AB293" s="9"/>
      <c r="AC293" s="9"/>
      <c r="AD293" s="9"/>
      <c r="AE293" s="9"/>
      <c r="AF293" s="9"/>
      <c r="AI293" s="148"/>
    </row>
    <row r="294" spans="4:35" s="7" customFormat="1" x14ac:dyDescent="0.25">
      <c r="D294" s="566" t="s">
        <v>1</v>
      </c>
      <c r="E294" s="566"/>
      <c r="F294" s="566"/>
      <c r="G294" s="566"/>
      <c r="H294" s="566"/>
      <c r="I294" s="566"/>
      <c r="J294" s="566"/>
      <c r="K294" s="566"/>
      <c r="L294" s="566"/>
      <c r="M294" s="566"/>
      <c r="N294" s="566"/>
      <c r="O294" s="10"/>
      <c r="P294" s="11"/>
      <c r="Q294" s="11"/>
      <c r="R294" s="218"/>
      <c r="S294" s="202"/>
      <c r="T294" s="202"/>
      <c r="U294" s="202"/>
      <c r="V294" s="583" t="s">
        <v>2</v>
      </c>
      <c r="W294" s="583"/>
      <c r="X294" s="583"/>
      <c r="Y294" s="12" t="s">
        <v>100</v>
      </c>
      <c r="Z294" s="207" t="s">
        <v>46</v>
      </c>
      <c r="AA294" s="621" t="s">
        <v>383</v>
      </c>
      <c r="AB294" s="621"/>
      <c r="AC294" s="621"/>
      <c r="AD294" s="11" t="s">
        <v>3</v>
      </c>
      <c r="AE294" s="622">
        <v>2025</v>
      </c>
      <c r="AF294" s="622"/>
      <c r="AI294" s="148"/>
    </row>
    <row r="295" spans="4:35" s="7" customFormat="1" ht="13.5" customHeight="1" x14ac:dyDescent="0.25">
      <c r="D295" s="566" t="s">
        <v>4</v>
      </c>
      <c r="E295" s="566"/>
      <c r="F295" s="566"/>
      <c r="G295" s="566"/>
      <c r="H295" s="566"/>
      <c r="I295" s="566"/>
      <c r="J295" s="566"/>
      <c r="K295" s="566"/>
      <c r="L295" s="566"/>
      <c r="M295" s="566"/>
      <c r="N295" s="566"/>
      <c r="O295" s="10"/>
      <c r="P295" s="208"/>
      <c r="Q295" s="207"/>
      <c r="R295" s="207"/>
      <c r="S295" s="207"/>
      <c r="T295" s="207"/>
      <c r="U295" s="207"/>
      <c r="V295" s="207"/>
      <c r="W295" s="207"/>
      <c r="X295" s="207"/>
      <c r="Y295" s="202"/>
      <c r="Z295" s="207"/>
      <c r="AA295" s="9"/>
      <c r="AB295" s="9"/>
      <c r="AC295" s="9"/>
      <c r="AD295" s="9"/>
      <c r="AE295" s="9"/>
      <c r="AF295" s="9"/>
      <c r="AI295" s="148"/>
    </row>
    <row r="296" spans="4:35" s="7" customFormat="1" ht="11.25" customHeight="1" x14ac:dyDescent="0.25">
      <c r="D296" s="632" t="s">
        <v>5</v>
      </c>
      <c r="E296" s="632"/>
      <c r="F296" s="632"/>
      <c r="G296" s="632"/>
      <c r="H296" s="632"/>
      <c r="I296" s="632"/>
      <c r="J296" s="632"/>
      <c r="K296" s="632"/>
      <c r="L296" s="632"/>
      <c r="M296" s="632"/>
      <c r="N296" s="632"/>
      <c r="O296" s="10"/>
      <c r="P296" s="208"/>
      <c r="Q296" s="208"/>
      <c r="R296" s="208"/>
      <c r="S296" s="208"/>
      <c r="T296" s="208"/>
      <c r="U296" s="208"/>
      <c r="V296" s="208"/>
      <c r="W296" s="9"/>
      <c r="X296" s="9"/>
      <c r="Y296" s="218"/>
      <c r="Z296" s="9"/>
      <c r="AA296" s="9"/>
      <c r="AB296" s="9"/>
      <c r="AC296" s="9"/>
      <c r="AD296" s="9"/>
      <c r="AE296" s="9"/>
      <c r="AF296" s="9"/>
      <c r="AI296" s="148"/>
    </row>
    <row r="297" spans="4:35" s="7" customFormat="1" ht="16.5" customHeight="1" x14ac:dyDescent="0.25">
      <c r="D297" s="633"/>
      <c r="E297" s="633"/>
      <c r="F297" s="633"/>
      <c r="G297" s="633"/>
      <c r="H297" s="633"/>
      <c r="I297" s="633"/>
      <c r="J297" s="633"/>
      <c r="K297" s="633"/>
      <c r="L297" s="633"/>
      <c r="M297" s="633"/>
      <c r="N297" s="633"/>
      <c r="O297" s="624" t="s">
        <v>6</v>
      </c>
      <c r="P297" s="624"/>
      <c r="Q297" s="624"/>
      <c r="R297" s="624"/>
      <c r="S297" s="624"/>
      <c r="T297" s="624"/>
      <c r="U297" s="624"/>
      <c r="V297" s="624"/>
      <c r="W297" s="624"/>
      <c r="X297" s="624"/>
      <c r="Y297" s="625" t="s">
        <v>393</v>
      </c>
      <c r="Z297" s="625"/>
      <c r="AA297" s="625"/>
      <c r="AB297" s="13"/>
      <c r="AC297" s="13"/>
      <c r="AD297" s="13"/>
      <c r="AE297" s="13"/>
      <c r="AF297" s="13"/>
      <c r="AI297" s="148"/>
    </row>
    <row r="298" spans="4:35" s="7" customFormat="1" ht="12.75" customHeight="1" x14ac:dyDescent="0.25">
      <c r="D298" s="612"/>
      <c r="E298" s="612"/>
      <c r="F298" s="612"/>
      <c r="G298" s="612"/>
      <c r="H298" s="612"/>
      <c r="I298" s="612"/>
      <c r="J298" s="612"/>
      <c r="K298" s="612"/>
      <c r="L298" s="612"/>
      <c r="M298" s="612"/>
      <c r="N298" s="612"/>
      <c r="O298" s="14"/>
      <c r="P298" s="14"/>
      <c r="Q298" s="202"/>
      <c r="R298" s="202"/>
      <c r="S298" s="206"/>
      <c r="T298" s="11"/>
      <c r="U298" s="11"/>
      <c r="V298" s="9"/>
      <c r="W298" s="9"/>
      <c r="X298" s="9"/>
      <c r="Y298" s="218"/>
      <c r="Z298" s="9"/>
      <c r="AA298" s="9"/>
      <c r="AB298" s="9"/>
      <c r="AC298" s="9"/>
      <c r="AD298" s="9"/>
      <c r="AE298" s="9"/>
      <c r="AF298" s="9"/>
      <c r="AI298" s="148"/>
    </row>
    <row r="299" spans="4:35" s="7" customFormat="1" ht="15.75" x14ac:dyDescent="0.25"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23"/>
      <c r="U299" s="23"/>
      <c r="V299" s="613" t="s">
        <v>7</v>
      </c>
      <c r="W299" s="613"/>
      <c r="X299" s="613"/>
      <c r="Y299" s="613"/>
      <c r="Z299" s="613"/>
      <c r="AA299" s="614">
        <f>X324</f>
        <v>144197.6</v>
      </c>
      <c r="AB299" s="614"/>
      <c r="AC299" s="614"/>
      <c r="AD299" s="614"/>
      <c r="AE299" s="614"/>
      <c r="AF299" s="614"/>
      <c r="AI299" s="148"/>
    </row>
    <row r="300" spans="4:35" s="7" customFormat="1" x14ac:dyDescent="0.25">
      <c r="D300" s="615" t="s">
        <v>8</v>
      </c>
      <c r="E300" s="615"/>
      <c r="F300" s="615"/>
      <c r="G300" s="615"/>
      <c r="H300" s="615"/>
      <c r="I300" s="616" t="s">
        <v>9</v>
      </c>
      <c r="J300" s="616"/>
      <c r="K300" s="616"/>
      <c r="L300" s="616"/>
      <c r="M300" s="616"/>
      <c r="N300" s="616"/>
      <c r="O300" s="616"/>
      <c r="P300" s="616"/>
      <c r="Q300" s="616"/>
      <c r="R300" s="207"/>
      <c r="S300" s="207"/>
      <c r="T300" s="207"/>
      <c r="U300" s="207"/>
      <c r="V300" s="9"/>
      <c r="W300" s="9"/>
      <c r="X300" s="9"/>
      <c r="Y300" s="218"/>
      <c r="Z300" s="218"/>
      <c r="AA300" s="218"/>
      <c r="AB300" s="9"/>
      <c r="AC300" s="9"/>
      <c r="AD300" s="9"/>
      <c r="AE300" s="9"/>
      <c r="AF300" s="9"/>
      <c r="AI300" s="148"/>
    </row>
    <row r="301" spans="4:35" s="7" customFormat="1" ht="21" customHeight="1" x14ac:dyDescent="0.25">
      <c r="D301" s="617" t="s">
        <v>10</v>
      </c>
      <c r="E301" s="617"/>
      <c r="F301" s="617"/>
      <c r="G301" s="617"/>
      <c r="H301" s="617"/>
      <c r="I301" s="617"/>
      <c r="J301" s="617"/>
      <c r="K301" s="638" t="s">
        <v>369</v>
      </c>
      <c r="L301" s="662"/>
      <c r="M301" s="662"/>
      <c r="N301" s="662"/>
      <c r="O301" s="662"/>
      <c r="P301" s="662"/>
      <c r="Q301" s="662"/>
      <c r="R301" s="662"/>
      <c r="S301" s="662"/>
      <c r="T301" s="662"/>
      <c r="U301" s="662"/>
      <c r="V301" s="662"/>
      <c r="W301" s="662"/>
      <c r="X301" s="662"/>
      <c r="Y301" s="663" t="s">
        <v>11</v>
      </c>
      <c r="Z301" s="663"/>
      <c r="AA301" s="663"/>
      <c r="AB301" s="663"/>
      <c r="AC301" s="626" t="s">
        <v>370</v>
      </c>
      <c r="AD301" s="626"/>
      <c r="AE301" s="626"/>
      <c r="AF301" s="626"/>
      <c r="AI301" s="148"/>
    </row>
    <row r="302" spans="4:35" s="7" customFormat="1" x14ac:dyDescent="0.25">
      <c r="D302" s="617" t="s">
        <v>12</v>
      </c>
      <c r="E302" s="617"/>
      <c r="F302" s="617"/>
      <c r="G302" s="617"/>
      <c r="H302" s="617"/>
      <c r="I302" s="551"/>
      <c r="J302" s="551"/>
      <c r="K302" s="551"/>
      <c r="L302" s="551"/>
      <c r="M302" s="551"/>
      <c r="N302" s="551"/>
      <c r="O302" s="551"/>
      <c r="P302" s="551"/>
      <c r="Q302" s="551"/>
      <c r="R302" s="551"/>
      <c r="S302" s="551"/>
      <c r="T302" s="551"/>
      <c r="U302" s="551"/>
      <c r="V302" s="551"/>
      <c r="W302" s="551"/>
      <c r="X302" s="202"/>
      <c r="Y302" s="551" t="s">
        <v>11</v>
      </c>
      <c r="Z302" s="551"/>
      <c r="AA302" s="551"/>
      <c r="AB302" s="551"/>
      <c r="AC302" s="619"/>
      <c r="AD302" s="619"/>
      <c r="AE302" s="619"/>
      <c r="AF302" s="619"/>
      <c r="AI302" s="148"/>
    </row>
    <row r="303" spans="4:35" s="7" customFormat="1" ht="18" customHeight="1" x14ac:dyDescent="0.25">
      <c r="D303" s="583" t="s">
        <v>13</v>
      </c>
      <c r="E303" s="583"/>
      <c r="F303" s="583"/>
      <c r="G303" s="583"/>
      <c r="H303" s="583"/>
      <c r="I303" s="664" t="s">
        <v>394</v>
      </c>
      <c r="J303" s="664"/>
      <c r="K303" s="664"/>
      <c r="L303" s="664"/>
      <c r="M303" s="664"/>
      <c r="N303" s="664"/>
      <c r="O303" s="664"/>
      <c r="P303" s="664"/>
      <c r="Q303" s="664"/>
      <c r="R303" s="664"/>
      <c r="S303" s="664"/>
      <c r="T303" s="664"/>
      <c r="U303" s="664"/>
      <c r="V303" s="664"/>
      <c r="W303" s="664"/>
      <c r="X303" s="664"/>
      <c r="Y303" s="664"/>
      <c r="Z303" s="664"/>
      <c r="AA303" s="664"/>
      <c r="AB303" s="664"/>
      <c r="AC303" s="664"/>
      <c r="AD303" s="664"/>
      <c r="AE303" s="664"/>
      <c r="AF303" s="664"/>
      <c r="AI303" s="148"/>
    </row>
    <row r="304" spans="4:35" s="7" customFormat="1" ht="12" customHeight="1" x14ac:dyDescent="0.25">
      <c r="D304" s="209"/>
      <c r="E304" s="209"/>
      <c r="F304" s="209"/>
      <c r="G304" s="209"/>
      <c r="H304" s="202"/>
      <c r="I304" s="617"/>
      <c r="J304" s="617"/>
      <c r="K304" s="617"/>
      <c r="L304" s="617"/>
      <c r="M304" s="617"/>
      <c r="N304" s="617"/>
      <c r="O304" s="617"/>
      <c r="P304" s="617"/>
      <c r="Q304" s="617"/>
      <c r="R304" s="617"/>
      <c r="S304" s="617"/>
      <c r="T304" s="617"/>
      <c r="U304" s="617"/>
      <c r="V304" s="617"/>
      <c r="W304" s="617"/>
      <c r="X304" s="617"/>
      <c r="Y304" s="617"/>
      <c r="Z304" s="617"/>
      <c r="AA304" s="617"/>
      <c r="AB304" s="617"/>
      <c r="AC304" s="617"/>
      <c r="AD304" s="617"/>
      <c r="AE304" s="617"/>
      <c r="AF304" s="617"/>
      <c r="AI304" s="148"/>
    </row>
    <row r="305" spans="4:35" s="7" customFormat="1" ht="12" customHeight="1" x14ac:dyDescent="0.25">
      <c r="D305" s="551" t="s">
        <v>14</v>
      </c>
      <c r="E305" s="551"/>
      <c r="F305" s="551"/>
      <c r="G305" s="551"/>
      <c r="H305" s="551"/>
      <c r="I305" s="665" t="s">
        <v>433</v>
      </c>
      <c r="J305" s="665"/>
      <c r="K305" s="665"/>
      <c r="L305" s="665"/>
      <c r="M305" s="665"/>
      <c r="N305" s="665"/>
      <c r="O305" s="665"/>
      <c r="P305" s="665"/>
      <c r="Q305" s="665"/>
      <c r="R305" s="665"/>
      <c r="S305" s="665"/>
      <c r="T305" s="665"/>
      <c r="U305" s="665"/>
      <c r="V305" s="665"/>
      <c r="W305" s="665"/>
      <c r="X305" s="665"/>
      <c r="Y305" s="665"/>
      <c r="Z305" s="665"/>
      <c r="AA305" s="665"/>
      <c r="AB305" s="665"/>
      <c r="AC305" s="665"/>
      <c r="AD305" s="665"/>
      <c r="AE305" s="665"/>
      <c r="AF305" s="665"/>
      <c r="AG305" s="665"/>
      <c r="AI305" s="148"/>
    </row>
    <row r="306" spans="4:35" s="7" customFormat="1" ht="15.75" customHeight="1" x14ac:dyDescent="0.25">
      <c r="D306" s="209"/>
      <c r="E306" s="202"/>
      <c r="F306" s="202"/>
      <c r="G306" s="202"/>
      <c r="H306" s="202"/>
      <c r="I306" s="665"/>
      <c r="J306" s="665"/>
      <c r="K306" s="665"/>
      <c r="L306" s="665"/>
      <c r="M306" s="665"/>
      <c r="N306" s="665"/>
      <c r="O306" s="665"/>
      <c r="P306" s="665"/>
      <c r="Q306" s="665"/>
      <c r="R306" s="665"/>
      <c r="S306" s="665"/>
      <c r="T306" s="665"/>
      <c r="U306" s="665"/>
      <c r="V306" s="665"/>
      <c r="W306" s="665"/>
      <c r="X306" s="665"/>
      <c r="Y306" s="665"/>
      <c r="Z306" s="665"/>
      <c r="AA306" s="665"/>
      <c r="AB306" s="665"/>
      <c r="AC306" s="665"/>
      <c r="AD306" s="665"/>
      <c r="AE306" s="665"/>
      <c r="AF306" s="665"/>
      <c r="AG306" s="665"/>
      <c r="AI306" s="148"/>
    </row>
    <row r="307" spans="4:35" s="7" customFormat="1" ht="15.75" x14ac:dyDescent="0.25">
      <c r="D307" s="208"/>
      <c r="E307" s="208"/>
      <c r="F307" s="208"/>
      <c r="G307" s="208"/>
      <c r="H307" s="208"/>
      <c r="I307" s="208"/>
      <c r="J307" s="208"/>
      <c r="K307" s="208"/>
      <c r="L307" s="641"/>
      <c r="M307" s="641"/>
      <c r="N307" s="641"/>
      <c r="O307" s="641"/>
      <c r="P307" s="641"/>
      <c r="Q307" s="641"/>
      <c r="R307" s="641"/>
      <c r="S307" s="641"/>
      <c r="T307" s="641"/>
      <c r="U307" s="641"/>
      <c r="V307" s="641"/>
      <c r="W307" s="641"/>
      <c r="X307" s="641"/>
      <c r="Y307" s="641"/>
      <c r="Z307" s="210"/>
      <c r="AA307" s="575"/>
      <c r="AB307" s="575"/>
      <c r="AC307" s="575"/>
      <c r="AD307" s="575"/>
      <c r="AE307" s="575"/>
      <c r="AF307" s="575"/>
      <c r="AG307" s="17"/>
      <c r="AI307" s="148"/>
    </row>
    <row r="308" spans="4:35" s="7" customFormat="1" ht="15.75" x14ac:dyDescent="0.25">
      <c r="D308" s="586" t="s">
        <v>15</v>
      </c>
      <c r="E308" s="586"/>
      <c r="F308" s="586"/>
      <c r="G308" s="586"/>
      <c r="H308" s="586"/>
      <c r="I308" s="586"/>
      <c r="J308" s="586"/>
      <c r="K308" s="586"/>
      <c r="L308" s="586"/>
      <c r="M308" s="586"/>
      <c r="N308" s="586"/>
      <c r="O308" s="586"/>
      <c r="P308" s="586"/>
      <c r="Q308" s="586"/>
      <c r="R308" s="586"/>
      <c r="S308" s="586"/>
      <c r="T308" s="586"/>
      <c r="U308" s="586"/>
      <c r="V308" s="586"/>
      <c r="W308" s="586"/>
      <c r="X308" s="586"/>
      <c r="Y308" s="586"/>
      <c r="Z308" s="586"/>
      <c r="AA308" s="586"/>
      <c r="AB308" s="586"/>
      <c r="AC308" s="586"/>
      <c r="AD308" s="586"/>
      <c r="AE308" s="586"/>
      <c r="AF308" s="586"/>
      <c r="AI308" s="148"/>
    </row>
    <row r="309" spans="4:35" s="7" customFormat="1" x14ac:dyDescent="0.25">
      <c r="D309" s="9"/>
      <c r="E309" s="587" t="s">
        <v>38</v>
      </c>
      <c r="F309" s="587"/>
      <c r="G309" s="587"/>
      <c r="H309" s="588" t="s">
        <v>39</v>
      </c>
      <c r="I309" s="588"/>
      <c r="J309" s="588"/>
      <c r="K309" s="587" t="s">
        <v>40</v>
      </c>
      <c r="L309" s="587"/>
      <c r="M309" s="587"/>
      <c r="N309" s="587"/>
      <c r="O309" s="587"/>
      <c r="P309" s="587"/>
      <c r="Q309" s="589"/>
      <c r="R309" s="589"/>
      <c r="S309" s="589"/>
      <c r="T309" s="589"/>
      <c r="U309" s="207"/>
      <c r="V309" s="590" t="s">
        <v>16</v>
      </c>
      <c r="W309" s="590"/>
      <c r="X309" s="590"/>
      <c r="Y309" s="202"/>
      <c r="Z309" s="202"/>
      <c r="AA309" s="591" t="s">
        <v>17</v>
      </c>
      <c r="AB309" s="591"/>
      <c r="AC309" s="591"/>
      <c r="AD309" s="591"/>
      <c r="AE309" s="591"/>
      <c r="AF309" s="591"/>
      <c r="AI309" s="148"/>
    </row>
    <row r="310" spans="4:35" s="7" customFormat="1" ht="15" customHeight="1" x14ac:dyDescent="0.25">
      <c r="D310" s="218"/>
      <c r="E310" s="592">
        <f>+Y314*0.001</f>
        <v>144.01599999999999</v>
      </c>
      <c r="F310" s="593"/>
      <c r="G310" s="594"/>
      <c r="H310" s="629">
        <f>+Y314*3%</f>
        <v>4320.4799999999996</v>
      </c>
      <c r="I310" s="630"/>
      <c r="J310" s="631"/>
      <c r="K310" s="592"/>
      <c r="L310" s="593"/>
      <c r="M310" s="594"/>
      <c r="N310" s="592"/>
      <c r="O310" s="593"/>
      <c r="P310" s="594"/>
      <c r="Q310" s="592"/>
      <c r="R310" s="593"/>
      <c r="S310" s="593"/>
      <c r="T310" s="594"/>
      <c r="U310" s="100"/>
      <c r="V310" s="595">
        <f>+Y315*75%</f>
        <v>136.19999999999999</v>
      </c>
      <c r="W310" s="596"/>
      <c r="X310" s="597"/>
      <c r="Y310" s="215"/>
      <c r="Z310" s="15"/>
      <c r="AA310" s="592">
        <f>+E310+H310+V310</f>
        <v>4600.695999999999</v>
      </c>
      <c r="AB310" s="593"/>
      <c r="AC310" s="593"/>
      <c r="AD310" s="593"/>
      <c r="AE310" s="593"/>
      <c r="AF310" s="594"/>
      <c r="AI310" s="148"/>
    </row>
    <row r="311" spans="4:35" s="7" customFormat="1" ht="15.75" x14ac:dyDescent="0.25">
      <c r="D311" s="206"/>
      <c r="E311" s="206"/>
      <c r="F311" s="206"/>
      <c r="G311" s="206"/>
      <c r="H311" s="100"/>
      <c r="I311" s="100"/>
      <c r="J311" s="100"/>
      <c r="K311" s="100" t="s">
        <v>63</v>
      </c>
      <c r="L311" s="100"/>
      <c r="M311" s="100"/>
      <c r="N311" s="100"/>
      <c r="O311" s="100"/>
      <c r="P311" s="100"/>
      <c r="Q311" s="100"/>
      <c r="R311" s="100"/>
      <c r="S311" s="100"/>
      <c r="T311" s="100"/>
      <c r="U311" s="666" t="s">
        <v>18</v>
      </c>
      <c r="V311" s="666"/>
      <c r="W311" s="666"/>
      <c r="X311" s="666"/>
      <c r="Y311" s="666"/>
      <c r="Z311" s="667"/>
      <c r="AA311" s="600">
        <f>+X324-AA310</f>
        <v>139596.90400000001</v>
      </c>
      <c r="AB311" s="601"/>
      <c r="AC311" s="601"/>
      <c r="AD311" s="601"/>
      <c r="AE311" s="601"/>
      <c r="AF311" s="602"/>
      <c r="AI311" s="148"/>
    </row>
    <row r="312" spans="4:35" s="7" customFormat="1" x14ac:dyDescent="0.25">
      <c r="D312" s="9"/>
      <c r="E312" s="9"/>
      <c r="F312" s="9"/>
      <c r="G312" s="9"/>
      <c r="H312" s="668" t="s">
        <v>19</v>
      </c>
      <c r="I312" s="668"/>
      <c r="J312" s="668"/>
      <c r="K312" s="668"/>
      <c r="L312" s="668"/>
      <c r="M312" s="668"/>
      <c r="N312" s="668"/>
      <c r="O312" s="668"/>
      <c r="P312" s="668"/>
      <c r="Q312" s="668"/>
      <c r="R312" s="668"/>
      <c r="S312" s="668"/>
      <c r="T312" s="668"/>
      <c r="U312" s="668"/>
      <c r="V312" s="668"/>
      <c r="W312" s="668"/>
      <c r="X312" s="658"/>
      <c r="Y312" s="658"/>
      <c r="Z312" s="658"/>
      <c r="AA312" s="658"/>
      <c r="AB312" s="658"/>
      <c r="AC312" s="658"/>
      <c r="AD312" s="658"/>
      <c r="AE312" s="16"/>
      <c r="AF312" s="16"/>
      <c r="AI312" s="148"/>
    </row>
    <row r="313" spans="4:35" s="7" customFormat="1" x14ac:dyDescent="0.25">
      <c r="D313" s="9"/>
      <c r="E313" s="9"/>
      <c r="F313" s="9"/>
      <c r="G313" s="9"/>
      <c r="H313" s="653" t="s">
        <v>20</v>
      </c>
      <c r="I313" s="654"/>
      <c r="J313" s="653" t="s">
        <v>21</v>
      </c>
      <c r="K313" s="654"/>
      <c r="L313" s="653" t="s">
        <v>22</v>
      </c>
      <c r="M313" s="654"/>
      <c r="N313" s="653" t="s">
        <v>55</v>
      </c>
      <c r="O313" s="654"/>
      <c r="P313" s="653" t="s">
        <v>23</v>
      </c>
      <c r="Q313" s="654"/>
      <c r="R313" s="653" t="s">
        <v>24</v>
      </c>
      <c r="S313" s="654"/>
      <c r="T313" s="653" t="s">
        <v>25</v>
      </c>
      <c r="U313" s="654"/>
      <c r="V313" s="694" t="s">
        <v>26</v>
      </c>
      <c r="W313" s="695"/>
      <c r="X313" s="39" t="s">
        <v>56</v>
      </c>
      <c r="Y313" s="669" t="s">
        <v>27</v>
      </c>
      <c r="Z313" s="670"/>
      <c r="AA313" s="670"/>
      <c r="AB313" s="670"/>
      <c r="AC313" s="670"/>
      <c r="AD313" s="671"/>
      <c r="AE313" s="16"/>
      <c r="AF313" s="16"/>
      <c r="AI313" s="148"/>
    </row>
    <row r="314" spans="4:35" s="7" customFormat="1" ht="15.75" x14ac:dyDescent="0.25">
      <c r="D314" s="9"/>
      <c r="E314" s="9"/>
      <c r="F314" s="9"/>
      <c r="G314" s="9"/>
      <c r="H314" s="562"/>
      <c r="I314" s="563"/>
      <c r="J314" s="562"/>
      <c r="K314" s="563"/>
      <c r="L314" s="562"/>
      <c r="M314" s="563"/>
      <c r="N314" s="562"/>
      <c r="O314" s="563"/>
      <c r="P314" s="529" t="s">
        <v>359</v>
      </c>
      <c r="Q314" s="530"/>
      <c r="R314" s="529" t="s">
        <v>35</v>
      </c>
      <c r="S314" s="530"/>
      <c r="T314" s="529" t="s">
        <v>35</v>
      </c>
      <c r="U314" s="530"/>
      <c r="V314" s="529" t="s">
        <v>28</v>
      </c>
      <c r="W314" s="530"/>
      <c r="X314" s="40"/>
      <c r="Y314" s="672">
        <v>144016</v>
      </c>
      <c r="Z314" s="673"/>
      <c r="AA314" s="673"/>
      <c r="AB314" s="673"/>
      <c r="AC314" s="673"/>
      <c r="AD314" s="674"/>
      <c r="AE314" s="16"/>
      <c r="AF314" s="16"/>
      <c r="AI314" s="148"/>
    </row>
    <row r="315" spans="4:35" s="7" customFormat="1" ht="15.75" x14ac:dyDescent="0.25">
      <c r="D315" s="9"/>
      <c r="E315" s="9"/>
      <c r="F315" s="9"/>
      <c r="G315" s="9"/>
      <c r="H315" s="562"/>
      <c r="I315" s="563"/>
      <c r="J315" s="562"/>
      <c r="K315" s="563"/>
      <c r="L315" s="562"/>
      <c r="M315" s="563"/>
      <c r="N315" s="562"/>
      <c r="O315" s="563"/>
      <c r="P315" s="529" t="s">
        <v>294</v>
      </c>
      <c r="Q315" s="530"/>
      <c r="R315" s="529" t="s">
        <v>37</v>
      </c>
      <c r="S315" s="530"/>
      <c r="T315" s="562" t="s">
        <v>35</v>
      </c>
      <c r="U315" s="563"/>
      <c r="V315" s="529" t="s">
        <v>28</v>
      </c>
      <c r="W315" s="530"/>
      <c r="X315" s="41"/>
      <c r="Y315" s="675">
        <v>181.6</v>
      </c>
      <c r="Z315" s="675"/>
      <c r="AA315" s="675"/>
      <c r="AB315" s="675"/>
      <c r="AC315" s="675"/>
      <c r="AD315" s="675"/>
      <c r="AE315" s="16"/>
      <c r="AF315" s="16"/>
      <c r="AI315" s="148"/>
    </row>
    <row r="316" spans="4:35" s="7" customFormat="1" ht="15.75" x14ac:dyDescent="0.25">
      <c r="D316" s="9"/>
      <c r="E316" s="9"/>
      <c r="F316" s="9"/>
      <c r="G316" s="9"/>
      <c r="H316" s="562"/>
      <c r="I316" s="563"/>
      <c r="J316" s="562"/>
      <c r="K316" s="563"/>
      <c r="L316" s="562"/>
      <c r="M316" s="563"/>
      <c r="N316" s="562"/>
      <c r="O316" s="563"/>
      <c r="P316" s="529"/>
      <c r="Q316" s="530"/>
      <c r="R316" s="529"/>
      <c r="S316" s="530"/>
      <c r="T316" s="562"/>
      <c r="U316" s="563"/>
      <c r="V316" s="529"/>
      <c r="W316" s="530"/>
      <c r="X316" s="41"/>
      <c r="Y316" s="675"/>
      <c r="Z316" s="675"/>
      <c r="AA316" s="675"/>
      <c r="AB316" s="675"/>
      <c r="AC316" s="675"/>
      <c r="AD316" s="675"/>
      <c r="AE316" s="16" t="s">
        <v>44</v>
      </c>
      <c r="AF316" s="16"/>
      <c r="AI316" s="148"/>
    </row>
    <row r="317" spans="4:35" s="7" customFormat="1" ht="15.75" x14ac:dyDescent="0.25">
      <c r="D317" s="9"/>
      <c r="E317" s="9"/>
      <c r="F317" s="9"/>
      <c r="G317" s="9"/>
      <c r="H317" s="562"/>
      <c r="I317" s="563"/>
      <c r="J317" s="562"/>
      <c r="K317" s="563"/>
      <c r="L317" s="562"/>
      <c r="M317" s="563"/>
      <c r="N317" s="562"/>
      <c r="O317" s="563"/>
      <c r="P317" s="529"/>
      <c r="Q317" s="530"/>
      <c r="R317" s="529"/>
      <c r="S317" s="530"/>
      <c r="T317" s="562"/>
      <c r="U317" s="563"/>
      <c r="V317" s="529"/>
      <c r="W317" s="530"/>
      <c r="X317" s="30"/>
      <c r="Y317" s="659"/>
      <c r="Z317" s="660"/>
      <c r="AA317" s="660"/>
      <c r="AB317" s="660"/>
      <c r="AC317" s="660"/>
      <c r="AD317" s="661"/>
      <c r="AE317" s="16"/>
      <c r="AF317" s="16"/>
      <c r="AI317" s="148"/>
    </row>
    <row r="318" spans="4:35" s="7" customFormat="1" ht="15.75" x14ac:dyDescent="0.25">
      <c r="D318" s="9"/>
      <c r="E318" s="9"/>
      <c r="F318" s="9"/>
      <c r="G318" s="9"/>
      <c r="H318" s="562"/>
      <c r="I318" s="563"/>
      <c r="J318" s="562"/>
      <c r="K318" s="563"/>
      <c r="L318" s="562"/>
      <c r="M318" s="563"/>
      <c r="N318" s="562"/>
      <c r="O318" s="563"/>
      <c r="P318" s="529"/>
      <c r="Q318" s="530"/>
      <c r="R318" s="529"/>
      <c r="S318" s="530"/>
      <c r="T318" s="562"/>
      <c r="U318" s="563"/>
      <c r="V318" s="529"/>
      <c r="W318" s="530"/>
      <c r="X318" s="30"/>
      <c r="Y318" s="659"/>
      <c r="Z318" s="660"/>
      <c r="AA318" s="660"/>
      <c r="AB318" s="660"/>
      <c r="AC318" s="660"/>
      <c r="AD318" s="661"/>
      <c r="AE318" s="16"/>
      <c r="AF318" s="16"/>
      <c r="AI318" s="148"/>
    </row>
    <row r="319" spans="4:35" s="7" customFormat="1" ht="15.75" x14ac:dyDescent="0.25">
      <c r="D319" s="9"/>
      <c r="E319" s="9"/>
      <c r="F319" s="9"/>
      <c r="G319" s="9"/>
      <c r="H319" s="562"/>
      <c r="I319" s="563"/>
      <c r="J319" s="562"/>
      <c r="K319" s="563"/>
      <c r="L319" s="562"/>
      <c r="M319" s="563"/>
      <c r="N319" s="562"/>
      <c r="O319" s="563"/>
      <c r="P319" s="529"/>
      <c r="Q319" s="530"/>
      <c r="R319" s="529"/>
      <c r="S319" s="530"/>
      <c r="T319" s="562"/>
      <c r="U319" s="563"/>
      <c r="V319" s="529"/>
      <c r="W319" s="530"/>
      <c r="X319" s="30"/>
      <c r="Y319" s="659"/>
      <c r="Z319" s="660"/>
      <c r="AA319" s="660"/>
      <c r="AB319" s="660"/>
      <c r="AC319" s="660"/>
      <c r="AD319" s="661"/>
      <c r="AE319" s="16"/>
      <c r="AF319" s="16"/>
      <c r="AI319" s="148"/>
    </row>
    <row r="320" spans="4:35" s="7" customFormat="1" ht="15.75" x14ac:dyDescent="0.25">
      <c r="D320" s="9"/>
      <c r="E320" s="9"/>
      <c r="F320" s="9"/>
      <c r="G320" s="9"/>
      <c r="H320" s="529"/>
      <c r="I320" s="530"/>
      <c r="J320" s="529"/>
      <c r="K320" s="530"/>
      <c r="L320" s="529"/>
      <c r="M320" s="530"/>
      <c r="N320" s="529"/>
      <c r="O320" s="530"/>
      <c r="P320" s="529"/>
      <c r="Q320" s="530"/>
      <c r="R320" s="529"/>
      <c r="S320" s="530"/>
      <c r="T320" s="562"/>
      <c r="U320" s="563"/>
      <c r="V320" s="529"/>
      <c r="W320" s="530"/>
      <c r="X320" s="30"/>
      <c r="Y320" s="657"/>
      <c r="Z320" s="657"/>
      <c r="AA320" s="657"/>
      <c r="AB320" s="657"/>
      <c r="AC320" s="657"/>
      <c r="AD320" s="657"/>
      <c r="AE320" s="16"/>
      <c r="AF320" s="16"/>
      <c r="AI320" s="148"/>
    </row>
    <row r="321" spans="4:35" s="7" customFormat="1" ht="15.75" x14ac:dyDescent="0.25">
      <c r="D321" s="9"/>
      <c r="E321" s="9"/>
      <c r="F321" s="9"/>
      <c r="G321" s="9"/>
      <c r="H321" s="529"/>
      <c r="I321" s="530"/>
      <c r="J321" s="529"/>
      <c r="K321" s="530"/>
      <c r="L321" s="529"/>
      <c r="M321" s="530"/>
      <c r="N321" s="529"/>
      <c r="O321" s="530"/>
      <c r="P321" s="529"/>
      <c r="Q321" s="530"/>
      <c r="R321" s="529"/>
      <c r="S321" s="530"/>
      <c r="T321" s="562"/>
      <c r="U321" s="563"/>
      <c r="V321" s="529"/>
      <c r="W321" s="530"/>
      <c r="X321" s="30"/>
      <c r="Y321" s="657"/>
      <c r="Z321" s="657"/>
      <c r="AA321" s="657"/>
      <c r="AB321" s="657"/>
      <c r="AC321" s="657"/>
      <c r="AD321" s="657"/>
      <c r="AE321" s="16"/>
      <c r="AF321" s="16"/>
      <c r="AI321" s="148"/>
    </row>
    <row r="322" spans="4:35" s="7" customFormat="1" ht="15.75" x14ac:dyDescent="0.25">
      <c r="D322" s="9"/>
      <c r="E322" s="9"/>
      <c r="F322" s="9"/>
      <c r="G322" s="9"/>
      <c r="H322" s="529"/>
      <c r="I322" s="530"/>
      <c r="J322" s="529"/>
      <c r="K322" s="530"/>
      <c r="L322" s="529"/>
      <c r="M322" s="530"/>
      <c r="N322" s="529"/>
      <c r="O322" s="530"/>
      <c r="P322" s="529"/>
      <c r="Q322" s="530"/>
      <c r="R322" s="529"/>
      <c r="S322" s="530"/>
      <c r="T322" s="562"/>
      <c r="U322" s="563"/>
      <c r="V322" s="529"/>
      <c r="W322" s="530"/>
      <c r="X322" s="30"/>
      <c r="Y322" s="657"/>
      <c r="Z322" s="657"/>
      <c r="AA322" s="657"/>
      <c r="AB322" s="657"/>
      <c r="AC322" s="657"/>
      <c r="AD322" s="657"/>
      <c r="AE322" s="16"/>
      <c r="AF322" s="16"/>
      <c r="AI322" s="148"/>
    </row>
    <row r="323" spans="4:35" s="7" customFormat="1" ht="15.75" x14ac:dyDescent="0.25">
      <c r="D323" s="9"/>
      <c r="E323" s="9"/>
      <c r="F323" s="9"/>
      <c r="G323" s="9"/>
      <c r="H323" s="398"/>
      <c r="I323" s="399"/>
      <c r="J323" s="398"/>
      <c r="K323" s="399"/>
      <c r="L323" s="398"/>
      <c r="M323" s="399"/>
      <c r="N323" s="398"/>
      <c r="O323" s="399"/>
      <c r="P323" s="529"/>
      <c r="Q323" s="530"/>
      <c r="R323" s="529"/>
      <c r="S323" s="530"/>
      <c r="T323" s="529"/>
      <c r="U323" s="530"/>
      <c r="V323" s="529"/>
      <c r="W323" s="530"/>
      <c r="X323" s="400"/>
      <c r="Y323" s="659"/>
      <c r="Z323" s="660"/>
      <c r="AA323" s="660"/>
      <c r="AB323" s="660"/>
      <c r="AC323" s="660"/>
      <c r="AD323" s="661"/>
      <c r="AE323" s="16"/>
      <c r="AF323" s="16"/>
      <c r="AI323" s="148"/>
    </row>
    <row r="324" spans="4:35" s="7" customFormat="1" ht="16.5" thickBot="1" x14ac:dyDescent="0.3">
      <c r="D324" s="9"/>
      <c r="E324" s="9"/>
      <c r="F324" s="9"/>
      <c r="G324" s="9"/>
      <c r="H324" s="534"/>
      <c r="I324" s="535"/>
      <c r="J324" s="534"/>
      <c r="K324" s="535"/>
      <c r="L324" s="534"/>
      <c r="M324" s="535"/>
      <c r="N324" s="534"/>
      <c r="O324" s="535"/>
      <c r="P324" s="529"/>
      <c r="Q324" s="530"/>
      <c r="R324" s="529"/>
      <c r="S324" s="530"/>
      <c r="T324" s="529"/>
      <c r="U324" s="530"/>
      <c r="V324" s="529"/>
      <c r="W324" s="530"/>
      <c r="X324" s="541">
        <f>+Y314+Y315</f>
        <v>144197.6</v>
      </c>
      <c r="Y324" s="655"/>
      <c r="Z324" s="655"/>
      <c r="AA324" s="655"/>
      <c r="AB324" s="655"/>
      <c r="AC324" s="655"/>
      <c r="AD324" s="656"/>
      <c r="AE324" s="9"/>
      <c r="AF324" s="36"/>
      <c r="AI324" s="148"/>
    </row>
    <row r="325" spans="4:35" s="7" customFormat="1" ht="15.75" thickBot="1" x14ac:dyDescent="0.3">
      <c r="D325" s="9"/>
      <c r="E325" s="9"/>
      <c r="F325" s="9"/>
      <c r="G325" s="544" t="s">
        <v>30</v>
      </c>
      <c r="H325" s="545"/>
      <c r="I325" s="545"/>
      <c r="J325" s="545"/>
      <c r="K325" s="545"/>
      <c r="L325" s="545"/>
      <c r="M325" s="545"/>
      <c r="N325" s="545"/>
      <c r="O325" s="545"/>
      <c r="P325" s="545"/>
      <c r="Q325" s="545"/>
      <c r="R325" s="546"/>
      <c r="S325" s="22"/>
      <c r="T325" s="544" t="s">
        <v>31</v>
      </c>
      <c r="U325" s="545"/>
      <c r="V325" s="545"/>
      <c r="W325" s="545"/>
      <c r="X325" s="545"/>
      <c r="Y325" s="545"/>
      <c r="Z325" s="545"/>
      <c r="AA325" s="545"/>
      <c r="AB325" s="545"/>
      <c r="AC325" s="545"/>
      <c r="AD325" s="545"/>
      <c r="AE325" s="546"/>
      <c r="AF325" s="16"/>
      <c r="AI325" s="148"/>
    </row>
    <row r="326" spans="4:35" s="7" customFormat="1" x14ac:dyDescent="0.25">
      <c r="D326" s="218"/>
      <c r="E326" s="218"/>
      <c r="F326" s="218"/>
      <c r="G326" s="547"/>
      <c r="H326" s="548"/>
      <c r="I326" s="548"/>
      <c r="J326" s="548"/>
      <c r="K326" s="548"/>
      <c r="L326" s="548"/>
      <c r="M326" s="548"/>
      <c r="N326" s="548"/>
      <c r="O326" s="548"/>
      <c r="P326" s="548"/>
      <c r="Q326" s="548"/>
      <c r="R326" s="549"/>
      <c r="S326" s="202"/>
      <c r="T326" s="547"/>
      <c r="U326" s="548"/>
      <c r="V326" s="548"/>
      <c r="W326" s="548"/>
      <c r="X326" s="548"/>
      <c r="Y326" s="548"/>
      <c r="Z326" s="548"/>
      <c r="AA326" s="548"/>
      <c r="AB326" s="548"/>
      <c r="AC326" s="548"/>
      <c r="AD326" s="548"/>
      <c r="AE326" s="549"/>
      <c r="AF326" s="15"/>
      <c r="AI326" s="148"/>
    </row>
    <row r="327" spans="4:35" s="7" customFormat="1" x14ac:dyDescent="0.25">
      <c r="D327" s="218"/>
      <c r="E327" s="218"/>
      <c r="F327" s="218"/>
      <c r="G327" s="550"/>
      <c r="H327" s="551"/>
      <c r="I327" s="551"/>
      <c r="J327" s="551"/>
      <c r="K327" s="551"/>
      <c r="L327" s="551"/>
      <c r="M327" s="551"/>
      <c r="N327" s="551"/>
      <c r="O327" s="551"/>
      <c r="P327" s="551"/>
      <c r="Q327" s="551"/>
      <c r="R327" s="552"/>
      <c r="S327" s="202"/>
      <c r="T327" s="550"/>
      <c r="U327" s="551"/>
      <c r="V327" s="551"/>
      <c r="W327" s="551"/>
      <c r="X327" s="551"/>
      <c r="Y327" s="551"/>
      <c r="Z327" s="551"/>
      <c r="AA327" s="551"/>
      <c r="AB327" s="551"/>
      <c r="AC327" s="551"/>
      <c r="AD327" s="551"/>
      <c r="AE327" s="552"/>
      <c r="AF327" s="15"/>
      <c r="AI327" s="148"/>
    </row>
    <row r="328" spans="4:35" s="7" customFormat="1" x14ac:dyDescent="0.25">
      <c r="D328" s="218"/>
      <c r="E328" s="218"/>
      <c r="F328" s="218"/>
      <c r="G328" s="550"/>
      <c r="H328" s="551"/>
      <c r="I328" s="551"/>
      <c r="J328" s="551"/>
      <c r="K328" s="551"/>
      <c r="L328" s="551"/>
      <c r="M328" s="551"/>
      <c r="N328" s="551"/>
      <c r="O328" s="551"/>
      <c r="P328" s="551"/>
      <c r="Q328" s="551"/>
      <c r="R328" s="552"/>
      <c r="S328" s="202"/>
      <c r="T328" s="550"/>
      <c r="U328" s="551"/>
      <c r="V328" s="551"/>
      <c r="W328" s="551"/>
      <c r="X328" s="551"/>
      <c r="Y328" s="551"/>
      <c r="Z328" s="551"/>
      <c r="AA328" s="551"/>
      <c r="AB328" s="551"/>
      <c r="AC328" s="551"/>
      <c r="AD328" s="551"/>
      <c r="AE328" s="552"/>
      <c r="AF328" s="15"/>
      <c r="AI328" s="148"/>
    </row>
    <row r="329" spans="4:35" s="7" customFormat="1" ht="15.75" thickBot="1" x14ac:dyDescent="0.3">
      <c r="D329" s="218"/>
      <c r="E329" s="218"/>
      <c r="F329" s="218"/>
      <c r="G329" s="553"/>
      <c r="H329" s="554"/>
      <c r="I329" s="554"/>
      <c r="J329" s="554"/>
      <c r="K329" s="554"/>
      <c r="L329" s="554"/>
      <c r="M329" s="554"/>
      <c r="N329" s="554"/>
      <c r="O329" s="554"/>
      <c r="P329" s="554"/>
      <c r="Q329" s="554"/>
      <c r="R329" s="555"/>
      <c r="S329" s="202"/>
      <c r="T329" s="553"/>
      <c r="U329" s="554"/>
      <c r="V329" s="554"/>
      <c r="W329" s="554"/>
      <c r="X329" s="554"/>
      <c r="Y329" s="554"/>
      <c r="Z329" s="554"/>
      <c r="AA329" s="554"/>
      <c r="AB329" s="554"/>
      <c r="AC329" s="554"/>
      <c r="AD329" s="554"/>
      <c r="AE329" s="555"/>
      <c r="AF329" s="15"/>
      <c r="AI329" s="148"/>
    </row>
    <row r="330" spans="4:35" s="7" customFormat="1" ht="15.75" thickBot="1" x14ac:dyDescent="0.3">
      <c r="D330" s="218"/>
      <c r="E330" s="218"/>
      <c r="F330" s="218"/>
      <c r="G330" s="517" t="s">
        <v>32</v>
      </c>
      <c r="H330" s="518"/>
      <c r="I330" s="518"/>
      <c r="J330" s="519">
        <v>45674</v>
      </c>
      <c r="K330" s="519"/>
      <c r="L330" s="519"/>
      <c r="M330" s="519"/>
      <c r="N330" s="519"/>
      <c r="O330" s="519"/>
      <c r="P330" s="519"/>
      <c r="Q330" s="519"/>
      <c r="R330" s="520"/>
      <c r="S330" s="202"/>
      <c r="T330" s="517" t="s">
        <v>32</v>
      </c>
      <c r="U330" s="518"/>
      <c r="V330" s="518"/>
      <c r="W330" s="521"/>
      <c r="X330" s="521"/>
      <c r="Y330" s="521"/>
      <c r="Z330" s="521"/>
      <c r="AA330" s="521"/>
      <c r="AB330" s="521"/>
      <c r="AC330" s="521"/>
      <c r="AD330" s="521"/>
      <c r="AE330" s="522"/>
      <c r="AF330" s="15"/>
      <c r="AI330" s="148"/>
    </row>
    <row r="331" spans="4:35" s="7" customFormat="1" ht="15.75" thickBot="1" x14ac:dyDescent="0.3">
      <c r="D331" s="218"/>
      <c r="E331" s="218"/>
      <c r="F331" s="218"/>
      <c r="G331" s="523" t="s">
        <v>33</v>
      </c>
      <c r="H331" s="524"/>
      <c r="I331" s="524"/>
      <c r="J331" s="524"/>
      <c r="K331" s="524"/>
      <c r="L331" s="524"/>
      <c r="M331" s="524"/>
      <c r="N331" s="524"/>
      <c r="O331" s="524"/>
      <c r="P331" s="524"/>
      <c r="Q331" s="524"/>
      <c r="R331" s="525"/>
      <c r="T331" s="523" t="s">
        <v>34</v>
      </c>
      <c r="U331" s="524"/>
      <c r="V331" s="524"/>
      <c r="W331" s="524"/>
      <c r="X331" s="524"/>
      <c r="Y331" s="524"/>
      <c r="Z331" s="524"/>
      <c r="AA331" s="524"/>
      <c r="AB331" s="524"/>
      <c r="AC331" s="524"/>
      <c r="AD331" s="524"/>
      <c r="AE331" s="525"/>
      <c r="AF331" s="15"/>
      <c r="AI331" s="148"/>
    </row>
    <row r="332" spans="4:35" s="7" customFormat="1" x14ac:dyDescent="0.25">
      <c r="D332" s="218"/>
      <c r="E332" s="218"/>
      <c r="F332" s="218"/>
      <c r="G332" s="526"/>
      <c r="H332" s="527"/>
      <c r="I332" s="527"/>
      <c r="J332" s="527"/>
      <c r="K332" s="527"/>
      <c r="L332" s="527"/>
      <c r="M332" s="527"/>
      <c r="N332" s="527"/>
      <c r="O332" s="527"/>
      <c r="P332" s="527"/>
      <c r="Q332" s="527"/>
      <c r="R332" s="528"/>
      <c r="T332" s="526"/>
      <c r="U332" s="527"/>
      <c r="V332" s="527"/>
      <c r="W332" s="527"/>
      <c r="X332" s="527"/>
      <c r="Y332" s="527"/>
      <c r="Z332" s="527"/>
      <c r="AA332" s="527"/>
      <c r="AB332" s="527"/>
      <c r="AC332" s="527"/>
      <c r="AD332" s="527"/>
      <c r="AE332" s="528"/>
      <c r="AF332" s="15"/>
      <c r="AI332" s="148"/>
    </row>
    <row r="333" spans="4:35" s="7" customFormat="1" x14ac:dyDescent="0.25">
      <c r="D333" s="218"/>
      <c r="E333" s="218"/>
      <c r="F333" s="218"/>
      <c r="G333" s="556"/>
      <c r="H333" s="557"/>
      <c r="I333" s="557"/>
      <c r="J333" s="557"/>
      <c r="K333" s="557"/>
      <c r="L333" s="557"/>
      <c r="M333" s="557"/>
      <c r="N333" s="557"/>
      <c r="O333" s="557"/>
      <c r="P333" s="557"/>
      <c r="Q333" s="557"/>
      <c r="R333" s="558"/>
      <c r="T333" s="556"/>
      <c r="U333" s="557"/>
      <c r="V333" s="557"/>
      <c r="W333" s="557"/>
      <c r="X333" s="557"/>
      <c r="Y333" s="557"/>
      <c r="Z333" s="557"/>
      <c r="AA333" s="557"/>
      <c r="AB333" s="557"/>
      <c r="AC333" s="557"/>
      <c r="AD333" s="557"/>
      <c r="AE333" s="558"/>
      <c r="AF333" s="218"/>
      <c r="AI333" s="148"/>
    </row>
    <row r="334" spans="4:35" s="7" customFormat="1" x14ac:dyDescent="0.25">
      <c r="D334" s="218"/>
      <c r="E334" s="218"/>
      <c r="F334" s="218"/>
      <c r="G334" s="556"/>
      <c r="H334" s="557"/>
      <c r="I334" s="557"/>
      <c r="J334" s="557"/>
      <c r="K334" s="557"/>
      <c r="L334" s="557"/>
      <c r="M334" s="557"/>
      <c r="N334" s="557"/>
      <c r="O334" s="557"/>
      <c r="P334" s="557"/>
      <c r="Q334" s="557"/>
      <c r="R334" s="558"/>
      <c r="T334" s="556"/>
      <c r="U334" s="557"/>
      <c r="V334" s="557"/>
      <c r="W334" s="557"/>
      <c r="X334" s="557"/>
      <c r="Y334" s="557"/>
      <c r="Z334" s="557"/>
      <c r="AA334" s="557"/>
      <c r="AB334" s="557"/>
      <c r="AC334" s="557"/>
      <c r="AD334" s="557"/>
      <c r="AE334" s="558"/>
      <c r="AF334" s="218"/>
      <c r="AI334" s="148"/>
    </row>
    <row r="335" spans="4:35" s="7" customFormat="1" ht="15" customHeight="1" thickBot="1" x14ac:dyDescent="0.3">
      <c r="D335" s="218"/>
      <c r="E335" s="218"/>
      <c r="F335" s="218"/>
      <c r="G335" s="559"/>
      <c r="H335" s="560"/>
      <c r="I335" s="560"/>
      <c r="J335" s="560"/>
      <c r="K335" s="560"/>
      <c r="L335" s="560"/>
      <c r="M335" s="560"/>
      <c r="N335" s="560"/>
      <c r="O335" s="560"/>
      <c r="P335" s="560"/>
      <c r="Q335" s="560"/>
      <c r="R335" s="561"/>
      <c r="T335" s="559"/>
      <c r="U335" s="560"/>
      <c r="V335" s="560"/>
      <c r="W335" s="560"/>
      <c r="X335" s="560"/>
      <c r="Y335" s="560"/>
      <c r="Z335" s="560"/>
      <c r="AA335" s="560"/>
      <c r="AB335" s="560"/>
      <c r="AC335" s="560"/>
      <c r="AD335" s="560"/>
      <c r="AE335" s="561"/>
      <c r="AF335" s="218"/>
      <c r="AI335" s="148"/>
    </row>
    <row r="336" spans="4:35" s="7" customFormat="1" ht="15.75" thickBot="1" x14ac:dyDescent="0.3">
      <c r="D336" s="218"/>
      <c r="E336" s="218"/>
      <c r="F336" s="202"/>
      <c r="G336" s="517" t="s">
        <v>32</v>
      </c>
      <c r="H336" s="518"/>
      <c r="I336" s="518"/>
      <c r="J336" s="521"/>
      <c r="K336" s="521"/>
      <c r="L336" s="521"/>
      <c r="M336" s="521"/>
      <c r="N336" s="521"/>
      <c r="O336" s="521"/>
      <c r="P336" s="521"/>
      <c r="Q336" s="521"/>
      <c r="R336" s="522"/>
      <c r="T336" s="517" t="s">
        <v>32</v>
      </c>
      <c r="U336" s="518"/>
      <c r="V336" s="518"/>
      <c r="W336" s="521"/>
      <c r="X336" s="521"/>
      <c r="Y336" s="521"/>
      <c r="Z336" s="521"/>
      <c r="AA336" s="521"/>
      <c r="AB336" s="521"/>
      <c r="AC336" s="521"/>
      <c r="AD336" s="521"/>
      <c r="AE336" s="522"/>
      <c r="AF336" s="218"/>
      <c r="AI336" s="148"/>
    </row>
    <row r="337" spans="4:35" s="7" customFormat="1" x14ac:dyDescent="0.25">
      <c r="D337" s="218"/>
      <c r="E337" s="218"/>
      <c r="F337" s="218"/>
      <c r="G337" s="202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17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8"/>
      <c r="AI337" s="148"/>
    </row>
    <row r="338" spans="4:35" s="7" customFormat="1" ht="15" customHeight="1" x14ac:dyDescent="0.25">
      <c r="AI338" s="148"/>
    </row>
    <row r="339" spans="4:35" s="7" customFormat="1" x14ac:dyDescent="0.25">
      <c r="F339" s="566" t="s">
        <v>36</v>
      </c>
      <c r="G339" s="566"/>
      <c r="H339" s="566"/>
      <c r="I339" s="566"/>
      <c r="J339" s="566"/>
      <c r="K339" s="566"/>
      <c r="L339" s="566"/>
      <c r="M339" s="566"/>
      <c r="N339" s="566"/>
      <c r="O339" s="566"/>
      <c r="AH339" s="17"/>
      <c r="AI339" s="148"/>
    </row>
    <row r="340" spans="4:35" s="7" customFormat="1" x14ac:dyDescent="0.25">
      <c r="D340" s="217"/>
      <c r="E340" s="211"/>
      <c r="F340" s="566" t="s">
        <v>0</v>
      </c>
      <c r="G340" s="566"/>
      <c r="H340" s="566"/>
      <c r="I340" s="566"/>
      <c r="J340" s="566"/>
      <c r="K340" s="566"/>
      <c r="L340" s="566"/>
      <c r="M340" s="566"/>
      <c r="N340" s="566"/>
      <c r="O340" s="566"/>
      <c r="P340" s="10"/>
      <c r="Q340" s="208"/>
      <c r="R340" s="208"/>
      <c r="S340" s="208"/>
      <c r="T340" s="208"/>
      <c r="U340" s="208"/>
      <c r="V340" s="208"/>
      <c r="W340" s="208"/>
      <c r="X340" s="9"/>
      <c r="Y340" s="9"/>
      <c r="Z340" s="218"/>
      <c r="AA340" s="9"/>
      <c r="AB340" s="9"/>
      <c r="AC340" s="9"/>
      <c r="AD340" s="9"/>
      <c r="AE340" s="9"/>
      <c r="AF340" s="9"/>
      <c r="AG340" s="9"/>
      <c r="AH340" s="17"/>
      <c r="AI340" s="148"/>
    </row>
    <row r="341" spans="4:35" s="7" customFormat="1" x14ac:dyDescent="0.25">
      <c r="D341" s="205"/>
      <c r="E341" s="566" t="s">
        <v>1</v>
      </c>
      <c r="F341" s="566"/>
      <c r="G341" s="566"/>
      <c r="H341" s="566"/>
      <c r="I341" s="566"/>
      <c r="J341" s="566"/>
      <c r="K341" s="566"/>
      <c r="L341" s="566"/>
      <c r="M341" s="566"/>
      <c r="N341" s="566"/>
      <c r="O341" s="566"/>
      <c r="P341" s="10"/>
      <c r="Q341" s="11"/>
      <c r="R341" s="11"/>
      <c r="S341" s="218"/>
      <c r="T341" s="202"/>
      <c r="U341" s="202"/>
      <c r="V341" s="202"/>
      <c r="W341" s="583" t="s">
        <v>2</v>
      </c>
      <c r="X341" s="583"/>
      <c r="Y341" s="583"/>
      <c r="Z341" s="12" t="s">
        <v>100</v>
      </c>
      <c r="AA341" s="207" t="s">
        <v>46</v>
      </c>
      <c r="AB341" s="621" t="s">
        <v>383</v>
      </c>
      <c r="AC341" s="621"/>
      <c r="AD341" s="621"/>
      <c r="AE341" s="11" t="s">
        <v>3</v>
      </c>
      <c r="AF341" s="622">
        <v>2025</v>
      </c>
      <c r="AG341" s="622"/>
      <c r="AH341" s="17"/>
      <c r="AI341" s="148"/>
    </row>
    <row r="342" spans="4:35" s="7" customFormat="1" x14ac:dyDescent="0.25">
      <c r="D342" s="29"/>
      <c r="E342" s="566" t="s">
        <v>4</v>
      </c>
      <c r="F342" s="566"/>
      <c r="G342" s="566"/>
      <c r="H342" s="566"/>
      <c r="I342" s="566"/>
      <c r="J342" s="566"/>
      <c r="K342" s="566"/>
      <c r="L342" s="566"/>
      <c r="M342" s="566"/>
      <c r="N342" s="566"/>
      <c r="O342" s="566"/>
      <c r="P342" s="10"/>
      <c r="Q342" s="208"/>
      <c r="R342" s="207"/>
      <c r="S342" s="207"/>
      <c r="T342" s="207"/>
      <c r="U342" s="207"/>
      <c r="V342" s="207"/>
      <c r="W342" s="207"/>
      <c r="X342" s="207"/>
      <c r="Y342" s="207"/>
      <c r="Z342" s="202"/>
      <c r="AA342" s="207"/>
      <c r="AB342" s="9"/>
      <c r="AC342" s="9"/>
      <c r="AD342" s="9"/>
      <c r="AE342" s="9"/>
      <c r="AF342" s="9"/>
      <c r="AG342" s="9"/>
      <c r="AH342" s="17"/>
      <c r="AI342" s="148"/>
    </row>
    <row r="343" spans="4:35" s="7" customFormat="1" x14ac:dyDescent="0.25">
      <c r="D343" s="29"/>
      <c r="E343" s="632" t="s">
        <v>5</v>
      </c>
      <c r="F343" s="632"/>
      <c r="G343" s="632"/>
      <c r="H343" s="632"/>
      <c r="I343" s="632"/>
      <c r="J343" s="632"/>
      <c r="K343" s="632"/>
      <c r="L343" s="632"/>
      <c r="M343" s="632"/>
      <c r="N343" s="632"/>
      <c r="O343" s="632"/>
      <c r="P343" s="10"/>
      <c r="Q343" s="208"/>
      <c r="R343" s="208"/>
      <c r="S343" s="208"/>
      <c r="T343" s="208"/>
      <c r="U343" s="208"/>
      <c r="V343" s="208"/>
      <c r="W343" s="208"/>
      <c r="X343" s="9"/>
      <c r="Y343" s="9"/>
      <c r="Z343" s="218"/>
      <c r="AA343" s="9"/>
      <c r="AB343" s="9"/>
      <c r="AC343" s="9"/>
      <c r="AD343" s="9"/>
      <c r="AE343" s="9"/>
      <c r="AF343" s="9"/>
      <c r="AG343" s="9"/>
      <c r="AH343" s="17"/>
      <c r="AI343" s="148"/>
    </row>
    <row r="344" spans="4:35" s="7" customFormat="1" ht="18" x14ac:dyDescent="0.25">
      <c r="D344" s="4"/>
      <c r="E344" s="633"/>
      <c r="F344" s="633"/>
      <c r="G344" s="633"/>
      <c r="H344" s="633"/>
      <c r="I344" s="633"/>
      <c r="J344" s="633"/>
      <c r="K344" s="633"/>
      <c r="L344" s="633"/>
      <c r="M344" s="633"/>
      <c r="N344" s="633"/>
      <c r="O344" s="633"/>
      <c r="P344" s="624" t="s">
        <v>6</v>
      </c>
      <c r="Q344" s="624"/>
      <c r="R344" s="624"/>
      <c r="S344" s="624"/>
      <c r="T344" s="624"/>
      <c r="U344" s="624"/>
      <c r="V344" s="624"/>
      <c r="W344" s="624"/>
      <c r="X344" s="624"/>
      <c r="Y344" s="624"/>
      <c r="Z344" s="625" t="s">
        <v>395</v>
      </c>
      <c r="AA344" s="625"/>
      <c r="AB344" s="625"/>
      <c r="AC344" s="13"/>
      <c r="AD344" s="13"/>
      <c r="AE344" s="13"/>
      <c r="AF344" s="13"/>
      <c r="AG344" s="13"/>
      <c r="AH344" s="17"/>
      <c r="AI344" s="148"/>
    </row>
    <row r="345" spans="4:35" s="7" customFormat="1" x14ac:dyDescent="0.25">
      <c r="D345" s="218"/>
      <c r="E345" s="612"/>
      <c r="F345" s="612"/>
      <c r="G345" s="612"/>
      <c r="H345" s="612"/>
      <c r="I345" s="612"/>
      <c r="J345" s="612"/>
      <c r="K345" s="612"/>
      <c r="L345" s="612"/>
      <c r="M345" s="612"/>
      <c r="N345" s="612"/>
      <c r="O345" s="612"/>
      <c r="P345" s="14"/>
      <c r="Q345" s="14"/>
      <c r="R345" s="202"/>
      <c r="S345" s="202"/>
      <c r="T345" s="206"/>
      <c r="U345" s="11"/>
      <c r="V345" s="11"/>
      <c r="W345" s="9"/>
      <c r="X345" s="9"/>
      <c r="Y345" s="9"/>
      <c r="Z345" s="218"/>
      <c r="AA345" s="9"/>
      <c r="AB345" s="9"/>
      <c r="AC345" s="9"/>
      <c r="AD345" s="9"/>
      <c r="AE345" s="9"/>
      <c r="AF345" s="9"/>
      <c r="AG345" s="9"/>
      <c r="AH345" s="17"/>
      <c r="AI345" s="148"/>
    </row>
    <row r="346" spans="4:35" s="7" customFormat="1" ht="15.75" x14ac:dyDescent="0.25">
      <c r="D346" s="218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23"/>
      <c r="V346" s="23"/>
      <c r="W346" s="613" t="s">
        <v>7</v>
      </c>
      <c r="X346" s="613"/>
      <c r="Y346" s="613"/>
      <c r="Z346" s="613"/>
      <c r="AA346" s="613"/>
      <c r="AB346" s="614">
        <f>+Y370</f>
        <v>1276</v>
      </c>
      <c r="AC346" s="614"/>
      <c r="AD346" s="614"/>
      <c r="AE346" s="614"/>
      <c r="AF346" s="614"/>
      <c r="AG346" s="614"/>
      <c r="AH346" s="17"/>
      <c r="AI346" s="148"/>
    </row>
    <row r="347" spans="4:35" s="7" customFormat="1" ht="15" customHeight="1" x14ac:dyDescent="0.25">
      <c r="D347" s="5"/>
      <c r="E347" s="615" t="s">
        <v>8</v>
      </c>
      <c r="F347" s="615"/>
      <c r="G347" s="615"/>
      <c r="H347" s="615"/>
      <c r="I347" s="615"/>
      <c r="J347" s="616" t="s">
        <v>9</v>
      </c>
      <c r="K347" s="616"/>
      <c r="L347" s="616"/>
      <c r="M347" s="616"/>
      <c r="N347" s="616"/>
      <c r="O347" s="616"/>
      <c r="P347" s="616"/>
      <c r="Q347" s="616"/>
      <c r="R347" s="616"/>
      <c r="S347" s="207"/>
      <c r="T347" s="207"/>
      <c r="U347" s="207"/>
      <c r="V347" s="207"/>
      <c r="W347" s="9"/>
      <c r="X347" s="9"/>
      <c r="Y347" s="9"/>
      <c r="Z347" s="218"/>
      <c r="AA347" s="218"/>
      <c r="AB347" s="218"/>
      <c r="AC347" s="9"/>
      <c r="AD347" s="9"/>
      <c r="AE347" s="9"/>
      <c r="AF347" s="9"/>
      <c r="AG347" s="9"/>
      <c r="AH347" s="17"/>
      <c r="AI347" s="148"/>
    </row>
    <row r="348" spans="4:35" s="7" customFormat="1" ht="18" customHeight="1" x14ac:dyDescent="0.25">
      <c r="D348" s="6"/>
      <c r="E348" s="617" t="s">
        <v>10</v>
      </c>
      <c r="F348" s="617"/>
      <c r="G348" s="617"/>
      <c r="H348" s="617"/>
      <c r="I348" s="617"/>
      <c r="J348" s="617"/>
      <c r="K348" s="617"/>
      <c r="L348" s="618" t="s">
        <v>369</v>
      </c>
      <c r="M348" s="652"/>
      <c r="N348" s="652"/>
      <c r="O348" s="652"/>
      <c r="P348" s="652"/>
      <c r="Q348" s="652"/>
      <c r="R348" s="652"/>
      <c r="S348" s="652"/>
      <c r="T348" s="652"/>
      <c r="U348" s="652"/>
      <c r="V348" s="652"/>
      <c r="W348" s="652"/>
      <c r="X348" s="652"/>
      <c r="Y348" s="652"/>
      <c r="Z348" s="551" t="s">
        <v>11</v>
      </c>
      <c r="AA348" s="551"/>
      <c r="AB348" s="551"/>
      <c r="AC348" s="551"/>
      <c r="AD348" s="626" t="s">
        <v>370</v>
      </c>
      <c r="AE348" s="626"/>
      <c r="AF348" s="626"/>
      <c r="AG348" s="626"/>
      <c r="AH348" s="17"/>
      <c r="AI348" s="148"/>
    </row>
    <row r="349" spans="4:35" s="7" customFormat="1" x14ac:dyDescent="0.25">
      <c r="D349" s="14"/>
      <c r="E349" s="617" t="s">
        <v>12</v>
      </c>
      <c r="F349" s="617"/>
      <c r="G349" s="617"/>
      <c r="H349" s="617"/>
      <c r="I349" s="617"/>
      <c r="J349" s="551"/>
      <c r="K349" s="551"/>
      <c r="L349" s="551"/>
      <c r="M349" s="551"/>
      <c r="N349" s="551"/>
      <c r="O349" s="551"/>
      <c r="P349" s="551"/>
      <c r="Q349" s="551"/>
      <c r="R349" s="551"/>
      <c r="S349" s="551"/>
      <c r="T349" s="551"/>
      <c r="U349" s="551"/>
      <c r="V349" s="551"/>
      <c r="W349" s="551"/>
      <c r="X349" s="551"/>
      <c r="Y349" s="202"/>
      <c r="Z349" s="551" t="s">
        <v>11</v>
      </c>
      <c r="AA349" s="551"/>
      <c r="AB349" s="551"/>
      <c r="AC349" s="551"/>
      <c r="AD349" s="619"/>
      <c r="AE349" s="619"/>
      <c r="AF349" s="619"/>
      <c r="AG349" s="619"/>
      <c r="AH349" s="17"/>
      <c r="AI349" s="148"/>
    </row>
    <row r="350" spans="4:35" s="7" customFormat="1" ht="15" customHeight="1" x14ac:dyDescent="0.25">
      <c r="D350" s="3"/>
      <c r="E350" s="583" t="s">
        <v>13</v>
      </c>
      <c r="F350" s="583"/>
      <c r="G350" s="583"/>
      <c r="H350" s="583"/>
      <c r="I350" s="583"/>
      <c r="J350" s="584" t="s">
        <v>396</v>
      </c>
      <c r="K350" s="584"/>
      <c r="L350" s="584"/>
      <c r="M350" s="584"/>
      <c r="N350" s="584"/>
      <c r="O350" s="584"/>
      <c r="P350" s="584"/>
      <c r="Q350" s="584"/>
      <c r="R350" s="584"/>
      <c r="S350" s="584"/>
      <c r="T350" s="584"/>
      <c r="U350" s="584"/>
      <c r="V350" s="584"/>
      <c r="W350" s="584"/>
      <c r="X350" s="584"/>
      <c r="Y350" s="584"/>
      <c r="Z350" s="584"/>
      <c r="AA350" s="584"/>
      <c r="AB350" s="584"/>
      <c r="AC350" s="584"/>
      <c r="AD350" s="584"/>
      <c r="AE350" s="584"/>
      <c r="AF350" s="584"/>
      <c r="AG350" s="584"/>
      <c r="AH350" s="17"/>
      <c r="AI350" s="148"/>
    </row>
    <row r="351" spans="4:35" s="7" customFormat="1" ht="28.5" customHeight="1" x14ac:dyDescent="0.25">
      <c r="D351" s="218"/>
      <c r="E351" s="551" t="s">
        <v>14</v>
      </c>
      <c r="F351" s="551"/>
      <c r="G351" s="551"/>
      <c r="H351" s="551"/>
      <c r="I351" s="551"/>
      <c r="J351" s="649" t="s">
        <v>434</v>
      </c>
      <c r="K351" s="649"/>
      <c r="L351" s="649"/>
      <c r="M351" s="649"/>
      <c r="N351" s="649"/>
      <c r="O351" s="649"/>
      <c r="P351" s="649"/>
      <c r="Q351" s="649"/>
      <c r="R351" s="649"/>
      <c r="S351" s="649"/>
      <c r="T351" s="649"/>
      <c r="U351" s="649"/>
      <c r="V351" s="649"/>
      <c r="W351" s="649"/>
      <c r="X351" s="649"/>
      <c r="Y351" s="649"/>
      <c r="Z351" s="649"/>
      <c r="AA351" s="649"/>
      <c r="AB351" s="649"/>
      <c r="AC351" s="649"/>
      <c r="AD351" s="649"/>
      <c r="AE351" s="649"/>
      <c r="AF351" s="649"/>
      <c r="AG351" s="649"/>
      <c r="AH351" s="17"/>
      <c r="AI351" s="148">
        <f>742.4+3999.96</f>
        <v>4742.3599999999997</v>
      </c>
    </row>
    <row r="352" spans="4:35" s="7" customFormat="1" hidden="1" x14ac:dyDescent="0.25">
      <c r="D352" s="218"/>
      <c r="E352" s="209"/>
      <c r="F352" s="202"/>
      <c r="G352" s="202"/>
      <c r="H352" s="202"/>
      <c r="I352" s="202"/>
      <c r="J352" s="649"/>
      <c r="K352" s="649"/>
      <c r="L352" s="649"/>
      <c r="M352" s="649"/>
      <c r="N352" s="649"/>
      <c r="O352" s="649"/>
      <c r="P352" s="649"/>
      <c r="Q352" s="649"/>
      <c r="R352" s="649"/>
      <c r="S352" s="649"/>
      <c r="T352" s="649"/>
      <c r="U352" s="649"/>
      <c r="V352" s="649"/>
      <c r="W352" s="649"/>
      <c r="X352" s="649"/>
      <c r="Y352" s="649"/>
      <c r="Z352" s="649"/>
      <c r="AA352" s="649"/>
      <c r="AB352" s="649"/>
      <c r="AC352" s="649"/>
      <c r="AD352" s="649"/>
      <c r="AE352" s="649"/>
      <c r="AF352" s="649"/>
      <c r="AG352" s="649"/>
      <c r="AH352" s="17"/>
      <c r="AI352" s="148"/>
    </row>
    <row r="353" spans="4:35" s="7" customFormat="1" ht="15.75" x14ac:dyDescent="0.25">
      <c r="D353" s="218"/>
      <c r="E353" s="208"/>
      <c r="F353" s="208"/>
      <c r="G353" s="208"/>
      <c r="H353" s="208"/>
      <c r="I353" s="208"/>
      <c r="J353" s="208"/>
      <c r="K353" s="208"/>
      <c r="L353" s="208"/>
      <c r="M353" s="574"/>
      <c r="N353" s="574"/>
      <c r="O353" s="574"/>
      <c r="P353" s="574"/>
      <c r="Q353" s="574"/>
      <c r="R353" s="574"/>
      <c r="S353" s="574"/>
      <c r="T353" s="574"/>
      <c r="U353" s="574"/>
      <c r="V353" s="574"/>
      <c r="W353" s="574"/>
      <c r="X353" s="574"/>
      <c r="Y353" s="574"/>
      <c r="Z353" s="574"/>
      <c r="AA353" s="210"/>
      <c r="AB353" s="575"/>
      <c r="AC353" s="575"/>
      <c r="AD353" s="575"/>
      <c r="AE353" s="575"/>
      <c r="AF353" s="575"/>
      <c r="AG353" s="575"/>
      <c r="AH353" s="17"/>
      <c r="AI353" s="148"/>
    </row>
    <row r="354" spans="4:35" s="7" customFormat="1" ht="15.75" x14ac:dyDescent="0.25">
      <c r="D354" s="218"/>
      <c r="E354" s="586" t="s">
        <v>15</v>
      </c>
      <c r="F354" s="586"/>
      <c r="G354" s="586"/>
      <c r="H354" s="586"/>
      <c r="I354" s="586"/>
      <c r="J354" s="586"/>
      <c r="K354" s="586"/>
      <c r="L354" s="586"/>
      <c r="M354" s="586"/>
      <c r="N354" s="586"/>
      <c r="O354" s="586"/>
      <c r="P354" s="586"/>
      <c r="Q354" s="586"/>
      <c r="R354" s="586"/>
      <c r="S354" s="586"/>
      <c r="T354" s="586"/>
      <c r="U354" s="586"/>
      <c r="V354" s="586"/>
      <c r="W354" s="586"/>
      <c r="X354" s="586"/>
      <c r="Y354" s="586"/>
      <c r="Z354" s="586"/>
      <c r="AA354" s="586"/>
      <c r="AB354" s="586"/>
      <c r="AC354" s="586"/>
      <c r="AD354" s="586"/>
      <c r="AE354" s="586"/>
      <c r="AF354" s="586"/>
      <c r="AG354" s="586"/>
      <c r="AH354" s="17"/>
      <c r="AI354" s="148"/>
    </row>
    <row r="355" spans="4:35" s="7" customFormat="1" x14ac:dyDescent="0.25">
      <c r="D355" s="209"/>
      <c r="E355" s="9"/>
      <c r="F355" s="587" t="s">
        <v>38</v>
      </c>
      <c r="G355" s="587"/>
      <c r="H355" s="587"/>
      <c r="I355" s="588" t="s">
        <v>39</v>
      </c>
      <c r="J355" s="588"/>
      <c r="K355" s="588"/>
      <c r="L355" s="587" t="s">
        <v>40</v>
      </c>
      <c r="M355" s="587"/>
      <c r="N355" s="587"/>
      <c r="O355" s="587"/>
      <c r="P355" s="587"/>
      <c r="Q355" s="587"/>
      <c r="R355" s="589"/>
      <c r="S355" s="589"/>
      <c r="T355" s="589"/>
      <c r="U355" s="589"/>
      <c r="V355" s="207"/>
      <c r="W355" s="590" t="s">
        <v>16</v>
      </c>
      <c r="X355" s="590"/>
      <c r="Y355" s="590"/>
      <c r="Z355" s="202"/>
      <c r="AA355" s="202"/>
      <c r="AB355" s="591" t="s">
        <v>17</v>
      </c>
      <c r="AC355" s="591"/>
      <c r="AD355" s="591"/>
      <c r="AE355" s="591"/>
      <c r="AF355" s="591"/>
      <c r="AG355" s="591"/>
      <c r="AH355" s="17"/>
      <c r="AI355" s="148"/>
    </row>
    <row r="356" spans="4:35" s="7" customFormat="1" x14ac:dyDescent="0.25">
      <c r="D356" s="208"/>
      <c r="E356" s="218"/>
      <c r="F356" s="592">
        <f>+Y360*0.001</f>
        <v>1.1000000000000001</v>
      </c>
      <c r="G356" s="593"/>
      <c r="H356" s="594"/>
      <c r="I356" s="629"/>
      <c r="J356" s="630"/>
      <c r="K356" s="631"/>
      <c r="L356" s="629"/>
      <c r="M356" s="630"/>
      <c r="N356" s="631"/>
      <c r="O356" s="592"/>
      <c r="P356" s="593"/>
      <c r="Q356" s="594"/>
      <c r="R356" s="592"/>
      <c r="S356" s="593"/>
      <c r="T356" s="593"/>
      <c r="U356" s="594"/>
      <c r="V356" s="100"/>
      <c r="W356" s="595">
        <f>+Y361*75%</f>
        <v>132</v>
      </c>
      <c r="X356" s="596"/>
      <c r="Y356" s="597"/>
      <c r="Z356" s="215"/>
      <c r="AA356" s="15"/>
      <c r="AB356" s="592">
        <f>+F356+W356</f>
        <v>133.1</v>
      </c>
      <c r="AC356" s="593"/>
      <c r="AD356" s="593"/>
      <c r="AE356" s="593"/>
      <c r="AF356" s="593"/>
      <c r="AG356" s="594"/>
      <c r="AH356" s="17"/>
      <c r="AI356" s="148"/>
    </row>
    <row r="357" spans="4:35" s="7" customFormat="1" ht="15.75" x14ac:dyDescent="0.25">
      <c r="D357" s="20"/>
      <c r="E357" s="206"/>
      <c r="F357" s="206"/>
      <c r="G357" s="206"/>
      <c r="H357" s="206"/>
      <c r="I357" s="206"/>
      <c r="J357" s="206"/>
      <c r="K357" s="206"/>
      <c r="L357" s="206"/>
      <c r="M357" s="206"/>
      <c r="N357" s="206"/>
      <c r="O357" s="206"/>
      <c r="P357" s="206"/>
      <c r="Q357" s="206"/>
      <c r="R357" s="206"/>
      <c r="S357" s="206"/>
      <c r="T357" s="206"/>
      <c r="U357" s="206"/>
      <c r="V357" s="598" t="s">
        <v>18</v>
      </c>
      <c r="W357" s="598"/>
      <c r="X357" s="598"/>
      <c r="Y357" s="598"/>
      <c r="Z357" s="598"/>
      <c r="AA357" s="599"/>
      <c r="AB357" s="600">
        <f>+Y370-AB356</f>
        <v>1142.9000000000001</v>
      </c>
      <c r="AC357" s="601"/>
      <c r="AD357" s="601"/>
      <c r="AE357" s="601"/>
      <c r="AF357" s="601"/>
      <c r="AG357" s="602"/>
      <c r="AH357" s="17"/>
      <c r="AI357" s="148"/>
    </row>
    <row r="358" spans="4:35" s="7" customFormat="1" x14ac:dyDescent="0.25">
      <c r="D358" s="9"/>
      <c r="E358" s="9"/>
      <c r="F358" s="9"/>
      <c r="G358" s="9"/>
      <c r="H358" s="9"/>
      <c r="I358" s="603" t="s">
        <v>19</v>
      </c>
      <c r="J358" s="603"/>
      <c r="K358" s="603"/>
      <c r="L358" s="603"/>
      <c r="M358" s="603"/>
      <c r="N358" s="603"/>
      <c r="O358" s="603"/>
      <c r="P358" s="603"/>
      <c r="Q358" s="603"/>
      <c r="R358" s="603"/>
      <c r="S358" s="603"/>
      <c r="T358" s="603"/>
      <c r="U358" s="603"/>
      <c r="V358" s="603"/>
      <c r="W358" s="603"/>
      <c r="X358" s="603"/>
      <c r="Y358" s="604"/>
      <c r="Z358" s="604"/>
      <c r="AA358" s="604"/>
      <c r="AB358" s="604"/>
      <c r="AC358" s="604"/>
      <c r="AD358" s="604"/>
      <c r="AE358" s="604"/>
      <c r="AF358" s="9"/>
      <c r="AG358" s="9"/>
      <c r="AH358" s="17"/>
      <c r="AI358" s="148"/>
    </row>
    <row r="359" spans="4:35" s="7" customFormat="1" x14ac:dyDescent="0.25">
      <c r="D359" s="218"/>
      <c r="E359" s="9"/>
      <c r="F359" s="9"/>
      <c r="G359" s="9"/>
      <c r="H359" s="9"/>
      <c r="I359" s="567" t="s">
        <v>20</v>
      </c>
      <c r="J359" s="568"/>
      <c r="K359" s="567" t="s">
        <v>21</v>
      </c>
      <c r="L359" s="568"/>
      <c r="M359" s="567" t="s">
        <v>22</v>
      </c>
      <c r="N359" s="568"/>
      <c r="O359" s="567" t="s">
        <v>23</v>
      </c>
      <c r="P359" s="568"/>
      <c r="Q359" s="567" t="s">
        <v>24</v>
      </c>
      <c r="R359" s="568"/>
      <c r="S359" s="567" t="s">
        <v>25</v>
      </c>
      <c r="T359" s="568"/>
      <c r="U359" s="569" t="s">
        <v>26</v>
      </c>
      <c r="V359" s="570"/>
      <c r="W359" s="569" t="s">
        <v>47</v>
      </c>
      <c r="X359" s="570"/>
      <c r="Y359" s="571" t="s">
        <v>27</v>
      </c>
      <c r="Z359" s="572"/>
      <c r="AA359" s="572"/>
      <c r="AB359" s="572"/>
      <c r="AC359" s="572"/>
      <c r="AD359" s="572"/>
      <c r="AE359" s="573"/>
      <c r="AF359" s="16"/>
      <c r="AG359" s="16"/>
      <c r="AH359" s="17"/>
      <c r="AI359" s="148"/>
    </row>
    <row r="360" spans="4:35" s="7" customFormat="1" ht="15.75" x14ac:dyDescent="0.25">
      <c r="D360" s="206"/>
      <c r="E360" s="9"/>
      <c r="F360" s="9"/>
      <c r="G360" s="9"/>
      <c r="H360" s="9"/>
      <c r="I360" s="529"/>
      <c r="J360" s="530"/>
      <c r="K360" s="529"/>
      <c r="L360" s="530"/>
      <c r="M360" s="529"/>
      <c r="N360" s="530"/>
      <c r="O360" s="529" t="s">
        <v>359</v>
      </c>
      <c r="P360" s="530"/>
      <c r="Q360" s="529" t="s">
        <v>60</v>
      </c>
      <c r="R360" s="530"/>
      <c r="S360" s="562" t="s">
        <v>43</v>
      </c>
      <c r="T360" s="563"/>
      <c r="U360" s="529" t="s">
        <v>28</v>
      </c>
      <c r="V360" s="530"/>
      <c r="W360" s="529"/>
      <c r="X360" s="530"/>
      <c r="Y360" s="531">
        <v>1100</v>
      </c>
      <c r="Z360" s="532"/>
      <c r="AA360" s="532"/>
      <c r="AB360" s="532"/>
      <c r="AC360" s="532"/>
      <c r="AD360" s="532"/>
      <c r="AE360" s="533"/>
      <c r="AF360" s="16"/>
      <c r="AG360" s="16"/>
      <c r="AH360" s="17"/>
      <c r="AI360" s="148"/>
    </row>
    <row r="361" spans="4:35" s="7" customFormat="1" ht="15.75" x14ac:dyDescent="0.25">
      <c r="D361" s="9"/>
      <c r="E361" s="9"/>
      <c r="F361" s="9"/>
      <c r="G361" s="9"/>
      <c r="H361" s="9"/>
      <c r="I361" s="562"/>
      <c r="J361" s="563"/>
      <c r="K361" s="562"/>
      <c r="L361" s="563"/>
      <c r="M361" s="562"/>
      <c r="N361" s="563"/>
      <c r="O361" s="529" t="s">
        <v>294</v>
      </c>
      <c r="P361" s="530"/>
      <c r="Q361" s="529" t="s">
        <v>37</v>
      </c>
      <c r="R361" s="530"/>
      <c r="S361" s="562" t="s">
        <v>35</v>
      </c>
      <c r="T361" s="563"/>
      <c r="U361" s="529" t="s">
        <v>28</v>
      </c>
      <c r="V361" s="530"/>
      <c r="W361" s="529"/>
      <c r="X361" s="530"/>
      <c r="Y361" s="531">
        <v>176</v>
      </c>
      <c r="Z361" s="532"/>
      <c r="AA361" s="532"/>
      <c r="AB361" s="532"/>
      <c r="AC361" s="532"/>
      <c r="AD361" s="532"/>
      <c r="AE361" s="533"/>
      <c r="AF361" s="16"/>
      <c r="AG361" s="16"/>
      <c r="AH361" s="17"/>
      <c r="AI361" s="148"/>
    </row>
    <row r="362" spans="4:35" s="7" customFormat="1" ht="15.75" x14ac:dyDescent="0.25">
      <c r="D362" s="9"/>
      <c r="E362" s="9"/>
      <c r="F362" s="9"/>
      <c r="G362" s="9"/>
      <c r="H362" s="9"/>
      <c r="I362" s="562"/>
      <c r="J362" s="563"/>
      <c r="K362" s="562"/>
      <c r="L362" s="563"/>
      <c r="M362" s="562"/>
      <c r="N362" s="563"/>
      <c r="O362" s="529"/>
      <c r="P362" s="530"/>
      <c r="Q362" s="529"/>
      <c r="R362" s="530"/>
      <c r="S362" s="562"/>
      <c r="T362" s="563"/>
      <c r="U362" s="529"/>
      <c r="V362" s="530"/>
      <c r="W362" s="529"/>
      <c r="X362" s="530"/>
      <c r="Y362" s="531"/>
      <c r="Z362" s="532"/>
      <c r="AA362" s="532"/>
      <c r="AB362" s="532"/>
      <c r="AC362" s="532"/>
      <c r="AD362" s="532"/>
      <c r="AE362" s="533"/>
      <c r="AF362" s="16"/>
      <c r="AG362" s="16"/>
      <c r="AH362" s="17"/>
      <c r="AI362" s="148">
        <f>Y360+Y361+Y362</f>
        <v>1276</v>
      </c>
    </row>
    <row r="363" spans="4:35" s="7" customFormat="1" ht="15.75" x14ac:dyDescent="0.25">
      <c r="D363" s="9"/>
      <c r="E363" s="9"/>
      <c r="F363" s="9"/>
      <c r="G363" s="9"/>
      <c r="H363" s="9"/>
      <c r="I363" s="562"/>
      <c r="J363" s="563"/>
      <c r="K363" s="562"/>
      <c r="L363" s="563"/>
      <c r="M363" s="562"/>
      <c r="N363" s="563"/>
      <c r="O363" s="529"/>
      <c r="P363" s="530"/>
      <c r="Q363" s="529"/>
      <c r="R363" s="530"/>
      <c r="S363" s="562"/>
      <c r="T363" s="563"/>
      <c r="U363" s="529"/>
      <c r="V363" s="530"/>
      <c r="W363" s="529"/>
      <c r="X363" s="530"/>
      <c r="Y363" s="531"/>
      <c r="Z363" s="532"/>
      <c r="AA363" s="532"/>
      <c r="AB363" s="532"/>
      <c r="AC363" s="532"/>
      <c r="AD363" s="532"/>
      <c r="AE363" s="533"/>
      <c r="AF363" s="16"/>
      <c r="AG363" s="16"/>
      <c r="AI363" s="148"/>
    </row>
    <row r="364" spans="4:35" s="7" customFormat="1" ht="15.75" x14ac:dyDescent="0.25">
      <c r="D364" s="9"/>
      <c r="E364" s="9"/>
      <c r="F364" s="9"/>
      <c r="G364" s="9"/>
      <c r="H364" s="9"/>
      <c r="I364" s="562"/>
      <c r="J364" s="563"/>
      <c r="K364" s="562"/>
      <c r="L364" s="563"/>
      <c r="M364" s="562"/>
      <c r="N364" s="563"/>
      <c r="O364" s="529"/>
      <c r="P364" s="530"/>
      <c r="Q364" s="529"/>
      <c r="R364" s="530"/>
      <c r="S364" s="529"/>
      <c r="T364" s="530"/>
      <c r="U364" s="529"/>
      <c r="V364" s="530"/>
      <c r="W364" s="529"/>
      <c r="X364" s="530"/>
      <c r="Y364" s="531"/>
      <c r="Z364" s="532"/>
      <c r="AA364" s="532"/>
      <c r="AB364" s="532"/>
      <c r="AC364" s="532"/>
      <c r="AD364" s="532"/>
      <c r="AE364" s="533"/>
      <c r="AF364" s="16"/>
      <c r="AG364" s="16"/>
      <c r="AI364" s="148"/>
    </row>
    <row r="365" spans="4:35" s="7" customFormat="1" ht="15.75" x14ac:dyDescent="0.25">
      <c r="D365" s="9"/>
      <c r="E365" s="9"/>
      <c r="F365" s="9"/>
      <c r="G365" s="9"/>
      <c r="H365" s="9"/>
      <c r="I365" s="562"/>
      <c r="J365" s="563"/>
      <c r="K365" s="562"/>
      <c r="L365" s="563"/>
      <c r="M365" s="562"/>
      <c r="N365" s="563"/>
      <c r="O365" s="529"/>
      <c r="P365" s="530"/>
      <c r="Q365" s="529"/>
      <c r="R365" s="530"/>
      <c r="S365" s="529"/>
      <c r="T365" s="530"/>
      <c r="U365" s="529"/>
      <c r="V365" s="530"/>
      <c r="W365" s="529"/>
      <c r="X365" s="530"/>
      <c r="Y365" s="531"/>
      <c r="Z365" s="532"/>
      <c r="AA365" s="532"/>
      <c r="AB365" s="532"/>
      <c r="AC365" s="532"/>
      <c r="AD365" s="532"/>
      <c r="AE365" s="533"/>
      <c r="AF365" s="16"/>
      <c r="AG365" s="16"/>
      <c r="AI365" s="148"/>
    </row>
    <row r="366" spans="4:35" s="7" customFormat="1" ht="15.75" x14ac:dyDescent="0.25">
      <c r="D366" s="9"/>
      <c r="E366" s="9"/>
      <c r="F366" s="9"/>
      <c r="G366" s="9"/>
      <c r="H366" s="9"/>
      <c r="I366" s="562"/>
      <c r="J366" s="563"/>
      <c r="K366" s="562"/>
      <c r="L366" s="563"/>
      <c r="M366" s="562"/>
      <c r="N366" s="563"/>
      <c r="O366" s="529"/>
      <c r="P366" s="530"/>
      <c r="Q366" s="529"/>
      <c r="R366" s="530"/>
      <c r="S366" s="529"/>
      <c r="T366" s="530"/>
      <c r="U366" s="529"/>
      <c r="V366" s="530"/>
      <c r="W366" s="529"/>
      <c r="X366" s="530"/>
      <c r="Y366" s="531"/>
      <c r="Z366" s="532"/>
      <c r="AA366" s="532"/>
      <c r="AB366" s="532"/>
      <c r="AC366" s="532"/>
      <c r="AD366" s="532"/>
      <c r="AE366" s="533"/>
      <c r="AF366" s="16"/>
      <c r="AG366" s="16"/>
      <c r="AH366" s="17"/>
      <c r="AI366" s="148"/>
    </row>
    <row r="367" spans="4:35" s="7" customFormat="1" ht="15.75" x14ac:dyDescent="0.25">
      <c r="D367" s="9"/>
      <c r="E367" s="9"/>
      <c r="F367" s="9"/>
      <c r="G367" s="9"/>
      <c r="H367" s="9"/>
      <c r="I367" s="529"/>
      <c r="J367" s="530"/>
      <c r="K367" s="529"/>
      <c r="L367" s="530"/>
      <c r="M367" s="529"/>
      <c r="N367" s="530"/>
      <c r="O367" s="529"/>
      <c r="P367" s="530"/>
      <c r="Q367" s="529"/>
      <c r="R367" s="530"/>
      <c r="S367" s="529"/>
      <c r="T367" s="530"/>
      <c r="U367" s="529"/>
      <c r="V367" s="530"/>
      <c r="W367" s="529"/>
      <c r="X367" s="530"/>
      <c r="Y367" s="531"/>
      <c r="Z367" s="532"/>
      <c r="AA367" s="532"/>
      <c r="AB367" s="532"/>
      <c r="AC367" s="532"/>
      <c r="AD367" s="532"/>
      <c r="AE367" s="533"/>
      <c r="AF367" s="16"/>
      <c r="AG367" s="16"/>
      <c r="AH367" s="17"/>
      <c r="AI367" s="148"/>
    </row>
    <row r="368" spans="4:35" s="7" customFormat="1" ht="15.75" x14ac:dyDescent="0.25">
      <c r="D368" s="9"/>
      <c r="E368" s="9"/>
      <c r="F368" s="9"/>
      <c r="G368" s="9"/>
      <c r="H368" s="9"/>
      <c r="I368" s="529"/>
      <c r="J368" s="530"/>
      <c r="K368" s="529"/>
      <c r="L368" s="530"/>
      <c r="M368" s="529"/>
      <c r="N368" s="530"/>
      <c r="O368" s="529"/>
      <c r="P368" s="530"/>
      <c r="Q368" s="529"/>
      <c r="R368" s="530"/>
      <c r="S368" s="529"/>
      <c r="T368" s="530"/>
      <c r="U368" s="529"/>
      <c r="V368" s="530"/>
      <c r="W368" s="529"/>
      <c r="X368" s="530"/>
      <c r="Y368" s="531"/>
      <c r="Z368" s="532"/>
      <c r="AA368" s="532"/>
      <c r="AB368" s="532"/>
      <c r="AC368" s="532"/>
      <c r="AD368" s="532"/>
      <c r="AE368" s="533"/>
      <c r="AF368" s="16"/>
      <c r="AG368" s="16"/>
      <c r="AH368" s="17"/>
      <c r="AI368" s="148"/>
    </row>
    <row r="369" spans="4:35" s="7" customFormat="1" ht="15.75" x14ac:dyDescent="0.25">
      <c r="D369" s="9"/>
      <c r="E369" s="9"/>
      <c r="F369" s="9"/>
      <c r="G369" s="9"/>
      <c r="H369" s="9"/>
      <c r="I369" s="529"/>
      <c r="J369" s="530"/>
      <c r="K369" s="529"/>
      <c r="L369" s="530"/>
      <c r="M369" s="529"/>
      <c r="N369" s="530"/>
      <c r="O369" s="529"/>
      <c r="P369" s="530"/>
      <c r="Q369" s="529"/>
      <c r="R369" s="530"/>
      <c r="S369" s="529"/>
      <c r="T369" s="530"/>
      <c r="U369" s="529"/>
      <c r="V369" s="530"/>
      <c r="W369" s="529"/>
      <c r="X369" s="530"/>
      <c r="Y369" s="531"/>
      <c r="Z369" s="532"/>
      <c r="AA369" s="532"/>
      <c r="AB369" s="532"/>
      <c r="AC369" s="532"/>
      <c r="AD369" s="532"/>
      <c r="AE369" s="533"/>
      <c r="AF369" s="16"/>
      <c r="AG369" s="16"/>
      <c r="AH369" s="17"/>
      <c r="AI369" s="148"/>
    </row>
    <row r="370" spans="4:35" s="7" customFormat="1" ht="16.5" thickBot="1" x14ac:dyDescent="0.3">
      <c r="D370" s="9"/>
      <c r="E370" s="9"/>
      <c r="F370" s="9"/>
      <c r="G370" s="9"/>
      <c r="H370" s="9"/>
      <c r="I370" s="534"/>
      <c r="J370" s="535"/>
      <c r="K370" s="534"/>
      <c r="L370" s="535"/>
      <c r="M370" s="534"/>
      <c r="N370" s="535"/>
      <c r="O370" s="534"/>
      <c r="P370" s="535"/>
      <c r="Q370" s="534"/>
      <c r="R370" s="535"/>
      <c r="S370" s="536"/>
      <c r="T370" s="537"/>
      <c r="U370" s="538" t="s">
        <v>29</v>
      </c>
      <c r="V370" s="539"/>
      <c r="W370" s="539"/>
      <c r="X370" s="540"/>
      <c r="Y370" s="541">
        <f>SUM(Y360:AE369)</f>
        <v>1276</v>
      </c>
      <c r="Z370" s="542"/>
      <c r="AA370" s="542"/>
      <c r="AB370" s="542"/>
      <c r="AC370" s="542"/>
      <c r="AD370" s="542"/>
      <c r="AE370" s="543"/>
      <c r="AF370" s="9"/>
      <c r="AG370" s="16"/>
      <c r="AH370" s="17"/>
      <c r="AI370" s="148"/>
    </row>
    <row r="371" spans="4:35" s="7" customFormat="1" ht="15.75" thickBot="1" x14ac:dyDescent="0.3">
      <c r="D371" s="9"/>
      <c r="E371" s="9"/>
      <c r="F371" s="9"/>
      <c r="G371" s="9"/>
      <c r="H371" s="544" t="s">
        <v>30</v>
      </c>
      <c r="I371" s="545"/>
      <c r="J371" s="545"/>
      <c r="K371" s="545"/>
      <c r="L371" s="545"/>
      <c r="M371" s="545"/>
      <c r="N371" s="545"/>
      <c r="O371" s="545"/>
      <c r="P371" s="545"/>
      <c r="Q371" s="545"/>
      <c r="R371" s="545"/>
      <c r="S371" s="546"/>
      <c r="T371" s="22"/>
      <c r="U371" s="544" t="s">
        <v>31</v>
      </c>
      <c r="V371" s="545"/>
      <c r="W371" s="545"/>
      <c r="X371" s="545"/>
      <c r="Y371" s="545"/>
      <c r="Z371" s="545"/>
      <c r="AA371" s="545"/>
      <c r="AB371" s="545"/>
      <c r="AC371" s="545"/>
      <c r="AD371" s="545"/>
      <c r="AE371" s="545"/>
      <c r="AF371" s="546"/>
      <c r="AG371" s="16"/>
      <c r="AH371" s="17"/>
      <c r="AI371" s="148"/>
    </row>
    <row r="372" spans="4:35" s="7" customFormat="1" x14ac:dyDescent="0.25">
      <c r="D372" s="9"/>
      <c r="E372" s="218"/>
      <c r="F372" s="218"/>
      <c r="G372" s="218"/>
      <c r="H372" s="547"/>
      <c r="I372" s="548"/>
      <c r="J372" s="548"/>
      <c r="K372" s="548"/>
      <c r="L372" s="548"/>
      <c r="M372" s="548"/>
      <c r="N372" s="548"/>
      <c r="O372" s="548"/>
      <c r="P372" s="548"/>
      <c r="Q372" s="548"/>
      <c r="R372" s="548"/>
      <c r="S372" s="549"/>
      <c r="T372" s="202"/>
      <c r="U372" s="547"/>
      <c r="V372" s="548"/>
      <c r="W372" s="548"/>
      <c r="X372" s="548"/>
      <c r="Y372" s="548"/>
      <c r="Z372" s="548"/>
      <c r="AA372" s="548"/>
      <c r="AB372" s="548"/>
      <c r="AC372" s="548"/>
      <c r="AD372" s="548"/>
      <c r="AE372" s="548"/>
      <c r="AF372" s="549"/>
      <c r="AG372" s="15"/>
      <c r="AH372" s="17"/>
      <c r="AI372" s="148"/>
    </row>
    <row r="373" spans="4:35" s="7" customFormat="1" x14ac:dyDescent="0.25">
      <c r="D373" s="9"/>
      <c r="E373" s="218"/>
      <c r="F373" s="218"/>
      <c r="G373" s="218"/>
      <c r="H373" s="550"/>
      <c r="I373" s="551"/>
      <c r="J373" s="551"/>
      <c r="K373" s="551"/>
      <c r="L373" s="551"/>
      <c r="M373" s="551"/>
      <c r="N373" s="551"/>
      <c r="O373" s="551"/>
      <c r="P373" s="551"/>
      <c r="Q373" s="551"/>
      <c r="R373" s="551"/>
      <c r="S373" s="552"/>
      <c r="T373" s="202"/>
      <c r="U373" s="550"/>
      <c r="V373" s="551"/>
      <c r="W373" s="551"/>
      <c r="X373" s="551"/>
      <c r="Y373" s="551"/>
      <c r="Z373" s="551"/>
      <c r="AA373" s="551"/>
      <c r="AB373" s="551"/>
      <c r="AC373" s="551"/>
      <c r="AD373" s="551"/>
      <c r="AE373" s="551"/>
      <c r="AF373" s="552"/>
      <c r="AG373" s="15"/>
      <c r="AH373" s="17"/>
      <c r="AI373" s="148"/>
    </row>
    <row r="374" spans="4:35" s="7" customFormat="1" x14ac:dyDescent="0.25">
      <c r="D374" s="9"/>
      <c r="E374" s="218"/>
      <c r="F374" s="218"/>
      <c r="G374" s="218"/>
      <c r="H374" s="550"/>
      <c r="I374" s="551"/>
      <c r="J374" s="551"/>
      <c r="K374" s="551"/>
      <c r="L374" s="551"/>
      <c r="M374" s="551"/>
      <c r="N374" s="551"/>
      <c r="O374" s="551"/>
      <c r="P374" s="551"/>
      <c r="Q374" s="551"/>
      <c r="R374" s="551"/>
      <c r="S374" s="552"/>
      <c r="T374" s="202"/>
      <c r="U374" s="550"/>
      <c r="V374" s="551"/>
      <c r="W374" s="551"/>
      <c r="X374" s="551"/>
      <c r="Y374" s="551"/>
      <c r="Z374" s="551"/>
      <c r="AA374" s="551"/>
      <c r="AB374" s="551"/>
      <c r="AC374" s="551"/>
      <c r="AD374" s="551"/>
      <c r="AE374" s="551"/>
      <c r="AF374" s="552"/>
      <c r="AG374" s="15"/>
      <c r="AH374" s="17"/>
      <c r="AI374" s="148"/>
    </row>
    <row r="375" spans="4:35" s="7" customFormat="1" ht="15.75" thickBot="1" x14ac:dyDescent="0.3">
      <c r="D375" s="9"/>
      <c r="E375" s="218"/>
      <c r="F375" s="218"/>
      <c r="G375" s="218"/>
      <c r="H375" s="553"/>
      <c r="I375" s="554"/>
      <c r="J375" s="554"/>
      <c r="K375" s="554"/>
      <c r="L375" s="554"/>
      <c r="M375" s="554"/>
      <c r="N375" s="554"/>
      <c r="O375" s="554"/>
      <c r="P375" s="554"/>
      <c r="Q375" s="554"/>
      <c r="R375" s="554"/>
      <c r="S375" s="555"/>
      <c r="T375" s="202"/>
      <c r="U375" s="553"/>
      <c r="V375" s="554"/>
      <c r="W375" s="554"/>
      <c r="X375" s="554"/>
      <c r="Y375" s="554"/>
      <c r="Z375" s="554"/>
      <c r="AA375" s="554"/>
      <c r="AB375" s="554"/>
      <c r="AC375" s="554"/>
      <c r="AD375" s="554"/>
      <c r="AE375" s="554"/>
      <c r="AF375" s="555"/>
      <c r="AG375" s="15"/>
      <c r="AH375" s="17"/>
      <c r="AI375" s="148"/>
    </row>
    <row r="376" spans="4:35" s="7" customFormat="1" ht="15.75" thickBot="1" x14ac:dyDescent="0.3">
      <c r="D376" s="9"/>
      <c r="E376" s="218"/>
      <c r="F376" s="218"/>
      <c r="G376" s="218"/>
      <c r="H376" s="517" t="s">
        <v>32</v>
      </c>
      <c r="I376" s="518"/>
      <c r="J376" s="518"/>
      <c r="K376" s="519">
        <v>45674</v>
      </c>
      <c r="L376" s="519"/>
      <c r="M376" s="519"/>
      <c r="N376" s="519"/>
      <c r="O376" s="519"/>
      <c r="P376" s="519"/>
      <c r="Q376" s="519"/>
      <c r="R376" s="519"/>
      <c r="S376" s="520"/>
      <c r="T376" s="202"/>
      <c r="U376" s="517" t="s">
        <v>32</v>
      </c>
      <c r="V376" s="518"/>
      <c r="W376" s="518"/>
      <c r="X376" s="521"/>
      <c r="Y376" s="521"/>
      <c r="Z376" s="521"/>
      <c r="AA376" s="521"/>
      <c r="AB376" s="521"/>
      <c r="AC376" s="521"/>
      <c r="AD376" s="521"/>
      <c r="AE376" s="521"/>
      <c r="AF376" s="522"/>
      <c r="AG376" s="15"/>
      <c r="AH376" s="17"/>
      <c r="AI376" s="148"/>
    </row>
    <row r="377" spans="4:35" s="7" customFormat="1" ht="15.75" thickBot="1" x14ac:dyDescent="0.3">
      <c r="D377" s="218"/>
      <c r="E377" s="218"/>
      <c r="F377" s="218"/>
      <c r="G377" s="218"/>
      <c r="H377" s="523" t="s">
        <v>33</v>
      </c>
      <c r="I377" s="524"/>
      <c r="J377" s="524"/>
      <c r="K377" s="524"/>
      <c r="L377" s="524"/>
      <c r="M377" s="524"/>
      <c r="N377" s="524"/>
      <c r="O377" s="524"/>
      <c r="P377" s="524"/>
      <c r="Q377" s="524"/>
      <c r="R377" s="524"/>
      <c r="S377" s="525"/>
      <c r="U377" s="523" t="s">
        <v>34</v>
      </c>
      <c r="V377" s="524"/>
      <c r="W377" s="524"/>
      <c r="X377" s="524"/>
      <c r="Y377" s="524"/>
      <c r="Z377" s="524"/>
      <c r="AA377" s="524"/>
      <c r="AB377" s="524"/>
      <c r="AC377" s="524"/>
      <c r="AD377" s="524"/>
      <c r="AE377" s="524"/>
      <c r="AF377" s="525"/>
      <c r="AG377" s="15"/>
      <c r="AH377" s="17"/>
      <c r="AI377" s="148"/>
    </row>
    <row r="378" spans="4:35" s="7" customFormat="1" x14ac:dyDescent="0.25">
      <c r="D378" s="218"/>
      <c r="E378" s="218"/>
      <c r="F378" s="218"/>
      <c r="G378" s="218"/>
      <c r="H378" s="526"/>
      <c r="I378" s="527"/>
      <c r="J378" s="527"/>
      <c r="K378" s="527"/>
      <c r="L378" s="527"/>
      <c r="M378" s="527"/>
      <c r="N378" s="527"/>
      <c r="O378" s="527"/>
      <c r="P378" s="527"/>
      <c r="Q378" s="527"/>
      <c r="R378" s="527"/>
      <c r="S378" s="528"/>
      <c r="U378" s="526"/>
      <c r="V378" s="527"/>
      <c r="W378" s="527"/>
      <c r="X378" s="527"/>
      <c r="Y378" s="527"/>
      <c r="Z378" s="527"/>
      <c r="AA378" s="527"/>
      <c r="AB378" s="527"/>
      <c r="AC378" s="527"/>
      <c r="AD378" s="527"/>
      <c r="AE378" s="527"/>
      <c r="AF378" s="528"/>
      <c r="AG378" s="15"/>
      <c r="AH378" s="17"/>
      <c r="AI378" s="148"/>
    </row>
    <row r="379" spans="4:35" s="7" customFormat="1" x14ac:dyDescent="0.25">
      <c r="D379" s="218"/>
      <c r="E379" s="218"/>
      <c r="F379" s="218"/>
      <c r="G379" s="218"/>
      <c r="H379" s="556"/>
      <c r="I379" s="557"/>
      <c r="J379" s="557"/>
      <c r="K379" s="557"/>
      <c r="L379" s="557"/>
      <c r="M379" s="557"/>
      <c r="N379" s="557"/>
      <c r="O379" s="557"/>
      <c r="P379" s="557"/>
      <c r="Q379" s="557"/>
      <c r="R379" s="557"/>
      <c r="S379" s="558"/>
      <c r="U379" s="556"/>
      <c r="V379" s="557"/>
      <c r="W379" s="557"/>
      <c r="X379" s="557"/>
      <c r="Y379" s="557"/>
      <c r="Z379" s="557"/>
      <c r="AA379" s="557"/>
      <c r="AB379" s="557"/>
      <c r="AC379" s="557"/>
      <c r="AD379" s="557"/>
      <c r="AE379" s="557"/>
      <c r="AF379" s="558"/>
      <c r="AG379" s="218"/>
      <c r="AH379" s="17"/>
      <c r="AI379" s="148"/>
    </row>
    <row r="380" spans="4:35" s="7" customFormat="1" x14ac:dyDescent="0.25">
      <c r="D380" s="218"/>
      <c r="E380" s="218"/>
      <c r="F380" s="218"/>
      <c r="G380" s="218"/>
      <c r="H380" s="556"/>
      <c r="I380" s="557"/>
      <c r="J380" s="557"/>
      <c r="K380" s="557"/>
      <c r="L380" s="557"/>
      <c r="M380" s="557"/>
      <c r="N380" s="557"/>
      <c r="O380" s="557"/>
      <c r="P380" s="557"/>
      <c r="Q380" s="557"/>
      <c r="R380" s="557"/>
      <c r="S380" s="558"/>
      <c r="U380" s="556"/>
      <c r="V380" s="557"/>
      <c r="W380" s="557"/>
      <c r="X380" s="557"/>
      <c r="Y380" s="557"/>
      <c r="Z380" s="557"/>
      <c r="AA380" s="557"/>
      <c r="AB380" s="557"/>
      <c r="AC380" s="557"/>
      <c r="AD380" s="557"/>
      <c r="AE380" s="557"/>
      <c r="AF380" s="558"/>
      <c r="AG380" s="218"/>
      <c r="AH380" s="17"/>
      <c r="AI380" s="148"/>
    </row>
    <row r="381" spans="4:35" s="7" customFormat="1" ht="15.75" thickBot="1" x14ac:dyDescent="0.3">
      <c r="D381" s="218"/>
      <c r="E381" s="218"/>
      <c r="F381" s="218"/>
      <c r="G381" s="218"/>
      <c r="H381" s="559"/>
      <c r="I381" s="560"/>
      <c r="J381" s="560"/>
      <c r="K381" s="560"/>
      <c r="L381" s="560"/>
      <c r="M381" s="560"/>
      <c r="N381" s="560"/>
      <c r="O381" s="560"/>
      <c r="P381" s="560"/>
      <c r="Q381" s="560"/>
      <c r="R381" s="560"/>
      <c r="S381" s="561"/>
      <c r="U381" s="559"/>
      <c r="V381" s="560"/>
      <c r="W381" s="560"/>
      <c r="X381" s="560"/>
      <c r="Y381" s="560"/>
      <c r="Z381" s="560"/>
      <c r="AA381" s="560"/>
      <c r="AB381" s="560"/>
      <c r="AC381" s="560"/>
      <c r="AD381" s="560"/>
      <c r="AE381" s="560"/>
      <c r="AF381" s="561"/>
      <c r="AG381" s="218"/>
      <c r="AH381" s="17"/>
      <c r="AI381" s="148"/>
    </row>
    <row r="382" spans="4:35" s="7" customFormat="1" ht="15.75" thickBot="1" x14ac:dyDescent="0.3">
      <c r="D382" s="218"/>
      <c r="E382" s="218"/>
      <c r="F382" s="218"/>
      <c r="G382" s="202"/>
      <c r="H382" s="517" t="s">
        <v>32</v>
      </c>
      <c r="I382" s="518"/>
      <c r="J382" s="518"/>
      <c r="K382" s="521"/>
      <c r="L382" s="521"/>
      <c r="M382" s="521"/>
      <c r="N382" s="521"/>
      <c r="O382" s="521"/>
      <c r="P382" s="521"/>
      <c r="Q382" s="521"/>
      <c r="R382" s="521"/>
      <c r="S382" s="522"/>
      <c r="T382" s="35"/>
      <c r="U382" s="517" t="s">
        <v>32</v>
      </c>
      <c r="V382" s="518"/>
      <c r="W382" s="518"/>
      <c r="X382" s="521"/>
      <c r="Y382" s="521"/>
      <c r="Z382" s="521"/>
      <c r="AA382" s="521"/>
      <c r="AB382" s="521"/>
      <c r="AC382" s="521"/>
      <c r="AD382" s="521"/>
      <c r="AE382" s="521"/>
      <c r="AF382" s="522"/>
      <c r="AG382" s="218"/>
      <c r="AH382" s="17"/>
      <c r="AI382" s="148"/>
    </row>
    <row r="383" spans="4:35" s="7" customFormat="1" x14ac:dyDescent="0.25">
      <c r="AH383" s="17"/>
      <c r="AI383" s="148"/>
    </row>
    <row r="384" spans="4:35" s="7" customFormat="1" x14ac:dyDescent="0.25">
      <c r="F384" s="566" t="s">
        <v>36</v>
      </c>
      <c r="G384" s="566"/>
      <c r="H384" s="566"/>
      <c r="I384" s="566"/>
      <c r="J384" s="566"/>
      <c r="K384" s="566"/>
      <c r="L384" s="566"/>
      <c r="M384" s="566"/>
      <c r="N384" s="566"/>
      <c r="O384" s="566"/>
      <c r="AH384" s="17"/>
      <c r="AI384" s="148"/>
    </row>
    <row r="385" spans="4:35" s="7" customFormat="1" x14ac:dyDescent="0.25">
      <c r="D385" s="217"/>
      <c r="E385" s="211"/>
      <c r="F385" s="566" t="s">
        <v>0</v>
      </c>
      <c r="G385" s="566"/>
      <c r="H385" s="566"/>
      <c r="I385" s="566"/>
      <c r="J385" s="566"/>
      <c r="K385" s="566"/>
      <c r="L385" s="566"/>
      <c r="M385" s="566"/>
      <c r="N385" s="566"/>
      <c r="O385" s="566"/>
      <c r="P385" s="10"/>
      <c r="Q385" s="208"/>
      <c r="R385" s="208"/>
      <c r="S385" s="208"/>
      <c r="T385" s="208"/>
      <c r="U385" s="208"/>
      <c r="V385" s="208"/>
      <c r="W385" s="208"/>
      <c r="X385" s="9"/>
      <c r="Y385" s="9"/>
      <c r="Z385" s="218"/>
      <c r="AA385" s="9"/>
      <c r="AB385" s="9"/>
      <c r="AC385" s="9"/>
      <c r="AD385" s="9"/>
      <c r="AE385" s="9"/>
      <c r="AF385" s="9"/>
      <c r="AG385" s="9"/>
      <c r="AH385" s="17"/>
      <c r="AI385" s="148"/>
    </row>
    <row r="386" spans="4:35" s="7" customFormat="1" x14ac:dyDescent="0.25">
      <c r="D386" s="205"/>
      <c r="E386" s="566" t="s">
        <v>1</v>
      </c>
      <c r="F386" s="566"/>
      <c r="G386" s="566"/>
      <c r="H386" s="566"/>
      <c r="I386" s="566"/>
      <c r="J386" s="566"/>
      <c r="K386" s="566"/>
      <c r="L386" s="566"/>
      <c r="M386" s="566"/>
      <c r="N386" s="566"/>
      <c r="O386" s="566"/>
      <c r="P386" s="10"/>
      <c r="Q386" s="11"/>
      <c r="R386" s="11"/>
      <c r="S386" s="218"/>
      <c r="T386" s="202"/>
      <c r="U386" s="202"/>
      <c r="V386" s="202"/>
      <c r="W386" s="583" t="s">
        <v>2</v>
      </c>
      <c r="X386" s="583"/>
      <c r="Y386" s="583"/>
      <c r="Z386" s="12" t="s">
        <v>100</v>
      </c>
      <c r="AA386" s="207" t="s">
        <v>46</v>
      </c>
      <c r="AB386" s="621" t="s">
        <v>383</v>
      </c>
      <c r="AC386" s="621"/>
      <c r="AD386" s="621"/>
      <c r="AE386" s="11" t="s">
        <v>3</v>
      </c>
      <c r="AF386" s="622">
        <v>2025</v>
      </c>
      <c r="AG386" s="622"/>
      <c r="AH386" s="17"/>
      <c r="AI386" s="148"/>
    </row>
    <row r="387" spans="4:35" s="7" customFormat="1" x14ac:dyDescent="0.25">
      <c r="D387" s="29"/>
      <c r="E387" s="566" t="s">
        <v>4</v>
      </c>
      <c r="F387" s="566"/>
      <c r="G387" s="566"/>
      <c r="H387" s="566"/>
      <c r="I387" s="566"/>
      <c r="J387" s="566"/>
      <c r="K387" s="566"/>
      <c r="L387" s="566"/>
      <c r="M387" s="566"/>
      <c r="N387" s="566"/>
      <c r="O387" s="566"/>
      <c r="P387" s="10"/>
      <c r="Q387" s="208"/>
      <c r="R387" s="207"/>
      <c r="S387" s="207"/>
      <c r="T387" s="207"/>
      <c r="U387" s="207"/>
      <c r="V387" s="207"/>
      <c r="W387" s="207"/>
      <c r="X387" s="207"/>
      <c r="Y387" s="207"/>
      <c r="Z387" s="202"/>
      <c r="AA387" s="207"/>
      <c r="AB387" s="9"/>
      <c r="AC387" s="9"/>
      <c r="AD387" s="9"/>
      <c r="AE387" s="9"/>
      <c r="AF387" s="9"/>
      <c r="AG387" s="9"/>
      <c r="AH387" s="17"/>
      <c r="AI387" s="148"/>
    </row>
    <row r="388" spans="4:35" s="7" customFormat="1" x14ac:dyDescent="0.25">
      <c r="D388" s="29"/>
      <c r="E388" s="632" t="s">
        <v>5</v>
      </c>
      <c r="F388" s="632"/>
      <c r="G388" s="632"/>
      <c r="H388" s="632"/>
      <c r="I388" s="632"/>
      <c r="J388" s="632"/>
      <c r="K388" s="632"/>
      <c r="L388" s="632"/>
      <c r="M388" s="632"/>
      <c r="N388" s="632"/>
      <c r="O388" s="632"/>
      <c r="P388" s="10"/>
      <c r="Q388" s="208"/>
      <c r="R388" s="208"/>
      <c r="S388" s="208"/>
      <c r="T388" s="208"/>
      <c r="U388" s="208"/>
      <c r="V388" s="208"/>
      <c r="W388" s="208"/>
      <c r="X388" s="9"/>
      <c r="Y388" s="9"/>
      <c r="Z388" s="218"/>
      <c r="AA388" s="9"/>
      <c r="AB388" s="9"/>
      <c r="AC388" s="9"/>
      <c r="AD388" s="9"/>
      <c r="AE388" s="9"/>
      <c r="AF388" s="9"/>
      <c r="AG388" s="9"/>
      <c r="AH388" s="17"/>
      <c r="AI388" s="148"/>
    </row>
    <row r="389" spans="4:35" s="7" customFormat="1" ht="18" x14ac:dyDescent="0.25">
      <c r="D389" s="4"/>
      <c r="E389" s="633"/>
      <c r="F389" s="633"/>
      <c r="G389" s="633"/>
      <c r="H389" s="633"/>
      <c r="I389" s="633"/>
      <c r="J389" s="633"/>
      <c r="K389" s="633"/>
      <c r="L389" s="633"/>
      <c r="M389" s="633"/>
      <c r="N389" s="633"/>
      <c r="O389" s="633"/>
      <c r="P389" s="624" t="s">
        <v>6</v>
      </c>
      <c r="Q389" s="624"/>
      <c r="R389" s="624"/>
      <c r="S389" s="624"/>
      <c r="T389" s="624"/>
      <c r="U389" s="624"/>
      <c r="V389" s="624"/>
      <c r="W389" s="624"/>
      <c r="X389" s="624"/>
      <c r="Y389" s="624"/>
      <c r="Z389" s="625" t="s">
        <v>397</v>
      </c>
      <c r="AA389" s="625"/>
      <c r="AB389" s="625"/>
      <c r="AC389" s="13"/>
      <c r="AD389" s="13"/>
      <c r="AE389" s="13"/>
      <c r="AF389" s="13"/>
      <c r="AG389" s="13"/>
      <c r="AH389" s="17"/>
      <c r="AI389" s="148"/>
    </row>
    <row r="390" spans="4:35" s="7" customFormat="1" x14ac:dyDescent="0.25">
      <c r="D390" s="218"/>
      <c r="E390" s="612"/>
      <c r="F390" s="612"/>
      <c r="G390" s="612"/>
      <c r="H390" s="612"/>
      <c r="I390" s="612"/>
      <c r="J390" s="612"/>
      <c r="K390" s="612"/>
      <c r="L390" s="612"/>
      <c r="M390" s="612"/>
      <c r="N390" s="612"/>
      <c r="O390" s="612"/>
      <c r="P390" s="14"/>
      <c r="Q390" s="14"/>
      <c r="R390" s="202"/>
      <c r="S390" s="202"/>
      <c r="T390" s="206"/>
      <c r="U390" s="11"/>
      <c r="V390" s="11"/>
      <c r="W390" s="9"/>
      <c r="X390" s="9"/>
      <c r="Y390" s="9"/>
      <c r="Z390" s="218"/>
      <c r="AA390" s="9"/>
      <c r="AB390" s="9"/>
      <c r="AC390" s="9"/>
      <c r="AD390" s="9"/>
      <c r="AE390" s="9"/>
      <c r="AF390" s="9"/>
      <c r="AG390" s="9"/>
      <c r="AH390" s="17"/>
      <c r="AI390" s="148"/>
    </row>
    <row r="391" spans="4:35" s="7" customFormat="1" ht="15.75" x14ac:dyDescent="0.25">
      <c r="D391" s="218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23"/>
      <c r="V391" s="23"/>
      <c r="W391" s="613" t="s">
        <v>7</v>
      </c>
      <c r="X391" s="613"/>
      <c r="Y391" s="613"/>
      <c r="Z391" s="613"/>
      <c r="AA391" s="613"/>
      <c r="AB391" s="614">
        <f>+Y415</f>
        <v>23240.57</v>
      </c>
      <c r="AC391" s="614"/>
      <c r="AD391" s="614"/>
      <c r="AE391" s="614"/>
      <c r="AF391" s="614"/>
      <c r="AG391" s="614"/>
      <c r="AH391" s="17"/>
      <c r="AI391" s="148"/>
    </row>
    <row r="392" spans="4:35" s="7" customFormat="1" x14ac:dyDescent="0.25">
      <c r="D392" s="5"/>
      <c r="E392" s="615" t="s">
        <v>8</v>
      </c>
      <c r="F392" s="615"/>
      <c r="G392" s="615"/>
      <c r="H392" s="615"/>
      <c r="I392" s="615"/>
      <c r="J392" s="616" t="s">
        <v>9</v>
      </c>
      <c r="K392" s="616"/>
      <c r="L392" s="616"/>
      <c r="M392" s="616"/>
      <c r="N392" s="616"/>
      <c r="O392" s="616"/>
      <c r="P392" s="616"/>
      <c r="Q392" s="616"/>
      <c r="R392" s="616"/>
      <c r="S392" s="207"/>
      <c r="T392" s="207"/>
      <c r="U392" s="207"/>
      <c r="V392" s="207"/>
      <c r="W392" s="9"/>
      <c r="X392" s="9"/>
      <c r="Y392" s="9"/>
      <c r="Z392" s="218"/>
      <c r="AA392" s="218"/>
      <c r="AB392" s="218"/>
      <c r="AC392" s="9"/>
      <c r="AD392" s="9"/>
      <c r="AE392" s="9"/>
      <c r="AF392" s="9"/>
      <c r="AG392" s="9"/>
      <c r="AH392" s="17"/>
      <c r="AI392" s="148"/>
    </row>
    <row r="393" spans="4:35" s="7" customFormat="1" ht="25.5" customHeight="1" x14ac:dyDescent="0.25">
      <c r="D393" s="6"/>
      <c r="E393" s="617" t="s">
        <v>10</v>
      </c>
      <c r="F393" s="617"/>
      <c r="G393" s="617"/>
      <c r="H393" s="617"/>
      <c r="I393" s="617"/>
      <c r="J393" s="617"/>
      <c r="K393" s="617"/>
      <c r="L393" s="618" t="s">
        <v>371</v>
      </c>
      <c r="M393" s="652"/>
      <c r="N393" s="652"/>
      <c r="O393" s="652"/>
      <c r="P393" s="652"/>
      <c r="Q393" s="652"/>
      <c r="R393" s="652"/>
      <c r="S393" s="652"/>
      <c r="T393" s="652"/>
      <c r="U393" s="652"/>
      <c r="V393" s="652"/>
      <c r="W393" s="652"/>
      <c r="X393" s="652"/>
      <c r="Y393" s="652"/>
      <c r="Z393" s="551" t="s">
        <v>11</v>
      </c>
      <c r="AA393" s="551"/>
      <c r="AB393" s="551"/>
      <c r="AC393" s="551"/>
      <c r="AD393" s="626" t="s">
        <v>372</v>
      </c>
      <c r="AE393" s="626"/>
      <c r="AF393" s="626"/>
      <c r="AG393" s="626"/>
      <c r="AH393" s="17"/>
      <c r="AI393" s="148"/>
    </row>
    <row r="394" spans="4:35" s="7" customFormat="1" x14ac:dyDescent="0.25">
      <c r="D394" s="14"/>
      <c r="E394" s="617" t="s">
        <v>12</v>
      </c>
      <c r="F394" s="617"/>
      <c r="G394" s="617"/>
      <c r="H394" s="617"/>
      <c r="I394" s="617"/>
      <c r="J394" s="551"/>
      <c r="K394" s="551"/>
      <c r="L394" s="551"/>
      <c r="M394" s="551"/>
      <c r="N394" s="551"/>
      <c r="O394" s="551"/>
      <c r="P394" s="551"/>
      <c r="Q394" s="551"/>
      <c r="R394" s="551"/>
      <c r="S394" s="551"/>
      <c r="T394" s="551"/>
      <c r="U394" s="551"/>
      <c r="V394" s="551"/>
      <c r="W394" s="551"/>
      <c r="X394" s="551"/>
      <c r="Y394" s="202"/>
      <c r="Z394" s="551" t="s">
        <v>11</v>
      </c>
      <c r="AA394" s="551"/>
      <c r="AB394" s="551"/>
      <c r="AC394" s="551"/>
      <c r="AD394" s="619"/>
      <c r="AE394" s="619"/>
      <c r="AF394" s="619"/>
      <c r="AG394" s="619"/>
      <c r="AH394" s="17"/>
      <c r="AI394" s="148"/>
    </row>
    <row r="395" spans="4:35" s="7" customFormat="1" ht="15.75" x14ac:dyDescent="0.25">
      <c r="D395" s="3"/>
      <c r="E395" s="583" t="s">
        <v>13</v>
      </c>
      <c r="F395" s="583"/>
      <c r="G395" s="583"/>
      <c r="H395" s="583"/>
      <c r="I395" s="583"/>
      <c r="J395" s="584" t="s">
        <v>398</v>
      </c>
      <c r="K395" s="584"/>
      <c r="L395" s="584"/>
      <c r="M395" s="584"/>
      <c r="N395" s="584"/>
      <c r="O395" s="584"/>
      <c r="P395" s="584"/>
      <c r="Q395" s="584"/>
      <c r="R395" s="584"/>
      <c r="S395" s="584"/>
      <c r="T395" s="584"/>
      <c r="U395" s="584"/>
      <c r="V395" s="584"/>
      <c r="W395" s="584"/>
      <c r="X395" s="584"/>
      <c r="Y395" s="584"/>
      <c r="Z395" s="584"/>
      <c r="AA395" s="584"/>
      <c r="AB395" s="584"/>
      <c r="AC395" s="584"/>
      <c r="AD395" s="584"/>
      <c r="AE395" s="584"/>
      <c r="AF395" s="584"/>
      <c r="AG395" s="584"/>
      <c r="AH395" s="17"/>
      <c r="AI395" s="148"/>
    </row>
    <row r="396" spans="4:35" s="7" customFormat="1" ht="15" customHeight="1" x14ac:dyDescent="0.25">
      <c r="D396" s="218"/>
      <c r="E396" s="551" t="s">
        <v>14</v>
      </c>
      <c r="F396" s="551"/>
      <c r="G396" s="551"/>
      <c r="H396" s="551"/>
      <c r="I396" s="551"/>
      <c r="J396" s="628" t="s">
        <v>435</v>
      </c>
      <c r="K396" s="628"/>
      <c r="L396" s="628"/>
      <c r="M396" s="628"/>
      <c r="N396" s="628"/>
      <c r="O396" s="628"/>
      <c r="P396" s="628"/>
      <c r="Q396" s="628"/>
      <c r="R396" s="628"/>
      <c r="S396" s="628"/>
      <c r="T396" s="628"/>
      <c r="U396" s="628"/>
      <c r="V396" s="628"/>
      <c r="W396" s="628"/>
      <c r="X396" s="628"/>
      <c r="Y396" s="628"/>
      <c r="Z396" s="628"/>
      <c r="AA396" s="628"/>
      <c r="AB396" s="628"/>
      <c r="AC396" s="628"/>
      <c r="AD396" s="628"/>
      <c r="AE396" s="628"/>
      <c r="AF396" s="628"/>
      <c r="AG396" s="628"/>
      <c r="AH396" s="17"/>
      <c r="AI396" s="148"/>
    </row>
    <row r="397" spans="4:35" s="7" customFormat="1" ht="20.25" customHeight="1" x14ac:dyDescent="0.25">
      <c r="D397" s="218"/>
      <c r="E397" s="209"/>
      <c r="F397" s="202"/>
      <c r="G397" s="202"/>
      <c r="H397" s="202"/>
      <c r="I397" s="202"/>
      <c r="J397" s="628"/>
      <c r="K397" s="628"/>
      <c r="L397" s="628"/>
      <c r="M397" s="628"/>
      <c r="N397" s="628"/>
      <c r="O397" s="628"/>
      <c r="P397" s="628"/>
      <c r="Q397" s="628"/>
      <c r="R397" s="628"/>
      <c r="S397" s="628"/>
      <c r="T397" s="628"/>
      <c r="U397" s="628"/>
      <c r="V397" s="628"/>
      <c r="W397" s="628"/>
      <c r="X397" s="628"/>
      <c r="Y397" s="628"/>
      <c r="Z397" s="628"/>
      <c r="AA397" s="628"/>
      <c r="AB397" s="628"/>
      <c r="AC397" s="628"/>
      <c r="AD397" s="628"/>
      <c r="AE397" s="628"/>
      <c r="AF397" s="628"/>
      <c r="AG397" s="628"/>
      <c r="AH397" s="17"/>
      <c r="AI397" s="148"/>
    </row>
    <row r="398" spans="4:35" s="7" customFormat="1" ht="18.75" customHeight="1" x14ac:dyDescent="0.25">
      <c r="D398" s="218"/>
      <c r="E398" s="208"/>
      <c r="F398" s="208"/>
      <c r="G398" s="208"/>
      <c r="H398" s="208"/>
      <c r="I398" s="208"/>
      <c r="J398" s="208"/>
      <c r="K398" s="208"/>
      <c r="L398" s="208"/>
      <c r="M398" s="574"/>
      <c r="N398" s="574"/>
      <c r="O398" s="574"/>
      <c r="P398" s="574"/>
      <c r="Q398" s="574"/>
      <c r="R398" s="574"/>
      <c r="S398" s="574"/>
      <c r="T398" s="574"/>
      <c r="U398" s="574"/>
      <c r="V398" s="574"/>
      <c r="W398" s="574"/>
      <c r="X398" s="574"/>
      <c r="Y398" s="574"/>
      <c r="Z398" s="574"/>
      <c r="AA398" s="210"/>
      <c r="AB398" s="575"/>
      <c r="AC398" s="575"/>
      <c r="AD398" s="575"/>
      <c r="AE398" s="575"/>
      <c r="AF398" s="575"/>
      <c r="AG398" s="575"/>
      <c r="AH398" s="17"/>
      <c r="AI398" s="148"/>
    </row>
    <row r="399" spans="4:35" s="7" customFormat="1" ht="15.75" x14ac:dyDescent="0.25">
      <c r="D399" s="218"/>
      <c r="E399" s="586" t="s">
        <v>15</v>
      </c>
      <c r="F399" s="586"/>
      <c r="G399" s="586"/>
      <c r="H399" s="586"/>
      <c r="I399" s="586"/>
      <c r="J399" s="586"/>
      <c r="K399" s="586"/>
      <c r="L399" s="586"/>
      <c r="M399" s="586"/>
      <c r="N399" s="586"/>
      <c r="O399" s="586"/>
      <c r="P399" s="586"/>
      <c r="Q399" s="586"/>
      <c r="R399" s="586"/>
      <c r="S399" s="586"/>
      <c r="T399" s="586"/>
      <c r="U399" s="586"/>
      <c r="V399" s="586"/>
      <c r="W399" s="586"/>
      <c r="X399" s="586"/>
      <c r="Y399" s="586"/>
      <c r="Z399" s="586"/>
      <c r="AA399" s="586"/>
      <c r="AB399" s="586"/>
      <c r="AC399" s="586"/>
      <c r="AD399" s="586"/>
      <c r="AE399" s="586"/>
      <c r="AF399" s="586"/>
      <c r="AG399" s="586"/>
      <c r="AH399" s="17"/>
      <c r="AI399" s="148"/>
    </row>
    <row r="400" spans="4:35" s="7" customFormat="1" x14ac:dyDescent="0.25">
      <c r="D400" s="209"/>
      <c r="E400" s="9"/>
      <c r="F400" s="587" t="s">
        <v>38</v>
      </c>
      <c r="G400" s="587"/>
      <c r="H400" s="587"/>
      <c r="I400" s="588" t="s">
        <v>39</v>
      </c>
      <c r="J400" s="588"/>
      <c r="K400" s="588"/>
      <c r="L400" s="587" t="s">
        <v>40</v>
      </c>
      <c r="M400" s="587"/>
      <c r="N400" s="587"/>
      <c r="O400" s="587"/>
      <c r="P400" s="587"/>
      <c r="Q400" s="587"/>
      <c r="R400" s="589"/>
      <c r="S400" s="589"/>
      <c r="T400" s="589"/>
      <c r="U400" s="589"/>
      <c r="V400" s="207"/>
      <c r="W400" s="590" t="s">
        <v>16</v>
      </c>
      <c r="X400" s="590"/>
      <c r="Y400" s="590"/>
      <c r="Z400" s="202"/>
      <c r="AA400" s="202"/>
      <c r="AB400" s="591" t="s">
        <v>17</v>
      </c>
      <c r="AC400" s="591"/>
      <c r="AD400" s="591"/>
      <c r="AE400" s="591"/>
      <c r="AF400" s="591"/>
      <c r="AG400" s="591"/>
      <c r="AH400" s="17"/>
      <c r="AI400" s="148"/>
    </row>
    <row r="401" spans="4:35" s="7" customFormat="1" ht="15" customHeight="1" x14ac:dyDescent="0.25">
      <c r="D401" s="208"/>
      <c r="E401" s="218"/>
      <c r="F401" s="592">
        <f>+Y405*0.001</f>
        <v>23.15287</v>
      </c>
      <c r="G401" s="593"/>
      <c r="H401" s="594"/>
      <c r="I401" s="629"/>
      <c r="J401" s="630"/>
      <c r="K401" s="631"/>
      <c r="L401" s="629"/>
      <c r="M401" s="630"/>
      <c r="N401" s="631"/>
      <c r="O401" s="592"/>
      <c r="P401" s="593"/>
      <c r="Q401" s="594"/>
      <c r="R401" s="592"/>
      <c r="S401" s="593"/>
      <c r="T401" s="593"/>
      <c r="U401" s="594"/>
      <c r="V401" s="100"/>
      <c r="W401" s="595">
        <f>+Y406*75%</f>
        <v>65.775000000000006</v>
      </c>
      <c r="X401" s="596"/>
      <c r="Y401" s="597"/>
      <c r="Z401" s="215"/>
      <c r="AA401" s="15"/>
      <c r="AB401" s="592">
        <f>+F401+W401</f>
        <v>88.927870000000013</v>
      </c>
      <c r="AC401" s="593"/>
      <c r="AD401" s="593"/>
      <c r="AE401" s="593"/>
      <c r="AF401" s="593"/>
      <c r="AG401" s="594"/>
      <c r="AH401" s="17"/>
      <c r="AI401" s="148"/>
    </row>
    <row r="402" spans="4:35" s="7" customFormat="1" ht="15.75" x14ac:dyDescent="0.25">
      <c r="D402" s="20"/>
      <c r="E402" s="206"/>
      <c r="F402" s="206"/>
      <c r="G402" s="206"/>
      <c r="H402" s="206"/>
      <c r="I402" s="206"/>
      <c r="J402" s="206"/>
      <c r="K402" s="206"/>
      <c r="L402" s="206"/>
      <c r="M402" s="206"/>
      <c r="N402" s="206"/>
      <c r="O402" s="206"/>
      <c r="P402" s="206"/>
      <c r="Q402" s="206"/>
      <c r="R402" s="206"/>
      <c r="S402" s="206"/>
      <c r="T402" s="206"/>
      <c r="U402" s="206"/>
      <c r="V402" s="598" t="s">
        <v>18</v>
      </c>
      <c r="W402" s="598"/>
      <c r="X402" s="598"/>
      <c r="Y402" s="598"/>
      <c r="Z402" s="598"/>
      <c r="AA402" s="599"/>
      <c r="AB402" s="600">
        <f>+Y415-AB401</f>
        <v>23151.64213</v>
      </c>
      <c r="AC402" s="601"/>
      <c r="AD402" s="601"/>
      <c r="AE402" s="601"/>
      <c r="AF402" s="601"/>
      <c r="AG402" s="602"/>
      <c r="AH402" s="17"/>
      <c r="AI402" s="148"/>
    </row>
    <row r="403" spans="4:35" s="7" customFormat="1" x14ac:dyDescent="0.25">
      <c r="D403" s="9"/>
      <c r="E403" s="9"/>
      <c r="F403" s="9"/>
      <c r="G403" s="9"/>
      <c r="H403" s="9"/>
      <c r="I403" s="603" t="s">
        <v>19</v>
      </c>
      <c r="J403" s="603"/>
      <c r="K403" s="603"/>
      <c r="L403" s="603"/>
      <c r="M403" s="603"/>
      <c r="N403" s="603"/>
      <c r="O403" s="603"/>
      <c r="P403" s="603"/>
      <c r="Q403" s="603"/>
      <c r="R403" s="603"/>
      <c r="S403" s="603"/>
      <c r="T403" s="603"/>
      <c r="U403" s="603"/>
      <c r="V403" s="603"/>
      <c r="W403" s="603"/>
      <c r="X403" s="603"/>
      <c r="Y403" s="604"/>
      <c r="Z403" s="604"/>
      <c r="AA403" s="604"/>
      <c r="AB403" s="604"/>
      <c r="AC403" s="604"/>
      <c r="AD403" s="604"/>
      <c r="AE403" s="604"/>
      <c r="AF403" s="9"/>
      <c r="AG403" s="9"/>
      <c r="AH403" s="17"/>
      <c r="AI403" s="148"/>
    </row>
    <row r="404" spans="4:35" s="7" customFormat="1" ht="15" customHeight="1" x14ac:dyDescent="0.25">
      <c r="D404" s="218"/>
      <c r="E404" s="9"/>
      <c r="F404" s="9"/>
      <c r="G404" s="9"/>
      <c r="H404" s="9"/>
      <c r="I404" s="567" t="s">
        <v>20</v>
      </c>
      <c r="J404" s="568"/>
      <c r="K404" s="567" t="s">
        <v>21</v>
      </c>
      <c r="L404" s="568"/>
      <c r="M404" s="567" t="s">
        <v>22</v>
      </c>
      <c r="N404" s="568"/>
      <c r="O404" s="567" t="s">
        <v>23</v>
      </c>
      <c r="P404" s="568"/>
      <c r="Q404" s="653" t="s">
        <v>24</v>
      </c>
      <c r="R404" s="654"/>
      <c r="S404" s="653" t="s">
        <v>25</v>
      </c>
      <c r="T404" s="654"/>
      <c r="U404" s="569" t="s">
        <v>26</v>
      </c>
      <c r="V404" s="570"/>
      <c r="W404" s="569" t="s">
        <v>47</v>
      </c>
      <c r="X404" s="570"/>
      <c r="Y404" s="571" t="s">
        <v>27</v>
      </c>
      <c r="Z404" s="572"/>
      <c r="AA404" s="572"/>
      <c r="AB404" s="572"/>
      <c r="AC404" s="572"/>
      <c r="AD404" s="572"/>
      <c r="AE404" s="573"/>
      <c r="AF404" s="16"/>
      <c r="AG404" s="16"/>
      <c r="AH404" s="17"/>
      <c r="AI404" s="148"/>
    </row>
    <row r="405" spans="4:35" s="7" customFormat="1" ht="15.75" x14ac:dyDescent="0.25">
      <c r="D405" s="206"/>
      <c r="E405" s="9"/>
      <c r="F405" s="9"/>
      <c r="G405" s="9"/>
      <c r="H405" s="9"/>
      <c r="I405" s="529"/>
      <c r="J405" s="530"/>
      <c r="K405" s="529"/>
      <c r="L405" s="530"/>
      <c r="M405" s="529"/>
      <c r="N405" s="530"/>
      <c r="O405" s="529" t="s">
        <v>359</v>
      </c>
      <c r="P405" s="530"/>
      <c r="Q405" s="562" t="s">
        <v>60</v>
      </c>
      <c r="R405" s="563"/>
      <c r="S405" s="562" t="s">
        <v>57</v>
      </c>
      <c r="T405" s="563"/>
      <c r="U405" s="529" t="s">
        <v>28</v>
      </c>
      <c r="V405" s="530"/>
      <c r="W405" s="529"/>
      <c r="X405" s="530"/>
      <c r="Y405" s="531">
        <v>23152.87</v>
      </c>
      <c r="Z405" s="532"/>
      <c r="AA405" s="532"/>
      <c r="AB405" s="532"/>
      <c r="AC405" s="532"/>
      <c r="AD405" s="532"/>
      <c r="AE405" s="533"/>
      <c r="AF405" s="16"/>
      <c r="AG405" s="16"/>
      <c r="AH405" s="17"/>
      <c r="AI405" s="148"/>
    </row>
    <row r="406" spans="4:35" s="7" customFormat="1" ht="15.75" x14ac:dyDescent="0.25">
      <c r="D406" s="9"/>
      <c r="E406" s="9"/>
      <c r="F406" s="9"/>
      <c r="G406" s="9"/>
      <c r="H406" s="9"/>
      <c r="I406" s="562"/>
      <c r="J406" s="563"/>
      <c r="K406" s="562"/>
      <c r="L406" s="563"/>
      <c r="M406" s="562"/>
      <c r="N406" s="563"/>
      <c r="O406" s="529" t="s">
        <v>294</v>
      </c>
      <c r="P406" s="530"/>
      <c r="Q406" s="562" t="s">
        <v>37</v>
      </c>
      <c r="R406" s="563"/>
      <c r="S406" s="562" t="s">
        <v>35</v>
      </c>
      <c r="T406" s="563"/>
      <c r="U406" s="529" t="s">
        <v>28</v>
      </c>
      <c r="V406" s="530"/>
      <c r="W406" s="529"/>
      <c r="X406" s="530"/>
      <c r="Y406" s="531">
        <v>87.7</v>
      </c>
      <c r="Z406" s="532"/>
      <c r="AA406" s="532"/>
      <c r="AB406" s="532"/>
      <c r="AC406" s="532"/>
      <c r="AD406" s="532"/>
      <c r="AE406" s="533"/>
      <c r="AF406" s="16"/>
      <c r="AG406" s="16"/>
      <c r="AH406" s="17"/>
      <c r="AI406" s="148"/>
    </row>
    <row r="407" spans="4:35" s="7" customFormat="1" ht="15.75" x14ac:dyDescent="0.25">
      <c r="D407" s="9"/>
      <c r="E407" s="9"/>
      <c r="F407" s="9"/>
      <c r="G407" s="9"/>
      <c r="H407" s="9"/>
      <c r="I407" s="562"/>
      <c r="J407" s="563"/>
      <c r="K407" s="562"/>
      <c r="L407" s="563"/>
      <c r="M407" s="562"/>
      <c r="N407" s="563"/>
      <c r="O407" s="529"/>
      <c r="P407" s="530"/>
      <c r="Q407" s="562"/>
      <c r="R407" s="563"/>
      <c r="S407" s="562"/>
      <c r="T407" s="563"/>
      <c r="U407" s="529"/>
      <c r="V407" s="530"/>
      <c r="W407" s="529"/>
      <c r="X407" s="530"/>
      <c r="Y407" s="531"/>
      <c r="Z407" s="532"/>
      <c r="AA407" s="532"/>
      <c r="AB407" s="532"/>
      <c r="AC407" s="532"/>
      <c r="AD407" s="532"/>
      <c r="AE407" s="533"/>
      <c r="AF407" s="16"/>
      <c r="AG407" s="16"/>
      <c r="AH407" s="17"/>
      <c r="AI407" s="148">
        <f>Y405+Y406+Y407</f>
        <v>23240.57</v>
      </c>
    </row>
    <row r="408" spans="4:35" s="7" customFormat="1" ht="15.75" x14ac:dyDescent="0.25">
      <c r="D408" s="9"/>
      <c r="E408" s="9"/>
      <c r="F408" s="9"/>
      <c r="G408" s="9"/>
      <c r="H408" s="9"/>
      <c r="I408" s="562"/>
      <c r="J408" s="563"/>
      <c r="K408" s="562"/>
      <c r="L408" s="563"/>
      <c r="M408" s="562"/>
      <c r="N408" s="563"/>
      <c r="O408" s="529"/>
      <c r="P408" s="530"/>
      <c r="Q408" s="562"/>
      <c r="R408" s="563"/>
      <c r="S408" s="562"/>
      <c r="T408" s="563"/>
      <c r="U408" s="529"/>
      <c r="V408" s="530"/>
      <c r="W408" s="529"/>
      <c r="X408" s="530"/>
      <c r="Y408" s="531"/>
      <c r="Z408" s="532"/>
      <c r="AA408" s="532"/>
      <c r="AB408" s="532"/>
      <c r="AC408" s="532"/>
      <c r="AD408" s="532"/>
      <c r="AE408" s="533"/>
      <c r="AF408" s="16"/>
      <c r="AG408" s="16"/>
      <c r="AI408" s="148"/>
    </row>
    <row r="409" spans="4:35" s="7" customFormat="1" ht="15.75" x14ac:dyDescent="0.25">
      <c r="D409" s="9"/>
      <c r="E409" s="9"/>
      <c r="F409" s="9"/>
      <c r="G409" s="9"/>
      <c r="H409" s="9"/>
      <c r="I409" s="562"/>
      <c r="J409" s="563"/>
      <c r="K409" s="562"/>
      <c r="L409" s="563"/>
      <c r="M409" s="562"/>
      <c r="N409" s="563"/>
      <c r="O409" s="529"/>
      <c r="P409" s="530"/>
      <c r="Q409" s="529"/>
      <c r="R409" s="530"/>
      <c r="S409" s="529"/>
      <c r="T409" s="530"/>
      <c r="U409" s="529"/>
      <c r="V409" s="530"/>
      <c r="W409" s="529"/>
      <c r="X409" s="530"/>
      <c r="Y409" s="531"/>
      <c r="Z409" s="532"/>
      <c r="AA409" s="532"/>
      <c r="AB409" s="532"/>
      <c r="AC409" s="532"/>
      <c r="AD409" s="532"/>
      <c r="AE409" s="533"/>
      <c r="AF409" s="16"/>
      <c r="AG409" s="16"/>
      <c r="AI409" s="148"/>
    </row>
    <row r="410" spans="4:35" s="7" customFormat="1" ht="15.75" x14ac:dyDescent="0.25">
      <c r="D410" s="9"/>
      <c r="E410" s="9"/>
      <c r="F410" s="9"/>
      <c r="G410" s="9"/>
      <c r="H410" s="9"/>
      <c r="I410" s="562"/>
      <c r="J410" s="563"/>
      <c r="K410" s="562"/>
      <c r="L410" s="563"/>
      <c r="M410" s="562"/>
      <c r="N410" s="563"/>
      <c r="O410" s="529"/>
      <c r="P410" s="530"/>
      <c r="Q410" s="529"/>
      <c r="R410" s="530"/>
      <c r="S410" s="529"/>
      <c r="T410" s="530"/>
      <c r="U410" s="529"/>
      <c r="V410" s="530"/>
      <c r="W410" s="529"/>
      <c r="X410" s="530"/>
      <c r="Y410" s="531"/>
      <c r="Z410" s="532"/>
      <c r="AA410" s="532"/>
      <c r="AB410" s="532"/>
      <c r="AC410" s="532"/>
      <c r="AD410" s="532"/>
      <c r="AE410" s="533"/>
      <c r="AF410" s="16"/>
      <c r="AG410" s="16"/>
      <c r="AI410" s="148"/>
    </row>
    <row r="411" spans="4:35" s="7" customFormat="1" ht="15.75" x14ac:dyDescent="0.25">
      <c r="D411" s="9"/>
      <c r="E411" s="9"/>
      <c r="F411" s="9"/>
      <c r="G411" s="9"/>
      <c r="H411" s="9"/>
      <c r="I411" s="562"/>
      <c r="J411" s="563"/>
      <c r="K411" s="562"/>
      <c r="L411" s="563"/>
      <c r="M411" s="562"/>
      <c r="N411" s="563"/>
      <c r="O411" s="529"/>
      <c r="P411" s="530"/>
      <c r="Q411" s="529"/>
      <c r="R411" s="530"/>
      <c r="S411" s="529"/>
      <c r="T411" s="530"/>
      <c r="U411" s="529"/>
      <c r="V411" s="530"/>
      <c r="W411" s="529"/>
      <c r="X411" s="530"/>
      <c r="Y411" s="531"/>
      <c r="Z411" s="532"/>
      <c r="AA411" s="532"/>
      <c r="AB411" s="532"/>
      <c r="AC411" s="532"/>
      <c r="AD411" s="532"/>
      <c r="AE411" s="533"/>
      <c r="AF411" s="16"/>
      <c r="AG411" s="16"/>
      <c r="AH411" s="17"/>
      <c r="AI411" s="148"/>
    </row>
    <row r="412" spans="4:35" s="7" customFormat="1" ht="15.75" x14ac:dyDescent="0.25">
      <c r="D412" s="9"/>
      <c r="E412" s="9"/>
      <c r="F412" s="9"/>
      <c r="G412" s="9"/>
      <c r="H412" s="9"/>
      <c r="I412" s="529"/>
      <c r="J412" s="530"/>
      <c r="K412" s="529"/>
      <c r="L412" s="530"/>
      <c r="M412" s="529"/>
      <c r="N412" s="530"/>
      <c r="O412" s="529"/>
      <c r="P412" s="530"/>
      <c r="Q412" s="529"/>
      <c r="R412" s="530"/>
      <c r="S412" s="529"/>
      <c r="T412" s="530"/>
      <c r="U412" s="529"/>
      <c r="V412" s="530"/>
      <c r="W412" s="529"/>
      <c r="X412" s="530"/>
      <c r="Y412" s="531"/>
      <c r="Z412" s="532"/>
      <c r="AA412" s="532"/>
      <c r="AB412" s="532"/>
      <c r="AC412" s="532"/>
      <c r="AD412" s="532"/>
      <c r="AE412" s="533"/>
      <c r="AF412" s="16"/>
      <c r="AG412" s="16"/>
      <c r="AH412" s="17"/>
      <c r="AI412" s="148"/>
    </row>
    <row r="413" spans="4:35" s="7" customFormat="1" ht="15.75" x14ac:dyDescent="0.25">
      <c r="D413" s="9"/>
      <c r="E413" s="9"/>
      <c r="F413" s="9"/>
      <c r="G413" s="9"/>
      <c r="H413" s="9"/>
      <c r="I413" s="529"/>
      <c r="J413" s="530"/>
      <c r="K413" s="529"/>
      <c r="L413" s="530"/>
      <c r="M413" s="529"/>
      <c r="N413" s="530"/>
      <c r="O413" s="529"/>
      <c r="P413" s="530"/>
      <c r="Q413" s="529"/>
      <c r="R413" s="530"/>
      <c r="S413" s="529"/>
      <c r="T413" s="530"/>
      <c r="U413" s="529"/>
      <c r="V413" s="530"/>
      <c r="W413" s="529"/>
      <c r="X413" s="530"/>
      <c r="Y413" s="531"/>
      <c r="Z413" s="532"/>
      <c r="AA413" s="532"/>
      <c r="AB413" s="532"/>
      <c r="AC413" s="532"/>
      <c r="AD413" s="532"/>
      <c r="AE413" s="533"/>
      <c r="AF413" s="16"/>
      <c r="AG413" s="16"/>
      <c r="AH413" s="17"/>
      <c r="AI413" s="148"/>
    </row>
    <row r="414" spans="4:35" s="7" customFormat="1" ht="15.75" x14ac:dyDescent="0.25">
      <c r="D414" s="9"/>
      <c r="E414" s="9"/>
      <c r="F414" s="9"/>
      <c r="G414" s="9"/>
      <c r="H414" s="9"/>
      <c r="I414" s="529"/>
      <c r="J414" s="530"/>
      <c r="K414" s="529"/>
      <c r="L414" s="530"/>
      <c r="M414" s="529"/>
      <c r="N414" s="530"/>
      <c r="O414" s="529"/>
      <c r="P414" s="530"/>
      <c r="Q414" s="529"/>
      <c r="R414" s="530"/>
      <c r="S414" s="529"/>
      <c r="T414" s="530"/>
      <c r="U414" s="529"/>
      <c r="V414" s="530"/>
      <c r="W414" s="529"/>
      <c r="X414" s="530"/>
      <c r="Y414" s="531"/>
      <c r="Z414" s="532"/>
      <c r="AA414" s="532"/>
      <c r="AB414" s="532"/>
      <c r="AC414" s="532"/>
      <c r="AD414" s="532"/>
      <c r="AE414" s="533"/>
      <c r="AF414" s="16"/>
      <c r="AG414" s="16"/>
      <c r="AH414" s="17"/>
      <c r="AI414" s="148"/>
    </row>
    <row r="415" spans="4:35" s="7" customFormat="1" ht="16.5" thickBot="1" x14ac:dyDescent="0.3">
      <c r="D415" s="9"/>
      <c r="E415" s="9"/>
      <c r="F415" s="9"/>
      <c r="G415" s="9"/>
      <c r="H415" s="9"/>
      <c r="I415" s="534"/>
      <c r="J415" s="535"/>
      <c r="K415" s="534"/>
      <c r="L415" s="535"/>
      <c r="M415" s="534"/>
      <c r="N415" s="535"/>
      <c r="O415" s="534"/>
      <c r="P415" s="535"/>
      <c r="Q415" s="534"/>
      <c r="R415" s="535"/>
      <c r="S415" s="536"/>
      <c r="T415" s="537"/>
      <c r="U415" s="538" t="s">
        <v>29</v>
      </c>
      <c r="V415" s="539"/>
      <c r="W415" s="539"/>
      <c r="X415" s="540"/>
      <c r="Y415" s="541">
        <f>SUM(Y405:AE414)</f>
        <v>23240.57</v>
      </c>
      <c r="Z415" s="542"/>
      <c r="AA415" s="542"/>
      <c r="AB415" s="542"/>
      <c r="AC415" s="542"/>
      <c r="AD415" s="542"/>
      <c r="AE415" s="543"/>
      <c r="AF415" s="9"/>
      <c r="AG415" s="16"/>
      <c r="AH415" s="17"/>
      <c r="AI415" s="148"/>
    </row>
    <row r="416" spans="4:35" s="7" customFormat="1" ht="15.75" thickBot="1" x14ac:dyDescent="0.3">
      <c r="D416" s="9"/>
      <c r="E416" s="9"/>
      <c r="F416" s="9"/>
      <c r="G416" s="9"/>
      <c r="H416" s="544" t="s">
        <v>30</v>
      </c>
      <c r="I416" s="545"/>
      <c r="J416" s="545"/>
      <c r="K416" s="545"/>
      <c r="L416" s="545"/>
      <c r="M416" s="545"/>
      <c r="N416" s="545"/>
      <c r="O416" s="545"/>
      <c r="P416" s="545"/>
      <c r="Q416" s="545"/>
      <c r="R416" s="545"/>
      <c r="S416" s="546"/>
      <c r="T416" s="22"/>
      <c r="U416" s="544" t="s">
        <v>31</v>
      </c>
      <c r="V416" s="545"/>
      <c r="W416" s="545"/>
      <c r="X416" s="545"/>
      <c r="Y416" s="545"/>
      <c r="Z416" s="545"/>
      <c r="AA416" s="545"/>
      <c r="AB416" s="545"/>
      <c r="AC416" s="545"/>
      <c r="AD416" s="545"/>
      <c r="AE416" s="545"/>
      <c r="AF416" s="546"/>
      <c r="AG416" s="16"/>
      <c r="AH416" s="17"/>
      <c r="AI416" s="148"/>
    </row>
    <row r="417" spans="4:35" s="7" customFormat="1" x14ac:dyDescent="0.25">
      <c r="D417" s="9"/>
      <c r="E417" s="218"/>
      <c r="F417" s="218"/>
      <c r="G417" s="218"/>
      <c r="H417" s="547"/>
      <c r="I417" s="548"/>
      <c r="J417" s="548"/>
      <c r="K417" s="548"/>
      <c r="L417" s="548"/>
      <c r="M417" s="548"/>
      <c r="N417" s="548"/>
      <c r="O417" s="548"/>
      <c r="P417" s="548"/>
      <c r="Q417" s="548"/>
      <c r="R417" s="548"/>
      <c r="S417" s="549"/>
      <c r="T417" s="202"/>
      <c r="U417" s="547"/>
      <c r="V417" s="548"/>
      <c r="W417" s="548"/>
      <c r="X417" s="548"/>
      <c r="Y417" s="548"/>
      <c r="Z417" s="548"/>
      <c r="AA417" s="548"/>
      <c r="AB417" s="548"/>
      <c r="AC417" s="548"/>
      <c r="AD417" s="548"/>
      <c r="AE417" s="548"/>
      <c r="AF417" s="549"/>
      <c r="AG417" s="15"/>
      <c r="AH417" s="17"/>
      <c r="AI417" s="148"/>
    </row>
    <row r="418" spans="4:35" s="7" customFormat="1" x14ac:dyDescent="0.25">
      <c r="D418" s="9"/>
      <c r="E418" s="218"/>
      <c r="F418" s="218"/>
      <c r="G418" s="218"/>
      <c r="H418" s="550"/>
      <c r="I418" s="551"/>
      <c r="J418" s="551"/>
      <c r="K418" s="551"/>
      <c r="L418" s="551"/>
      <c r="M418" s="551"/>
      <c r="N418" s="551"/>
      <c r="O418" s="551"/>
      <c r="P418" s="551"/>
      <c r="Q418" s="551"/>
      <c r="R418" s="551"/>
      <c r="S418" s="552"/>
      <c r="T418" s="202"/>
      <c r="U418" s="550"/>
      <c r="V418" s="551"/>
      <c r="W418" s="551"/>
      <c r="X418" s="551"/>
      <c r="Y418" s="551"/>
      <c r="Z418" s="551"/>
      <c r="AA418" s="551"/>
      <c r="AB418" s="551"/>
      <c r="AC418" s="551"/>
      <c r="AD418" s="551"/>
      <c r="AE418" s="551"/>
      <c r="AF418" s="552"/>
      <c r="AG418" s="15"/>
      <c r="AH418" s="17"/>
      <c r="AI418" s="148"/>
    </row>
    <row r="419" spans="4:35" s="7" customFormat="1" x14ac:dyDescent="0.25">
      <c r="D419" s="9"/>
      <c r="E419" s="218"/>
      <c r="F419" s="218"/>
      <c r="G419" s="218"/>
      <c r="H419" s="550"/>
      <c r="I419" s="551"/>
      <c r="J419" s="551"/>
      <c r="K419" s="551"/>
      <c r="L419" s="551"/>
      <c r="M419" s="551"/>
      <c r="N419" s="551"/>
      <c r="O419" s="551"/>
      <c r="P419" s="551"/>
      <c r="Q419" s="551"/>
      <c r="R419" s="551"/>
      <c r="S419" s="552"/>
      <c r="T419" s="202"/>
      <c r="U419" s="550"/>
      <c r="V419" s="551"/>
      <c r="W419" s="551"/>
      <c r="X419" s="551"/>
      <c r="Y419" s="551"/>
      <c r="Z419" s="551"/>
      <c r="AA419" s="551"/>
      <c r="AB419" s="551"/>
      <c r="AC419" s="551"/>
      <c r="AD419" s="551"/>
      <c r="AE419" s="551"/>
      <c r="AF419" s="552"/>
      <c r="AG419" s="15"/>
      <c r="AH419" s="17"/>
      <c r="AI419" s="148"/>
    </row>
    <row r="420" spans="4:35" ht="15.75" thickBot="1" x14ac:dyDescent="0.3">
      <c r="D420" s="9"/>
      <c r="E420" s="218"/>
      <c r="F420" s="218"/>
      <c r="G420" s="218"/>
      <c r="H420" s="553"/>
      <c r="I420" s="554"/>
      <c r="J420" s="554"/>
      <c r="K420" s="554"/>
      <c r="L420" s="554"/>
      <c r="M420" s="554"/>
      <c r="N420" s="554"/>
      <c r="O420" s="554"/>
      <c r="P420" s="554"/>
      <c r="Q420" s="554"/>
      <c r="R420" s="554"/>
      <c r="S420" s="555"/>
      <c r="T420" s="202"/>
      <c r="U420" s="553"/>
      <c r="V420" s="554"/>
      <c r="W420" s="554"/>
      <c r="X420" s="554"/>
      <c r="Y420" s="554"/>
      <c r="Z420" s="554"/>
      <c r="AA420" s="554"/>
      <c r="AB420" s="554"/>
      <c r="AC420" s="554"/>
      <c r="AD420" s="554"/>
      <c r="AE420" s="554"/>
      <c r="AF420" s="555"/>
      <c r="AG420" s="15"/>
      <c r="AH420" s="17"/>
    </row>
    <row r="421" spans="4:35" ht="15.75" thickBot="1" x14ac:dyDescent="0.3">
      <c r="D421" s="9"/>
      <c r="E421" s="218"/>
      <c r="F421" s="218"/>
      <c r="G421" s="218"/>
      <c r="H421" s="517" t="s">
        <v>32</v>
      </c>
      <c r="I421" s="518"/>
      <c r="J421" s="518"/>
      <c r="K421" s="519">
        <v>45674</v>
      </c>
      <c r="L421" s="519"/>
      <c r="M421" s="519"/>
      <c r="N421" s="519"/>
      <c r="O421" s="519"/>
      <c r="P421" s="519"/>
      <c r="Q421" s="519"/>
      <c r="R421" s="519"/>
      <c r="S421" s="520"/>
      <c r="T421" s="202"/>
      <c r="U421" s="517" t="s">
        <v>32</v>
      </c>
      <c r="V421" s="518"/>
      <c r="W421" s="518"/>
      <c r="X421" s="521"/>
      <c r="Y421" s="521"/>
      <c r="Z421" s="521"/>
      <c r="AA421" s="521"/>
      <c r="AB421" s="521"/>
      <c r="AC421" s="521"/>
      <c r="AD421" s="521"/>
      <c r="AE421" s="521"/>
      <c r="AF421" s="522"/>
      <c r="AG421" s="15"/>
      <c r="AH421" s="17"/>
    </row>
    <row r="422" spans="4:35" ht="15.75" thickBot="1" x14ac:dyDescent="0.3">
      <c r="D422" s="218"/>
      <c r="E422" s="218"/>
      <c r="F422" s="218"/>
      <c r="G422" s="218"/>
      <c r="H422" s="523" t="s">
        <v>33</v>
      </c>
      <c r="I422" s="524"/>
      <c r="J422" s="524"/>
      <c r="K422" s="524"/>
      <c r="L422" s="524"/>
      <c r="M422" s="524"/>
      <c r="N422" s="524"/>
      <c r="O422" s="524"/>
      <c r="P422" s="524"/>
      <c r="Q422" s="524"/>
      <c r="R422" s="524"/>
      <c r="S422" s="525"/>
      <c r="T422" s="7"/>
      <c r="U422" s="523" t="s">
        <v>34</v>
      </c>
      <c r="V422" s="524"/>
      <c r="W422" s="524"/>
      <c r="X422" s="524"/>
      <c r="Y422" s="524"/>
      <c r="Z422" s="524"/>
      <c r="AA422" s="524"/>
      <c r="AB422" s="524"/>
      <c r="AC422" s="524"/>
      <c r="AD422" s="524"/>
      <c r="AE422" s="524"/>
      <c r="AF422" s="525"/>
      <c r="AG422" s="15"/>
      <c r="AH422" s="17"/>
    </row>
    <row r="423" spans="4:35" x14ac:dyDescent="0.25">
      <c r="D423" s="218"/>
      <c r="E423" s="218"/>
      <c r="F423" s="218"/>
      <c r="G423" s="218"/>
      <c r="H423" s="526"/>
      <c r="I423" s="527"/>
      <c r="J423" s="527"/>
      <c r="K423" s="527"/>
      <c r="L423" s="527"/>
      <c r="M423" s="527"/>
      <c r="N423" s="527"/>
      <c r="O423" s="527"/>
      <c r="P423" s="527"/>
      <c r="Q423" s="527"/>
      <c r="R423" s="527"/>
      <c r="S423" s="528"/>
      <c r="T423" s="7"/>
      <c r="U423" s="526"/>
      <c r="V423" s="527"/>
      <c r="W423" s="527"/>
      <c r="X423" s="527"/>
      <c r="Y423" s="527"/>
      <c r="Z423" s="527"/>
      <c r="AA423" s="527"/>
      <c r="AB423" s="527"/>
      <c r="AC423" s="527"/>
      <c r="AD423" s="527"/>
      <c r="AE423" s="527"/>
      <c r="AF423" s="528"/>
      <c r="AG423" s="15"/>
      <c r="AH423" s="17"/>
    </row>
    <row r="424" spans="4:35" x14ac:dyDescent="0.25">
      <c r="D424" s="218"/>
      <c r="E424" s="218"/>
      <c r="F424" s="218"/>
      <c r="G424" s="218"/>
      <c r="H424" s="556"/>
      <c r="I424" s="557"/>
      <c r="J424" s="557"/>
      <c r="K424" s="557"/>
      <c r="L424" s="557"/>
      <c r="M424" s="557"/>
      <c r="N424" s="557"/>
      <c r="O424" s="557"/>
      <c r="P424" s="557"/>
      <c r="Q424" s="557"/>
      <c r="R424" s="557"/>
      <c r="S424" s="558"/>
      <c r="T424" s="7"/>
      <c r="U424" s="556"/>
      <c r="V424" s="557"/>
      <c r="W424" s="557"/>
      <c r="X424" s="557"/>
      <c r="Y424" s="557"/>
      <c r="Z424" s="557"/>
      <c r="AA424" s="557"/>
      <c r="AB424" s="557"/>
      <c r="AC424" s="557"/>
      <c r="AD424" s="557"/>
      <c r="AE424" s="557"/>
      <c r="AF424" s="558"/>
      <c r="AG424" s="218"/>
      <c r="AH424" s="17"/>
    </row>
    <row r="425" spans="4:35" x14ac:dyDescent="0.25">
      <c r="D425" s="218"/>
      <c r="E425" s="218"/>
      <c r="F425" s="218"/>
      <c r="G425" s="218"/>
      <c r="H425" s="556"/>
      <c r="I425" s="557"/>
      <c r="J425" s="557"/>
      <c r="K425" s="557"/>
      <c r="L425" s="557"/>
      <c r="M425" s="557"/>
      <c r="N425" s="557"/>
      <c r="O425" s="557"/>
      <c r="P425" s="557"/>
      <c r="Q425" s="557"/>
      <c r="R425" s="557"/>
      <c r="S425" s="558"/>
      <c r="T425" s="7"/>
      <c r="U425" s="556"/>
      <c r="V425" s="557"/>
      <c r="W425" s="557"/>
      <c r="X425" s="557"/>
      <c r="Y425" s="557"/>
      <c r="Z425" s="557"/>
      <c r="AA425" s="557"/>
      <c r="AB425" s="557"/>
      <c r="AC425" s="557"/>
      <c r="AD425" s="557"/>
      <c r="AE425" s="557"/>
      <c r="AF425" s="558"/>
      <c r="AG425" s="218"/>
      <c r="AH425" s="17"/>
    </row>
    <row r="426" spans="4:35" ht="15.75" thickBot="1" x14ac:dyDescent="0.3">
      <c r="D426" s="218"/>
      <c r="E426" s="218"/>
      <c r="F426" s="218"/>
      <c r="G426" s="218"/>
      <c r="H426" s="559"/>
      <c r="I426" s="560"/>
      <c r="J426" s="560"/>
      <c r="K426" s="560"/>
      <c r="L426" s="560"/>
      <c r="M426" s="560"/>
      <c r="N426" s="560"/>
      <c r="O426" s="560"/>
      <c r="P426" s="560"/>
      <c r="Q426" s="560"/>
      <c r="R426" s="560"/>
      <c r="S426" s="561"/>
      <c r="T426" s="7"/>
      <c r="U426" s="559"/>
      <c r="V426" s="560"/>
      <c r="W426" s="560"/>
      <c r="X426" s="560"/>
      <c r="Y426" s="560"/>
      <c r="Z426" s="560"/>
      <c r="AA426" s="560"/>
      <c r="AB426" s="560"/>
      <c r="AC426" s="560"/>
      <c r="AD426" s="560"/>
      <c r="AE426" s="560"/>
      <c r="AF426" s="561"/>
      <c r="AG426" s="218"/>
      <c r="AH426" s="17"/>
    </row>
    <row r="427" spans="4:35" ht="15.75" thickBot="1" x14ac:dyDescent="0.3">
      <c r="D427" s="218"/>
      <c r="E427" s="218"/>
      <c r="F427" s="218"/>
      <c r="G427" s="202"/>
      <c r="H427" s="517" t="s">
        <v>32</v>
      </c>
      <c r="I427" s="518"/>
      <c r="J427" s="518"/>
      <c r="K427" s="521"/>
      <c r="L427" s="521"/>
      <c r="M427" s="521"/>
      <c r="N427" s="521"/>
      <c r="O427" s="521"/>
      <c r="P427" s="521"/>
      <c r="Q427" s="521"/>
      <c r="R427" s="521"/>
      <c r="S427" s="522"/>
      <c r="T427" s="35"/>
      <c r="U427" s="517" t="s">
        <v>32</v>
      </c>
      <c r="V427" s="518"/>
      <c r="W427" s="518"/>
      <c r="X427" s="521"/>
      <c r="Y427" s="521"/>
      <c r="Z427" s="521"/>
      <c r="AA427" s="521"/>
      <c r="AB427" s="521"/>
      <c r="AC427" s="521"/>
      <c r="AD427" s="521"/>
      <c r="AE427" s="521"/>
      <c r="AF427" s="522"/>
      <c r="AG427" s="218"/>
      <c r="AH427" s="17"/>
    </row>
    <row r="428" spans="4:35" x14ac:dyDescent="0.25"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17"/>
    </row>
    <row r="429" spans="4:35" s="7" customFormat="1" x14ac:dyDescent="0.25">
      <c r="AH429" s="17"/>
      <c r="AI429" s="148"/>
    </row>
    <row r="430" spans="4:35" s="7" customFormat="1" x14ac:dyDescent="0.25">
      <c r="F430" s="566" t="s">
        <v>36</v>
      </c>
      <c r="G430" s="566"/>
      <c r="H430" s="566"/>
      <c r="I430" s="566"/>
      <c r="J430" s="566"/>
      <c r="K430" s="566"/>
      <c r="L430" s="566"/>
      <c r="M430" s="566"/>
      <c r="N430" s="566"/>
      <c r="O430" s="566"/>
      <c r="AH430" s="17"/>
      <c r="AI430" s="148"/>
    </row>
    <row r="431" spans="4:35" s="7" customFormat="1" x14ac:dyDescent="0.25">
      <c r="D431" s="228"/>
      <c r="E431" s="223"/>
      <c r="F431" s="566" t="s">
        <v>0</v>
      </c>
      <c r="G431" s="566"/>
      <c r="H431" s="566"/>
      <c r="I431" s="566"/>
      <c r="J431" s="566"/>
      <c r="K431" s="566"/>
      <c r="L431" s="566"/>
      <c r="M431" s="566"/>
      <c r="N431" s="566"/>
      <c r="O431" s="566"/>
      <c r="P431" s="10"/>
      <c r="Q431" s="225"/>
      <c r="R431" s="225"/>
      <c r="S431" s="225"/>
      <c r="T431" s="225"/>
      <c r="U431" s="225"/>
      <c r="V431" s="225"/>
      <c r="W431" s="225"/>
      <c r="X431" s="9"/>
      <c r="Y431" s="9"/>
      <c r="Z431" s="218"/>
      <c r="AA431" s="9"/>
      <c r="AB431" s="9"/>
      <c r="AC431" s="9"/>
      <c r="AD431" s="9"/>
      <c r="AE431" s="9"/>
      <c r="AF431" s="9"/>
      <c r="AG431" s="9"/>
      <c r="AH431" s="17"/>
      <c r="AI431" s="148"/>
    </row>
    <row r="432" spans="4:35" s="7" customFormat="1" x14ac:dyDescent="0.25">
      <c r="D432" s="226"/>
      <c r="E432" s="566" t="s">
        <v>1</v>
      </c>
      <c r="F432" s="566"/>
      <c r="G432" s="566"/>
      <c r="H432" s="566"/>
      <c r="I432" s="566"/>
      <c r="J432" s="566"/>
      <c r="K432" s="566"/>
      <c r="L432" s="566"/>
      <c r="M432" s="566"/>
      <c r="N432" s="566"/>
      <c r="O432" s="566"/>
      <c r="P432" s="10"/>
      <c r="Q432" s="11"/>
      <c r="R432" s="11"/>
      <c r="S432" s="218"/>
      <c r="T432" s="221"/>
      <c r="U432" s="221"/>
      <c r="V432" s="221"/>
      <c r="W432" s="583" t="s">
        <v>2</v>
      </c>
      <c r="X432" s="583"/>
      <c r="Y432" s="583"/>
      <c r="Z432" s="12" t="s">
        <v>100</v>
      </c>
      <c r="AA432" s="224" t="s">
        <v>46</v>
      </c>
      <c r="AB432" s="621" t="s">
        <v>383</v>
      </c>
      <c r="AC432" s="621"/>
      <c r="AD432" s="621"/>
      <c r="AE432" s="11" t="s">
        <v>3</v>
      </c>
      <c r="AF432" s="622">
        <v>2025</v>
      </c>
      <c r="AG432" s="622"/>
      <c r="AH432" s="17"/>
      <c r="AI432" s="148"/>
    </row>
    <row r="433" spans="4:35" s="7" customFormat="1" x14ac:dyDescent="0.25">
      <c r="D433" s="29"/>
      <c r="E433" s="566" t="s">
        <v>4</v>
      </c>
      <c r="F433" s="566"/>
      <c r="G433" s="566"/>
      <c r="H433" s="566"/>
      <c r="I433" s="566"/>
      <c r="J433" s="566"/>
      <c r="K433" s="566"/>
      <c r="L433" s="566"/>
      <c r="M433" s="566"/>
      <c r="N433" s="566"/>
      <c r="O433" s="566"/>
      <c r="P433" s="10"/>
      <c r="Q433" s="225"/>
      <c r="R433" s="224"/>
      <c r="S433" s="224"/>
      <c r="T433" s="224"/>
      <c r="U433" s="224"/>
      <c r="V433" s="224"/>
      <c r="W433" s="224"/>
      <c r="X433" s="224"/>
      <c r="Y433" s="224"/>
      <c r="Z433" s="221"/>
      <c r="AA433" s="224"/>
      <c r="AB433" s="9"/>
      <c r="AC433" s="9"/>
      <c r="AD433" s="9"/>
      <c r="AE433" s="9"/>
      <c r="AF433" s="9"/>
      <c r="AG433" s="9"/>
      <c r="AH433" s="17"/>
      <c r="AI433" s="148"/>
    </row>
    <row r="434" spans="4:35" s="7" customFormat="1" x14ac:dyDescent="0.25">
      <c r="D434" s="29"/>
      <c r="E434" s="632" t="s">
        <v>5</v>
      </c>
      <c r="F434" s="632"/>
      <c r="G434" s="632"/>
      <c r="H434" s="632"/>
      <c r="I434" s="632"/>
      <c r="J434" s="632"/>
      <c r="K434" s="632"/>
      <c r="L434" s="632"/>
      <c r="M434" s="632"/>
      <c r="N434" s="632"/>
      <c r="O434" s="632"/>
      <c r="P434" s="10"/>
      <c r="Q434" s="225"/>
      <c r="R434" s="225"/>
      <c r="S434" s="225"/>
      <c r="T434" s="225"/>
      <c r="U434" s="225"/>
      <c r="V434" s="225"/>
      <c r="W434" s="225"/>
      <c r="X434" s="9"/>
      <c r="Y434" s="9"/>
      <c r="Z434" s="218"/>
      <c r="AA434" s="9"/>
      <c r="AB434" s="9"/>
      <c r="AC434" s="9"/>
      <c r="AD434" s="9"/>
      <c r="AE434" s="9"/>
      <c r="AF434" s="9"/>
      <c r="AG434" s="9"/>
      <c r="AH434" s="17"/>
      <c r="AI434" s="148"/>
    </row>
    <row r="435" spans="4:35" s="7" customFormat="1" ht="18" x14ac:dyDescent="0.25">
      <c r="D435" s="4"/>
      <c r="E435" s="633"/>
      <c r="F435" s="633"/>
      <c r="G435" s="633"/>
      <c r="H435" s="633"/>
      <c r="I435" s="633"/>
      <c r="J435" s="633"/>
      <c r="K435" s="633"/>
      <c r="L435" s="633"/>
      <c r="M435" s="633"/>
      <c r="N435" s="633"/>
      <c r="O435" s="633"/>
      <c r="P435" s="624" t="s">
        <v>6</v>
      </c>
      <c r="Q435" s="624"/>
      <c r="R435" s="624"/>
      <c r="S435" s="624"/>
      <c r="T435" s="624"/>
      <c r="U435" s="624"/>
      <c r="V435" s="624"/>
      <c r="W435" s="624"/>
      <c r="X435" s="624"/>
      <c r="Y435" s="624"/>
      <c r="Z435" s="625" t="s">
        <v>399</v>
      </c>
      <c r="AA435" s="625"/>
      <c r="AB435" s="625"/>
      <c r="AC435" s="13"/>
      <c r="AD435" s="13"/>
      <c r="AE435" s="13"/>
      <c r="AF435" s="13"/>
      <c r="AG435" s="13"/>
      <c r="AH435" s="17"/>
      <c r="AI435" s="148"/>
    </row>
    <row r="436" spans="4:35" s="7" customFormat="1" x14ac:dyDescent="0.25">
      <c r="D436" s="218"/>
      <c r="E436" s="612"/>
      <c r="F436" s="612"/>
      <c r="G436" s="612"/>
      <c r="H436" s="612"/>
      <c r="I436" s="612"/>
      <c r="J436" s="612"/>
      <c r="K436" s="612"/>
      <c r="L436" s="612"/>
      <c r="M436" s="612"/>
      <c r="N436" s="612"/>
      <c r="O436" s="612"/>
      <c r="P436" s="14"/>
      <c r="Q436" s="14"/>
      <c r="R436" s="221"/>
      <c r="S436" s="221"/>
      <c r="T436" s="219"/>
      <c r="U436" s="11"/>
      <c r="V436" s="11"/>
      <c r="W436" s="9"/>
      <c r="X436" s="9"/>
      <c r="Y436" s="9"/>
      <c r="Z436" s="218"/>
      <c r="AA436" s="9"/>
      <c r="AB436" s="9"/>
      <c r="AC436" s="9"/>
      <c r="AD436" s="9"/>
      <c r="AE436" s="9"/>
      <c r="AF436" s="9"/>
      <c r="AG436" s="9"/>
      <c r="AH436" s="17"/>
      <c r="AI436" s="148"/>
    </row>
    <row r="437" spans="4:35" s="7" customFormat="1" ht="15.75" x14ac:dyDescent="0.25">
      <c r="D437" s="218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23"/>
      <c r="V437" s="23"/>
      <c r="W437" s="613" t="s">
        <v>7</v>
      </c>
      <c r="X437" s="613"/>
      <c r="Y437" s="613"/>
      <c r="Z437" s="613"/>
      <c r="AA437" s="613"/>
      <c r="AB437" s="614">
        <f>+Y461</f>
        <v>42275.67</v>
      </c>
      <c r="AC437" s="614"/>
      <c r="AD437" s="614"/>
      <c r="AE437" s="614"/>
      <c r="AF437" s="614"/>
      <c r="AG437" s="614"/>
      <c r="AH437" s="17"/>
      <c r="AI437" s="148"/>
    </row>
    <row r="438" spans="4:35" s="7" customFormat="1" x14ac:dyDescent="0.25">
      <c r="D438" s="5"/>
      <c r="E438" s="615" t="s">
        <v>8</v>
      </c>
      <c r="F438" s="615"/>
      <c r="G438" s="615"/>
      <c r="H438" s="615"/>
      <c r="I438" s="615"/>
      <c r="J438" s="616" t="s">
        <v>9</v>
      </c>
      <c r="K438" s="616"/>
      <c r="L438" s="616"/>
      <c r="M438" s="616"/>
      <c r="N438" s="616"/>
      <c r="O438" s="616"/>
      <c r="P438" s="616"/>
      <c r="Q438" s="616"/>
      <c r="R438" s="616"/>
      <c r="S438" s="224"/>
      <c r="T438" s="224"/>
      <c r="U438" s="224"/>
      <c r="V438" s="224"/>
      <c r="W438" s="9"/>
      <c r="X438" s="9"/>
      <c r="Y438" s="9"/>
      <c r="Z438" s="218"/>
      <c r="AA438" s="218"/>
      <c r="AB438" s="218"/>
      <c r="AC438" s="9"/>
      <c r="AD438" s="9"/>
      <c r="AE438" s="9"/>
      <c r="AF438" s="9"/>
      <c r="AG438" s="9"/>
      <c r="AH438" s="17"/>
      <c r="AI438" s="148"/>
    </row>
    <row r="439" spans="4:35" s="7" customFormat="1" ht="17.25" customHeight="1" x14ac:dyDescent="0.25">
      <c r="D439" s="6"/>
      <c r="E439" s="617" t="s">
        <v>10</v>
      </c>
      <c r="F439" s="617"/>
      <c r="G439" s="617"/>
      <c r="H439" s="617"/>
      <c r="I439" s="617"/>
      <c r="J439" s="617"/>
      <c r="K439" s="617"/>
      <c r="L439" s="618" t="s">
        <v>371</v>
      </c>
      <c r="M439" s="652"/>
      <c r="N439" s="652"/>
      <c r="O439" s="652"/>
      <c r="P439" s="652"/>
      <c r="Q439" s="652"/>
      <c r="R439" s="652"/>
      <c r="S439" s="652"/>
      <c r="T439" s="652"/>
      <c r="U439" s="652"/>
      <c r="V439" s="652"/>
      <c r="W439" s="652"/>
      <c r="X439" s="652"/>
      <c r="Y439" s="652"/>
      <c r="Z439" s="551" t="s">
        <v>11</v>
      </c>
      <c r="AA439" s="551"/>
      <c r="AB439" s="551"/>
      <c r="AC439" s="551"/>
      <c r="AD439" s="626" t="s">
        <v>372</v>
      </c>
      <c r="AE439" s="626"/>
      <c r="AF439" s="626"/>
      <c r="AG439" s="626"/>
      <c r="AH439" s="17"/>
      <c r="AI439" s="148"/>
    </row>
    <row r="440" spans="4:35" s="7" customFormat="1" x14ac:dyDescent="0.25">
      <c r="D440" s="14"/>
      <c r="E440" s="617" t="s">
        <v>12</v>
      </c>
      <c r="F440" s="617"/>
      <c r="G440" s="617"/>
      <c r="H440" s="617"/>
      <c r="I440" s="617"/>
      <c r="J440" s="551"/>
      <c r="K440" s="551"/>
      <c r="L440" s="551"/>
      <c r="M440" s="551"/>
      <c r="N440" s="551"/>
      <c r="O440" s="551"/>
      <c r="P440" s="551"/>
      <c r="Q440" s="551"/>
      <c r="R440" s="551"/>
      <c r="S440" s="551"/>
      <c r="T440" s="551"/>
      <c r="U440" s="551"/>
      <c r="V440" s="551"/>
      <c r="W440" s="551"/>
      <c r="X440" s="551"/>
      <c r="Y440" s="221"/>
      <c r="Z440" s="551" t="s">
        <v>11</v>
      </c>
      <c r="AA440" s="551"/>
      <c r="AB440" s="551"/>
      <c r="AC440" s="551"/>
      <c r="AD440" s="619"/>
      <c r="AE440" s="619"/>
      <c r="AF440" s="619"/>
      <c r="AG440" s="619"/>
      <c r="AH440" s="17"/>
      <c r="AI440" s="148"/>
    </row>
    <row r="441" spans="4:35" s="7" customFormat="1" ht="15.75" x14ac:dyDescent="0.25">
      <c r="D441" s="3"/>
      <c r="E441" s="583" t="s">
        <v>13</v>
      </c>
      <c r="F441" s="583"/>
      <c r="G441" s="583"/>
      <c r="H441" s="583"/>
      <c r="I441" s="583"/>
      <c r="J441" s="584" t="s">
        <v>405</v>
      </c>
      <c r="K441" s="584"/>
      <c r="L441" s="584"/>
      <c r="M441" s="584"/>
      <c r="N441" s="584"/>
      <c r="O441" s="584"/>
      <c r="P441" s="584"/>
      <c r="Q441" s="584"/>
      <c r="R441" s="584"/>
      <c r="S441" s="584"/>
      <c r="T441" s="584"/>
      <c r="U441" s="584"/>
      <c r="V441" s="584"/>
      <c r="W441" s="584"/>
      <c r="X441" s="584"/>
      <c r="Y441" s="584"/>
      <c r="Z441" s="584"/>
      <c r="AA441" s="584"/>
      <c r="AB441" s="584"/>
      <c r="AC441" s="584"/>
      <c r="AD441" s="584"/>
      <c r="AE441" s="584"/>
      <c r="AF441" s="584"/>
      <c r="AG441" s="584"/>
      <c r="AH441" s="17"/>
      <c r="AI441" s="148"/>
    </row>
    <row r="442" spans="4:35" s="7" customFormat="1" ht="15" customHeight="1" x14ac:dyDescent="0.25">
      <c r="D442" s="218"/>
      <c r="E442" s="551" t="s">
        <v>14</v>
      </c>
      <c r="F442" s="551"/>
      <c r="G442" s="551"/>
      <c r="H442" s="551"/>
      <c r="I442" s="551"/>
      <c r="J442" s="628" t="s">
        <v>481</v>
      </c>
      <c r="K442" s="628"/>
      <c r="L442" s="628"/>
      <c r="M442" s="628"/>
      <c r="N442" s="628"/>
      <c r="O442" s="628"/>
      <c r="P442" s="628"/>
      <c r="Q442" s="628"/>
      <c r="R442" s="628"/>
      <c r="S442" s="628"/>
      <c r="T442" s="628"/>
      <c r="U442" s="628"/>
      <c r="V442" s="628"/>
      <c r="W442" s="628"/>
      <c r="X442" s="628"/>
      <c r="Y442" s="628"/>
      <c r="Z442" s="628"/>
      <c r="AA442" s="628"/>
      <c r="AB442" s="628"/>
      <c r="AC442" s="628"/>
      <c r="AD442" s="628"/>
      <c r="AE442" s="628"/>
      <c r="AF442" s="628"/>
      <c r="AG442" s="628"/>
      <c r="AH442" s="17"/>
      <c r="AI442" s="148"/>
    </row>
    <row r="443" spans="4:35" s="7" customFormat="1" ht="19.5" customHeight="1" x14ac:dyDescent="0.25">
      <c r="D443" s="218"/>
      <c r="E443" s="220"/>
      <c r="F443" s="221"/>
      <c r="G443" s="221"/>
      <c r="H443" s="221"/>
      <c r="I443" s="221"/>
      <c r="J443" s="628"/>
      <c r="K443" s="628"/>
      <c r="L443" s="628"/>
      <c r="M443" s="628"/>
      <c r="N443" s="628"/>
      <c r="O443" s="628"/>
      <c r="P443" s="628"/>
      <c r="Q443" s="628"/>
      <c r="R443" s="628"/>
      <c r="S443" s="628"/>
      <c r="T443" s="628"/>
      <c r="U443" s="628"/>
      <c r="V443" s="628"/>
      <c r="W443" s="628"/>
      <c r="X443" s="628"/>
      <c r="Y443" s="628"/>
      <c r="Z443" s="628"/>
      <c r="AA443" s="628"/>
      <c r="AB443" s="628"/>
      <c r="AC443" s="628"/>
      <c r="AD443" s="628"/>
      <c r="AE443" s="628"/>
      <c r="AF443" s="628"/>
      <c r="AG443" s="628"/>
      <c r="AH443" s="17"/>
      <c r="AI443" s="148"/>
    </row>
    <row r="444" spans="4:35" s="7" customFormat="1" ht="15.75" x14ac:dyDescent="0.25">
      <c r="D444" s="218"/>
      <c r="E444" s="225"/>
      <c r="F444" s="225"/>
      <c r="G444" s="225"/>
      <c r="H444" s="225"/>
      <c r="I444" s="225"/>
      <c r="J444" s="225"/>
      <c r="K444" s="225"/>
      <c r="L444" s="225"/>
      <c r="M444" s="574"/>
      <c r="N444" s="574"/>
      <c r="O444" s="574"/>
      <c r="P444" s="574"/>
      <c r="Q444" s="574"/>
      <c r="R444" s="574"/>
      <c r="S444" s="574"/>
      <c r="T444" s="574"/>
      <c r="U444" s="574"/>
      <c r="V444" s="574"/>
      <c r="W444" s="574"/>
      <c r="X444" s="574"/>
      <c r="Y444" s="574"/>
      <c r="Z444" s="574"/>
      <c r="AA444" s="222"/>
      <c r="AB444" s="575"/>
      <c r="AC444" s="575"/>
      <c r="AD444" s="575"/>
      <c r="AE444" s="575"/>
      <c r="AF444" s="575"/>
      <c r="AG444" s="575"/>
      <c r="AH444" s="17"/>
      <c r="AI444" s="148"/>
    </row>
    <row r="445" spans="4:35" s="7" customFormat="1" ht="15.75" x14ac:dyDescent="0.25">
      <c r="D445" s="218"/>
      <c r="E445" s="586" t="s">
        <v>15</v>
      </c>
      <c r="F445" s="586"/>
      <c r="G445" s="586"/>
      <c r="H445" s="586"/>
      <c r="I445" s="586"/>
      <c r="J445" s="586"/>
      <c r="K445" s="586"/>
      <c r="L445" s="586"/>
      <c r="M445" s="586"/>
      <c r="N445" s="586"/>
      <c r="O445" s="586"/>
      <c r="P445" s="586"/>
      <c r="Q445" s="586"/>
      <c r="R445" s="586"/>
      <c r="S445" s="586"/>
      <c r="T445" s="586"/>
      <c r="U445" s="586"/>
      <c r="V445" s="586"/>
      <c r="W445" s="586"/>
      <c r="X445" s="586"/>
      <c r="Y445" s="586"/>
      <c r="Z445" s="586"/>
      <c r="AA445" s="586"/>
      <c r="AB445" s="586"/>
      <c r="AC445" s="586"/>
      <c r="AD445" s="586"/>
      <c r="AE445" s="586"/>
      <c r="AF445" s="586"/>
      <c r="AG445" s="586"/>
      <c r="AH445" s="17"/>
      <c r="AI445" s="148"/>
    </row>
    <row r="446" spans="4:35" s="7" customFormat="1" x14ac:dyDescent="0.25">
      <c r="D446" s="220"/>
      <c r="E446" s="9"/>
      <c r="F446" s="587" t="s">
        <v>38</v>
      </c>
      <c r="G446" s="587"/>
      <c r="H446" s="587"/>
      <c r="I446" s="588" t="s">
        <v>39</v>
      </c>
      <c r="J446" s="588"/>
      <c r="K446" s="588"/>
      <c r="L446" s="587" t="s">
        <v>40</v>
      </c>
      <c r="M446" s="587"/>
      <c r="N446" s="587"/>
      <c r="O446" s="587"/>
      <c r="P446" s="587"/>
      <c r="Q446" s="587"/>
      <c r="R446" s="589"/>
      <c r="S446" s="589"/>
      <c r="T446" s="589"/>
      <c r="U446" s="589"/>
      <c r="V446" s="224"/>
      <c r="W446" s="590" t="s">
        <v>16</v>
      </c>
      <c r="X446" s="590"/>
      <c r="Y446" s="590"/>
      <c r="Z446" s="221"/>
      <c r="AA446" s="221"/>
      <c r="AB446" s="591" t="s">
        <v>17</v>
      </c>
      <c r="AC446" s="591"/>
      <c r="AD446" s="591"/>
      <c r="AE446" s="591"/>
      <c r="AF446" s="591"/>
      <c r="AG446" s="591"/>
      <c r="AH446" s="17"/>
      <c r="AI446" s="148"/>
    </row>
    <row r="447" spans="4:35" s="7" customFormat="1" x14ac:dyDescent="0.25">
      <c r="D447" s="225"/>
      <c r="E447" s="218"/>
      <c r="F447" s="592">
        <f>+AI452*0.001</f>
        <v>41.748580000000004</v>
      </c>
      <c r="G447" s="593"/>
      <c r="H447" s="594"/>
      <c r="I447" s="629"/>
      <c r="J447" s="630"/>
      <c r="K447" s="631"/>
      <c r="L447" s="629"/>
      <c r="M447" s="630"/>
      <c r="N447" s="631"/>
      <c r="O447" s="592"/>
      <c r="P447" s="593"/>
      <c r="Q447" s="594"/>
      <c r="R447" s="592"/>
      <c r="S447" s="593"/>
      <c r="T447" s="593"/>
      <c r="U447" s="594"/>
      <c r="V447" s="100"/>
      <c r="W447" s="595">
        <f>+Y453*75%</f>
        <v>395.3175</v>
      </c>
      <c r="X447" s="596"/>
      <c r="Y447" s="597"/>
      <c r="Z447" s="227"/>
      <c r="AA447" s="15"/>
      <c r="AB447" s="592">
        <f>+F447+W447</f>
        <v>437.06608</v>
      </c>
      <c r="AC447" s="593"/>
      <c r="AD447" s="593"/>
      <c r="AE447" s="593"/>
      <c r="AF447" s="593"/>
      <c r="AG447" s="594"/>
      <c r="AH447" s="17"/>
      <c r="AI447" s="148"/>
    </row>
    <row r="448" spans="4:35" s="7" customFormat="1" ht="15.75" x14ac:dyDescent="0.25">
      <c r="D448" s="20"/>
      <c r="E448" s="219"/>
      <c r="F448" s="219"/>
      <c r="G448" s="219"/>
      <c r="H448" s="219"/>
      <c r="I448" s="219"/>
      <c r="J448" s="219"/>
      <c r="K448" s="219"/>
      <c r="L448" s="219"/>
      <c r="M448" s="219"/>
      <c r="N448" s="219"/>
      <c r="O448" s="219"/>
      <c r="P448" s="219"/>
      <c r="Q448" s="219"/>
      <c r="R448" s="219"/>
      <c r="S448" s="219"/>
      <c r="T448" s="219"/>
      <c r="U448" s="219"/>
      <c r="V448" s="598" t="s">
        <v>18</v>
      </c>
      <c r="W448" s="598"/>
      <c r="X448" s="598"/>
      <c r="Y448" s="598"/>
      <c r="Z448" s="598"/>
      <c r="AA448" s="599"/>
      <c r="AB448" s="600">
        <f>+Y461-AB447</f>
        <v>41838.603920000001</v>
      </c>
      <c r="AC448" s="601"/>
      <c r="AD448" s="601"/>
      <c r="AE448" s="601"/>
      <c r="AF448" s="601"/>
      <c r="AG448" s="602"/>
      <c r="AH448" s="17"/>
      <c r="AI448" s="148"/>
    </row>
    <row r="449" spans="4:36" s="7" customFormat="1" x14ac:dyDescent="0.25">
      <c r="D449" s="9"/>
      <c r="E449" s="9"/>
      <c r="F449" s="9"/>
      <c r="G449" s="9"/>
      <c r="H449" s="9"/>
      <c r="I449" s="603" t="s">
        <v>19</v>
      </c>
      <c r="J449" s="603"/>
      <c r="K449" s="603"/>
      <c r="L449" s="603"/>
      <c r="M449" s="603"/>
      <c r="N449" s="603"/>
      <c r="O449" s="603"/>
      <c r="P449" s="603"/>
      <c r="Q449" s="603"/>
      <c r="R449" s="603"/>
      <c r="S449" s="603"/>
      <c r="T449" s="603"/>
      <c r="U449" s="603"/>
      <c r="V449" s="603"/>
      <c r="W449" s="603"/>
      <c r="X449" s="603"/>
      <c r="Y449" s="604"/>
      <c r="Z449" s="604"/>
      <c r="AA449" s="604"/>
      <c r="AB449" s="604"/>
      <c r="AC449" s="604"/>
      <c r="AD449" s="604"/>
      <c r="AE449" s="604"/>
      <c r="AF449" s="9"/>
      <c r="AG449" s="9"/>
      <c r="AH449" s="17"/>
      <c r="AI449" s="148"/>
    </row>
    <row r="450" spans="4:36" s="7" customFormat="1" x14ac:dyDescent="0.25">
      <c r="D450" s="218"/>
      <c r="E450" s="9"/>
      <c r="F450" s="9"/>
      <c r="G450" s="9"/>
      <c r="H450" s="9"/>
      <c r="I450" s="567" t="s">
        <v>20</v>
      </c>
      <c r="J450" s="568"/>
      <c r="K450" s="567" t="s">
        <v>21</v>
      </c>
      <c r="L450" s="568"/>
      <c r="M450" s="567" t="s">
        <v>22</v>
      </c>
      <c r="N450" s="568"/>
      <c r="O450" s="567" t="s">
        <v>23</v>
      </c>
      <c r="P450" s="568"/>
      <c r="Q450" s="567" t="s">
        <v>24</v>
      </c>
      <c r="R450" s="568"/>
      <c r="S450" s="567" t="s">
        <v>25</v>
      </c>
      <c r="T450" s="568"/>
      <c r="U450" s="569" t="s">
        <v>26</v>
      </c>
      <c r="V450" s="570"/>
      <c r="W450" s="569" t="s">
        <v>47</v>
      </c>
      <c r="X450" s="570"/>
      <c r="Y450" s="571" t="s">
        <v>27</v>
      </c>
      <c r="Z450" s="572"/>
      <c r="AA450" s="572"/>
      <c r="AB450" s="572"/>
      <c r="AC450" s="572"/>
      <c r="AD450" s="572"/>
      <c r="AE450" s="573"/>
      <c r="AF450" s="16"/>
      <c r="AG450" s="16"/>
      <c r="AH450" s="17"/>
      <c r="AI450" s="148"/>
    </row>
    <row r="451" spans="4:36" s="7" customFormat="1" ht="15.75" x14ac:dyDescent="0.25">
      <c r="D451" s="219"/>
      <c r="E451" s="9"/>
      <c r="F451" s="9"/>
      <c r="G451" s="9"/>
      <c r="H451" s="9"/>
      <c r="I451" s="529"/>
      <c r="J451" s="530"/>
      <c r="K451" s="529"/>
      <c r="L451" s="530"/>
      <c r="M451" s="529"/>
      <c r="N451" s="530"/>
      <c r="O451" s="529" t="s">
        <v>359</v>
      </c>
      <c r="P451" s="530"/>
      <c r="Q451" s="529" t="s">
        <v>60</v>
      </c>
      <c r="R451" s="530"/>
      <c r="S451" s="529" t="s">
        <v>57</v>
      </c>
      <c r="T451" s="530"/>
      <c r="U451" s="529" t="s">
        <v>28</v>
      </c>
      <c r="V451" s="530"/>
      <c r="W451" s="529"/>
      <c r="X451" s="530"/>
      <c r="Y451" s="531">
        <v>41221.82</v>
      </c>
      <c r="Z451" s="532"/>
      <c r="AA451" s="532"/>
      <c r="AB451" s="532"/>
      <c r="AC451" s="532"/>
      <c r="AD451" s="532"/>
      <c r="AE451" s="533"/>
      <c r="AF451" s="16"/>
      <c r="AG451" s="16"/>
      <c r="AH451" s="17"/>
      <c r="AI451" s="148"/>
    </row>
    <row r="452" spans="4:36" s="7" customFormat="1" ht="15.75" x14ac:dyDescent="0.25">
      <c r="D452" s="9"/>
      <c r="E452" s="9"/>
      <c r="F452" s="9"/>
      <c r="G452" s="9"/>
      <c r="H452" s="9"/>
      <c r="I452" s="562"/>
      <c r="J452" s="563"/>
      <c r="K452" s="562"/>
      <c r="L452" s="563"/>
      <c r="M452" s="562"/>
      <c r="N452" s="563"/>
      <c r="O452" s="529" t="s">
        <v>359</v>
      </c>
      <c r="P452" s="530"/>
      <c r="Q452" s="529" t="s">
        <v>58</v>
      </c>
      <c r="R452" s="530"/>
      <c r="S452" s="529" t="s">
        <v>57</v>
      </c>
      <c r="T452" s="530"/>
      <c r="U452" s="529" t="s">
        <v>28</v>
      </c>
      <c r="V452" s="530"/>
      <c r="W452" s="529"/>
      <c r="X452" s="530"/>
      <c r="Y452" s="531">
        <v>526.76</v>
      </c>
      <c r="Z452" s="532"/>
      <c r="AA452" s="532"/>
      <c r="AB452" s="532"/>
      <c r="AC452" s="532"/>
      <c r="AD452" s="532"/>
      <c r="AE452" s="533"/>
      <c r="AF452" s="16"/>
      <c r="AG452" s="16"/>
      <c r="AH452" s="17"/>
      <c r="AI452" s="148">
        <f>+Y451+Y452</f>
        <v>41748.58</v>
      </c>
    </row>
    <row r="453" spans="4:36" s="7" customFormat="1" ht="15.75" x14ac:dyDescent="0.25">
      <c r="D453" s="9"/>
      <c r="E453" s="9"/>
      <c r="F453" s="9"/>
      <c r="G453" s="9"/>
      <c r="H453" s="9"/>
      <c r="I453" s="562"/>
      <c r="J453" s="563"/>
      <c r="K453" s="562"/>
      <c r="L453" s="563"/>
      <c r="M453" s="562"/>
      <c r="N453" s="563"/>
      <c r="O453" s="529" t="s">
        <v>294</v>
      </c>
      <c r="P453" s="530"/>
      <c r="Q453" s="529" t="s">
        <v>37</v>
      </c>
      <c r="R453" s="530"/>
      <c r="S453" s="529" t="s">
        <v>35</v>
      </c>
      <c r="T453" s="530"/>
      <c r="U453" s="529" t="s">
        <v>28</v>
      </c>
      <c r="V453" s="530"/>
      <c r="W453" s="529"/>
      <c r="X453" s="530"/>
      <c r="Y453" s="531">
        <v>527.09</v>
      </c>
      <c r="Z453" s="532"/>
      <c r="AA453" s="532"/>
      <c r="AB453" s="532"/>
      <c r="AC453" s="532"/>
      <c r="AD453" s="532"/>
      <c r="AE453" s="533"/>
      <c r="AF453" s="16"/>
      <c r="AG453" s="16"/>
      <c r="AH453" s="17"/>
      <c r="AI453" s="148"/>
    </row>
    <row r="454" spans="4:36" s="7" customFormat="1" ht="15.75" x14ac:dyDescent="0.25">
      <c r="D454" s="9"/>
      <c r="E454" s="9"/>
      <c r="F454" s="9"/>
      <c r="G454" s="9"/>
      <c r="H454" s="9"/>
      <c r="I454" s="562"/>
      <c r="J454" s="563"/>
      <c r="K454" s="562"/>
      <c r="L454" s="563"/>
      <c r="M454" s="562"/>
      <c r="N454" s="563"/>
      <c r="O454" s="529"/>
      <c r="P454" s="530"/>
      <c r="Q454" s="529"/>
      <c r="R454" s="530"/>
      <c r="S454" s="529"/>
      <c r="T454" s="530"/>
      <c r="U454" s="529"/>
      <c r="V454" s="530"/>
      <c r="W454" s="529"/>
      <c r="X454" s="530"/>
      <c r="Y454" s="531"/>
      <c r="Z454" s="532"/>
      <c r="AA454" s="532"/>
      <c r="AB454" s="532"/>
      <c r="AC454" s="532"/>
      <c r="AD454" s="532"/>
      <c r="AE454" s="533"/>
      <c r="AF454" s="16"/>
      <c r="AG454" s="16"/>
      <c r="AI454" s="148"/>
    </row>
    <row r="455" spans="4:36" s="7" customFormat="1" ht="15.75" x14ac:dyDescent="0.25">
      <c r="D455" s="9"/>
      <c r="E455" s="9"/>
      <c r="F455" s="9"/>
      <c r="G455" s="9"/>
      <c r="H455" s="9"/>
      <c r="I455" s="562"/>
      <c r="J455" s="563"/>
      <c r="K455" s="562"/>
      <c r="L455" s="563"/>
      <c r="M455" s="562"/>
      <c r="N455" s="563"/>
      <c r="O455" s="529"/>
      <c r="P455" s="530"/>
      <c r="Q455" s="529"/>
      <c r="R455" s="530"/>
      <c r="S455" s="529"/>
      <c r="T455" s="530"/>
      <c r="U455" s="529"/>
      <c r="V455" s="530"/>
      <c r="W455" s="529"/>
      <c r="X455" s="530"/>
      <c r="Y455" s="531"/>
      <c r="Z455" s="532"/>
      <c r="AA455" s="532"/>
      <c r="AB455" s="532"/>
      <c r="AC455" s="532"/>
      <c r="AD455" s="532"/>
      <c r="AE455" s="533"/>
      <c r="AF455" s="16"/>
      <c r="AG455" s="16"/>
      <c r="AI455" s="148"/>
    </row>
    <row r="456" spans="4:36" s="7" customFormat="1" ht="15.75" x14ac:dyDescent="0.25">
      <c r="D456" s="9"/>
      <c r="E456" s="9"/>
      <c r="F456" s="9"/>
      <c r="G456" s="9"/>
      <c r="H456" s="9"/>
      <c r="I456" s="562"/>
      <c r="J456" s="563"/>
      <c r="K456" s="562"/>
      <c r="L456" s="563"/>
      <c r="M456" s="562"/>
      <c r="N456" s="563"/>
      <c r="O456" s="529"/>
      <c r="P456" s="530"/>
      <c r="Q456" s="529"/>
      <c r="R456" s="530"/>
      <c r="S456" s="529"/>
      <c r="T456" s="530"/>
      <c r="U456" s="529"/>
      <c r="V456" s="530"/>
      <c r="W456" s="529"/>
      <c r="X456" s="530"/>
      <c r="Y456" s="531"/>
      <c r="Z456" s="532"/>
      <c r="AA456" s="532"/>
      <c r="AB456" s="532"/>
      <c r="AC456" s="532"/>
      <c r="AD456" s="532"/>
      <c r="AE456" s="533"/>
      <c r="AF456" s="16"/>
      <c r="AG456" s="16"/>
      <c r="AI456" s="148"/>
    </row>
    <row r="457" spans="4:36" s="7" customFormat="1" ht="15.75" x14ac:dyDescent="0.25">
      <c r="D457" s="9"/>
      <c r="E457" s="9"/>
      <c r="F457" s="9"/>
      <c r="G457" s="9"/>
      <c r="H457" s="9"/>
      <c r="I457" s="562"/>
      <c r="J457" s="563"/>
      <c r="K457" s="562"/>
      <c r="L457" s="563"/>
      <c r="M457" s="562"/>
      <c r="N457" s="563"/>
      <c r="O457" s="529"/>
      <c r="P457" s="530"/>
      <c r="Q457" s="529"/>
      <c r="R457" s="530"/>
      <c r="S457" s="529"/>
      <c r="T457" s="530"/>
      <c r="U457" s="529"/>
      <c r="V457" s="530"/>
      <c r="W457" s="529"/>
      <c r="X457" s="530"/>
      <c r="Y457" s="531"/>
      <c r="Z457" s="532"/>
      <c r="AA457" s="532"/>
      <c r="AB457" s="532"/>
      <c r="AC457" s="532"/>
      <c r="AD457" s="532"/>
      <c r="AE457" s="533"/>
      <c r="AF457" s="16"/>
      <c r="AG457" s="16"/>
      <c r="AH457" s="17"/>
      <c r="AI457" s="148"/>
    </row>
    <row r="458" spans="4:36" s="7" customFormat="1" ht="15.75" x14ac:dyDescent="0.25">
      <c r="D458" s="9"/>
      <c r="E458" s="9"/>
      <c r="F458" s="9"/>
      <c r="G458" s="9"/>
      <c r="H458" s="9"/>
      <c r="I458" s="529"/>
      <c r="J458" s="530"/>
      <c r="K458" s="529"/>
      <c r="L458" s="530"/>
      <c r="M458" s="529"/>
      <c r="N458" s="530"/>
      <c r="O458" s="529"/>
      <c r="P458" s="530"/>
      <c r="Q458" s="529"/>
      <c r="R458" s="530"/>
      <c r="S458" s="529"/>
      <c r="T458" s="530"/>
      <c r="U458" s="529"/>
      <c r="V458" s="530"/>
      <c r="W458" s="529"/>
      <c r="X458" s="530"/>
      <c r="Y458" s="531"/>
      <c r="Z458" s="532"/>
      <c r="AA458" s="532"/>
      <c r="AB458" s="532"/>
      <c r="AC458" s="532"/>
      <c r="AD458" s="532"/>
      <c r="AE458" s="533"/>
      <c r="AF458" s="16"/>
      <c r="AG458" s="16"/>
      <c r="AH458" s="17"/>
      <c r="AI458" s="148"/>
    </row>
    <row r="459" spans="4:36" s="7" customFormat="1" ht="15.75" x14ac:dyDescent="0.25">
      <c r="D459" s="9"/>
      <c r="E459" s="9"/>
      <c r="F459" s="9"/>
      <c r="G459" s="9"/>
      <c r="H459" s="9"/>
      <c r="I459" s="529"/>
      <c r="J459" s="530"/>
      <c r="K459" s="529"/>
      <c r="L459" s="530"/>
      <c r="M459" s="529"/>
      <c r="N459" s="530"/>
      <c r="O459" s="529"/>
      <c r="P459" s="530"/>
      <c r="Q459" s="529"/>
      <c r="R459" s="530"/>
      <c r="S459" s="529"/>
      <c r="T459" s="530"/>
      <c r="U459" s="529"/>
      <c r="V459" s="530"/>
      <c r="W459" s="529"/>
      <c r="X459" s="530"/>
      <c r="Y459" s="531"/>
      <c r="Z459" s="532"/>
      <c r="AA459" s="532"/>
      <c r="AB459" s="532"/>
      <c r="AC459" s="532"/>
      <c r="AD459" s="532"/>
      <c r="AE459" s="533"/>
      <c r="AF459" s="16"/>
      <c r="AG459" s="16"/>
      <c r="AH459" s="17"/>
      <c r="AI459" s="148"/>
    </row>
    <row r="460" spans="4:36" s="7" customFormat="1" ht="15.75" x14ac:dyDescent="0.25">
      <c r="D460" s="9"/>
      <c r="E460" s="9"/>
      <c r="F460" s="9"/>
      <c r="G460" s="9"/>
      <c r="H460" s="9"/>
      <c r="I460" s="529"/>
      <c r="J460" s="530"/>
      <c r="K460" s="529"/>
      <c r="L460" s="530"/>
      <c r="M460" s="529"/>
      <c r="N460" s="530"/>
      <c r="O460" s="529"/>
      <c r="P460" s="530"/>
      <c r="Q460" s="529"/>
      <c r="R460" s="530"/>
      <c r="S460" s="529"/>
      <c r="T460" s="530"/>
      <c r="U460" s="529"/>
      <c r="V460" s="530"/>
      <c r="W460" s="529"/>
      <c r="X460" s="530"/>
      <c r="Y460" s="531"/>
      <c r="Z460" s="532"/>
      <c r="AA460" s="532"/>
      <c r="AB460" s="532"/>
      <c r="AC460" s="532"/>
      <c r="AD460" s="532"/>
      <c r="AE460" s="533"/>
      <c r="AF460" s="16"/>
      <c r="AG460" s="16"/>
      <c r="AH460" s="17"/>
      <c r="AI460" s="148"/>
    </row>
    <row r="461" spans="4:36" s="7" customFormat="1" ht="16.5" thickBot="1" x14ac:dyDescent="0.3">
      <c r="D461" s="9"/>
      <c r="E461" s="9"/>
      <c r="F461" s="9"/>
      <c r="G461" s="9"/>
      <c r="H461" s="9"/>
      <c r="I461" s="534"/>
      <c r="J461" s="535"/>
      <c r="K461" s="534"/>
      <c r="L461" s="535"/>
      <c r="M461" s="534"/>
      <c r="N461" s="535"/>
      <c r="O461" s="534"/>
      <c r="P461" s="535"/>
      <c r="Q461" s="534"/>
      <c r="R461" s="535"/>
      <c r="S461" s="536"/>
      <c r="T461" s="537"/>
      <c r="U461" s="538" t="s">
        <v>29</v>
      </c>
      <c r="V461" s="539"/>
      <c r="W461" s="539"/>
      <c r="X461" s="540"/>
      <c r="Y461" s="541">
        <f>SUM(Y451:AE460)</f>
        <v>42275.67</v>
      </c>
      <c r="Z461" s="542"/>
      <c r="AA461" s="542"/>
      <c r="AB461" s="542"/>
      <c r="AC461" s="542"/>
      <c r="AD461" s="542"/>
      <c r="AE461" s="543"/>
      <c r="AF461" s="9"/>
      <c r="AG461" s="16"/>
      <c r="AH461" s="17"/>
      <c r="AI461" s="148"/>
      <c r="AJ461" s="196"/>
    </row>
    <row r="462" spans="4:36" s="7" customFormat="1" ht="15.75" thickBot="1" x14ac:dyDescent="0.3">
      <c r="D462" s="9"/>
      <c r="E462" s="9"/>
      <c r="F462" s="9"/>
      <c r="G462" s="9"/>
      <c r="H462" s="544" t="s">
        <v>30</v>
      </c>
      <c r="I462" s="545"/>
      <c r="J462" s="545"/>
      <c r="K462" s="545"/>
      <c r="L462" s="545"/>
      <c r="M462" s="545"/>
      <c r="N462" s="545"/>
      <c r="O462" s="545"/>
      <c r="P462" s="545"/>
      <c r="Q462" s="545"/>
      <c r="R462" s="545"/>
      <c r="S462" s="546"/>
      <c r="T462" s="22"/>
      <c r="U462" s="544" t="s">
        <v>31</v>
      </c>
      <c r="V462" s="545"/>
      <c r="W462" s="545"/>
      <c r="X462" s="545"/>
      <c r="Y462" s="545"/>
      <c r="Z462" s="545"/>
      <c r="AA462" s="545"/>
      <c r="AB462" s="545"/>
      <c r="AC462" s="545"/>
      <c r="AD462" s="545"/>
      <c r="AE462" s="545"/>
      <c r="AF462" s="546"/>
      <c r="AG462" s="16"/>
      <c r="AH462" s="17"/>
      <c r="AI462" s="148"/>
    </row>
    <row r="463" spans="4:36" s="7" customFormat="1" x14ac:dyDescent="0.25">
      <c r="D463" s="9"/>
      <c r="E463" s="218"/>
      <c r="F463" s="218"/>
      <c r="G463" s="218"/>
      <c r="H463" s="547"/>
      <c r="I463" s="548"/>
      <c r="J463" s="548"/>
      <c r="K463" s="548"/>
      <c r="L463" s="548"/>
      <c r="M463" s="548"/>
      <c r="N463" s="548"/>
      <c r="O463" s="548"/>
      <c r="P463" s="548"/>
      <c r="Q463" s="548"/>
      <c r="R463" s="548"/>
      <c r="S463" s="549"/>
      <c r="T463" s="221"/>
      <c r="U463" s="547"/>
      <c r="V463" s="548"/>
      <c r="W463" s="548"/>
      <c r="X463" s="548"/>
      <c r="Y463" s="548"/>
      <c r="Z463" s="548"/>
      <c r="AA463" s="548"/>
      <c r="AB463" s="548"/>
      <c r="AC463" s="548"/>
      <c r="AD463" s="548"/>
      <c r="AE463" s="548"/>
      <c r="AF463" s="549"/>
      <c r="AG463" s="15"/>
      <c r="AH463" s="17"/>
      <c r="AI463" s="148"/>
    </row>
    <row r="464" spans="4:36" s="7" customFormat="1" x14ac:dyDescent="0.25">
      <c r="D464" s="9"/>
      <c r="E464" s="218"/>
      <c r="F464" s="218"/>
      <c r="G464" s="218"/>
      <c r="H464" s="550"/>
      <c r="I464" s="551"/>
      <c r="J464" s="551"/>
      <c r="K464" s="551"/>
      <c r="L464" s="551"/>
      <c r="M464" s="551"/>
      <c r="N464" s="551"/>
      <c r="O464" s="551"/>
      <c r="P464" s="551"/>
      <c r="Q464" s="551"/>
      <c r="R464" s="551"/>
      <c r="S464" s="552"/>
      <c r="T464" s="221"/>
      <c r="U464" s="550"/>
      <c r="V464" s="551"/>
      <c r="W464" s="551"/>
      <c r="X464" s="551"/>
      <c r="Y464" s="551"/>
      <c r="Z464" s="551"/>
      <c r="AA464" s="551"/>
      <c r="AB464" s="551"/>
      <c r="AC464" s="551"/>
      <c r="AD464" s="551"/>
      <c r="AE464" s="551"/>
      <c r="AF464" s="552"/>
      <c r="AG464" s="15"/>
      <c r="AH464" s="17"/>
      <c r="AI464" s="148"/>
    </row>
    <row r="465" spans="4:35" s="7" customFormat="1" x14ac:dyDescent="0.25">
      <c r="D465" s="9"/>
      <c r="E465" s="218"/>
      <c r="F465" s="218"/>
      <c r="G465" s="218"/>
      <c r="H465" s="550"/>
      <c r="I465" s="551"/>
      <c r="J465" s="551"/>
      <c r="K465" s="551"/>
      <c r="L465" s="551"/>
      <c r="M465" s="551"/>
      <c r="N465" s="551"/>
      <c r="O465" s="551"/>
      <c r="P465" s="551"/>
      <c r="Q465" s="551"/>
      <c r="R465" s="551"/>
      <c r="S465" s="552"/>
      <c r="T465" s="221"/>
      <c r="U465" s="550"/>
      <c r="V465" s="551"/>
      <c r="W465" s="551"/>
      <c r="X465" s="551"/>
      <c r="Y465" s="551"/>
      <c r="Z465" s="551"/>
      <c r="AA465" s="551"/>
      <c r="AB465" s="551"/>
      <c r="AC465" s="551"/>
      <c r="AD465" s="551"/>
      <c r="AE465" s="551"/>
      <c r="AF465" s="552"/>
      <c r="AG465" s="15"/>
      <c r="AH465" s="17"/>
      <c r="AI465" s="148"/>
    </row>
    <row r="466" spans="4:35" s="7" customFormat="1" ht="15.75" thickBot="1" x14ac:dyDescent="0.3">
      <c r="D466" s="9"/>
      <c r="E466" s="218"/>
      <c r="F466" s="218"/>
      <c r="G466" s="218"/>
      <c r="H466" s="553"/>
      <c r="I466" s="554"/>
      <c r="J466" s="554"/>
      <c r="K466" s="554"/>
      <c r="L466" s="554"/>
      <c r="M466" s="554"/>
      <c r="N466" s="554"/>
      <c r="O466" s="554"/>
      <c r="P466" s="554"/>
      <c r="Q466" s="554"/>
      <c r="R466" s="554"/>
      <c r="S466" s="555"/>
      <c r="T466" s="221"/>
      <c r="U466" s="553"/>
      <c r="V466" s="554"/>
      <c r="W466" s="554"/>
      <c r="X466" s="554"/>
      <c r="Y466" s="554"/>
      <c r="Z466" s="554"/>
      <c r="AA466" s="554"/>
      <c r="AB466" s="554"/>
      <c r="AC466" s="554"/>
      <c r="AD466" s="554"/>
      <c r="AE466" s="554"/>
      <c r="AF466" s="555"/>
      <c r="AG466" s="15"/>
      <c r="AH466" s="17"/>
      <c r="AI466" s="148"/>
    </row>
    <row r="467" spans="4:35" s="7" customFormat="1" ht="15.75" thickBot="1" x14ac:dyDescent="0.3">
      <c r="D467" s="9"/>
      <c r="E467" s="218"/>
      <c r="F467" s="218"/>
      <c r="G467" s="218"/>
      <c r="H467" s="517" t="s">
        <v>32</v>
      </c>
      <c r="I467" s="518"/>
      <c r="J467" s="518"/>
      <c r="K467" s="519">
        <v>45674</v>
      </c>
      <c r="L467" s="519"/>
      <c r="M467" s="519"/>
      <c r="N467" s="519"/>
      <c r="O467" s="519"/>
      <c r="P467" s="519"/>
      <c r="Q467" s="519"/>
      <c r="R467" s="519"/>
      <c r="S467" s="520"/>
      <c r="T467" s="221"/>
      <c r="U467" s="517" t="s">
        <v>32</v>
      </c>
      <c r="V467" s="518"/>
      <c r="W467" s="518"/>
      <c r="X467" s="521"/>
      <c r="Y467" s="521"/>
      <c r="Z467" s="521"/>
      <c r="AA467" s="521"/>
      <c r="AB467" s="521"/>
      <c r="AC467" s="521"/>
      <c r="AD467" s="521"/>
      <c r="AE467" s="521"/>
      <c r="AF467" s="522"/>
      <c r="AG467" s="15"/>
      <c r="AH467" s="17"/>
      <c r="AI467" s="148"/>
    </row>
    <row r="468" spans="4:35" s="7" customFormat="1" ht="15.75" thickBot="1" x14ac:dyDescent="0.3">
      <c r="D468" s="218"/>
      <c r="E468" s="218"/>
      <c r="F468" s="218"/>
      <c r="G468" s="218"/>
      <c r="H468" s="523" t="s">
        <v>33</v>
      </c>
      <c r="I468" s="524"/>
      <c r="J468" s="524"/>
      <c r="K468" s="524"/>
      <c r="L468" s="524"/>
      <c r="M468" s="524"/>
      <c r="N468" s="524"/>
      <c r="O468" s="524"/>
      <c r="P468" s="524"/>
      <c r="Q468" s="524"/>
      <c r="R468" s="524"/>
      <c r="S468" s="525"/>
      <c r="U468" s="523" t="s">
        <v>34</v>
      </c>
      <c r="V468" s="524"/>
      <c r="W468" s="524"/>
      <c r="X468" s="524"/>
      <c r="Y468" s="524"/>
      <c r="Z468" s="524"/>
      <c r="AA468" s="524"/>
      <c r="AB468" s="524"/>
      <c r="AC468" s="524"/>
      <c r="AD468" s="524"/>
      <c r="AE468" s="524"/>
      <c r="AF468" s="525"/>
      <c r="AG468" s="15"/>
      <c r="AH468" s="17"/>
      <c r="AI468" s="148"/>
    </row>
    <row r="469" spans="4:35" s="7" customFormat="1" x14ac:dyDescent="0.25">
      <c r="D469" s="218"/>
      <c r="E469" s="218"/>
      <c r="F469" s="218"/>
      <c r="G469" s="218"/>
      <c r="H469" s="526"/>
      <c r="I469" s="527"/>
      <c r="J469" s="527"/>
      <c r="K469" s="527"/>
      <c r="L469" s="527"/>
      <c r="M469" s="527"/>
      <c r="N469" s="527"/>
      <c r="O469" s="527"/>
      <c r="P469" s="527"/>
      <c r="Q469" s="527"/>
      <c r="R469" s="527"/>
      <c r="S469" s="528"/>
      <c r="U469" s="526"/>
      <c r="V469" s="527"/>
      <c r="W469" s="527"/>
      <c r="X469" s="527"/>
      <c r="Y469" s="527"/>
      <c r="Z469" s="527"/>
      <c r="AA469" s="527"/>
      <c r="AB469" s="527"/>
      <c r="AC469" s="527"/>
      <c r="AD469" s="527"/>
      <c r="AE469" s="527"/>
      <c r="AF469" s="528"/>
      <c r="AG469" s="15"/>
      <c r="AH469" s="17"/>
      <c r="AI469" s="148"/>
    </row>
    <row r="470" spans="4:35" s="7" customFormat="1" x14ac:dyDescent="0.25">
      <c r="D470" s="218"/>
      <c r="E470" s="218"/>
      <c r="F470" s="218"/>
      <c r="G470" s="218"/>
      <c r="H470" s="556"/>
      <c r="I470" s="557"/>
      <c r="J470" s="557"/>
      <c r="K470" s="557"/>
      <c r="L470" s="557"/>
      <c r="M470" s="557"/>
      <c r="N470" s="557"/>
      <c r="O470" s="557"/>
      <c r="P470" s="557"/>
      <c r="Q470" s="557"/>
      <c r="R470" s="557"/>
      <c r="S470" s="558"/>
      <c r="U470" s="556"/>
      <c r="V470" s="557"/>
      <c r="W470" s="557"/>
      <c r="X470" s="557"/>
      <c r="Y470" s="557"/>
      <c r="Z470" s="557"/>
      <c r="AA470" s="557"/>
      <c r="AB470" s="557"/>
      <c r="AC470" s="557"/>
      <c r="AD470" s="557"/>
      <c r="AE470" s="557"/>
      <c r="AF470" s="558"/>
      <c r="AG470" s="218"/>
      <c r="AH470" s="17"/>
      <c r="AI470" s="148"/>
    </row>
    <row r="471" spans="4:35" s="7" customFormat="1" x14ac:dyDescent="0.25">
      <c r="D471" s="218"/>
      <c r="E471" s="218"/>
      <c r="F471" s="218"/>
      <c r="G471" s="218"/>
      <c r="H471" s="556"/>
      <c r="I471" s="557"/>
      <c r="J471" s="557"/>
      <c r="K471" s="557"/>
      <c r="L471" s="557"/>
      <c r="M471" s="557"/>
      <c r="N471" s="557"/>
      <c r="O471" s="557"/>
      <c r="P471" s="557"/>
      <c r="Q471" s="557"/>
      <c r="R471" s="557"/>
      <c r="S471" s="558"/>
      <c r="U471" s="556"/>
      <c r="V471" s="557"/>
      <c r="W471" s="557"/>
      <c r="X471" s="557"/>
      <c r="Y471" s="557"/>
      <c r="Z471" s="557"/>
      <c r="AA471" s="557"/>
      <c r="AB471" s="557"/>
      <c r="AC471" s="557"/>
      <c r="AD471" s="557"/>
      <c r="AE471" s="557"/>
      <c r="AF471" s="558"/>
      <c r="AG471" s="218"/>
      <c r="AH471" s="17"/>
      <c r="AI471" s="148"/>
    </row>
    <row r="472" spans="4:35" s="7" customFormat="1" ht="15.75" thickBot="1" x14ac:dyDescent="0.3">
      <c r="D472" s="218"/>
      <c r="E472" s="218"/>
      <c r="F472" s="218"/>
      <c r="G472" s="218"/>
      <c r="H472" s="559"/>
      <c r="I472" s="560"/>
      <c r="J472" s="560"/>
      <c r="K472" s="560"/>
      <c r="L472" s="560"/>
      <c r="M472" s="560"/>
      <c r="N472" s="560"/>
      <c r="O472" s="560"/>
      <c r="P472" s="560"/>
      <c r="Q472" s="560"/>
      <c r="R472" s="560"/>
      <c r="S472" s="561"/>
      <c r="U472" s="559"/>
      <c r="V472" s="560"/>
      <c r="W472" s="560"/>
      <c r="X472" s="560"/>
      <c r="Y472" s="560"/>
      <c r="Z472" s="560"/>
      <c r="AA472" s="560"/>
      <c r="AB472" s="560"/>
      <c r="AC472" s="560"/>
      <c r="AD472" s="560"/>
      <c r="AE472" s="560"/>
      <c r="AF472" s="561"/>
      <c r="AG472" s="218"/>
      <c r="AH472" s="17"/>
      <c r="AI472" s="148"/>
    </row>
    <row r="473" spans="4:35" s="7" customFormat="1" ht="15.75" thickBot="1" x14ac:dyDescent="0.3">
      <c r="D473" s="218"/>
      <c r="E473" s="218"/>
      <c r="F473" s="218"/>
      <c r="G473" s="221"/>
      <c r="H473" s="517" t="s">
        <v>32</v>
      </c>
      <c r="I473" s="518"/>
      <c r="J473" s="518"/>
      <c r="K473" s="521"/>
      <c r="L473" s="521"/>
      <c r="M473" s="521"/>
      <c r="N473" s="521"/>
      <c r="O473" s="521"/>
      <c r="P473" s="521"/>
      <c r="Q473" s="521"/>
      <c r="R473" s="521"/>
      <c r="S473" s="522"/>
      <c r="T473" s="35"/>
      <c r="U473" s="517" t="s">
        <v>32</v>
      </c>
      <c r="V473" s="518"/>
      <c r="W473" s="518"/>
      <c r="X473" s="521"/>
      <c r="Y473" s="521"/>
      <c r="Z473" s="521"/>
      <c r="AA473" s="521"/>
      <c r="AB473" s="521"/>
      <c r="AC473" s="521"/>
      <c r="AD473" s="521"/>
      <c r="AE473" s="521"/>
      <c r="AF473" s="522"/>
      <c r="AG473" s="218"/>
      <c r="AH473" s="17"/>
      <c r="AI473" s="148"/>
    </row>
    <row r="474" spans="4:35" s="7" customFormat="1" x14ac:dyDescent="0.25">
      <c r="AH474" s="17"/>
      <c r="AI474" s="148"/>
    </row>
    <row r="475" spans="4:35" s="7" customFormat="1" x14ac:dyDescent="0.25">
      <c r="AH475" s="17"/>
      <c r="AI475" s="148"/>
    </row>
    <row r="476" spans="4:35" s="7" customFormat="1" x14ac:dyDescent="0.25">
      <c r="AH476" s="17"/>
      <c r="AI476" s="148"/>
    </row>
    <row r="477" spans="4:35" s="7" customFormat="1" x14ac:dyDescent="0.25">
      <c r="AH477" s="17"/>
      <c r="AI477" s="148"/>
    </row>
    <row r="478" spans="4:35" s="7" customFormat="1" x14ac:dyDescent="0.25">
      <c r="AH478" s="17"/>
      <c r="AI478" s="148"/>
    </row>
    <row r="479" spans="4:35" ht="15" customHeight="1" x14ac:dyDescent="0.25">
      <c r="D479" s="460"/>
      <c r="E479" s="566" t="s">
        <v>36</v>
      </c>
      <c r="F479" s="566"/>
      <c r="G479" s="566"/>
      <c r="H479" s="566"/>
      <c r="I479" s="566"/>
      <c r="J479" s="566"/>
      <c r="K479" s="566"/>
      <c r="L479" s="566"/>
      <c r="M479" s="566"/>
      <c r="N479" s="566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218"/>
      <c r="Z479" s="9"/>
      <c r="AA479" s="9"/>
      <c r="AB479" s="9"/>
      <c r="AC479" s="9"/>
      <c r="AD479" s="9"/>
      <c r="AE479" s="9"/>
      <c r="AF479" s="9"/>
      <c r="AG479" s="7"/>
      <c r="AH479" s="7"/>
    </row>
    <row r="480" spans="4:35" ht="15" customHeight="1" x14ac:dyDescent="0.25">
      <c r="D480" s="460"/>
      <c r="E480" s="566" t="s">
        <v>0</v>
      </c>
      <c r="F480" s="566"/>
      <c r="G480" s="566"/>
      <c r="H480" s="566"/>
      <c r="I480" s="566"/>
      <c r="J480" s="566"/>
      <c r="K480" s="566"/>
      <c r="L480" s="566"/>
      <c r="M480" s="566"/>
      <c r="N480" s="566"/>
      <c r="O480" s="10"/>
      <c r="P480" s="208"/>
      <c r="Q480" s="208"/>
      <c r="R480" s="208"/>
      <c r="S480" s="208"/>
      <c r="T480" s="208"/>
      <c r="U480" s="208"/>
      <c r="V480" s="208"/>
      <c r="W480" s="9"/>
      <c r="X480" s="9"/>
      <c r="Y480" s="218"/>
      <c r="Z480" s="9"/>
      <c r="AA480" s="9"/>
      <c r="AB480" s="9"/>
      <c r="AC480" s="9"/>
      <c r="AD480" s="9"/>
      <c r="AE480" s="9"/>
      <c r="AF480" s="9"/>
      <c r="AG480" s="7"/>
      <c r="AH480" s="7"/>
    </row>
    <row r="481" spans="4:34" ht="15.75" customHeight="1" x14ac:dyDescent="0.25">
      <c r="D481" s="566" t="s">
        <v>1</v>
      </c>
      <c r="E481" s="566"/>
      <c r="F481" s="566"/>
      <c r="G481" s="566"/>
      <c r="H481" s="566"/>
      <c r="I481" s="566"/>
      <c r="J481" s="566"/>
      <c r="K481" s="566"/>
      <c r="L481" s="566"/>
      <c r="M481" s="566"/>
      <c r="N481" s="566"/>
      <c r="O481" s="10"/>
      <c r="P481" s="11"/>
      <c r="Q481" s="11"/>
      <c r="R481" s="218"/>
      <c r="S481" s="202"/>
      <c r="T481" s="202"/>
      <c r="U481" s="202"/>
      <c r="V481" s="583" t="s">
        <v>2</v>
      </c>
      <c r="W481" s="583"/>
      <c r="X481" s="583"/>
      <c r="Y481" s="2" t="s">
        <v>100</v>
      </c>
      <c r="Z481" s="207" t="s">
        <v>46</v>
      </c>
      <c r="AA481" s="621" t="s">
        <v>383</v>
      </c>
      <c r="AB481" s="621"/>
      <c r="AC481" s="621"/>
      <c r="AD481" s="11" t="s">
        <v>3</v>
      </c>
      <c r="AE481" s="622">
        <v>2025</v>
      </c>
      <c r="AF481" s="622"/>
      <c r="AG481" s="7"/>
      <c r="AH481" s="7"/>
    </row>
    <row r="482" spans="4:34" x14ac:dyDescent="0.25">
      <c r="D482" s="566" t="s">
        <v>4</v>
      </c>
      <c r="E482" s="566"/>
      <c r="F482" s="566"/>
      <c r="G482" s="566"/>
      <c r="H482" s="566"/>
      <c r="I482" s="566"/>
      <c r="J482" s="566"/>
      <c r="K482" s="566"/>
      <c r="L482" s="566"/>
      <c r="M482" s="566"/>
      <c r="N482" s="566"/>
      <c r="O482" s="10"/>
      <c r="P482" s="208"/>
      <c r="Q482" s="207"/>
      <c r="R482" s="207"/>
      <c r="S482" s="207"/>
      <c r="T482" s="207"/>
      <c r="U482" s="207"/>
      <c r="V482" s="207"/>
      <c r="W482" s="207"/>
      <c r="X482" s="207"/>
      <c r="Y482" s="202"/>
      <c r="Z482" s="207"/>
      <c r="AA482" s="9"/>
      <c r="AB482" s="9"/>
      <c r="AC482" s="9"/>
      <c r="AD482" s="9"/>
      <c r="AE482" s="9"/>
      <c r="AF482" s="9"/>
      <c r="AG482" s="7"/>
      <c r="AH482" s="7"/>
    </row>
    <row r="483" spans="4:34" ht="15.75" x14ac:dyDescent="0.25">
      <c r="D483" s="623" t="s">
        <v>5</v>
      </c>
      <c r="E483" s="623"/>
      <c r="F483" s="623"/>
      <c r="G483" s="623"/>
      <c r="H483" s="623"/>
      <c r="I483" s="623"/>
      <c r="J483" s="623"/>
      <c r="K483" s="623"/>
      <c r="L483" s="623"/>
      <c r="M483" s="623"/>
      <c r="N483" s="623"/>
      <c r="O483" s="10"/>
      <c r="P483" s="208"/>
      <c r="Q483" s="208"/>
      <c r="R483" s="208"/>
      <c r="S483" s="208"/>
      <c r="T483" s="208"/>
      <c r="U483" s="208"/>
      <c r="V483" s="208"/>
      <c r="W483" s="9"/>
      <c r="X483" s="9"/>
      <c r="Y483" s="218"/>
      <c r="Z483" s="9"/>
      <c r="AA483" s="9"/>
      <c r="AB483" s="9"/>
      <c r="AC483" s="9"/>
      <c r="AD483" s="9"/>
      <c r="AE483" s="9"/>
      <c r="AF483" s="9"/>
      <c r="AG483" s="7"/>
      <c r="AH483" s="7"/>
    </row>
    <row r="484" spans="4:34" ht="18" x14ac:dyDescent="0.25">
      <c r="D484" s="633"/>
      <c r="E484" s="633"/>
      <c r="F484" s="633"/>
      <c r="G484" s="633"/>
      <c r="H484" s="633"/>
      <c r="I484" s="633"/>
      <c r="J484" s="633"/>
      <c r="K484" s="633"/>
      <c r="L484" s="633"/>
      <c r="M484" s="633"/>
      <c r="N484" s="633"/>
      <c r="O484" s="624" t="s">
        <v>6</v>
      </c>
      <c r="P484" s="624"/>
      <c r="Q484" s="624"/>
      <c r="R484" s="624"/>
      <c r="S484" s="624"/>
      <c r="T484" s="624"/>
      <c r="U484" s="624"/>
      <c r="V484" s="624"/>
      <c r="W484" s="624"/>
      <c r="X484" s="624"/>
      <c r="Y484" s="642" t="s">
        <v>407</v>
      </c>
      <c r="Z484" s="642"/>
      <c r="AA484" s="642"/>
      <c r="AB484" s="13"/>
      <c r="AC484" s="13"/>
      <c r="AD484" s="13"/>
      <c r="AE484" s="13"/>
      <c r="AF484" s="13"/>
      <c r="AG484" s="7"/>
      <c r="AH484" s="7"/>
    </row>
    <row r="485" spans="4:34" x14ac:dyDescent="0.25">
      <c r="D485" s="612"/>
      <c r="E485" s="612"/>
      <c r="F485" s="612"/>
      <c r="G485" s="612"/>
      <c r="H485" s="612"/>
      <c r="I485" s="612"/>
      <c r="J485" s="612"/>
      <c r="K485" s="612"/>
      <c r="L485" s="612"/>
      <c r="M485" s="612"/>
      <c r="N485" s="612"/>
      <c r="O485" s="14"/>
      <c r="P485" s="14"/>
      <c r="Q485" s="202"/>
      <c r="R485" s="202"/>
      <c r="S485" s="206"/>
      <c r="T485" s="11"/>
      <c r="U485" s="11"/>
      <c r="V485" s="9"/>
      <c r="W485" s="9"/>
      <c r="X485" s="9"/>
      <c r="Y485" s="218"/>
      <c r="Z485" s="9"/>
      <c r="AA485" s="9"/>
      <c r="AB485" s="9"/>
      <c r="AC485" s="9"/>
      <c r="AD485" s="9"/>
      <c r="AE485" s="9"/>
      <c r="AF485" s="9"/>
      <c r="AG485" s="7"/>
      <c r="AH485" s="7"/>
    </row>
    <row r="486" spans="4:34" ht="15.75" x14ac:dyDescent="0.25"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23"/>
      <c r="U486" s="23"/>
      <c r="V486" s="613" t="s">
        <v>7</v>
      </c>
      <c r="W486" s="613"/>
      <c r="X486" s="613"/>
      <c r="Y486" s="613"/>
      <c r="Z486" s="613"/>
      <c r="AA486" s="614">
        <f>Y515</f>
        <v>55733.22</v>
      </c>
      <c r="AB486" s="614"/>
      <c r="AC486" s="614"/>
      <c r="AD486" s="614"/>
      <c r="AE486" s="614"/>
      <c r="AF486" s="614"/>
      <c r="AG486" s="7"/>
      <c r="AH486" s="17"/>
    </row>
    <row r="487" spans="4:34" x14ac:dyDescent="0.25">
      <c r="D487" s="615" t="s">
        <v>8</v>
      </c>
      <c r="E487" s="615"/>
      <c r="F487" s="615"/>
      <c r="G487" s="615"/>
      <c r="H487" s="615"/>
      <c r="I487" s="616" t="s">
        <v>9</v>
      </c>
      <c r="J487" s="616"/>
      <c r="K487" s="616"/>
      <c r="L487" s="616"/>
      <c r="M487" s="616"/>
      <c r="N487" s="616"/>
      <c r="O487" s="616"/>
      <c r="P487" s="616"/>
      <c r="Q487" s="616"/>
      <c r="R487" s="207"/>
      <c r="S487" s="207"/>
      <c r="T487" s="207"/>
      <c r="U487" s="207"/>
      <c r="V487" s="9"/>
      <c r="W487" s="9"/>
      <c r="X487" s="9"/>
      <c r="Y487" s="218"/>
      <c r="Z487" s="218"/>
      <c r="AA487" s="218"/>
      <c r="AB487" s="9"/>
      <c r="AC487" s="9"/>
      <c r="AD487" s="9"/>
      <c r="AE487" s="9"/>
      <c r="AF487" s="9"/>
      <c r="AG487" s="7"/>
      <c r="AH487" s="17"/>
    </row>
    <row r="488" spans="4:34" ht="18" x14ac:dyDescent="0.25">
      <c r="D488" s="617" t="s">
        <v>10</v>
      </c>
      <c r="E488" s="617"/>
      <c r="F488" s="617"/>
      <c r="G488" s="617"/>
      <c r="H488" s="617"/>
      <c r="I488" s="617"/>
      <c r="J488" s="617"/>
      <c r="K488" s="662" t="s">
        <v>406</v>
      </c>
      <c r="L488" s="662"/>
      <c r="M488" s="662"/>
      <c r="N488" s="662"/>
      <c r="O488" s="662"/>
      <c r="P488" s="662"/>
      <c r="Q488" s="662"/>
      <c r="R488" s="662"/>
      <c r="S488" s="662"/>
      <c r="T488" s="662"/>
      <c r="U488" s="662"/>
      <c r="V488" s="662"/>
      <c r="W488" s="662"/>
      <c r="X488" s="662"/>
      <c r="Y488" s="551" t="s">
        <v>11</v>
      </c>
      <c r="Z488" s="551"/>
      <c r="AA488" s="551"/>
      <c r="AB488" s="551"/>
      <c r="AC488" s="626" t="s">
        <v>409</v>
      </c>
      <c r="AD488" s="626"/>
      <c r="AE488" s="626"/>
      <c r="AF488" s="626"/>
      <c r="AG488" s="7"/>
      <c r="AH488" s="17"/>
    </row>
    <row r="489" spans="4:34" x14ac:dyDescent="0.25">
      <c r="D489" s="617" t="s">
        <v>12</v>
      </c>
      <c r="E489" s="617"/>
      <c r="F489" s="617"/>
      <c r="G489" s="617"/>
      <c r="H489" s="617"/>
      <c r="I489" s="551"/>
      <c r="J489" s="551"/>
      <c r="K489" s="551"/>
      <c r="L489" s="551"/>
      <c r="M489" s="551"/>
      <c r="N489" s="551"/>
      <c r="O489" s="551"/>
      <c r="P489" s="551"/>
      <c r="Q489" s="551"/>
      <c r="R489" s="551"/>
      <c r="S489" s="551"/>
      <c r="T489" s="551"/>
      <c r="U489" s="551"/>
      <c r="V489" s="551"/>
      <c r="W489" s="551"/>
      <c r="X489" s="202"/>
      <c r="Y489" s="551" t="s">
        <v>11</v>
      </c>
      <c r="Z489" s="551"/>
      <c r="AA489" s="551"/>
      <c r="AB489" s="551"/>
      <c r="AC489" s="619"/>
      <c r="AD489" s="619"/>
      <c r="AE489" s="619"/>
      <c r="AF489" s="619"/>
      <c r="AG489" s="7"/>
      <c r="AH489" s="17"/>
    </row>
    <row r="490" spans="4:34" ht="15.75" x14ac:dyDescent="0.25">
      <c r="D490" s="583" t="s">
        <v>13</v>
      </c>
      <c r="E490" s="583"/>
      <c r="F490" s="583"/>
      <c r="G490" s="583"/>
      <c r="H490" s="583"/>
      <c r="I490" s="639" t="s">
        <v>408</v>
      </c>
      <c r="J490" s="639"/>
      <c r="K490" s="639"/>
      <c r="L490" s="639"/>
      <c r="M490" s="639"/>
      <c r="N490" s="639"/>
      <c r="O490" s="639"/>
      <c r="P490" s="639"/>
      <c r="Q490" s="639"/>
      <c r="R490" s="639"/>
      <c r="S490" s="639"/>
      <c r="T490" s="639"/>
      <c r="U490" s="639"/>
      <c r="V490" s="639"/>
      <c r="W490" s="639"/>
      <c r="X490" s="639"/>
      <c r="Y490" s="639"/>
      <c r="Z490" s="639"/>
      <c r="AA490" s="639"/>
      <c r="AB490" s="639"/>
      <c r="AC490" s="639"/>
      <c r="AD490" s="639"/>
      <c r="AE490" s="639"/>
      <c r="AF490" s="639"/>
      <c r="AG490" s="7"/>
      <c r="AH490" s="17"/>
    </row>
    <row r="491" spans="4:34" ht="12" customHeight="1" x14ac:dyDescent="0.25">
      <c r="D491" s="209"/>
      <c r="E491" s="209"/>
      <c r="F491" s="209"/>
      <c r="G491" s="209"/>
      <c r="H491" s="202"/>
      <c r="I491" s="617"/>
      <c r="J491" s="617"/>
      <c r="K491" s="617"/>
      <c r="L491" s="617"/>
      <c r="M491" s="617"/>
      <c r="N491" s="617"/>
      <c r="O491" s="617"/>
      <c r="P491" s="617"/>
      <c r="Q491" s="617"/>
      <c r="R491" s="617"/>
      <c r="S491" s="617"/>
      <c r="T491" s="617"/>
      <c r="U491" s="617"/>
      <c r="V491" s="617"/>
      <c r="W491" s="617"/>
      <c r="X491" s="617"/>
      <c r="Y491" s="617"/>
      <c r="Z491" s="617"/>
      <c r="AA491" s="617"/>
      <c r="AB491" s="617"/>
      <c r="AC491" s="617"/>
      <c r="AD491" s="617"/>
      <c r="AE491" s="617"/>
      <c r="AF491" s="617"/>
      <c r="AG491" s="7"/>
      <c r="AH491" s="17"/>
    </row>
    <row r="492" spans="4:34" ht="14.25" customHeight="1" x14ac:dyDescent="0.25">
      <c r="D492" s="551" t="s">
        <v>14</v>
      </c>
      <c r="E492" s="551"/>
      <c r="F492" s="551"/>
      <c r="G492" s="551"/>
      <c r="H492" s="551"/>
      <c r="I492" s="651" t="s">
        <v>410</v>
      </c>
      <c r="J492" s="651"/>
      <c r="K492" s="651"/>
      <c r="L492" s="651"/>
      <c r="M492" s="651"/>
      <c r="N492" s="651"/>
      <c r="O492" s="651"/>
      <c r="P492" s="651"/>
      <c r="Q492" s="651"/>
      <c r="R492" s="651"/>
      <c r="S492" s="651"/>
      <c r="T492" s="651"/>
      <c r="U492" s="651"/>
      <c r="V492" s="651"/>
      <c r="W492" s="651"/>
      <c r="X492" s="651"/>
      <c r="Y492" s="651"/>
      <c r="Z492" s="651"/>
      <c r="AA492" s="651"/>
      <c r="AB492" s="651"/>
      <c r="AC492" s="651"/>
      <c r="AD492" s="651"/>
      <c r="AE492" s="651"/>
      <c r="AF492" s="651"/>
      <c r="AG492" s="651"/>
      <c r="AH492" s="17"/>
    </row>
    <row r="493" spans="4:34" ht="15.75" customHeight="1" x14ac:dyDescent="0.25">
      <c r="D493" s="209"/>
      <c r="E493" s="202"/>
      <c r="F493" s="202"/>
      <c r="G493" s="202"/>
      <c r="H493" s="202"/>
      <c r="I493" s="651"/>
      <c r="J493" s="651"/>
      <c r="K493" s="651"/>
      <c r="L493" s="651"/>
      <c r="M493" s="651"/>
      <c r="N493" s="651"/>
      <c r="O493" s="651"/>
      <c r="P493" s="651"/>
      <c r="Q493" s="651"/>
      <c r="R493" s="651"/>
      <c r="S493" s="651"/>
      <c r="T493" s="651"/>
      <c r="U493" s="651"/>
      <c r="V493" s="651"/>
      <c r="W493" s="651"/>
      <c r="X493" s="651"/>
      <c r="Y493" s="651"/>
      <c r="Z493" s="651"/>
      <c r="AA493" s="651"/>
      <c r="AB493" s="651"/>
      <c r="AC493" s="651"/>
      <c r="AD493" s="651"/>
      <c r="AE493" s="651"/>
      <c r="AF493" s="651"/>
      <c r="AG493" s="651"/>
      <c r="AH493" s="17"/>
    </row>
    <row r="494" spans="4:34" ht="15.75" x14ac:dyDescent="0.25">
      <c r="D494" s="208"/>
      <c r="E494" s="208"/>
      <c r="F494" s="208"/>
      <c r="G494" s="208"/>
      <c r="H494" s="208"/>
      <c r="I494" s="208"/>
      <c r="J494" s="208"/>
      <c r="K494" s="208"/>
      <c r="L494" s="641"/>
      <c r="M494" s="641"/>
      <c r="N494" s="641"/>
      <c r="O494" s="641"/>
      <c r="P494" s="641"/>
      <c r="Q494" s="641"/>
      <c r="R494" s="641"/>
      <c r="S494" s="641"/>
      <c r="T494" s="641"/>
      <c r="U494" s="641"/>
      <c r="V494" s="641"/>
      <c r="W494" s="641"/>
      <c r="X494" s="641"/>
      <c r="Y494" s="641"/>
      <c r="Z494" s="210"/>
      <c r="AA494" s="575"/>
      <c r="AB494" s="575"/>
      <c r="AC494" s="575"/>
      <c r="AD494" s="575"/>
      <c r="AE494" s="575"/>
      <c r="AF494" s="575"/>
      <c r="AG494" s="7"/>
      <c r="AH494" s="17"/>
    </row>
    <row r="495" spans="4:34" ht="15.75" x14ac:dyDescent="0.25">
      <c r="D495" s="586" t="s">
        <v>15</v>
      </c>
      <c r="E495" s="586"/>
      <c r="F495" s="586"/>
      <c r="G495" s="586"/>
      <c r="H495" s="586"/>
      <c r="I495" s="586"/>
      <c r="J495" s="586"/>
      <c r="K495" s="586"/>
      <c r="L495" s="586"/>
      <c r="M495" s="586"/>
      <c r="N495" s="586"/>
      <c r="O495" s="586"/>
      <c r="P495" s="586"/>
      <c r="Q495" s="586"/>
      <c r="R495" s="586"/>
      <c r="S495" s="586"/>
      <c r="T495" s="586"/>
      <c r="U495" s="586"/>
      <c r="V495" s="586"/>
      <c r="W495" s="586"/>
      <c r="X495" s="586"/>
      <c r="Y495" s="586"/>
      <c r="Z495" s="586"/>
      <c r="AA495" s="586"/>
      <c r="AB495" s="586"/>
      <c r="AC495" s="586"/>
      <c r="AD495" s="586"/>
      <c r="AE495" s="586"/>
      <c r="AF495" s="586"/>
      <c r="AG495" s="7"/>
      <c r="AH495" s="17"/>
    </row>
    <row r="496" spans="4:34" x14ac:dyDescent="0.25">
      <c r="D496" s="9"/>
      <c r="E496" s="587" t="s">
        <v>38</v>
      </c>
      <c r="F496" s="587"/>
      <c r="G496" s="587"/>
      <c r="H496" s="588" t="s">
        <v>39</v>
      </c>
      <c r="I496" s="588"/>
      <c r="J496" s="588"/>
      <c r="K496" s="587" t="s">
        <v>40</v>
      </c>
      <c r="L496" s="587"/>
      <c r="M496" s="587"/>
      <c r="N496" s="587"/>
      <c r="O496" s="587"/>
      <c r="P496" s="587"/>
      <c r="Q496" s="589"/>
      <c r="R496" s="589"/>
      <c r="S496" s="589"/>
      <c r="T496" s="589"/>
      <c r="U496" s="207"/>
      <c r="V496" s="590" t="s">
        <v>16</v>
      </c>
      <c r="W496" s="590"/>
      <c r="X496" s="590"/>
      <c r="Y496" s="202"/>
      <c r="Z496" s="202"/>
      <c r="AA496" s="591" t="s">
        <v>17</v>
      </c>
      <c r="AB496" s="591"/>
      <c r="AC496" s="591"/>
      <c r="AD496" s="591"/>
      <c r="AE496" s="591"/>
      <c r="AF496" s="591"/>
      <c r="AG496" s="7"/>
      <c r="AH496" s="17"/>
    </row>
    <row r="497" spans="4:35" x14ac:dyDescent="0.25">
      <c r="D497" s="218"/>
      <c r="E497" s="592">
        <f>+Y501*0.001</f>
        <v>48.045879999999997</v>
      </c>
      <c r="F497" s="593"/>
      <c r="G497" s="594"/>
      <c r="H497" s="592"/>
      <c r="I497" s="593"/>
      <c r="J497" s="594"/>
      <c r="K497" s="592">
        <f>+Y501*2%</f>
        <v>960.91759999999999</v>
      </c>
      <c r="L497" s="593"/>
      <c r="M497" s="594"/>
      <c r="N497" s="592"/>
      <c r="O497" s="593"/>
      <c r="P497" s="594"/>
      <c r="Q497" s="592"/>
      <c r="R497" s="593"/>
      <c r="S497" s="593"/>
      <c r="T497" s="594"/>
      <c r="U497" s="100"/>
      <c r="V497" s="595">
        <f>+Y502*75%</f>
        <v>5765.5050000000001</v>
      </c>
      <c r="W497" s="596"/>
      <c r="X497" s="597"/>
      <c r="Y497" s="215"/>
      <c r="Z497" s="15"/>
      <c r="AA497" s="592">
        <f>+E497+K497+V497+0.01</f>
        <v>6774.4784800000007</v>
      </c>
      <c r="AB497" s="593"/>
      <c r="AC497" s="593"/>
      <c r="AD497" s="593"/>
      <c r="AE497" s="593"/>
      <c r="AF497" s="594"/>
      <c r="AG497" s="7"/>
      <c r="AH497" s="17"/>
    </row>
    <row r="498" spans="4:35" ht="16.5" thickBot="1" x14ac:dyDescent="0.3">
      <c r="D498" s="206"/>
      <c r="E498" s="206"/>
      <c r="F498" s="206"/>
      <c r="G498" s="206"/>
      <c r="H498" s="206"/>
      <c r="I498" s="206"/>
      <c r="J498" s="206"/>
      <c r="K498" s="206"/>
      <c r="L498" s="206"/>
      <c r="M498" s="206"/>
      <c r="N498" s="206"/>
      <c r="O498" s="206"/>
      <c r="P498" s="206"/>
      <c r="Q498" s="206"/>
      <c r="R498" s="206"/>
      <c r="S498" s="206"/>
      <c r="T498" s="206"/>
      <c r="U498" s="598" t="s">
        <v>18</v>
      </c>
      <c r="V498" s="598"/>
      <c r="W498" s="598"/>
      <c r="X498" s="598"/>
      <c r="Y498" s="598"/>
      <c r="Z498" s="599"/>
      <c r="AA498" s="635">
        <f>+Y515-AA497</f>
        <v>48958.741520000003</v>
      </c>
      <c r="AB498" s="636"/>
      <c r="AC498" s="636"/>
      <c r="AD498" s="636"/>
      <c r="AE498" s="636"/>
      <c r="AF498" s="637"/>
      <c r="AG498" s="7"/>
      <c r="AH498" s="17"/>
    </row>
    <row r="499" spans="4:35" x14ac:dyDescent="0.25">
      <c r="D499" s="9"/>
      <c r="E499" s="9"/>
      <c r="F499" s="9"/>
      <c r="G499" s="9"/>
      <c r="H499" s="603" t="s">
        <v>19</v>
      </c>
      <c r="I499" s="603"/>
      <c r="J499" s="603"/>
      <c r="K499" s="603"/>
      <c r="L499" s="603"/>
      <c r="M499" s="603"/>
      <c r="N499" s="603"/>
      <c r="O499" s="603"/>
      <c r="P499" s="603"/>
      <c r="Q499" s="603"/>
      <c r="R499" s="603"/>
      <c r="S499" s="603"/>
      <c r="T499" s="603"/>
      <c r="U499" s="603"/>
      <c r="V499" s="603"/>
      <c r="W499" s="603"/>
      <c r="X499" s="604"/>
      <c r="Y499" s="604"/>
      <c r="Z499" s="604"/>
      <c r="AA499" s="604"/>
      <c r="AB499" s="604"/>
      <c r="AC499" s="604"/>
      <c r="AD499" s="604"/>
      <c r="AE499" s="9"/>
      <c r="AF499" s="9"/>
      <c r="AG499" s="7"/>
      <c r="AH499" s="7"/>
    </row>
    <row r="500" spans="4:35" ht="15.75" customHeight="1" x14ac:dyDescent="0.25">
      <c r="D500" s="9"/>
      <c r="E500" s="9"/>
      <c r="F500" s="9"/>
      <c r="G500" s="9"/>
      <c r="H500" s="567" t="s">
        <v>20</v>
      </c>
      <c r="I500" s="568"/>
      <c r="J500" s="567" t="s">
        <v>21</v>
      </c>
      <c r="K500" s="568"/>
      <c r="L500" s="567" t="s">
        <v>22</v>
      </c>
      <c r="M500" s="568"/>
      <c r="N500" s="567" t="s">
        <v>55</v>
      </c>
      <c r="O500" s="568"/>
      <c r="P500" s="567" t="s">
        <v>23</v>
      </c>
      <c r="Q500" s="568"/>
      <c r="R500" s="567" t="s">
        <v>24</v>
      </c>
      <c r="S500" s="568"/>
      <c r="T500" s="567" t="s">
        <v>25</v>
      </c>
      <c r="U500" s="568"/>
      <c r="V500" s="569" t="s">
        <v>26</v>
      </c>
      <c r="W500" s="570"/>
      <c r="X500" s="145" t="s">
        <v>56</v>
      </c>
      <c r="Y500" s="571" t="s">
        <v>27</v>
      </c>
      <c r="Z500" s="572"/>
      <c r="AA500" s="572"/>
      <c r="AB500" s="572"/>
      <c r="AC500" s="572"/>
      <c r="AD500" s="573"/>
      <c r="AE500" s="16"/>
      <c r="AF500" s="16"/>
      <c r="AG500" s="7"/>
      <c r="AH500" s="7"/>
    </row>
    <row r="501" spans="4:35" ht="15" customHeight="1" x14ac:dyDescent="0.25">
      <c r="D501" s="9"/>
      <c r="E501" s="9"/>
      <c r="F501" s="9"/>
      <c r="G501" s="9"/>
      <c r="H501" s="529"/>
      <c r="I501" s="530"/>
      <c r="J501" s="529"/>
      <c r="K501" s="530"/>
      <c r="L501" s="529"/>
      <c r="M501" s="530"/>
      <c r="N501" s="529"/>
      <c r="O501" s="530"/>
      <c r="P501" s="529" t="s">
        <v>294</v>
      </c>
      <c r="Q501" s="530"/>
      <c r="R501" s="562" t="s">
        <v>49</v>
      </c>
      <c r="S501" s="563"/>
      <c r="T501" s="562" t="s">
        <v>48</v>
      </c>
      <c r="U501" s="563"/>
      <c r="V501" s="529" t="s">
        <v>28</v>
      </c>
      <c r="W501" s="530"/>
      <c r="X501" s="146"/>
      <c r="Y501" s="531">
        <v>48045.88</v>
      </c>
      <c r="Z501" s="532"/>
      <c r="AA501" s="532"/>
      <c r="AB501" s="532"/>
      <c r="AC501" s="532"/>
      <c r="AD501" s="533"/>
      <c r="AE501" s="16"/>
      <c r="AF501" s="16"/>
      <c r="AG501" s="7"/>
      <c r="AH501" s="7"/>
    </row>
    <row r="502" spans="4:35" ht="19.5" customHeight="1" x14ac:dyDescent="0.25">
      <c r="D502" s="9"/>
      <c r="E502" s="9"/>
      <c r="F502" s="9"/>
      <c r="G502" s="9"/>
      <c r="H502" s="562"/>
      <c r="I502" s="563"/>
      <c r="J502" s="562"/>
      <c r="K502" s="563"/>
      <c r="L502" s="562"/>
      <c r="M502" s="563"/>
      <c r="N502" s="562"/>
      <c r="O502" s="563"/>
      <c r="P502" s="562" t="s">
        <v>294</v>
      </c>
      <c r="Q502" s="563"/>
      <c r="R502" s="562" t="s">
        <v>37</v>
      </c>
      <c r="S502" s="563"/>
      <c r="T502" s="562" t="s">
        <v>35</v>
      </c>
      <c r="U502" s="563"/>
      <c r="V502" s="529" t="s">
        <v>28</v>
      </c>
      <c r="W502" s="530"/>
      <c r="X502" s="30"/>
      <c r="Y502" s="531">
        <v>7687.34</v>
      </c>
      <c r="Z502" s="532"/>
      <c r="AA502" s="532"/>
      <c r="AB502" s="532"/>
      <c r="AC502" s="532"/>
      <c r="AD502" s="533"/>
      <c r="AE502" s="16"/>
      <c r="AF502" s="16"/>
      <c r="AG502" s="7"/>
      <c r="AH502" s="7"/>
    </row>
    <row r="503" spans="4:35" ht="15.75" x14ac:dyDescent="0.25">
      <c r="D503" s="9"/>
      <c r="E503" s="9"/>
      <c r="F503" s="9"/>
      <c r="G503" s="9"/>
      <c r="H503" s="562"/>
      <c r="I503" s="563"/>
      <c r="J503" s="562"/>
      <c r="K503" s="563"/>
      <c r="L503" s="562"/>
      <c r="M503" s="563"/>
      <c r="N503" s="562"/>
      <c r="O503" s="563"/>
      <c r="P503" s="562"/>
      <c r="Q503" s="563"/>
      <c r="R503" s="562"/>
      <c r="S503" s="563"/>
      <c r="T503" s="562"/>
      <c r="U503" s="563"/>
      <c r="V503" s="529"/>
      <c r="W503" s="530"/>
      <c r="X503" s="30"/>
      <c r="Y503" s="531"/>
      <c r="Z503" s="532"/>
      <c r="AA503" s="532"/>
      <c r="AB503" s="532"/>
      <c r="AC503" s="532"/>
      <c r="AD503" s="533"/>
      <c r="AE503" s="16" t="s">
        <v>44</v>
      </c>
      <c r="AF503" s="16"/>
      <c r="AG503" s="7"/>
      <c r="AH503" s="7"/>
    </row>
    <row r="504" spans="4:35" ht="15.75" x14ac:dyDescent="0.25">
      <c r="D504" s="9"/>
      <c r="E504" s="9"/>
      <c r="F504" s="9"/>
      <c r="G504" s="9"/>
      <c r="H504" s="562"/>
      <c r="I504" s="563"/>
      <c r="J504" s="562"/>
      <c r="K504" s="563"/>
      <c r="L504" s="562"/>
      <c r="M504" s="563"/>
      <c r="N504" s="562"/>
      <c r="O504" s="563"/>
      <c r="P504" s="529"/>
      <c r="Q504" s="530"/>
      <c r="R504" s="562"/>
      <c r="S504" s="563"/>
      <c r="T504" s="562"/>
      <c r="U504" s="563"/>
      <c r="V504" s="529"/>
      <c r="W504" s="530"/>
      <c r="X504" s="30"/>
      <c r="Y504" s="531"/>
      <c r="Z504" s="532"/>
      <c r="AA504" s="532"/>
      <c r="AB504" s="532"/>
      <c r="AC504" s="532"/>
      <c r="AD504" s="533"/>
      <c r="AE504" s="16"/>
      <c r="AF504" s="16"/>
      <c r="AG504" s="7"/>
      <c r="AH504" s="7"/>
    </row>
    <row r="505" spans="4:35" ht="15.75" x14ac:dyDescent="0.25">
      <c r="D505" s="9"/>
      <c r="E505" s="9"/>
      <c r="F505" s="9"/>
      <c r="G505" s="9"/>
      <c r="H505" s="562"/>
      <c r="I505" s="563"/>
      <c r="J505" s="562"/>
      <c r="K505" s="563"/>
      <c r="L505" s="562"/>
      <c r="M505" s="563"/>
      <c r="N505" s="562"/>
      <c r="O505" s="563"/>
      <c r="P505" s="529"/>
      <c r="Q505" s="530"/>
      <c r="R505" s="562"/>
      <c r="S505" s="563"/>
      <c r="T505" s="562"/>
      <c r="U505" s="563"/>
      <c r="V505" s="529"/>
      <c r="W505" s="530"/>
      <c r="X505" s="30"/>
      <c r="Y505" s="531"/>
      <c r="Z505" s="532"/>
      <c r="AA505" s="532"/>
      <c r="AB505" s="532"/>
      <c r="AC505" s="532"/>
      <c r="AD505" s="533"/>
      <c r="AE505" s="16"/>
      <c r="AF505" s="16"/>
      <c r="AG505" s="7"/>
      <c r="AH505" s="7"/>
    </row>
    <row r="506" spans="4:35" ht="15.75" x14ac:dyDescent="0.25">
      <c r="D506" s="9"/>
      <c r="E506" s="9"/>
      <c r="F506" s="9"/>
      <c r="G506" s="9"/>
      <c r="H506" s="562"/>
      <c r="I506" s="563"/>
      <c r="J506" s="562"/>
      <c r="K506" s="563"/>
      <c r="L506" s="562"/>
      <c r="M506" s="563"/>
      <c r="N506" s="562"/>
      <c r="O506" s="563"/>
      <c r="P506" s="529"/>
      <c r="Q506" s="530"/>
      <c r="R506" s="562"/>
      <c r="S506" s="563"/>
      <c r="T506" s="562"/>
      <c r="U506" s="563"/>
      <c r="V506" s="529"/>
      <c r="W506" s="530"/>
      <c r="X506" s="30"/>
      <c r="Y506" s="531"/>
      <c r="Z506" s="532"/>
      <c r="AA506" s="532"/>
      <c r="AB506" s="532"/>
      <c r="AC506" s="532"/>
      <c r="AD506" s="533"/>
      <c r="AE506" s="16"/>
      <c r="AF506" s="16"/>
      <c r="AG506" s="7"/>
      <c r="AH506" s="7"/>
    </row>
    <row r="507" spans="4:35" ht="15.75" x14ac:dyDescent="0.25">
      <c r="D507" s="9"/>
      <c r="E507" s="9"/>
      <c r="F507" s="9"/>
      <c r="G507" s="9"/>
      <c r="H507" s="562"/>
      <c r="I507" s="563"/>
      <c r="J507" s="562"/>
      <c r="K507" s="563"/>
      <c r="L507" s="562"/>
      <c r="M507" s="563"/>
      <c r="N507" s="562"/>
      <c r="O507" s="563"/>
      <c r="P507" s="529"/>
      <c r="Q507" s="530"/>
      <c r="R507" s="562"/>
      <c r="S507" s="563"/>
      <c r="T507" s="529"/>
      <c r="U507" s="530"/>
      <c r="V507" s="529"/>
      <c r="W507" s="530"/>
      <c r="X507" s="30"/>
      <c r="Y507" s="531"/>
      <c r="Z507" s="532"/>
      <c r="AA507" s="532"/>
      <c r="AB507" s="532"/>
      <c r="AC507" s="532"/>
      <c r="AD507" s="533"/>
      <c r="AE507" s="16"/>
      <c r="AF507" s="16"/>
      <c r="AG507" s="7"/>
      <c r="AH507" s="7"/>
    </row>
    <row r="508" spans="4:35" ht="15.75" x14ac:dyDescent="0.25">
      <c r="D508" s="9"/>
      <c r="E508" s="9"/>
      <c r="F508" s="9"/>
      <c r="G508" s="9"/>
      <c r="H508" s="529"/>
      <c r="I508" s="530"/>
      <c r="J508" s="529"/>
      <c r="K508" s="530"/>
      <c r="L508" s="529"/>
      <c r="M508" s="530"/>
      <c r="N508" s="529"/>
      <c r="O508" s="530"/>
      <c r="P508" s="529"/>
      <c r="Q508" s="530"/>
      <c r="R508" s="529"/>
      <c r="S508" s="530"/>
      <c r="T508" s="529"/>
      <c r="U508" s="530"/>
      <c r="V508" s="529"/>
      <c r="W508" s="530"/>
      <c r="X508" s="30"/>
      <c r="Y508" s="531"/>
      <c r="Z508" s="532"/>
      <c r="AA508" s="532"/>
      <c r="AB508" s="532"/>
      <c r="AC508" s="532"/>
      <c r="AD508" s="533"/>
      <c r="AE508" s="16"/>
      <c r="AF508" s="16"/>
      <c r="AG508" s="7"/>
      <c r="AH508" s="7"/>
    </row>
    <row r="509" spans="4:35" ht="15.75" x14ac:dyDescent="0.25">
      <c r="D509" s="9"/>
      <c r="E509" s="9"/>
      <c r="F509" s="9"/>
      <c r="G509" s="9"/>
      <c r="H509" s="529"/>
      <c r="I509" s="530"/>
      <c r="J509" s="529"/>
      <c r="K509" s="530"/>
      <c r="L509" s="529"/>
      <c r="M509" s="530"/>
      <c r="N509" s="529"/>
      <c r="O509" s="530"/>
      <c r="P509" s="529"/>
      <c r="Q509" s="530"/>
      <c r="R509" s="529"/>
      <c r="S509" s="530"/>
      <c r="T509" s="529"/>
      <c r="U509" s="530"/>
      <c r="V509" s="529"/>
      <c r="W509" s="530"/>
      <c r="X509" s="30"/>
      <c r="Y509" s="531"/>
      <c r="Z509" s="532"/>
      <c r="AA509" s="532"/>
      <c r="AB509" s="532"/>
      <c r="AC509" s="532"/>
      <c r="AD509" s="533"/>
      <c r="AE509" s="16"/>
      <c r="AF509" s="16"/>
      <c r="AG509" s="7"/>
      <c r="AH509" s="7"/>
    </row>
    <row r="510" spans="4:35" ht="15.75" x14ac:dyDescent="0.25">
      <c r="D510" s="9"/>
      <c r="E510" s="9"/>
      <c r="F510" s="9"/>
      <c r="G510" s="9"/>
      <c r="H510" s="529"/>
      <c r="I510" s="530"/>
      <c r="J510" s="529"/>
      <c r="K510" s="530"/>
      <c r="L510" s="529"/>
      <c r="M510" s="530"/>
      <c r="N510" s="529"/>
      <c r="O510" s="530"/>
      <c r="P510" s="529"/>
      <c r="Q510" s="530"/>
      <c r="R510" s="529"/>
      <c r="S510" s="530"/>
      <c r="T510" s="529"/>
      <c r="U510" s="530"/>
      <c r="V510" s="529"/>
      <c r="W510" s="530"/>
      <c r="X510" s="30"/>
      <c r="Y510" s="531"/>
      <c r="Z510" s="532"/>
      <c r="AA510" s="532"/>
      <c r="AB510" s="532"/>
      <c r="AC510" s="532"/>
      <c r="AD510" s="533"/>
      <c r="AE510" s="16"/>
      <c r="AF510" s="16"/>
      <c r="AG510" s="7"/>
      <c r="AH510" s="7"/>
    </row>
    <row r="511" spans="4:35" s="7" customFormat="1" ht="15.75" x14ac:dyDescent="0.25">
      <c r="D511" s="9"/>
      <c r="E511" s="9"/>
      <c r="F511" s="9"/>
      <c r="G511" s="9"/>
      <c r="H511" s="429"/>
      <c r="I511" s="430"/>
      <c r="J511" s="429"/>
      <c r="K511" s="430"/>
      <c r="L511" s="429"/>
      <c r="M511" s="430"/>
      <c r="N511" s="429"/>
      <c r="O511" s="430"/>
      <c r="P511" s="529"/>
      <c r="Q511" s="530"/>
      <c r="R511" s="529"/>
      <c r="S511" s="530"/>
      <c r="T511" s="529"/>
      <c r="U511" s="650"/>
      <c r="V511" s="650"/>
      <c r="W511" s="530"/>
      <c r="X511" s="400"/>
      <c r="Y511" s="531"/>
      <c r="Z511" s="532"/>
      <c r="AA511" s="532"/>
      <c r="AB511" s="532"/>
      <c r="AC511" s="532"/>
      <c r="AD511" s="533"/>
      <c r="AE511" s="16"/>
      <c r="AF511" s="16"/>
      <c r="AI511" s="148"/>
    </row>
    <row r="512" spans="4:35" s="7" customFormat="1" ht="15.75" x14ac:dyDescent="0.25">
      <c r="D512" s="9"/>
      <c r="E512" s="9"/>
      <c r="F512" s="9"/>
      <c r="G512" s="9"/>
      <c r="H512" s="429"/>
      <c r="I512" s="430"/>
      <c r="J512" s="429"/>
      <c r="K512" s="430"/>
      <c r="L512" s="429"/>
      <c r="M512" s="430"/>
      <c r="N512" s="429"/>
      <c r="O512" s="430"/>
      <c r="P512" s="529"/>
      <c r="Q512" s="530"/>
      <c r="R512" s="529"/>
      <c r="S512" s="530"/>
      <c r="T512" s="529"/>
      <c r="U512" s="650"/>
      <c r="V512" s="650"/>
      <c r="W512" s="530"/>
      <c r="X512" s="400"/>
      <c r="Y512" s="580"/>
      <c r="Z512" s="581"/>
      <c r="AA512" s="581"/>
      <c r="AB512" s="581"/>
      <c r="AC512" s="581"/>
      <c r="AD512" s="582"/>
      <c r="AE512" s="16"/>
      <c r="AF512" s="16"/>
      <c r="AI512" s="148"/>
    </row>
    <row r="513" spans="4:35" s="7" customFormat="1" ht="15.75" x14ac:dyDescent="0.25">
      <c r="D513" s="9"/>
      <c r="E513" s="9"/>
      <c r="F513" s="9"/>
      <c r="G513" s="9"/>
      <c r="H513" s="429"/>
      <c r="I513" s="430"/>
      <c r="J513" s="429"/>
      <c r="K513" s="430"/>
      <c r="L513" s="429"/>
      <c r="M513" s="430"/>
      <c r="N513" s="429"/>
      <c r="O513" s="430"/>
      <c r="P513" s="529"/>
      <c r="Q513" s="530"/>
      <c r="R513" s="562"/>
      <c r="S513" s="563"/>
      <c r="T513" s="529"/>
      <c r="U513" s="530"/>
      <c r="V513" s="529"/>
      <c r="W513" s="530"/>
      <c r="X513" s="400"/>
      <c r="Y513" s="531"/>
      <c r="Z513" s="532"/>
      <c r="AA513" s="532"/>
      <c r="AB513" s="532"/>
      <c r="AC513" s="532"/>
      <c r="AD513" s="533"/>
      <c r="AE513" s="16"/>
      <c r="AF513" s="16"/>
      <c r="AI513" s="148">
        <f>Y501+Y502+Y503+Y504+Y505+Y506+Y507+Y508+Y509+Y510+Y511+Y512+Y513</f>
        <v>55733.22</v>
      </c>
    </row>
    <row r="514" spans="4:35" s="7" customFormat="1" ht="15.75" x14ac:dyDescent="0.25">
      <c r="D514" s="9"/>
      <c r="E514" s="9"/>
      <c r="F514" s="9"/>
      <c r="G514" s="9"/>
      <c r="H514" s="429"/>
      <c r="I514" s="430"/>
      <c r="J514" s="429"/>
      <c r="K514" s="430"/>
      <c r="L514" s="429"/>
      <c r="M514" s="430"/>
      <c r="N514" s="429"/>
      <c r="O514" s="430"/>
      <c r="P514" s="529"/>
      <c r="Q514" s="530"/>
      <c r="R514" s="562"/>
      <c r="S514" s="563"/>
      <c r="T514" s="529"/>
      <c r="U514" s="650"/>
      <c r="V514" s="650"/>
      <c r="W514" s="530"/>
      <c r="X514" s="400"/>
      <c r="Y514" s="531"/>
      <c r="Z514" s="532"/>
      <c r="AA514" s="532"/>
      <c r="AB514" s="532"/>
      <c r="AC514" s="532"/>
      <c r="AD514" s="533"/>
      <c r="AE514" s="16"/>
      <c r="AF514" s="16"/>
      <c r="AI514" s="148"/>
    </row>
    <row r="515" spans="4:35" ht="16.5" thickBot="1" x14ac:dyDescent="0.3">
      <c r="D515" s="9"/>
      <c r="E515" s="9"/>
      <c r="F515" s="9"/>
      <c r="G515" s="9"/>
      <c r="H515" s="534"/>
      <c r="I515" s="535"/>
      <c r="J515" s="534"/>
      <c r="K515" s="535"/>
      <c r="L515" s="534"/>
      <c r="M515" s="535"/>
      <c r="N515" s="534"/>
      <c r="O515" s="535"/>
      <c r="P515" s="534"/>
      <c r="Q515" s="535"/>
      <c r="R515" s="536"/>
      <c r="S515" s="537"/>
      <c r="T515" s="538" t="s">
        <v>29</v>
      </c>
      <c r="U515" s="539"/>
      <c r="V515" s="539"/>
      <c r="W515" s="540"/>
      <c r="X515" s="147"/>
      <c r="Y515" s="541">
        <f>Y501+Y502+Y503+Y504+Y505+Y506+Y507+Y508+Y509+Y510+Y511+Y512+Y513+Y514</f>
        <v>55733.22</v>
      </c>
      <c r="Z515" s="542"/>
      <c r="AA515" s="542"/>
      <c r="AB515" s="542"/>
      <c r="AC515" s="542"/>
      <c r="AD515" s="543"/>
      <c r="AE515" s="9"/>
      <c r="AF515" s="16"/>
      <c r="AG515" s="7"/>
      <c r="AH515" s="7"/>
    </row>
    <row r="516" spans="4:35" ht="15.75" thickBot="1" x14ac:dyDescent="0.3">
      <c r="D516" s="9"/>
      <c r="E516" s="9"/>
      <c r="F516" s="9"/>
      <c r="G516" s="544" t="s">
        <v>30</v>
      </c>
      <c r="H516" s="545"/>
      <c r="I516" s="545"/>
      <c r="J516" s="545"/>
      <c r="K516" s="545"/>
      <c r="L516" s="545"/>
      <c r="M516" s="545"/>
      <c r="N516" s="545"/>
      <c r="O516" s="545"/>
      <c r="P516" s="545"/>
      <c r="Q516" s="545"/>
      <c r="R516" s="546"/>
      <c r="S516" s="22"/>
      <c r="T516" s="544" t="s">
        <v>31</v>
      </c>
      <c r="U516" s="545"/>
      <c r="V516" s="545"/>
      <c r="W516" s="545"/>
      <c r="X516" s="545"/>
      <c r="Y516" s="545"/>
      <c r="Z516" s="545"/>
      <c r="AA516" s="545"/>
      <c r="AB516" s="545"/>
      <c r="AC516" s="545"/>
      <c r="AD516" s="545"/>
      <c r="AE516" s="546"/>
      <c r="AF516" s="16"/>
      <c r="AG516" s="7"/>
      <c r="AH516" s="7"/>
    </row>
    <row r="517" spans="4:35" x14ac:dyDescent="0.25">
      <c r="D517" s="218"/>
      <c r="E517" s="218"/>
      <c r="F517" s="218"/>
      <c r="G517" s="547"/>
      <c r="H517" s="548"/>
      <c r="I517" s="548"/>
      <c r="J517" s="548"/>
      <c r="K517" s="548"/>
      <c r="L517" s="548"/>
      <c r="M517" s="548"/>
      <c r="N517" s="548"/>
      <c r="O517" s="548"/>
      <c r="P517" s="548"/>
      <c r="Q517" s="548"/>
      <c r="R517" s="549"/>
      <c r="S517" s="202"/>
      <c r="T517" s="547"/>
      <c r="U517" s="548"/>
      <c r="V517" s="548"/>
      <c r="W517" s="548"/>
      <c r="X517" s="548"/>
      <c r="Y517" s="548"/>
      <c r="Z517" s="548"/>
      <c r="AA517" s="548"/>
      <c r="AB517" s="548"/>
      <c r="AC517" s="548"/>
      <c r="AD517" s="548"/>
      <c r="AE517" s="549"/>
      <c r="AF517" s="15"/>
      <c r="AG517" s="7"/>
      <c r="AH517" s="7"/>
    </row>
    <row r="518" spans="4:35" x14ac:dyDescent="0.25">
      <c r="D518" s="218"/>
      <c r="E518" s="218"/>
      <c r="F518" s="218"/>
      <c r="G518" s="550"/>
      <c r="H518" s="551"/>
      <c r="I518" s="551"/>
      <c r="J518" s="551"/>
      <c r="K518" s="551"/>
      <c r="L518" s="551"/>
      <c r="M518" s="551"/>
      <c r="N518" s="551"/>
      <c r="O518" s="551"/>
      <c r="P518" s="551"/>
      <c r="Q518" s="551"/>
      <c r="R518" s="552"/>
      <c r="S518" s="202"/>
      <c r="T518" s="550"/>
      <c r="U518" s="551"/>
      <c r="V518" s="551"/>
      <c r="W518" s="551"/>
      <c r="X518" s="551"/>
      <c r="Y518" s="551"/>
      <c r="Z518" s="551"/>
      <c r="AA518" s="551"/>
      <c r="AB518" s="551"/>
      <c r="AC518" s="551"/>
      <c r="AD518" s="551"/>
      <c r="AE518" s="552"/>
      <c r="AF518" s="15"/>
      <c r="AG518" s="7"/>
      <c r="AH518" s="7"/>
    </row>
    <row r="519" spans="4:35" x14ac:dyDescent="0.25">
      <c r="D519" s="218"/>
      <c r="E519" s="218"/>
      <c r="F519" s="218"/>
      <c r="G519" s="550"/>
      <c r="H519" s="551"/>
      <c r="I519" s="551"/>
      <c r="J519" s="551"/>
      <c r="K519" s="551"/>
      <c r="L519" s="551"/>
      <c r="M519" s="551"/>
      <c r="N519" s="551"/>
      <c r="O519" s="551"/>
      <c r="P519" s="551"/>
      <c r="Q519" s="551"/>
      <c r="R519" s="552"/>
      <c r="S519" s="202"/>
      <c r="T519" s="550"/>
      <c r="U519" s="551"/>
      <c r="V519" s="551"/>
      <c r="W519" s="551"/>
      <c r="X519" s="551"/>
      <c r="Y519" s="551"/>
      <c r="Z519" s="551"/>
      <c r="AA519" s="551"/>
      <c r="AB519" s="551"/>
      <c r="AC519" s="551"/>
      <c r="AD519" s="551"/>
      <c r="AE519" s="552"/>
      <c r="AF519" s="15"/>
      <c r="AG519" s="7"/>
      <c r="AH519" s="7"/>
    </row>
    <row r="520" spans="4:35" ht="15.75" thickBot="1" x14ac:dyDescent="0.3">
      <c r="D520" s="218"/>
      <c r="E520" s="218"/>
      <c r="F520" s="218"/>
      <c r="G520" s="553"/>
      <c r="H520" s="554"/>
      <c r="I520" s="554"/>
      <c r="J520" s="554"/>
      <c r="K520" s="554"/>
      <c r="L520" s="554"/>
      <c r="M520" s="554"/>
      <c r="N520" s="554"/>
      <c r="O520" s="554"/>
      <c r="P520" s="554"/>
      <c r="Q520" s="554"/>
      <c r="R520" s="555"/>
      <c r="S520" s="202"/>
      <c r="T520" s="553"/>
      <c r="U520" s="554"/>
      <c r="V520" s="554"/>
      <c r="W520" s="554"/>
      <c r="X520" s="554"/>
      <c r="Y520" s="554"/>
      <c r="Z520" s="554"/>
      <c r="AA520" s="554"/>
      <c r="AB520" s="554"/>
      <c r="AC520" s="554"/>
      <c r="AD520" s="554"/>
      <c r="AE520" s="555"/>
      <c r="AF520" s="15"/>
      <c r="AG520" s="7"/>
      <c r="AH520" s="7"/>
    </row>
    <row r="521" spans="4:35" ht="15.75" thickBot="1" x14ac:dyDescent="0.3">
      <c r="D521" s="218"/>
      <c r="E521" s="218"/>
      <c r="F521" s="218"/>
      <c r="G521" s="517" t="s">
        <v>32</v>
      </c>
      <c r="H521" s="518"/>
      <c r="I521" s="518"/>
      <c r="J521" s="519">
        <v>45674</v>
      </c>
      <c r="K521" s="519"/>
      <c r="L521" s="519"/>
      <c r="M521" s="519"/>
      <c r="N521" s="519"/>
      <c r="O521" s="519"/>
      <c r="P521" s="519"/>
      <c r="Q521" s="519"/>
      <c r="R521" s="520"/>
      <c r="S521" s="202"/>
      <c r="T521" s="517" t="s">
        <v>32</v>
      </c>
      <c r="U521" s="518"/>
      <c r="V521" s="518"/>
      <c r="W521" s="521"/>
      <c r="X521" s="521"/>
      <c r="Y521" s="521"/>
      <c r="Z521" s="521"/>
      <c r="AA521" s="521"/>
      <c r="AB521" s="521"/>
      <c r="AC521" s="521"/>
      <c r="AD521" s="521"/>
      <c r="AE521" s="522"/>
      <c r="AF521" s="15"/>
      <c r="AG521" s="7"/>
      <c r="AH521" s="7"/>
    </row>
    <row r="522" spans="4:35" ht="15.75" thickBot="1" x14ac:dyDescent="0.3">
      <c r="D522" s="218"/>
      <c r="E522" s="218"/>
      <c r="F522" s="218"/>
      <c r="G522" s="523" t="s">
        <v>33</v>
      </c>
      <c r="H522" s="524"/>
      <c r="I522" s="524"/>
      <c r="J522" s="524"/>
      <c r="K522" s="524"/>
      <c r="L522" s="524"/>
      <c r="M522" s="524"/>
      <c r="N522" s="524"/>
      <c r="O522" s="524"/>
      <c r="P522" s="524"/>
      <c r="Q522" s="524"/>
      <c r="R522" s="525"/>
      <c r="S522" s="7"/>
      <c r="T522" s="523" t="s">
        <v>34</v>
      </c>
      <c r="U522" s="524"/>
      <c r="V522" s="524"/>
      <c r="W522" s="524"/>
      <c r="X522" s="524"/>
      <c r="Y522" s="524"/>
      <c r="Z522" s="524"/>
      <c r="AA522" s="524"/>
      <c r="AB522" s="524"/>
      <c r="AC522" s="524"/>
      <c r="AD522" s="524"/>
      <c r="AE522" s="525"/>
      <c r="AF522" s="15"/>
      <c r="AG522" s="7"/>
      <c r="AH522" s="7"/>
    </row>
    <row r="523" spans="4:35" x14ac:dyDescent="0.25">
      <c r="D523" s="218"/>
      <c r="E523" s="218"/>
      <c r="F523" s="218"/>
      <c r="G523" s="526"/>
      <c r="H523" s="527"/>
      <c r="I523" s="527"/>
      <c r="J523" s="527"/>
      <c r="K523" s="527"/>
      <c r="L523" s="527"/>
      <c r="M523" s="527"/>
      <c r="N523" s="527"/>
      <c r="O523" s="527"/>
      <c r="P523" s="527"/>
      <c r="Q523" s="527"/>
      <c r="R523" s="528"/>
      <c r="S523" s="7"/>
      <c r="T523" s="526"/>
      <c r="U523" s="527"/>
      <c r="V523" s="527"/>
      <c r="W523" s="527"/>
      <c r="X523" s="527"/>
      <c r="Y523" s="527"/>
      <c r="Z523" s="527"/>
      <c r="AA523" s="527"/>
      <c r="AB523" s="527"/>
      <c r="AC523" s="527"/>
      <c r="AD523" s="527"/>
      <c r="AE523" s="528"/>
      <c r="AF523" s="15"/>
      <c r="AG523" s="7"/>
      <c r="AH523" s="7"/>
    </row>
    <row r="524" spans="4:35" x14ac:dyDescent="0.25">
      <c r="D524" s="218"/>
      <c r="E524" s="218"/>
      <c r="F524" s="218"/>
      <c r="G524" s="556"/>
      <c r="H524" s="557"/>
      <c r="I524" s="557"/>
      <c r="J524" s="557"/>
      <c r="K524" s="557"/>
      <c r="L524" s="557"/>
      <c r="M524" s="557"/>
      <c r="N524" s="557"/>
      <c r="O524" s="557"/>
      <c r="P524" s="557"/>
      <c r="Q524" s="557"/>
      <c r="R524" s="558"/>
      <c r="S524" s="7"/>
      <c r="T524" s="556"/>
      <c r="U524" s="557"/>
      <c r="V524" s="557"/>
      <c r="W524" s="557"/>
      <c r="X524" s="557"/>
      <c r="Y524" s="557"/>
      <c r="Z524" s="557"/>
      <c r="AA524" s="557"/>
      <c r="AB524" s="557"/>
      <c r="AC524" s="557"/>
      <c r="AD524" s="557"/>
      <c r="AE524" s="558"/>
      <c r="AF524" s="218"/>
      <c r="AG524" s="7"/>
      <c r="AH524" s="7"/>
    </row>
    <row r="525" spans="4:35" x14ac:dyDescent="0.25">
      <c r="D525" s="218"/>
      <c r="E525" s="218"/>
      <c r="F525" s="218"/>
      <c r="G525" s="556"/>
      <c r="H525" s="557"/>
      <c r="I525" s="557"/>
      <c r="J525" s="557"/>
      <c r="K525" s="557"/>
      <c r="L525" s="557"/>
      <c r="M525" s="557"/>
      <c r="N525" s="557"/>
      <c r="O525" s="557"/>
      <c r="P525" s="557"/>
      <c r="Q525" s="557"/>
      <c r="R525" s="558"/>
      <c r="S525" s="7"/>
      <c r="T525" s="556"/>
      <c r="U525" s="557"/>
      <c r="V525" s="557"/>
      <c r="W525" s="557"/>
      <c r="X525" s="557"/>
      <c r="Y525" s="557"/>
      <c r="Z525" s="557"/>
      <c r="AA525" s="557"/>
      <c r="AB525" s="557"/>
      <c r="AC525" s="557"/>
      <c r="AD525" s="557"/>
      <c r="AE525" s="558"/>
      <c r="AF525" s="218"/>
      <c r="AG525" s="7"/>
      <c r="AH525" s="7"/>
    </row>
    <row r="526" spans="4:35" ht="15.75" thickBot="1" x14ac:dyDescent="0.3">
      <c r="D526" s="218"/>
      <c r="E526" s="218"/>
      <c r="F526" s="218"/>
      <c r="G526" s="559"/>
      <c r="H526" s="560"/>
      <c r="I526" s="560"/>
      <c r="J526" s="560"/>
      <c r="K526" s="560"/>
      <c r="L526" s="560"/>
      <c r="M526" s="560"/>
      <c r="N526" s="560"/>
      <c r="O526" s="560"/>
      <c r="P526" s="560"/>
      <c r="Q526" s="560"/>
      <c r="R526" s="561"/>
      <c r="S526" s="7"/>
      <c r="T526" s="559"/>
      <c r="U526" s="560"/>
      <c r="V526" s="560"/>
      <c r="W526" s="560"/>
      <c r="X526" s="560"/>
      <c r="Y526" s="560"/>
      <c r="Z526" s="560"/>
      <c r="AA526" s="560"/>
      <c r="AB526" s="560"/>
      <c r="AC526" s="560"/>
      <c r="AD526" s="560"/>
      <c r="AE526" s="561"/>
      <c r="AF526" s="218"/>
      <c r="AG526" s="7"/>
      <c r="AH526" s="7"/>
    </row>
    <row r="527" spans="4:35" ht="15.75" thickBot="1" x14ac:dyDescent="0.3">
      <c r="D527" s="218"/>
      <c r="E527" s="218"/>
      <c r="F527" s="202"/>
      <c r="G527" s="517" t="s">
        <v>32</v>
      </c>
      <c r="H527" s="518"/>
      <c r="I527" s="518"/>
      <c r="J527" s="521"/>
      <c r="K527" s="521"/>
      <c r="L527" s="521"/>
      <c r="M527" s="521"/>
      <c r="N527" s="521"/>
      <c r="O527" s="521"/>
      <c r="P527" s="521"/>
      <c r="Q527" s="521"/>
      <c r="R527" s="522"/>
      <c r="S527" s="7"/>
      <c r="T527" s="517" t="s">
        <v>32</v>
      </c>
      <c r="U527" s="518"/>
      <c r="V527" s="518"/>
      <c r="W527" s="521"/>
      <c r="X527" s="521"/>
      <c r="Y527" s="521"/>
      <c r="Z527" s="521"/>
      <c r="AA527" s="521"/>
      <c r="AB527" s="521"/>
      <c r="AC527" s="521"/>
      <c r="AD527" s="521"/>
      <c r="AE527" s="522"/>
      <c r="AF527" s="218"/>
      <c r="AG527" s="7"/>
      <c r="AH527" s="7"/>
    </row>
    <row r="528" spans="4:35" ht="15.75" thickBot="1" x14ac:dyDescent="0.3">
      <c r="D528" s="7"/>
      <c r="E528" s="7"/>
      <c r="F528" s="7"/>
      <c r="G528" s="523"/>
      <c r="H528" s="524"/>
      <c r="I528" s="524"/>
      <c r="J528" s="524"/>
      <c r="K528" s="524"/>
      <c r="L528" s="524"/>
      <c r="M528" s="524"/>
      <c r="N528" s="524"/>
      <c r="O528" s="524"/>
      <c r="P528" s="524"/>
      <c r="Q528" s="524"/>
      <c r="R528" s="525"/>
      <c r="S528" s="7"/>
      <c r="T528" s="523"/>
      <c r="U528" s="524"/>
      <c r="V528" s="524"/>
      <c r="W528" s="524"/>
      <c r="X528" s="524"/>
      <c r="Y528" s="524"/>
      <c r="Z528" s="524"/>
      <c r="AA528" s="524"/>
      <c r="AB528" s="524"/>
      <c r="AC528" s="524"/>
      <c r="AD528" s="524"/>
      <c r="AE528" s="525"/>
      <c r="AF528" s="7"/>
      <c r="AG528" s="7"/>
      <c r="AH528" s="7"/>
    </row>
    <row r="529" spans="4:35" x14ac:dyDescent="0.25">
      <c r="D529" s="218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00"/>
      <c r="V529" s="19"/>
      <c r="W529" s="19"/>
      <c r="X529" s="19"/>
      <c r="Y529" s="215"/>
      <c r="Z529" s="15"/>
      <c r="AA529" s="19"/>
      <c r="AB529" s="19"/>
      <c r="AC529" s="19"/>
      <c r="AD529" s="19"/>
      <c r="AE529" s="19"/>
      <c r="AF529" s="19"/>
      <c r="AG529" s="7"/>
      <c r="AH529" s="7"/>
    </row>
    <row r="530" spans="4:35" s="7" customFormat="1" x14ac:dyDescent="0.25">
      <c r="F530" s="564" t="s">
        <v>36</v>
      </c>
      <c r="G530" s="564"/>
      <c r="H530" s="564"/>
      <c r="I530" s="564"/>
      <c r="J530" s="564"/>
      <c r="K530" s="564"/>
      <c r="L530" s="564"/>
      <c r="M530" s="564"/>
      <c r="N530" s="564"/>
      <c r="O530" s="564"/>
      <c r="P530" s="564"/>
      <c r="AH530" s="17"/>
      <c r="AI530" s="148"/>
    </row>
    <row r="531" spans="4:35" x14ac:dyDescent="0.25">
      <c r="D531" s="425"/>
      <c r="E531" s="423"/>
      <c r="F531" s="566" t="s">
        <v>0</v>
      </c>
      <c r="G531" s="566"/>
      <c r="H531" s="566"/>
      <c r="I531" s="566"/>
      <c r="J531" s="566"/>
      <c r="K531" s="566"/>
      <c r="L531" s="566"/>
      <c r="M531" s="566"/>
      <c r="N531" s="566"/>
      <c r="O531" s="566"/>
      <c r="P531" s="10"/>
      <c r="Q531" s="421"/>
      <c r="R531" s="421"/>
      <c r="S531" s="421"/>
      <c r="T531" s="421"/>
      <c r="U531" s="421"/>
      <c r="V531" s="421"/>
      <c r="W531" s="421"/>
      <c r="X531" s="9"/>
      <c r="Y531" s="9"/>
      <c r="Z531" s="218"/>
      <c r="AA531" s="9"/>
      <c r="AB531" s="9"/>
      <c r="AC531" s="9"/>
      <c r="AD531" s="9"/>
      <c r="AE531" s="9"/>
      <c r="AF531" s="9"/>
      <c r="AG531" s="9"/>
      <c r="AH531" s="17"/>
    </row>
    <row r="532" spans="4:35" x14ac:dyDescent="0.25">
      <c r="D532" s="419"/>
      <c r="E532" s="566" t="s">
        <v>1</v>
      </c>
      <c r="F532" s="566"/>
      <c r="G532" s="566"/>
      <c r="H532" s="566"/>
      <c r="I532" s="566"/>
      <c r="J532" s="566"/>
      <c r="K532" s="566"/>
      <c r="L532" s="566"/>
      <c r="M532" s="566"/>
      <c r="N532" s="566"/>
      <c r="O532" s="566"/>
      <c r="P532" s="10"/>
      <c r="Q532" s="11"/>
      <c r="R532" s="11"/>
      <c r="S532" s="218"/>
      <c r="T532" s="417"/>
      <c r="U532" s="417"/>
      <c r="V532" s="417"/>
      <c r="W532" s="583" t="s">
        <v>2</v>
      </c>
      <c r="X532" s="583"/>
      <c r="Y532" s="583"/>
      <c r="Z532" s="12" t="s">
        <v>68</v>
      </c>
      <c r="AA532" s="424" t="s">
        <v>46</v>
      </c>
      <c r="AB532" s="621" t="s">
        <v>383</v>
      </c>
      <c r="AC532" s="621"/>
      <c r="AD532" s="621"/>
      <c r="AE532" s="11" t="s">
        <v>3</v>
      </c>
      <c r="AF532" s="622">
        <v>2025</v>
      </c>
      <c r="AG532" s="622"/>
      <c r="AH532" s="17"/>
    </row>
    <row r="533" spans="4:35" x14ac:dyDescent="0.25">
      <c r="D533" s="29"/>
      <c r="E533" s="566" t="s">
        <v>4</v>
      </c>
      <c r="F533" s="566"/>
      <c r="G533" s="566"/>
      <c r="H533" s="566"/>
      <c r="I533" s="566"/>
      <c r="J533" s="566"/>
      <c r="K533" s="566"/>
      <c r="L533" s="566"/>
      <c r="M533" s="566"/>
      <c r="N533" s="566"/>
      <c r="O533" s="566"/>
      <c r="P533" s="10"/>
      <c r="Q533" s="421"/>
      <c r="R533" s="424"/>
      <c r="S533" s="424"/>
      <c r="T533" s="424"/>
      <c r="U533" s="424"/>
      <c r="V533" s="424"/>
      <c r="W533" s="424"/>
      <c r="X533" s="424"/>
      <c r="Y533" s="424"/>
      <c r="Z533" s="417"/>
      <c r="AA533" s="424"/>
      <c r="AB533" s="9"/>
      <c r="AC533" s="9"/>
      <c r="AD533" s="9"/>
      <c r="AE533" s="9"/>
      <c r="AF533" s="9"/>
      <c r="AG533" s="9"/>
      <c r="AH533" s="17"/>
    </row>
    <row r="534" spans="4:35" x14ac:dyDescent="0.25">
      <c r="D534" s="29"/>
      <c r="E534" s="632" t="s">
        <v>5</v>
      </c>
      <c r="F534" s="632"/>
      <c r="G534" s="632"/>
      <c r="H534" s="632"/>
      <c r="I534" s="632"/>
      <c r="J534" s="632"/>
      <c r="K534" s="632"/>
      <c r="L534" s="632"/>
      <c r="M534" s="632"/>
      <c r="N534" s="632"/>
      <c r="O534" s="632"/>
      <c r="P534" s="10"/>
      <c r="Q534" s="421"/>
      <c r="R534" s="421"/>
      <c r="S534" s="421"/>
      <c r="T534" s="421"/>
      <c r="U534" s="421"/>
      <c r="V534" s="421"/>
      <c r="W534" s="421"/>
      <c r="X534" s="9"/>
      <c r="Y534" s="9"/>
      <c r="Z534" s="218"/>
      <c r="AA534" s="9"/>
      <c r="AB534" s="9"/>
      <c r="AC534" s="9"/>
      <c r="AD534" s="9"/>
      <c r="AE534" s="9"/>
      <c r="AF534" s="9"/>
      <c r="AG534" s="9"/>
      <c r="AH534" s="17"/>
    </row>
    <row r="535" spans="4:35" ht="18" x14ac:dyDescent="0.25">
      <c r="D535" s="4"/>
      <c r="E535" s="633"/>
      <c r="F535" s="633"/>
      <c r="G535" s="633"/>
      <c r="H535" s="633"/>
      <c r="I535" s="633"/>
      <c r="J535" s="633"/>
      <c r="K535" s="633"/>
      <c r="L535" s="633"/>
      <c r="M535" s="633"/>
      <c r="N535" s="633"/>
      <c r="O535" s="633"/>
      <c r="P535" s="624" t="s">
        <v>6</v>
      </c>
      <c r="Q535" s="624"/>
      <c r="R535" s="624"/>
      <c r="S535" s="624"/>
      <c r="T535" s="624"/>
      <c r="U535" s="624"/>
      <c r="V535" s="624"/>
      <c r="W535" s="624"/>
      <c r="X535" s="624"/>
      <c r="Y535" s="624"/>
      <c r="Z535" s="625" t="s">
        <v>411</v>
      </c>
      <c r="AA535" s="625"/>
      <c r="AB535" s="625"/>
      <c r="AC535" s="13"/>
      <c r="AD535" s="13"/>
      <c r="AE535" s="13"/>
      <c r="AF535" s="13"/>
      <c r="AG535" s="13"/>
      <c r="AH535" s="17"/>
    </row>
    <row r="536" spans="4:35" x14ac:dyDescent="0.25">
      <c r="D536" s="218"/>
      <c r="E536" s="612"/>
      <c r="F536" s="612"/>
      <c r="G536" s="612"/>
      <c r="H536" s="612"/>
      <c r="I536" s="612"/>
      <c r="J536" s="612"/>
      <c r="K536" s="612"/>
      <c r="L536" s="612"/>
      <c r="M536" s="612"/>
      <c r="N536" s="612"/>
      <c r="O536" s="612"/>
      <c r="P536" s="14"/>
      <c r="Q536" s="14"/>
      <c r="R536" s="417"/>
      <c r="S536" s="417"/>
      <c r="T536" s="416"/>
      <c r="U536" s="11"/>
      <c r="V536" s="11"/>
      <c r="W536" s="9"/>
      <c r="X536" s="9"/>
      <c r="Y536" s="9"/>
      <c r="Z536" s="218"/>
      <c r="AA536" s="9"/>
      <c r="AB536" s="9"/>
      <c r="AC536" s="9"/>
      <c r="AD536" s="9"/>
      <c r="AE536" s="9"/>
      <c r="AF536" s="9"/>
      <c r="AG536" s="9"/>
      <c r="AH536" s="17"/>
    </row>
    <row r="537" spans="4:35" ht="15.75" x14ac:dyDescent="0.25">
      <c r="D537" s="218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23"/>
      <c r="V537" s="23"/>
      <c r="W537" s="613" t="s">
        <v>7</v>
      </c>
      <c r="X537" s="613"/>
      <c r="Y537" s="613"/>
      <c r="Z537" s="613"/>
      <c r="AA537" s="613"/>
      <c r="AB537" s="614">
        <f>Y561</f>
        <v>154506.39000000001</v>
      </c>
      <c r="AC537" s="614"/>
      <c r="AD537" s="614"/>
      <c r="AE537" s="614"/>
      <c r="AF537" s="614"/>
      <c r="AG537" s="614"/>
      <c r="AH537" s="17"/>
    </row>
    <row r="538" spans="4:35" ht="14.25" customHeight="1" x14ac:dyDescent="0.25">
      <c r="D538" s="5"/>
      <c r="E538" s="615" t="s">
        <v>8</v>
      </c>
      <c r="F538" s="615"/>
      <c r="G538" s="615"/>
      <c r="H538" s="615"/>
      <c r="I538" s="615"/>
      <c r="J538" s="616" t="s">
        <v>9</v>
      </c>
      <c r="K538" s="616"/>
      <c r="L538" s="616"/>
      <c r="M538" s="616"/>
      <c r="N538" s="616"/>
      <c r="O538" s="616"/>
      <c r="P538" s="616"/>
      <c r="Q538" s="616"/>
      <c r="R538" s="616"/>
      <c r="S538" s="424"/>
      <c r="T538" s="424"/>
      <c r="U538" s="424"/>
      <c r="V538" s="424"/>
      <c r="W538" s="9"/>
      <c r="X538" s="9"/>
      <c r="Y538" s="9"/>
      <c r="Z538" s="218"/>
      <c r="AA538" s="218"/>
      <c r="AB538" s="218"/>
      <c r="AC538" s="9"/>
      <c r="AD538" s="9"/>
      <c r="AE538" s="9"/>
      <c r="AF538" s="9"/>
      <c r="AG538" s="9"/>
      <c r="AH538" s="17"/>
    </row>
    <row r="539" spans="4:35" ht="16.5" customHeight="1" x14ac:dyDescent="0.25">
      <c r="D539" s="6"/>
      <c r="E539" s="617" t="s">
        <v>10</v>
      </c>
      <c r="F539" s="617"/>
      <c r="G539" s="617"/>
      <c r="H539" s="617"/>
      <c r="I539" s="617"/>
      <c r="J539" s="617"/>
      <c r="K539" s="617"/>
      <c r="L539" s="618" t="s">
        <v>369</v>
      </c>
      <c r="M539" s="618"/>
      <c r="N539" s="618"/>
      <c r="O539" s="618"/>
      <c r="P539" s="618"/>
      <c r="Q539" s="618"/>
      <c r="R539" s="618"/>
      <c r="S539" s="618"/>
      <c r="T539" s="618"/>
      <c r="U539" s="618"/>
      <c r="V539" s="618"/>
      <c r="W539" s="618"/>
      <c r="X539" s="618"/>
      <c r="Y539" s="618"/>
      <c r="Z539" s="551" t="s">
        <v>11</v>
      </c>
      <c r="AA539" s="551"/>
      <c r="AB539" s="551"/>
      <c r="AC539" s="551"/>
      <c r="AD539" s="626" t="s">
        <v>370</v>
      </c>
      <c r="AE539" s="626"/>
      <c r="AF539" s="626"/>
      <c r="AG539" s="626"/>
      <c r="AH539" s="17"/>
    </row>
    <row r="540" spans="4:35" ht="13.5" customHeight="1" x14ac:dyDescent="0.25">
      <c r="D540" s="14"/>
      <c r="E540" s="617" t="s">
        <v>12</v>
      </c>
      <c r="F540" s="617"/>
      <c r="G540" s="617"/>
      <c r="H540" s="617"/>
      <c r="I540" s="617"/>
      <c r="J540" s="551"/>
      <c r="K540" s="551"/>
      <c r="L540" s="551"/>
      <c r="M540" s="551"/>
      <c r="N540" s="551"/>
      <c r="O540" s="551"/>
      <c r="P540" s="551"/>
      <c r="Q540" s="551"/>
      <c r="R540" s="551"/>
      <c r="S540" s="551"/>
      <c r="T540" s="551"/>
      <c r="U540" s="551"/>
      <c r="V540" s="551"/>
      <c r="W540" s="551"/>
      <c r="X540" s="551"/>
      <c r="Y540" s="417"/>
      <c r="Z540" s="551" t="s">
        <v>11</v>
      </c>
      <c r="AA540" s="551"/>
      <c r="AB540" s="551"/>
      <c r="AC540" s="551"/>
      <c r="AD540" s="619"/>
      <c r="AE540" s="619"/>
      <c r="AF540" s="619"/>
      <c r="AG540" s="619"/>
      <c r="AH540" s="17"/>
    </row>
    <row r="541" spans="4:35" ht="18" customHeight="1" x14ac:dyDescent="0.25">
      <c r="D541" s="3"/>
      <c r="E541" s="583" t="s">
        <v>13</v>
      </c>
      <c r="F541" s="583"/>
      <c r="G541" s="583"/>
      <c r="H541" s="583"/>
      <c r="I541" s="583"/>
      <c r="J541" s="584" t="s">
        <v>414</v>
      </c>
      <c r="K541" s="584"/>
      <c r="L541" s="584"/>
      <c r="M541" s="584"/>
      <c r="N541" s="584"/>
      <c r="O541" s="584"/>
      <c r="P541" s="584"/>
      <c r="Q541" s="584"/>
      <c r="R541" s="584"/>
      <c r="S541" s="584"/>
      <c r="T541" s="584"/>
      <c r="U541" s="584"/>
      <c r="V541" s="584"/>
      <c r="W541" s="584"/>
      <c r="X541" s="584"/>
      <c r="Y541" s="584"/>
      <c r="Z541" s="584"/>
      <c r="AA541" s="584"/>
      <c r="AB541" s="584"/>
      <c r="AC541" s="584"/>
      <c r="AD541" s="584"/>
      <c r="AE541" s="584"/>
      <c r="AF541" s="584"/>
      <c r="AG541" s="584"/>
      <c r="AH541" s="17"/>
    </row>
    <row r="542" spans="4:35" ht="15" customHeight="1" x14ac:dyDescent="0.25">
      <c r="D542" s="218"/>
      <c r="E542" s="551" t="s">
        <v>14</v>
      </c>
      <c r="F542" s="551"/>
      <c r="G542" s="551"/>
      <c r="H542" s="551"/>
      <c r="I542" s="551"/>
      <c r="J542" s="628" t="s">
        <v>476</v>
      </c>
      <c r="K542" s="628"/>
      <c r="L542" s="628"/>
      <c r="M542" s="628"/>
      <c r="N542" s="628"/>
      <c r="O542" s="628"/>
      <c r="P542" s="628"/>
      <c r="Q542" s="628"/>
      <c r="R542" s="628"/>
      <c r="S542" s="628"/>
      <c r="T542" s="628"/>
      <c r="U542" s="628"/>
      <c r="V542" s="628"/>
      <c r="W542" s="628"/>
      <c r="X542" s="628"/>
      <c r="Y542" s="628"/>
      <c r="Z542" s="628"/>
      <c r="AA542" s="628"/>
      <c r="AB542" s="628"/>
      <c r="AC542" s="628"/>
      <c r="AD542" s="628"/>
      <c r="AE542" s="628"/>
      <c r="AF542" s="628"/>
      <c r="AG542" s="628"/>
      <c r="AH542" s="17"/>
    </row>
    <row r="543" spans="4:35" ht="15.75" customHeight="1" x14ac:dyDescent="0.25">
      <c r="D543" s="218"/>
      <c r="E543" s="418"/>
      <c r="F543" s="417"/>
      <c r="G543" s="417"/>
      <c r="H543" s="417"/>
      <c r="I543" s="417"/>
      <c r="J543" s="628"/>
      <c r="K543" s="628"/>
      <c r="L543" s="628"/>
      <c r="M543" s="628"/>
      <c r="N543" s="628"/>
      <c r="O543" s="628"/>
      <c r="P543" s="628"/>
      <c r="Q543" s="628"/>
      <c r="R543" s="628"/>
      <c r="S543" s="628"/>
      <c r="T543" s="628"/>
      <c r="U543" s="628"/>
      <c r="V543" s="628"/>
      <c r="W543" s="628"/>
      <c r="X543" s="628"/>
      <c r="Y543" s="628"/>
      <c r="Z543" s="628"/>
      <c r="AA543" s="628"/>
      <c r="AB543" s="628"/>
      <c r="AC543" s="628"/>
      <c r="AD543" s="628"/>
      <c r="AE543" s="628"/>
      <c r="AF543" s="628"/>
      <c r="AG543" s="628"/>
      <c r="AH543" s="17"/>
    </row>
    <row r="544" spans="4:35" ht="15.75" x14ac:dyDescent="0.25">
      <c r="D544" s="218"/>
      <c r="E544" s="421"/>
      <c r="F544" s="421"/>
      <c r="G544" s="421"/>
      <c r="H544" s="421"/>
      <c r="I544" s="421"/>
      <c r="J544" s="428" t="s">
        <v>367</v>
      </c>
      <c r="K544" s="421"/>
      <c r="L544" s="421"/>
      <c r="M544" s="574"/>
      <c r="N544" s="574"/>
      <c r="O544" s="574"/>
      <c r="P544" s="574"/>
      <c r="Q544" s="574"/>
      <c r="R544" s="574"/>
      <c r="S544" s="574"/>
      <c r="T544" s="574"/>
      <c r="U544" s="574"/>
      <c r="V544" s="574"/>
      <c r="W544" s="574"/>
      <c r="X544" s="574"/>
      <c r="Y544" s="574"/>
      <c r="Z544" s="574"/>
      <c r="AA544" s="420"/>
      <c r="AB544" s="575"/>
      <c r="AC544" s="575"/>
      <c r="AD544" s="575"/>
      <c r="AE544" s="575"/>
      <c r="AF544" s="575"/>
      <c r="AG544" s="575"/>
      <c r="AH544" s="17"/>
    </row>
    <row r="545" spans="4:36" ht="15.75" x14ac:dyDescent="0.25">
      <c r="D545" s="218"/>
      <c r="E545" s="586" t="s">
        <v>15</v>
      </c>
      <c r="F545" s="586"/>
      <c r="G545" s="586"/>
      <c r="H545" s="586"/>
      <c r="I545" s="586"/>
      <c r="J545" s="586"/>
      <c r="K545" s="586"/>
      <c r="L545" s="586"/>
      <c r="M545" s="586"/>
      <c r="N545" s="586"/>
      <c r="O545" s="586"/>
      <c r="P545" s="586"/>
      <c r="Q545" s="586"/>
      <c r="R545" s="586"/>
      <c r="S545" s="586"/>
      <c r="T545" s="586"/>
      <c r="U545" s="586"/>
      <c r="V545" s="586"/>
      <c r="W545" s="586"/>
      <c r="X545" s="586"/>
      <c r="Y545" s="586"/>
      <c r="Z545" s="586"/>
      <c r="AA545" s="586"/>
      <c r="AB545" s="586"/>
      <c r="AC545" s="586"/>
      <c r="AD545" s="586"/>
      <c r="AE545" s="586"/>
      <c r="AF545" s="586"/>
      <c r="AG545" s="586"/>
      <c r="AH545" s="17"/>
    </row>
    <row r="546" spans="4:36" x14ac:dyDescent="0.25">
      <c r="D546" s="418"/>
      <c r="E546" s="9"/>
      <c r="F546" s="587" t="s">
        <v>38</v>
      </c>
      <c r="G546" s="587"/>
      <c r="H546" s="587"/>
      <c r="I546" s="588" t="s">
        <v>39</v>
      </c>
      <c r="J546" s="588"/>
      <c r="K546" s="588"/>
      <c r="L546" s="587" t="s">
        <v>40</v>
      </c>
      <c r="M546" s="587"/>
      <c r="N546" s="587"/>
      <c r="O546" s="587"/>
      <c r="P546" s="587"/>
      <c r="Q546" s="587"/>
      <c r="R546" s="589"/>
      <c r="S546" s="589"/>
      <c r="T546" s="589"/>
      <c r="U546" s="589"/>
      <c r="V546" s="424"/>
      <c r="W546" s="590" t="s">
        <v>16</v>
      </c>
      <c r="X546" s="590"/>
      <c r="Y546" s="590"/>
      <c r="Z546" s="417"/>
      <c r="AA546" s="417"/>
      <c r="AB546" s="591" t="s">
        <v>17</v>
      </c>
      <c r="AC546" s="591"/>
      <c r="AD546" s="591"/>
      <c r="AE546" s="591"/>
      <c r="AF546" s="591"/>
      <c r="AG546" s="591"/>
      <c r="AH546" s="17"/>
    </row>
    <row r="547" spans="4:36" x14ac:dyDescent="0.25">
      <c r="D547" s="421"/>
      <c r="E547" s="218"/>
      <c r="F547" s="592">
        <f>+Y551*0.001</f>
        <v>153.27170000000001</v>
      </c>
      <c r="G547" s="593"/>
      <c r="H547" s="594"/>
      <c r="I547" s="629">
        <f>+Y551*3%</f>
        <v>4598.1509999999998</v>
      </c>
      <c r="J547" s="630"/>
      <c r="K547" s="631"/>
      <c r="L547" s="629"/>
      <c r="M547" s="630"/>
      <c r="N547" s="631"/>
      <c r="O547" s="592"/>
      <c r="P547" s="593"/>
      <c r="Q547" s="594"/>
      <c r="R547" s="592"/>
      <c r="S547" s="593"/>
      <c r="T547" s="593"/>
      <c r="U547" s="594"/>
      <c r="V547" s="100"/>
      <c r="W547" s="595">
        <f>+Y552*75%</f>
        <v>926.01750000000004</v>
      </c>
      <c r="X547" s="596"/>
      <c r="Y547" s="597"/>
      <c r="Z547" s="422"/>
      <c r="AA547" s="15"/>
      <c r="AB547" s="592">
        <f>+F547+I547+W547</f>
        <v>5677.4402</v>
      </c>
      <c r="AC547" s="593"/>
      <c r="AD547" s="593"/>
      <c r="AE547" s="593"/>
      <c r="AF547" s="593"/>
      <c r="AG547" s="594"/>
      <c r="AH547" s="17"/>
    </row>
    <row r="548" spans="4:36" ht="15.75" x14ac:dyDescent="0.25">
      <c r="D548" s="20"/>
      <c r="E548" s="416"/>
      <c r="F548" s="416"/>
      <c r="G548" s="416"/>
      <c r="H548" s="416"/>
      <c r="I548" s="416"/>
      <c r="J548" s="416"/>
      <c r="K548" s="416"/>
      <c r="L548" s="416"/>
      <c r="M548" s="416"/>
      <c r="N548" s="416"/>
      <c r="O548" s="416"/>
      <c r="P548" s="416"/>
      <c r="Q548" s="416"/>
      <c r="R548" s="416"/>
      <c r="S548" s="416"/>
      <c r="T548" s="416"/>
      <c r="U548" s="416"/>
      <c r="V548" s="598" t="s">
        <v>18</v>
      </c>
      <c r="W548" s="598"/>
      <c r="X548" s="598"/>
      <c r="Y548" s="598"/>
      <c r="Z548" s="598"/>
      <c r="AA548" s="599"/>
      <c r="AB548" s="600">
        <f>+Y561-AB547</f>
        <v>148828.9498</v>
      </c>
      <c r="AC548" s="601"/>
      <c r="AD548" s="601"/>
      <c r="AE548" s="601"/>
      <c r="AF548" s="601"/>
      <c r="AG548" s="602"/>
      <c r="AH548" s="17"/>
    </row>
    <row r="549" spans="4:36" x14ac:dyDescent="0.25">
      <c r="D549" s="9"/>
      <c r="E549" s="9"/>
      <c r="F549" s="9"/>
      <c r="G549" s="9"/>
      <c r="H549" s="9"/>
      <c r="I549" s="603" t="s">
        <v>19</v>
      </c>
      <c r="J549" s="603"/>
      <c r="K549" s="603"/>
      <c r="L549" s="603"/>
      <c r="M549" s="603"/>
      <c r="N549" s="603"/>
      <c r="O549" s="603"/>
      <c r="P549" s="603"/>
      <c r="Q549" s="603"/>
      <c r="R549" s="603"/>
      <c r="S549" s="603"/>
      <c r="T549" s="603"/>
      <c r="U549" s="603"/>
      <c r="V549" s="603"/>
      <c r="W549" s="603"/>
      <c r="X549" s="603"/>
      <c r="Y549" s="604"/>
      <c r="Z549" s="604"/>
      <c r="AA549" s="604"/>
      <c r="AB549" s="604"/>
      <c r="AC549" s="604"/>
      <c r="AD549" s="604"/>
      <c r="AE549" s="604"/>
      <c r="AF549" s="9"/>
      <c r="AG549" s="9"/>
      <c r="AH549" s="17"/>
    </row>
    <row r="550" spans="4:36" x14ac:dyDescent="0.25">
      <c r="D550" s="218"/>
      <c r="E550" s="9"/>
      <c r="F550" s="9"/>
      <c r="G550" s="9"/>
      <c r="H550" s="9"/>
      <c r="I550" s="567" t="s">
        <v>20</v>
      </c>
      <c r="J550" s="568"/>
      <c r="K550" s="567" t="s">
        <v>21</v>
      </c>
      <c r="L550" s="568"/>
      <c r="M550" s="567" t="s">
        <v>22</v>
      </c>
      <c r="N550" s="568"/>
      <c r="O550" s="567" t="s">
        <v>23</v>
      </c>
      <c r="P550" s="568"/>
      <c r="Q550" s="567" t="s">
        <v>24</v>
      </c>
      <c r="R550" s="568"/>
      <c r="S550" s="567" t="s">
        <v>25</v>
      </c>
      <c r="T550" s="568"/>
      <c r="U550" s="569" t="s">
        <v>26</v>
      </c>
      <c r="V550" s="570"/>
      <c r="W550" s="569" t="s">
        <v>47</v>
      </c>
      <c r="X550" s="570"/>
      <c r="Y550" s="571" t="s">
        <v>27</v>
      </c>
      <c r="Z550" s="572"/>
      <c r="AA550" s="572"/>
      <c r="AB550" s="572"/>
      <c r="AC550" s="572"/>
      <c r="AD550" s="572"/>
      <c r="AE550" s="573"/>
      <c r="AF550" s="16"/>
      <c r="AG550" s="16"/>
      <c r="AH550" s="17"/>
    </row>
    <row r="551" spans="4:36" ht="15.75" x14ac:dyDescent="0.25">
      <c r="D551" s="416"/>
      <c r="E551" s="9"/>
      <c r="F551" s="9"/>
      <c r="G551" s="9"/>
      <c r="H551" s="9"/>
      <c r="I551" s="529"/>
      <c r="J551" s="530"/>
      <c r="K551" s="529"/>
      <c r="L551" s="530"/>
      <c r="M551" s="529"/>
      <c r="N551" s="530"/>
      <c r="O551" s="529" t="s">
        <v>359</v>
      </c>
      <c r="P551" s="530"/>
      <c r="Q551" s="562" t="s">
        <v>35</v>
      </c>
      <c r="R551" s="563"/>
      <c r="S551" s="562" t="s">
        <v>35</v>
      </c>
      <c r="T551" s="563"/>
      <c r="U551" s="562" t="s">
        <v>28</v>
      </c>
      <c r="V551" s="563"/>
      <c r="W551" s="529"/>
      <c r="X551" s="530"/>
      <c r="Y551" s="531">
        <v>153271.70000000001</v>
      </c>
      <c r="Z551" s="532"/>
      <c r="AA551" s="532"/>
      <c r="AB551" s="532"/>
      <c r="AC551" s="532"/>
      <c r="AD551" s="532"/>
      <c r="AE551" s="533"/>
      <c r="AF551" s="16"/>
      <c r="AG551" s="16"/>
      <c r="AH551" s="17"/>
      <c r="AI551" s="148">
        <v>911.94</v>
      </c>
    </row>
    <row r="552" spans="4:36" ht="15.75" x14ac:dyDescent="0.25">
      <c r="D552" s="9"/>
      <c r="E552" s="9"/>
      <c r="F552" s="9"/>
      <c r="G552" s="9"/>
      <c r="H552" s="9"/>
      <c r="I552" s="562"/>
      <c r="J552" s="563"/>
      <c r="K552" s="562"/>
      <c r="L552" s="563"/>
      <c r="M552" s="562"/>
      <c r="N552" s="563"/>
      <c r="O552" s="529" t="s">
        <v>294</v>
      </c>
      <c r="P552" s="530"/>
      <c r="Q552" s="562" t="s">
        <v>37</v>
      </c>
      <c r="R552" s="563"/>
      <c r="S552" s="562" t="s">
        <v>35</v>
      </c>
      <c r="T552" s="563"/>
      <c r="U552" s="562" t="s">
        <v>28</v>
      </c>
      <c r="V552" s="563"/>
      <c r="W552" s="529"/>
      <c r="X552" s="530"/>
      <c r="Y552" s="531">
        <v>1234.69</v>
      </c>
      <c r="Z552" s="532"/>
      <c r="AA552" s="532"/>
      <c r="AB552" s="532"/>
      <c r="AC552" s="532"/>
      <c r="AD552" s="532"/>
      <c r="AE552" s="533"/>
      <c r="AF552" s="16"/>
      <c r="AG552" s="16"/>
      <c r="AH552" s="17"/>
      <c r="AI552" s="148">
        <f>Y551+Y552</f>
        <v>154506.39000000001</v>
      </c>
    </row>
    <row r="553" spans="4:36" ht="15.75" x14ac:dyDescent="0.25">
      <c r="D553" s="9"/>
      <c r="E553" s="9"/>
      <c r="F553" s="9"/>
      <c r="G553" s="9"/>
      <c r="H553" s="9"/>
      <c r="I553" s="562"/>
      <c r="J553" s="563"/>
      <c r="K553" s="562"/>
      <c r="L553" s="563"/>
      <c r="M553" s="562"/>
      <c r="N553" s="563"/>
      <c r="O553" s="529"/>
      <c r="P553" s="530"/>
      <c r="Q553" s="562"/>
      <c r="R553" s="563"/>
      <c r="S553" s="562"/>
      <c r="T553" s="563"/>
      <c r="U553" s="562"/>
      <c r="V553" s="563"/>
      <c r="W553" s="529"/>
      <c r="X553" s="530"/>
      <c r="Y553" s="531"/>
      <c r="Z553" s="532"/>
      <c r="AA553" s="532"/>
      <c r="AB553" s="532"/>
      <c r="AC553" s="532"/>
      <c r="AD553" s="532"/>
      <c r="AE553" s="533"/>
      <c r="AF553" s="16"/>
      <c r="AG553" s="16"/>
      <c r="AH553" s="17"/>
      <c r="AI553" s="148">
        <v>3620689.66</v>
      </c>
    </row>
    <row r="554" spans="4:36" ht="15.75" x14ac:dyDescent="0.25">
      <c r="D554" s="9"/>
      <c r="E554" s="9"/>
      <c r="F554" s="9"/>
      <c r="G554" s="9"/>
      <c r="H554" s="9"/>
      <c r="I554" s="562"/>
      <c r="J554" s="563"/>
      <c r="K554" s="562"/>
      <c r="L554" s="563"/>
      <c r="M554" s="562"/>
      <c r="N554" s="563"/>
      <c r="O554" s="529"/>
      <c r="P554" s="530"/>
      <c r="Q554" s="562"/>
      <c r="R554" s="563"/>
      <c r="S554" s="562"/>
      <c r="T554" s="563"/>
      <c r="U554" s="562"/>
      <c r="V554" s="563"/>
      <c r="W554" s="529"/>
      <c r="X554" s="530"/>
      <c r="Y554" s="531"/>
      <c r="Z554" s="532"/>
      <c r="AA554" s="532"/>
      <c r="AB554" s="532"/>
      <c r="AC554" s="532"/>
      <c r="AD554" s="532"/>
      <c r="AE554" s="533"/>
      <c r="AF554" s="16"/>
      <c r="AG554" s="16"/>
      <c r="AH554" s="7"/>
      <c r="AI554" s="148">
        <f>AI553*16%</f>
        <v>579310.3456</v>
      </c>
      <c r="AJ554" s="235">
        <f>AI554*75%</f>
        <v>434482.75919999997</v>
      </c>
    </row>
    <row r="555" spans="4:36" ht="15.75" x14ac:dyDescent="0.25">
      <c r="D555" s="9"/>
      <c r="E555" s="9"/>
      <c r="F555" s="9"/>
      <c r="G555" s="9"/>
      <c r="H555" s="9"/>
      <c r="I555" s="562"/>
      <c r="J555" s="563"/>
      <c r="K555" s="562"/>
      <c r="L555" s="563"/>
      <c r="M555" s="562"/>
      <c r="N555" s="563"/>
      <c r="O555" s="529"/>
      <c r="P555" s="530"/>
      <c r="Q555" s="562"/>
      <c r="R555" s="563"/>
      <c r="S555" s="562"/>
      <c r="T555" s="563"/>
      <c r="U555" s="562"/>
      <c r="V555" s="563"/>
      <c r="W555" s="529"/>
      <c r="X555" s="530"/>
      <c r="Y555" s="531"/>
      <c r="Z555" s="532"/>
      <c r="AA555" s="532"/>
      <c r="AB555" s="532"/>
      <c r="AC555" s="532"/>
      <c r="AD555" s="532"/>
      <c r="AE555" s="533"/>
      <c r="AF555" s="16"/>
      <c r="AG555" s="16"/>
      <c r="AH555" s="7"/>
    </row>
    <row r="556" spans="4:36" ht="15.75" x14ac:dyDescent="0.25">
      <c r="D556" s="9"/>
      <c r="E556" s="9"/>
      <c r="F556" s="9"/>
      <c r="G556" s="9"/>
      <c r="H556" s="9"/>
      <c r="I556" s="562"/>
      <c r="J556" s="563"/>
      <c r="K556" s="562"/>
      <c r="L556" s="563"/>
      <c r="M556" s="562"/>
      <c r="N556" s="563"/>
      <c r="O556" s="529"/>
      <c r="P556" s="530"/>
      <c r="Q556" s="529"/>
      <c r="R556" s="530"/>
      <c r="S556" s="529"/>
      <c r="T556" s="530"/>
      <c r="U556" s="529"/>
      <c r="V556" s="530"/>
      <c r="W556" s="529"/>
      <c r="X556" s="530"/>
      <c r="Y556" s="531"/>
      <c r="Z556" s="532"/>
      <c r="AA556" s="532"/>
      <c r="AB556" s="532"/>
      <c r="AC556" s="532"/>
      <c r="AD556" s="532"/>
      <c r="AE556" s="533"/>
      <c r="AF556" s="16"/>
      <c r="AG556" s="16"/>
      <c r="AH556" s="7"/>
    </row>
    <row r="557" spans="4:36" ht="15.75" x14ac:dyDescent="0.25">
      <c r="D557" s="9"/>
      <c r="E557" s="9"/>
      <c r="F557" s="9"/>
      <c r="G557" s="9"/>
      <c r="H557" s="9"/>
      <c r="I557" s="562"/>
      <c r="J557" s="563"/>
      <c r="K557" s="562"/>
      <c r="L557" s="563"/>
      <c r="M557" s="562"/>
      <c r="N557" s="563"/>
      <c r="O557" s="529"/>
      <c r="P557" s="530"/>
      <c r="Q557" s="529"/>
      <c r="R557" s="530"/>
      <c r="S557" s="529"/>
      <c r="T557" s="530"/>
      <c r="U557" s="529"/>
      <c r="V557" s="530"/>
      <c r="W557" s="529"/>
      <c r="X557" s="530"/>
      <c r="Y557" s="531"/>
      <c r="Z557" s="532"/>
      <c r="AA557" s="532"/>
      <c r="AB557" s="532"/>
      <c r="AC557" s="532"/>
      <c r="AD557" s="532"/>
      <c r="AE557" s="533"/>
      <c r="AF557" s="16"/>
      <c r="AG557" s="16"/>
      <c r="AH557" s="17"/>
    </row>
    <row r="558" spans="4:36" ht="15.75" x14ac:dyDescent="0.25">
      <c r="D558" s="9"/>
      <c r="E558" s="9"/>
      <c r="F558" s="9"/>
      <c r="G558" s="9"/>
      <c r="H558" s="9"/>
      <c r="I558" s="529"/>
      <c r="J558" s="530"/>
      <c r="K558" s="529"/>
      <c r="L558" s="530"/>
      <c r="M558" s="529"/>
      <c r="N558" s="530"/>
      <c r="O558" s="529"/>
      <c r="P558" s="530"/>
      <c r="Q558" s="529"/>
      <c r="R558" s="530"/>
      <c r="S558" s="529"/>
      <c r="T558" s="530"/>
      <c r="U558" s="529"/>
      <c r="V558" s="530"/>
      <c r="W558" s="529"/>
      <c r="X558" s="530"/>
      <c r="Y558" s="531"/>
      <c r="Z558" s="532"/>
      <c r="AA558" s="532"/>
      <c r="AB558" s="532"/>
      <c r="AC558" s="532"/>
      <c r="AD558" s="532"/>
      <c r="AE558" s="533"/>
      <c r="AF558" s="16"/>
      <c r="AG558" s="16"/>
      <c r="AH558" s="17"/>
    </row>
    <row r="559" spans="4:36" ht="15.75" x14ac:dyDescent="0.25">
      <c r="D559" s="9"/>
      <c r="E559" s="9"/>
      <c r="F559" s="9"/>
      <c r="G559" s="9"/>
      <c r="H559" s="9"/>
      <c r="I559" s="529"/>
      <c r="J559" s="530"/>
      <c r="K559" s="529"/>
      <c r="L559" s="530"/>
      <c r="M559" s="529"/>
      <c r="N559" s="530"/>
      <c r="O559" s="529"/>
      <c r="P559" s="530"/>
      <c r="Q559" s="529"/>
      <c r="R559" s="530"/>
      <c r="S559" s="529"/>
      <c r="T559" s="530"/>
      <c r="U559" s="529"/>
      <c r="V559" s="530"/>
      <c r="W559" s="529"/>
      <c r="X559" s="530"/>
      <c r="Y559" s="531"/>
      <c r="Z559" s="532"/>
      <c r="AA559" s="532"/>
      <c r="AB559" s="532"/>
      <c r="AC559" s="532"/>
      <c r="AD559" s="532"/>
      <c r="AE559" s="533"/>
      <c r="AF559" s="16"/>
      <c r="AG559" s="16"/>
      <c r="AH559" s="17"/>
    </row>
    <row r="560" spans="4:36" ht="15.75" x14ac:dyDescent="0.25">
      <c r="D560" s="9"/>
      <c r="E560" s="9"/>
      <c r="F560" s="9"/>
      <c r="G560" s="9"/>
      <c r="H560" s="9"/>
      <c r="I560" s="529"/>
      <c r="J560" s="530"/>
      <c r="K560" s="529"/>
      <c r="L560" s="530"/>
      <c r="M560" s="529"/>
      <c r="N560" s="530"/>
      <c r="O560" s="529"/>
      <c r="P560" s="530"/>
      <c r="Q560" s="529"/>
      <c r="R560" s="530"/>
      <c r="S560" s="529"/>
      <c r="T560" s="530"/>
      <c r="U560" s="529"/>
      <c r="V560" s="530"/>
      <c r="W560" s="529"/>
      <c r="X560" s="530"/>
      <c r="Y560" s="531"/>
      <c r="Z560" s="532"/>
      <c r="AA560" s="532"/>
      <c r="AB560" s="532"/>
      <c r="AC560" s="532"/>
      <c r="AD560" s="532"/>
      <c r="AE560" s="533"/>
      <c r="AF560" s="16"/>
      <c r="AG560" s="16"/>
      <c r="AH560" s="17"/>
    </row>
    <row r="561" spans="4:34" ht="16.5" thickBot="1" x14ac:dyDescent="0.3">
      <c r="D561" s="9"/>
      <c r="E561" s="9"/>
      <c r="F561" s="9"/>
      <c r="G561" s="9"/>
      <c r="H561" s="9"/>
      <c r="I561" s="534"/>
      <c r="J561" s="535"/>
      <c r="K561" s="534"/>
      <c r="L561" s="535"/>
      <c r="M561" s="534"/>
      <c r="N561" s="535"/>
      <c r="O561" s="534"/>
      <c r="P561" s="535"/>
      <c r="Q561" s="534"/>
      <c r="R561" s="535"/>
      <c r="S561" s="536"/>
      <c r="T561" s="537"/>
      <c r="U561" s="538" t="s">
        <v>29</v>
      </c>
      <c r="V561" s="539"/>
      <c r="W561" s="539"/>
      <c r="X561" s="540"/>
      <c r="Y561" s="541">
        <f>Y551+Y552+Y553</f>
        <v>154506.39000000001</v>
      </c>
      <c r="Z561" s="542"/>
      <c r="AA561" s="542"/>
      <c r="AB561" s="542"/>
      <c r="AC561" s="542"/>
      <c r="AD561" s="542"/>
      <c r="AE561" s="543"/>
      <c r="AF561" s="9"/>
      <c r="AG561" s="16"/>
      <c r="AH561" s="17"/>
    </row>
    <row r="562" spans="4:34" ht="15.75" thickBot="1" x14ac:dyDescent="0.3">
      <c r="D562" s="9"/>
      <c r="E562" s="9"/>
      <c r="F562" s="9"/>
      <c r="G562" s="9"/>
      <c r="H562" s="544" t="s">
        <v>30</v>
      </c>
      <c r="I562" s="545"/>
      <c r="J562" s="545"/>
      <c r="K562" s="545"/>
      <c r="L562" s="545"/>
      <c r="M562" s="545"/>
      <c r="N562" s="545"/>
      <c r="O562" s="545"/>
      <c r="P562" s="545"/>
      <c r="Q562" s="545"/>
      <c r="R562" s="545"/>
      <c r="S562" s="546"/>
      <c r="T562" s="22"/>
      <c r="U562" s="544" t="s">
        <v>31</v>
      </c>
      <c r="V562" s="545"/>
      <c r="W562" s="545"/>
      <c r="X562" s="545"/>
      <c r="Y562" s="545"/>
      <c r="Z562" s="545"/>
      <c r="AA562" s="545"/>
      <c r="AB562" s="545"/>
      <c r="AC562" s="545"/>
      <c r="AD562" s="545"/>
      <c r="AE562" s="545"/>
      <c r="AF562" s="546"/>
      <c r="AG562" s="16"/>
      <c r="AH562" s="17"/>
    </row>
    <row r="563" spans="4:34" x14ac:dyDescent="0.25">
      <c r="D563" s="9"/>
      <c r="E563" s="218"/>
      <c r="F563" s="218"/>
      <c r="G563" s="218"/>
      <c r="H563" s="547"/>
      <c r="I563" s="548"/>
      <c r="J563" s="548"/>
      <c r="K563" s="548"/>
      <c r="L563" s="548"/>
      <c r="M563" s="548"/>
      <c r="N563" s="548"/>
      <c r="O563" s="548"/>
      <c r="P563" s="548"/>
      <c r="Q563" s="548"/>
      <c r="R563" s="548"/>
      <c r="S563" s="549"/>
      <c r="T563" s="417"/>
      <c r="U563" s="547"/>
      <c r="V563" s="548"/>
      <c r="W563" s="548"/>
      <c r="X563" s="548"/>
      <c r="Y563" s="548"/>
      <c r="Z563" s="548"/>
      <c r="AA563" s="548"/>
      <c r="AB563" s="548"/>
      <c r="AC563" s="548"/>
      <c r="AD563" s="548"/>
      <c r="AE563" s="548"/>
      <c r="AF563" s="549"/>
      <c r="AG563" s="15"/>
      <c r="AH563" s="17"/>
    </row>
    <row r="564" spans="4:34" x14ac:dyDescent="0.25">
      <c r="D564" s="9"/>
      <c r="E564" s="218"/>
      <c r="F564" s="218"/>
      <c r="G564" s="218"/>
      <c r="H564" s="550"/>
      <c r="I564" s="551"/>
      <c r="J564" s="551"/>
      <c r="K564" s="551"/>
      <c r="L564" s="551"/>
      <c r="M564" s="551"/>
      <c r="N564" s="551"/>
      <c r="O564" s="551"/>
      <c r="P564" s="551"/>
      <c r="Q564" s="551"/>
      <c r="R564" s="551"/>
      <c r="S564" s="552"/>
      <c r="T564" s="417"/>
      <c r="U564" s="550"/>
      <c r="V564" s="551"/>
      <c r="W564" s="551"/>
      <c r="X564" s="551"/>
      <c r="Y564" s="551"/>
      <c r="Z564" s="551"/>
      <c r="AA564" s="551"/>
      <c r="AB564" s="551"/>
      <c r="AC564" s="551"/>
      <c r="AD564" s="551"/>
      <c r="AE564" s="551"/>
      <c r="AF564" s="552"/>
      <c r="AG564" s="15"/>
      <c r="AH564" s="17"/>
    </row>
    <row r="565" spans="4:34" x14ac:dyDescent="0.25">
      <c r="D565" s="9"/>
      <c r="E565" s="218"/>
      <c r="F565" s="218"/>
      <c r="G565" s="218"/>
      <c r="H565" s="550"/>
      <c r="I565" s="551"/>
      <c r="J565" s="551"/>
      <c r="K565" s="551"/>
      <c r="L565" s="551"/>
      <c r="M565" s="551"/>
      <c r="N565" s="551"/>
      <c r="O565" s="551"/>
      <c r="P565" s="551"/>
      <c r="Q565" s="551"/>
      <c r="R565" s="551"/>
      <c r="S565" s="552"/>
      <c r="T565" s="417"/>
      <c r="U565" s="550"/>
      <c r="V565" s="551"/>
      <c r="W565" s="551"/>
      <c r="X565" s="551"/>
      <c r="Y565" s="551"/>
      <c r="Z565" s="551"/>
      <c r="AA565" s="551"/>
      <c r="AB565" s="551"/>
      <c r="AC565" s="551"/>
      <c r="AD565" s="551"/>
      <c r="AE565" s="551"/>
      <c r="AF565" s="552"/>
      <c r="AG565" s="15"/>
      <c r="AH565" s="17"/>
    </row>
    <row r="566" spans="4:34" ht="15.75" thickBot="1" x14ac:dyDescent="0.3">
      <c r="D566" s="9"/>
      <c r="E566" s="218"/>
      <c r="F566" s="218"/>
      <c r="G566" s="218"/>
      <c r="H566" s="553"/>
      <c r="I566" s="554"/>
      <c r="J566" s="554"/>
      <c r="K566" s="554"/>
      <c r="L566" s="554"/>
      <c r="M566" s="554"/>
      <c r="N566" s="554"/>
      <c r="O566" s="554"/>
      <c r="P566" s="554"/>
      <c r="Q566" s="554"/>
      <c r="R566" s="554"/>
      <c r="S566" s="555"/>
      <c r="T566" s="417"/>
      <c r="U566" s="553"/>
      <c r="V566" s="554"/>
      <c r="W566" s="554"/>
      <c r="X566" s="554"/>
      <c r="Y566" s="554"/>
      <c r="Z566" s="554"/>
      <c r="AA566" s="554"/>
      <c r="AB566" s="554"/>
      <c r="AC566" s="554"/>
      <c r="AD566" s="554"/>
      <c r="AE566" s="554"/>
      <c r="AF566" s="555"/>
      <c r="AG566" s="15"/>
      <c r="AH566" s="17"/>
    </row>
    <row r="567" spans="4:34" ht="15.75" thickBot="1" x14ac:dyDescent="0.3">
      <c r="D567" s="9"/>
      <c r="E567" s="218"/>
      <c r="F567" s="218"/>
      <c r="G567" s="218"/>
      <c r="H567" s="517" t="s">
        <v>32</v>
      </c>
      <c r="I567" s="518"/>
      <c r="J567" s="518"/>
      <c r="K567" s="519">
        <v>45678</v>
      </c>
      <c r="L567" s="519"/>
      <c r="M567" s="519"/>
      <c r="N567" s="519"/>
      <c r="O567" s="519"/>
      <c r="P567" s="519"/>
      <c r="Q567" s="519"/>
      <c r="R567" s="519"/>
      <c r="S567" s="520"/>
      <c r="T567" s="417"/>
      <c r="U567" s="517" t="s">
        <v>32</v>
      </c>
      <c r="V567" s="518"/>
      <c r="W567" s="518"/>
      <c r="X567" s="521"/>
      <c r="Y567" s="521"/>
      <c r="Z567" s="521"/>
      <c r="AA567" s="521"/>
      <c r="AB567" s="521"/>
      <c r="AC567" s="521"/>
      <c r="AD567" s="521"/>
      <c r="AE567" s="521"/>
      <c r="AF567" s="522"/>
      <c r="AG567" s="15"/>
      <c r="AH567" s="17"/>
    </row>
    <row r="568" spans="4:34" ht="15.75" thickBot="1" x14ac:dyDescent="0.3">
      <c r="D568" s="218"/>
      <c r="E568" s="218"/>
      <c r="F568" s="218"/>
      <c r="G568" s="218"/>
      <c r="H568" s="523" t="s">
        <v>33</v>
      </c>
      <c r="I568" s="524"/>
      <c r="J568" s="524"/>
      <c r="K568" s="524"/>
      <c r="L568" s="524"/>
      <c r="M568" s="524"/>
      <c r="N568" s="524"/>
      <c r="O568" s="524"/>
      <c r="P568" s="524"/>
      <c r="Q568" s="524"/>
      <c r="R568" s="524"/>
      <c r="S568" s="525"/>
      <c r="T568" s="7"/>
      <c r="U568" s="523" t="s">
        <v>34</v>
      </c>
      <c r="V568" s="524"/>
      <c r="W568" s="524"/>
      <c r="X568" s="524"/>
      <c r="Y568" s="524"/>
      <c r="Z568" s="524"/>
      <c r="AA568" s="524"/>
      <c r="AB568" s="524"/>
      <c r="AC568" s="524"/>
      <c r="AD568" s="524"/>
      <c r="AE568" s="524"/>
      <c r="AF568" s="525"/>
      <c r="AG568" s="15"/>
      <c r="AH568" s="17"/>
    </row>
    <row r="569" spans="4:34" x14ac:dyDescent="0.25">
      <c r="D569" s="218"/>
      <c r="E569" s="218"/>
      <c r="F569" s="218"/>
      <c r="G569" s="218"/>
      <c r="H569" s="526"/>
      <c r="I569" s="527"/>
      <c r="J569" s="527"/>
      <c r="K569" s="527"/>
      <c r="L569" s="527"/>
      <c r="M569" s="527"/>
      <c r="N569" s="527"/>
      <c r="O569" s="527"/>
      <c r="P569" s="527"/>
      <c r="Q569" s="527"/>
      <c r="R569" s="527"/>
      <c r="S569" s="528"/>
      <c r="T569" s="7"/>
      <c r="U569" s="526"/>
      <c r="V569" s="527"/>
      <c r="W569" s="527"/>
      <c r="X569" s="527"/>
      <c r="Y569" s="527"/>
      <c r="Z569" s="527"/>
      <c r="AA569" s="527"/>
      <c r="AB569" s="527"/>
      <c r="AC569" s="527"/>
      <c r="AD569" s="527"/>
      <c r="AE569" s="527"/>
      <c r="AF569" s="528"/>
      <c r="AG569" s="15"/>
      <c r="AH569" s="17"/>
    </row>
    <row r="570" spans="4:34" x14ac:dyDescent="0.25">
      <c r="D570" s="218"/>
      <c r="E570" s="218"/>
      <c r="F570" s="218"/>
      <c r="G570" s="218"/>
      <c r="H570" s="556"/>
      <c r="I570" s="557"/>
      <c r="J570" s="557"/>
      <c r="K570" s="557"/>
      <c r="L570" s="557"/>
      <c r="M570" s="557"/>
      <c r="N570" s="557"/>
      <c r="O570" s="557"/>
      <c r="P570" s="557"/>
      <c r="Q570" s="557"/>
      <c r="R570" s="557"/>
      <c r="S570" s="558"/>
      <c r="T570" s="7"/>
      <c r="U570" s="556"/>
      <c r="V570" s="557"/>
      <c r="W570" s="557"/>
      <c r="X570" s="557"/>
      <c r="Y570" s="557"/>
      <c r="Z570" s="557"/>
      <c r="AA570" s="557"/>
      <c r="AB570" s="557"/>
      <c r="AC570" s="557"/>
      <c r="AD570" s="557"/>
      <c r="AE570" s="557"/>
      <c r="AF570" s="558"/>
      <c r="AG570" s="218"/>
      <c r="AH570" s="17"/>
    </row>
    <row r="571" spans="4:34" x14ac:dyDescent="0.25">
      <c r="D571" s="218"/>
      <c r="E571" s="218"/>
      <c r="F571" s="218"/>
      <c r="G571" s="218"/>
      <c r="H571" s="556"/>
      <c r="I571" s="557"/>
      <c r="J571" s="557"/>
      <c r="K571" s="557"/>
      <c r="L571" s="557"/>
      <c r="M571" s="557"/>
      <c r="N571" s="557"/>
      <c r="O571" s="557"/>
      <c r="P571" s="557"/>
      <c r="Q571" s="557"/>
      <c r="R571" s="557"/>
      <c r="S571" s="558"/>
      <c r="T571" s="7"/>
      <c r="U571" s="556"/>
      <c r="V571" s="557"/>
      <c r="W571" s="557"/>
      <c r="X571" s="557"/>
      <c r="Y571" s="557"/>
      <c r="Z571" s="557"/>
      <c r="AA571" s="557"/>
      <c r="AB571" s="557"/>
      <c r="AC571" s="557"/>
      <c r="AD571" s="557"/>
      <c r="AE571" s="557"/>
      <c r="AF571" s="558"/>
      <c r="AG571" s="218"/>
      <c r="AH571" s="17"/>
    </row>
    <row r="572" spans="4:34" ht="15.75" thickBot="1" x14ac:dyDescent="0.3">
      <c r="D572" s="218"/>
      <c r="E572" s="218"/>
      <c r="F572" s="218"/>
      <c r="G572" s="218"/>
      <c r="H572" s="559"/>
      <c r="I572" s="560"/>
      <c r="J572" s="560"/>
      <c r="K572" s="560"/>
      <c r="L572" s="560"/>
      <c r="M572" s="560"/>
      <c r="N572" s="560"/>
      <c r="O572" s="560"/>
      <c r="P572" s="560"/>
      <c r="Q572" s="560"/>
      <c r="R572" s="560"/>
      <c r="S572" s="561"/>
      <c r="T572" s="7"/>
      <c r="U572" s="559"/>
      <c r="V572" s="560"/>
      <c r="W572" s="560"/>
      <c r="X572" s="560"/>
      <c r="Y572" s="560"/>
      <c r="Z572" s="560"/>
      <c r="AA572" s="560"/>
      <c r="AB572" s="560"/>
      <c r="AC572" s="560"/>
      <c r="AD572" s="560"/>
      <c r="AE572" s="560"/>
      <c r="AF572" s="561"/>
      <c r="AG572" s="218"/>
      <c r="AH572" s="17"/>
    </row>
    <row r="573" spans="4:34" ht="15.75" thickBot="1" x14ac:dyDescent="0.3">
      <c r="D573" s="218"/>
      <c r="E573" s="218"/>
      <c r="F573" s="218"/>
      <c r="G573" s="417"/>
      <c r="H573" s="517" t="s">
        <v>32</v>
      </c>
      <c r="I573" s="518"/>
      <c r="J573" s="518"/>
      <c r="K573" s="521"/>
      <c r="L573" s="521"/>
      <c r="M573" s="521"/>
      <c r="N573" s="521"/>
      <c r="O573" s="521"/>
      <c r="P573" s="521"/>
      <c r="Q573" s="521"/>
      <c r="R573" s="521"/>
      <c r="S573" s="522"/>
      <c r="T573" s="35"/>
      <c r="U573" s="517" t="s">
        <v>32</v>
      </c>
      <c r="V573" s="518"/>
      <c r="W573" s="518"/>
      <c r="X573" s="521"/>
      <c r="Y573" s="521"/>
      <c r="Z573" s="521"/>
      <c r="AA573" s="521"/>
      <c r="AB573" s="521"/>
      <c r="AC573" s="521"/>
      <c r="AD573" s="521"/>
      <c r="AE573" s="521"/>
      <c r="AF573" s="522"/>
      <c r="AG573" s="218"/>
      <c r="AH573" s="17"/>
    </row>
    <row r="574" spans="4:34" x14ac:dyDescent="0.25"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17"/>
    </row>
    <row r="576" spans="4:34" x14ac:dyDescent="0.25">
      <c r="D576" s="7"/>
      <c r="E576" s="7"/>
      <c r="F576" s="564" t="s">
        <v>36</v>
      </c>
      <c r="G576" s="564"/>
      <c r="H576" s="564"/>
      <c r="I576" s="564"/>
      <c r="J576" s="564"/>
      <c r="K576" s="564"/>
      <c r="L576" s="564"/>
      <c r="M576" s="564"/>
      <c r="N576" s="564"/>
      <c r="O576" s="564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17"/>
    </row>
    <row r="577" spans="4:34" x14ac:dyDescent="0.25">
      <c r="D577" s="425"/>
      <c r="E577" s="423"/>
      <c r="F577" s="566" t="s">
        <v>0</v>
      </c>
      <c r="G577" s="566"/>
      <c r="H577" s="566"/>
      <c r="I577" s="566"/>
      <c r="J577" s="566"/>
      <c r="K577" s="566"/>
      <c r="L577" s="566"/>
      <c r="M577" s="566"/>
      <c r="N577" s="566"/>
      <c r="O577" s="566"/>
      <c r="P577" s="10"/>
      <c r="Q577" s="421"/>
      <c r="R577" s="421"/>
      <c r="S577" s="421"/>
      <c r="T577" s="421"/>
      <c r="U577" s="421"/>
      <c r="V577" s="421"/>
      <c r="W577" s="421"/>
      <c r="X577" s="9"/>
      <c r="Y577" s="9"/>
      <c r="Z577" s="218"/>
      <c r="AA577" s="9"/>
      <c r="AB577" s="9"/>
      <c r="AC577" s="9"/>
      <c r="AD577" s="9"/>
      <c r="AE577" s="9"/>
      <c r="AF577" s="9"/>
      <c r="AG577" s="9"/>
      <c r="AH577" s="17"/>
    </row>
    <row r="578" spans="4:34" x14ac:dyDescent="0.25">
      <c r="D578" s="419"/>
      <c r="E578" s="566" t="s">
        <v>1</v>
      </c>
      <c r="F578" s="566"/>
      <c r="G578" s="566"/>
      <c r="H578" s="566"/>
      <c r="I578" s="566"/>
      <c r="J578" s="566"/>
      <c r="K578" s="566"/>
      <c r="L578" s="566"/>
      <c r="M578" s="566"/>
      <c r="N578" s="566"/>
      <c r="O578" s="566"/>
      <c r="P578" s="10"/>
      <c r="Q578" s="11"/>
      <c r="R578" s="11"/>
      <c r="S578" s="218"/>
      <c r="T578" s="417"/>
      <c r="U578" s="417"/>
      <c r="V578" s="417"/>
      <c r="W578" s="583" t="s">
        <v>2</v>
      </c>
      <c r="X578" s="583"/>
      <c r="Y578" s="583"/>
      <c r="Z578" s="12" t="s">
        <v>68</v>
      </c>
      <c r="AA578" s="424" t="s">
        <v>46</v>
      </c>
      <c r="AB578" s="621" t="s">
        <v>383</v>
      </c>
      <c r="AC578" s="621"/>
      <c r="AD578" s="621"/>
      <c r="AE578" s="11" t="s">
        <v>3</v>
      </c>
      <c r="AF578" s="622">
        <v>2025</v>
      </c>
      <c r="AG578" s="622"/>
      <c r="AH578" s="17"/>
    </row>
    <row r="579" spans="4:34" x14ac:dyDescent="0.25">
      <c r="D579" s="29"/>
      <c r="E579" s="566" t="s">
        <v>4</v>
      </c>
      <c r="F579" s="566"/>
      <c r="G579" s="566"/>
      <c r="H579" s="566"/>
      <c r="I579" s="566"/>
      <c r="J579" s="566"/>
      <c r="K579" s="566"/>
      <c r="L579" s="566"/>
      <c r="M579" s="566"/>
      <c r="N579" s="566"/>
      <c r="O579" s="566"/>
      <c r="P579" s="10"/>
      <c r="Q579" s="421"/>
      <c r="R579" s="424"/>
      <c r="S579" s="424"/>
      <c r="T579" s="424"/>
      <c r="U579" s="424"/>
      <c r="V579" s="424"/>
      <c r="W579" s="424"/>
      <c r="X579" s="424"/>
      <c r="Y579" s="424"/>
      <c r="Z579" s="417"/>
      <c r="AA579" s="424"/>
      <c r="AB579" s="9"/>
      <c r="AC579" s="9"/>
      <c r="AD579" s="9"/>
      <c r="AE579" s="9"/>
      <c r="AF579" s="9"/>
      <c r="AG579" s="9"/>
      <c r="AH579" s="17"/>
    </row>
    <row r="580" spans="4:34" x14ac:dyDescent="0.25">
      <c r="D580" s="29"/>
      <c r="E580" s="632" t="s">
        <v>5</v>
      </c>
      <c r="F580" s="632"/>
      <c r="G580" s="632"/>
      <c r="H580" s="632"/>
      <c r="I580" s="632"/>
      <c r="J580" s="632"/>
      <c r="K580" s="632"/>
      <c r="L580" s="632"/>
      <c r="M580" s="632"/>
      <c r="N580" s="632"/>
      <c r="O580" s="632"/>
      <c r="P580" s="10"/>
      <c r="Q580" s="421"/>
      <c r="R580" s="421"/>
      <c r="S580" s="421"/>
      <c r="T580" s="421"/>
      <c r="U580" s="421"/>
      <c r="V580" s="421"/>
      <c r="W580" s="421"/>
      <c r="X580" s="9"/>
      <c r="Y580" s="9"/>
      <c r="Z580" s="218"/>
      <c r="AA580" s="9"/>
      <c r="AB580" s="9"/>
      <c r="AC580" s="9"/>
      <c r="AD580" s="9"/>
      <c r="AE580" s="9"/>
      <c r="AF580" s="9"/>
      <c r="AG580" s="9"/>
      <c r="AH580" s="17"/>
    </row>
    <row r="581" spans="4:34" ht="18" x14ac:dyDescent="0.25">
      <c r="D581" s="4"/>
      <c r="E581" s="633"/>
      <c r="F581" s="633"/>
      <c r="G581" s="633"/>
      <c r="H581" s="633"/>
      <c r="I581" s="633"/>
      <c r="J581" s="633"/>
      <c r="K581" s="633"/>
      <c r="L581" s="633"/>
      <c r="M581" s="633"/>
      <c r="N581" s="633"/>
      <c r="O581" s="633"/>
      <c r="P581" s="624" t="s">
        <v>6</v>
      </c>
      <c r="Q581" s="624"/>
      <c r="R581" s="624"/>
      <c r="S581" s="624"/>
      <c r="T581" s="624"/>
      <c r="U581" s="624"/>
      <c r="V581" s="624"/>
      <c r="W581" s="624"/>
      <c r="X581" s="624"/>
      <c r="Y581" s="624"/>
      <c r="Z581" s="625" t="s">
        <v>412</v>
      </c>
      <c r="AA581" s="625"/>
      <c r="AB581" s="625"/>
      <c r="AC581" s="13"/>
      <c r="AD581" s="13"/>
      <c r="AE581" s="13"/>
      <c r="AF581" s="13"/>
      <c r="AG581" s="13"/>
      <c r="AH581" s="17"/>
    </row>
    <row r="582" spans="4:34" x14ac:dyDescent="0.25">
      <c r="D582" s="218"/>
      <c r="E582" s="612"/>
      <c r="F582" s="612"/>
      <c r="G582" s="612"/>
      <c r="H582" s="612"/>
      <c r="I582" s="612"/>
      <c r="J582" s="612"/>
      <c r="K582" s="612"/>
      <c r="L582" s="612"/>
      <c r="M582" s="612"/>
      <c r="N582" s="612"/>
      <c r="O582" s="612"/>
      <c r="P582" s="14"/>
      <c r="Q582" s="14"/>
      <c r="R582" s="417"/>
      <c r="S582" s="417"/>
      <c r="T582" s="416"/>
      <c r="U582" s="11"/>
      <c r="V582" s="11"/>
      <c r="W582" s="9"/>
      <c r="X582" s="9"/>
      <c r="Y582" s="9"/>
      <c r="Z582" s="218"/>
      <c r="AA582" s="9"/>
      <c r="AB582" s="9"/>
      <c r="AC582" s="9"/>
      <c r="AD582" s="9"/>
      <c r="AE582" s="9"/>
      <c r="AF582" s="9"/>
      <c r="AG582" s="9"/>
      <c r="AH582" s="17"/>
    </row>
    <row r="583" spans="4:34" ht="15.75" x14ac:dyDescent="0.25">
      <c r="D583" s="218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23"/>
      <c r="V583" s="23"/>
      <c r="W583" s="613" t="s">
        <v>7</v>
      </c>
      <c r="X583" s="613"/>
      <c r="Y583" s="613"/>
      <c r="Z583" s="613"/>
      <c r="AA583" s="613"/>
      <c r="AB583" s="614">
        <f>Y607</f>
        <v>29958.97</v>
      </c>
      <c r="AC583" s="614"/>
      <c r="AD583" s="614"/>
      <c r="AE583" s="614"/>
      <c r="AF583" s="614"/>
      <c r="AG583" s="614"/>
      <c r="AH583" s="17"/>
    </row>
    <row r="584" spans="4:34" x14ac:dyDescent="0.25">
      <c r="D584" s="5"/>
      <c r="E584" s="615" t="s">
        <v>8</v>
      </c>
      <c r="F584" s="615"/>
      <c r="G584" s="615"/>
      <c r="H584" s="615"/>
      <c r="I584" s="615"/>
      <c r="J584" s="616" t="s">
        <v>9</v>
      </c>
      <c r="K584" s="616"/>
      <c r="L584" s="616"/>
      <c r="M584" s="616"/>
      <c r="N584" s="616"/>
      <c r="O584" s="616"/>
      <c r="P584" s="616"/>
      <c r="Q584" s="616"/>
      <c r="R584" s="616"/>
      <c r="S584" s="424"/>
      <c r="T584" s="424"/>
      <c r="U584" s="424"/>
      <c r="V584" s="424"/>
      <c r="W584" s="9"/>
      <c r="X584" s="9"/>
      <c r="Y584" s="9"/>
      <c r="Z584" s="218"/>
      <c r="AA584" s="218"/>
      <c r="AB584" s="218"/>
      <c r="AC584" s="9"/>
      <c r="AD584" s="9"/>
      <c r="AE584" s="9"/>
      <c r="AF584" s="9"/>
      <c r="AG584" s="9"/>
      <c r="AH584" s="17"/>
    </row>
    <row r="585" spans="4:34" ht="17.25" customHeight="1" x14ac:dyDescent="0.25">
      <c r="D585" s="6"/>
      <c r="E585" s="617" t="s">
        <v>10</v>
      </c>
      <c r="F585" s="617"/>
      <c r="G585" s="617"/>
      <c r="H585" s="617"/>
      <c r="I585" s="617"/>
      <c r="J585" s="617"/>
      <c r="K585" s="617"/>
      <c r="L585" s="618" t="s">
        <v>369</v>
      </c>
      <c r="M585" s="618"/>
      <c r="N585" s="618"/>
      <c r="O585" s="618"/>
      <c r="P585" s="618"/>
      <c r="Q585" s="618"/>
      <c r="R585" s="618"/>
      <c r="S585" s="618"/>
      <c r="T585" s="618"/>
      <c r="U585" s="618"/>
      <c r="V585" s="618"/>
      <c r="W585" s="618"/>
      <c r="X585" s="618"/>
      <c r="Y585" s="618"/>
      <c r="Z585" s="551" t="s">
        <v>11</v>
      </c>
      <c r="AA585" s="551"/>
      <c r="AB585" s="551"/>
      <c r="AC585" s="551"/>
      <c r="AD585" s="626" t="s">
        <v>370</v>
      </c>
      <c r="AE585" s="626"/>
      <c r="AF585" s="626"/>
      <c r="AG585" s="626"/>
      <c r="AH585" s="17"/>
    </row>
    <row r="586" spans="4:34" ht="12.75" customHeight="1" x14ac:dyDescent="0.25">
      <c r="D586" s="14"/>
      <c r="E586" s="617" t="s">
        <v>12</v>
      </c>
      <c r="F586" s="617"/>
      <c r="G586" s="617"/>
      <c r="H586" s="617"/>
      <c r="I586" s="617"/>
      <c r="J586" s="551"/>
      <c r="K586" s="551"/>
      <c r="L586" s="551"/>
      <c r="M586" s="551"/>
      <c r="N586" s="551"/>
      <c r="O586" s="551"/>
      <c r="P586" s="551"/>
      <c r="Q586" s="551"/>
      <c r="R586" s="551"/>
      <c r="S586" s="551"/>
      <c r="T586" s="551"/>
      <c r="U586" s="551"/>
      <c r="V586" s="551"/>
      <c r="W586" s="551"/>
      <c r="X586" s="551"/>
      <c r="Y586" s="417"/>
      <c r="Z586" s="551" t="s">
        <v>11</v>
      </c>
      <c r="AA586" s="551"/>
      <c r="AB586" s="551"/>
      <c r="AC586" s="551"/>
      <c r="AD586" s="619"/>
      <c r="AE586" s="619"/>
      <c r="AF586" s="619"/>
      <c r="AG586" s="619"/>
      <c r="AH586" s="17"/>
    </row>
    <row r="587" spans="4:34" ht="17.25" customHeight="1" x14ac:dyDescent="0.25">
      <c r="D587" s="3"/>
      <c r="E587" s="583" t="s">
        <v>13</v>
      </c>
      <c r="F587" s="583"/>
      <c r="G587" s="583"/>
      <c r="H587" s="583"/>
      <c r="I587" s="583"/>
      <c r="J587" s="584" t="s">
        <v>413</v>
      </c>
      <c r="K587" s="627"/>
      <c r="L587" s="627"/>
      <c r="M587" s="627"/>
      <c r="N587" s="627"/>
      <c r="O587" s="627"/>
      <c r="P587" s="627"/>
      <c r="Q587" s="627"/>
      <c r="R587" s="627"/>
      <c r="S587" s="627"/>
      <c r="T587" s="627"/>
      <c r="U587" s="627"/>
      <c r="V587" s="627"/>
      <c r="W587" s="627"/>
      <c r="X587" s="627"/>
      <c r="Y587" s="627"/>
      <c r="Z587" s="627"/>
      <c r="AA587" s="627"/>
      <c r="AB587" s="627"/>
      <c r="AC587" s="627"/>
      <c r="AD587" s="627"/>
      <c r="AE587" s="627"/>
      <c r="AF587" s="627"/>
      <c r="AG587" s="627"/>
      <c r="AH587" s="17"/>
    </row>
    <row r="588" spans="4:34" ht="15" customHeight="1" x14ac:dyDescent="0.25">
      <c r="D588" s="218"/>
      <c r="E588" s="551" t="s">
        <v>14</v>
      </c>
      <c r="F588" s="551"/>
      <c r="G588" s="551"/>
      <c r="H588" s="551"/>
      <c r="I588" s="551"/>
      <c r="J588" s="628" t="s">
        <v>475</v>
      </c>
      <c r="K588" s="628"/>
      <c r="L588" s="628"/>
      <c r="M588" s="628"/>
      <c r="N588" s="628"/>
      <c r="O588" s="628"/>
      <c r="P588" s="628"/>
      <c r="Q588" s="628"/>
      <c r="R588" s="628"/>
      <c r="S588" s="628"/>
      <c r="T588" s="628"/>
      <c r="U588" s="628"/>
      <c r="V588" s="628"/>
      <c r="W588" s="628"/>
      <c r="X588" s="628"/>
      <c r="Y588" s="628"/>
      <c r="Z588" s="628"/>
      <c r="AA588" s="628"/>
      <c r="AB588" s="628"/>
      <c r="AC588" s="628"/>
      <c r="AD588" s="628"/>
      <c r="AE588" s="628"/>
      <c r="AF588" s="628"/>
      <c r="AG588" s="628"/>
      <c r="AH588" s="17"/>
    </row>
    <row r="589" spans="4:34" ht="12.75" customHeight="1" x14ac:dyDescent="0.25">
      <c r="D589" s="218"/>
      <c r="E589" s="418"/>
      <c r="F589" s="417"/>
      <c r="G589" s="417"/>
      <c r="H589" s="417"/>
      <c r="I589" s="417"/>
      <c r="J589" s="628"/>
      <c r="K589" s="628"/>
      <c r="L589" s="628"/>
      <c r="M589" s="628"/>
      <c r="N589" s="628"/>
      <c r="O589" s="628"/>
      <c r="P589" s="628"/>
      <c r="Q589" s="628"/>
      <c r="R589" s="628"/>
      <c r="S589" s="628"/>
      <c r="T589" s="628"/>
      <c r="U589" s="628"/>
      <c r="V589" s="628"/>
      <c r="W589" s="628"/>
      <c r="X589" s="628"/>
      <c r="Y589" s="628"/>
      <c r="Z589" s="628"/>
      <c r="AA589" s="628"/>
      <c r="AB589" s="628"/>
      <c r="AC589" s="628"/>
      <c r="AD589" s="628"/>
      <c r="AE589" s="628"/>
      <c r="AF589" s="628"/>
      <c r="AG589" s="628"/>
      <c r="AH589" s="17"/>
    </row>
    <row r="590" spans="4:34" ht="16.5" customHeight="1" x14ac:dyDescent="0.25">
      <c r="D590" s="218"/>
      <c r="E590" s="421"/>
      <c r="F590" s="421"/>
      <c r="G590" s="421"/>
      <c r="H590" s="421"/>
      <c r="I590" s="421"/>
      <c r="J590" s="421"/>
      <c r="K590" s="421"/>
      <c r="L590" s="421"/>
      <c r="M590" s="574"/>
      <c r="N590" s="574"/>
      <c r="O590" s="574"/>
      <c r="P590" s="574"/>
      <c r="Q590" s="574"/>
      <c r="R590" s="574"/>
      <c r="S590" s="574"/>
      <c r="T590" s="574"/>
      <c r="U590" s="574"/>
      <c r="V590" s="574"/>
      <c r="W590" s="574"/>
      <c r="X590" s="574"/>
      <c r="Y590" s="574"/>
      <c r="Z590" s="574"/>
      <c r="AA590" s="420"/>
      <c r="AB590" s="575"/>
      <c r="AC590" s="575"/>
      <c r="AD590" s="575"/>
      <c r="AE590" s="575"/>
      <c r="AF590" s="575"/>
      <c r="AG590" s="575"/>
      <c r="AH590" s="17"/>
    </row>
    <row r="591" spans="4:34" ht="15.75" x14ac:dyDescent="0.25">
      <c r="D591" s="218"/>
      <c r="E591" s="586" t="s">
        <v>15</v>
      </c>
      <c r="F591" s="586"/>
      <c r="G591" s="586"/>
      <c r="H591" s="586"/>
      <c r="I591" s="586"/>
      <c r="J591" s="586"/>
      <c r="K591" s="586"/>
      <c r="L591" s="586"/>
      <c r="M591" s="586"/>
      <c r="N591" s="586"/>
      <c r="O591" s="586"/>
      <c r="P591" s="586"/>
      <c r="Q591" s="586"/>
      <c r="R591" s="586"/>
      <c r="S591" s="586"/>
      <c r="T591" s="586"/>
      <c r="U591" s="586"/>
      <c r="V591" s="586"/>
      <c r="W591" s="586"/>
      <c r="X591" s="586"/>
      <c r="Y591" s="586"/>
      <c r="Z591" s="586"/>
      <c r="AA591" s="586"/>
      <c r="AB591" s="586"/>
      <c r="AC591" s="586"/>
      <c r="AD591" s="586"/>
      <c r="AE591" s="586"/>
      <c r="AF591" s="586"/>
      <c r="AG591" s="586"/>
      <c r="AH591" s="17"/>
    </row>
    <row r="592" spans="4:34" x14ac:dyDescent="0.25">
      <c r="D592" s="418"/>
      <c r="E592" s="9"/>
      <c r="F592" s="587" t="s">
        <v>38</v>
      </c>
      <c r="G592" s="587"/>
      <c r="H592" s="587"/>
      <c r="I592" s="588" t="s">
        <v>39</v>
      </c>
      <c r="J592" s="588"/>
      <c r="K592" s="588"/>
      <c r="L592" s="587" t="s">
        <v>40</v>
      </c>
      <c r="M592" s="587"/>
      <c r="N592" s="587"/>
      <c r="O592" s="587"/>
      <c r="P592" s="587"/>
      <c r="Q592" s="587"/>
      <c r="R592" s="589"/>
      <c r="S592" s="589"/>
      <c r="T592" s="589"/>
      <c r="U592" s="589"/>
      <c r="V592" s="424"/>
      <c r="W592" s="590" t="s">
        <v>16</v>
      </c>
      <c r="X592" s="590"/>
      <c r="Y592" s="590"/>
      <c r="Z592" s="417"/>
      <c r="AA592" s="417"/>
      <c r="AB592" s="591" t="s">
        <v>17</v>
      </c>
      <c r="AC592" s="591"/>
      <c r="AD592" s="591"/>
      <c r="AE592" s="591"/>
      <c r="AF592" s="591"/>
      <c r="AG592" s="591"/>
      <c r="AH592" s="17"/>
    </row>
    <row r="593" spans="4:34" x14ac:dyDescent="0.25">
      <c r="D593" s="421"/>
      <c r="E593" s="218"/>
      <c r="F593" s="592">
        <f>+Y597*0.001</f>
        <v>25.826700000000002</v>
      </c>
      <c r="G593" s="593"/>
      <c r="H593" s="594"/>
      <c r="I593" s="629"/>
      <c r="J593" s="630"/>
      <c r="K593" s="631"/>
      <c r="L593" s="629"/>
      <c r="M593" s="630"/>
      <c r="N593" s="631"/>
      <c r="O593" s="592"/>
      <c r="P593" s="593"/>
      <c r="Q593" s="594"/>
      <c r="R593" s="592"/>
      <c r="S593" s="593"/>
      <c r="T593" s="593"/>
      <c r="U593" s="594"/>
      <c r="V593" s="100"/>
      <c r="W593" s="595">
        <f>+Y598*75%</f>
        <v>3099.2025000000003</v>
      </c>
      <c r="X593" s="596"/>
      <c r="Y593" s="597"/>
      <c r="Z593" s="422"/>
      <c r="AA593" s="15"/>
      <c r="AB593" s="592">
        <f>+F593+W593</f>
        <v>3125.0292000000004</v>
      </c>
      <c r="AC593" s="593"/>
      <c r="AD593" s="593"/>
      <c r="AE593" s="593"/>
      <c r="AF593" s="593"/>
      <c r="AG593" s="594"/>
      <c r="AH593" s="17"/>
    </row>
    <row r="594" spans="4:34" ht="15.75" x14ac:dyDescent="0.25">
      <c r="D594" s="20"/>
      <c r="E594" s="416"/>
      <c r="F594" s="416"/>
      <c r="G594" s="416"/>
      <c r="H594" s="416"/>
      <c r="I594" s="416"/>
      <c r="J594" s="416"/>
      <c r="K594" s="416"/>
      <c r="L594" s="416"/>
      <c r="M594" s="416"/>
      <c r="N594" s="416"/>
      <c r="O594" s="416"/>
      <c r="P594" s="416"/>
      <c r="Q594" s="416"/>
      <c r="R594" s="416"/>
      <c r="S594" s="416"/>
      <c r="T594" s="416"/>
      <c r="U594" s="416"/>
      <c r="V594" s="598" t="s">
        <v>18</v>
      </c>
      <c r="W594" s="598"/>
      <c r="X594" s="598"/>
      <c r="Y594" s="598"/>
      <c r="Z594" s="598"/>
      <c r="AA594" s="599"/>
      <c r="AB594" s="600">
        <f>+Y607-AB593</f>
        <v>26833.9408</v>
      </c>
      <c r="AC594" s="601"/>
      <c r="AD594" s="601"/>
      <c r="AE594" s="601"/>
      <c r="AF594" s="601"/>
      <c r="AG594" s="602"/>
      <c r="AH594" s="17"/>
    </row>
    <row r="595" spans="4:34" x14ac:dyDescent="0.25">
      <c r="D595" s="9"/>
      <c r="E595" s="9"/>
      <c r="F595" s="9"/>
      <c r="G595" s="9"/>
      <c r="H595" s="9"/>
      <c r="I595" s="603" t="s">
        <v>19</v>
      </c>
      <c r="J595" s="603"/>
      <c r="K595" s="603"/>
      <c r="L595" s="603"/>
      <c r="M595" s="603"/>
      <c r="N595" s="603"/>
      <c r="O595" s="603"/>
      <c r="P595" s="603"/>
      <c r="Q595" s="603"/>
      <c r="R595" s="603"/>
      <c r="S595" s="603"/>
      <c r="T595" s="603"/>
      <c r="U595" s="603"/>
      <c r="V595" s="603"/>
      <c r="W595" s="603"/>
      <c r="X595" s="603"/>
      <c r="Y595" s="604"/>
      <c r="Z595" s="604"/>
      <c r="AA595" s="604"/>
      <c r="AB595" s="604"/>
      <c r="AC595" s="604"/>
      <c r="AD595" s="604"/>
      <c r="AE595" s="604"/>
      <c r="AF595" s="9"/>
      <c r="AG595" s="9"/>
      <c r="AH595" s="17"/>
    </row>
    <row r="596" spans="4:34" x14ac:dyDescent="0.25">
      <c r="D596" s="218"/>
      <c r="E596" s="9"/>
      <c r="F596" s="9"/>
      <c r="G596" s="9"/>
      <c r="H596" s="9"/>
      <c r="I596" s="567" t="s">
        <v>20</v>
      </c>
      <c r="J596" s="568"/>
      <c r="K596" s="567" t="s">
        <v>21</v>
      </c>
      <c r="L596" s="568"/>
      <c r="M596" s="567" t="s">
        <v>22</v>
      </c>
      <c r="N596" s="568"/>
      <c r="O596" s="567" t="s">
        <v>23</v>
      </c>
      <c r="P596" s="568"/>
      <c r="Q596" s="567" t="s">
        <v>24</v>
      </c>
      <c r="R596" s="568"/>
      <c r="S596" s="567" t="s">
        <v>25</v>
      </c>
      <c r="T596" s="568"/>
      <c r="U596" s="569" t="s">
        <v>26</v>
      </c>
      <c r="V596" s="570"/>
      <c r="W596" s="569" t="s">
        <v>47</v>
      </c>
      <c r="X596" s="570"/>
      <c r="Y596" s="571" t="s">
        <v>27</v>
      </c>
      <c r="Z596" s="572"/>
      <c r="AA596" s="572"/>
      <c r="AB596" s="572"/>
      <c r="AC596" s="572"/>
      <c r="AD596" s="572"/>
      <c r="AE596" s="573"/>
      <c r="AF596" s="16"/>
      <c r="AG596" s="16"/>
      <c r="AH596" s="17"/>
    </row>
    <row r="597" spans="4:34" ht="15.75" x14ac:dyDescent="0.25">
      <c r="D597" s="416"/>
      <c r="E597" s="9"/>
      <c r="F597" s="9"/>
      <c r="G597" s="9"/>
      <c r="H597" s="9"/>
      <c r="I597" s="529"/>
      <c r="J597" s="530"/>
      <c r="K597" s="529"/>
      <c r="L597" s="530"/>
      <c r="M597" s="529"/>
      <c r="N597" s="530"/>
      <c r="O597" s="529" t="s">
        <v>368</v>
      </c>
      <c r="P597" s="530"/>
      <c r="Q597" s="529" t="s">
        <v>35</v>
      </c>
      <c r="R597" s="530"/>
      <c r="S597" s="529" t="s">
        <v>35</v>
      </c>
      <c r="T597" s="530"/>
      <c r="U597" s="529" t="s">
        <v>48</v>
      </c>
      <c r="V597" s="530"/>
      <c r="W597" s="529"/>
      <c r="X597" s="530"/>
      <c r="Y597" s="531">
        <v>25826.7</v>
      </c>
      <c r="Z597" s="532"/>
      <c r="AA597" s="532"/>
      <c r="AB597" s="532"/>
      <c r="AC597" s="532"/>
      <c r="AD597" s="532"/>
      <c r="AE597" s="533"/>
      <c r="AF597" s="16"/>
      <c r="AG597" s="16"/>
      <c r="AH597" s="17"/>
    </row>
    <row r="598" spans="4:34" ht="15.75" x14ac:dyDescent="0.25">
      <c r="D598" s="9"/>
      <c r="E598" s="9"/>
      <c r="F598" s="9"/>
      <c r="G598" s="9"/>
      <c r="H598" s="9"/>
      <c r="I598" s="562"/>
      <c r="J598" s="563"/>
      <c r="K598" s="562"/>
      <c r="L598" s="563"/>
      <c r="M598" s="562"/>
      <c r="N598" s="563"/>
      <c r="O598" s="529" t="s">
        <v>294</v>
      </c>
      <c r="P598" s="530"/>
      <c r="Q598" s="529" t="s">
        <v>37</v>
      </c>
      <c r="R598" s="530"/>
      <c r="S598" s="529" t="s">
        <v>35</v>
      </c>
      <c r="T598" s="530"/>
      <c r="U598" s="529" t="s">
        <v>28</v>
      </c>
      <c r="V598" s="530"/>
      <c r="W598" s="529"/>
      <c r="X598" s="530"/>
      <c r="Y598" s="531">
        <v>4132.2700000000004</v>
      </c>
      <c r="Z598" s="532"/>
      <c r="AA598" s="532"/>
      <c r="AB598" s="532"/>
      <c r="AC598" s="532"/>
      <c r="AD598" s="532"/>
      <c r="AE598" s="533"/>
      <c r="AF598" s="16"/>
      <c r="AG598" s="16"/>
      <c r="AH598" s="17"/>
    </row>
    <row r="599" spans="4:34" ht="15.75" x14ac:dyDescent="0.25">
      <c r="D599" s="9"/>
      <c r="E599" s="9"/>
      <c r="F599" s="9"/>
      <c r="G599" s="9"/>
      <c r="H599" s="9"/>
      <c r="I599" s="562"/>
      <c r="J599" s="563"/>
      <c r="K599" s="562"/>
      <c r="L599" s="563"/>
      <c r="M599" s="562"/>
      <c r="N599" s="563"/>
      <c r="O599" s="529"/>
      <c r="P599" s="530"/>
      <c r="Q599" s="529"/>
      <c r="R599" s="530"/>
      <c r="S599" s="529"/>
      <c r="T599" s="530"/>
      <c r="U599" s="529"/>
      <c r="V599" s="530"/>
      <c r="W599" s="529"/>
      <c r="X599" s="530"/>
      <c r="Y599" s="531"/>
      <c r="Z599" s="532"/>
      <c r="AA599" s="532"/>
      <c r="AB599" s="532"/>
      <c r="AC599" s="532"/>
      <c r="AD599" s="532"/>
      <c r="AE599" s="533"/>
      <c r="AF599" s="16"/>
      <c r="AG599" s="16"/>
      <c r="AH599" s="17"/>
    </row>
    <row r="600" spans="4:34" ht="15.75" x14ac:dyDescent="0.25">
      <c r="D600" s="9"/>
      <c r="E600" s="9"/>
      <c r="F600" s="9"/>
      <c r="G600" s="9"/>
      <c r="H600" s="9"/>
      <c r="I600" s="562"/>
      <c r="J600" s="563"/>
      <c r="K600" s="562"/>
      <c r="L600" s="563"/>
      <c r="M600" s="562"/>
      <c r="N600" s="563"/>
      <c r="O600" s="529"/>
      <c r="P600" s="530"/>
      <c r="Q600" s="529"/>
      <c r="R600" s="530"/>
      <c r="S600" s="529"/>
      <c r="T600" s="530"/>
      <c r="U600" s="529"/>
      <c r="V600" s="530"/>
      <c r="W600" s="529"/>
      <c r="X600" s="530"/>
      <c r="Y600" s="531"/>
      <c r="Z600" s="532"/>
      <c r="AA600" s="532"/>
      <c r="AB600" s="532"/>
      <c r="AC600" s="532"/>
      <c r="AD600" s="532"/>
      <c r="AE600" s="533"/>
      <c r="AF600" s="16"/>
      <c r="AG600" s="16"/>
      <c r="AH600" s="7"/>
    </row>
    <row r="601" spans="4:34" ht="15.75" x14ac:dyDescent="0.25">
      <c r="D601" s="9"/>
      <c r="E601" s="9"/>
      <c r="F601" s="9"/>
      <c r="G601" s="9"/>
      <c r="H601" s="9"/>
      <c r="I601" s="562"/>
      <c r="J601" s="563"/>
      <c r="K601" s="562"/>
      <c r="L601" s="563"/>
      <c r="M601" s="562"/>
      <c r="N601" s="563"/>
      <c r="O601" s="529"/>
      <c r="P601" s="530"/>
      <c r="Q601" s="529"/>
      <c r="R601" s="530"/>
      <c r="S601" s="529"/>
      <c r="T601" s="530"/>
      <c r="U601" s="529"/>
      <c r="V601" s="530"/>
      <c r="W601" s="529"/>
      <c r="X601" s="530"/>
      <c r="Y601" s="531"/>
      <c r="Z601" s="532"/>
      <c r="AA601" s="532"/>
      <c r="AB601" s="532"/>
      <c r="AC601" s="532"/>
      <c r="AD601" s="532"/>
      <c r="AE601" s="533"/>
      <c r="AF601" s="16"/>
      <c r="AG601" s="16"/>
      <c r="AH601" s="7"/>
    </row>
    <row r="602" spans="4:34" ht="15.75" x14ac:dyDescent="0.25">
      <c r="D602" s="9"/>
      <c r="E602" s="9"/>
      <c r="F602" s="9"/>
      <c r="G602" s="9"/>
      <c r="H602" s="9"/>
      <c r="I602" s="562"/>
      <c r="J602" s="563"/>
      <c r="K602" s="562"/>
      <c r="L602" s="563"/>
      <c r="M602" s="562"/>
      <c r="N602" s="563"/>
      <c r="O602" s="529"/>
      <c r="P602" s="530"/>
      <c r="Q602" s="529"/>
      <c r="R602" s="530"/>
      <c r="S602" s="529"/>
      <c r="T602" s="530"/>
      <c r="U602" s="529"/>
      <c r="V602" s="530"/>
      <c r="W602" s="529"/>
      <c r="X602" s="530"/>
      <c r="Y602" s="531"/>
      <c r="Z602" s="532"/>
      <c r="AA602" s="532"/>
      <c r="AB602" s="532"/>
      <c r="AC602" s="532"/>
      <c r="AD602" s="532"/>
      <c r="AE602" s="533"/>
      <c r="AF602" s="16"/>
      <c r="AG602" s="16"/>
      <c r="AH602" s="7"/>
    </row>
    <row r="603" spans="4:34" ht="15.75" x14ac:dyDescent="0.25">
      <c r="D603" s="9"/>
      <c r="E603" s="9"/>
      <c r="F603" s="9"/>
      <c r="G603" s="9"/>
      <c r="H603" s="9"/>
      <c r="I603" s="562"/>
      <c r="J603" s="563"/>
      <c r="K603" s="562"/>
      <c r="L603" s="563"/>
      <c r="M603" s="562"/>
      <c r="N603" s="563"/>
      <c r="O603" s="529"/>
      <c r="P603" s="530"/>
      <c r="Q603" s="529"/>
      <c r="R603" s="530"/>
      <c r="S603" s="529"/>
      <c r="T603" s="530"/>
      <c r="U603" s="529"/>
      <c r="V603" s="530"/>
      <c r="W603" s="529"/>
      <c r="X603" s="530"/>
      <c r="Y603" s="531"/>
      <c r="Z603" s="532"/>
      <c r="AA603" s="532"/>
      <c r="AB603" s="532"/>
      <c r="AC603" s="532"/>
      <c r="AD603" s="532"/>
      <c r="AE603" s="533"/>
      <c r="AF603" s="16"/>
      <c r="AG603" s="16"/>
      <c r="AH603" s="17"/>
    </row>
    <row r="604" spans="4:34" ht="15.75" x14ac:dyDescent="0.25">
      <c r="D604" s="9"/>
      <c r="E604" s="9"/>
      <c r="F604" s="9"/>
      <c r="G604" s="9"/>
      <c r="H604" s="9"/>
      <c r="I604" s="529"/>
      <c r="J604" s="530"/>
      <c r="K604" s="529"/>
      <c r="L604" s="530"/>
      <c r="M604" s="529"/>
      <c r="N604" s="530"/>
      <c r="O604" s="529"/>
      <c r="P604" s="530"/>
      <c r="Q604" s="529"/>
      <c r="R604" s="530"/>
      <c r="S604" s="529"/>
      <c r="T604" s="530"/>
      <c r="U604" s="529"/>
      <c r="V604" s="530"/>
      <c r="W604" s="529"/>
      <c r="X604" s="530"/>
      <c r="Y604" s="531"/>
      <c r="Z604" s="532"/>
      <c r="AA604" s="532"/>
      <c r="AB604" s="532"/>
      <c r="AC604" s="532"/>
      <c r="AD604" s="532"/>
      <c r="AE604" s="533"/>
      <c r="AF604" s="16"/>
      <c r="AG604" s="16"/>
      <c r="AH604" s="17"/>
    </row>
    <row r="605" spans="4:34" ht="15.75" x14ac:dyDescent="0.25">
      <c r="D605" s="9"/>
      <c r="E605" s="9"/>
      <c r="F605" s="9"/>
      <c r="G605" s="9"/>
      <c r="H605" s="9"/>
      <c r="I605" s="529"/>
      <c r="J605" s="530"/>
      <c r="K605" s="529"/>
      <c r="L605" s="530"/>
      <c r="M605" s="529"/>
      <c r="N605" s="530"/>
      <c r="O605" s="529"/>
      <c r="P605" s="530"/>
      <c r="Q605" s="529"/>
      <c r="R605" s="530"/>
      <c r="S605" s="529"/>
      <c r="T605" s="530"/>
      <c r="U605" s="529"/>
      <c r="V605" s="530"/>
      <c r="W605" s="529"/>
      <c r="X605" s="530"/>
      <c r="Y605" s="531"/>
      <c r="Z605" s="532"/>
      <c r="AA605" s="532"/>
      <c r="AB605" s="532"/>
      <c r="AC605" s="532"/>
      <c r="AD605" s="532"/>
      <c r="AE605" s="533"/>
      <c r="AF605" s="16"/>
      <c r="AG605" s="16"/>
      <c r="AH605" s="17"/>
    </row>
    <row r="606" spans="4:34" ht="15.75" x14ac:dyDescent="0.25">
      <c r="D606" s="9"/>
      <c r="E606" s="9"/>
      <c r="F606" s="9"/>
      <c r="G606" s="9"/>
      <c r="H606" s="9"/>
      <c r="I606" s="529"/>
      <c r="J606" s="530"/>
      <c r="K606" s="529"/>
      <c r="L606" s="530"/>
      <c r="M606" s="529"/>
      <c r="N606" s="530"/>
      <c r="O606" s="529"/>
      <c r="P606" s="530"/>
      <c r="Q606" s="529"/>
      <c r="R606" s="530"/>
      <c r="S606" s="529"/>
      <c r="T606" s="530"/>
      <c r="U606" s="529"/>
      <c r="V606" s="530"/>
      <c r="W606" s="529"/>
      <c r="X606" s="530"/>
      <c r="Y606" s="531"/>
      <c r="Z606" s="532"/>
      <c r="AA606" s="532"/>
      <c r="AB606" s="532"/>
      <c r="AC606" s="532"/>
      <c r="AD606" s="532"/>
      <c r="AE606" s="533"/>
      <c r="AF606" s="16"/>
      <c r="AG606" s="16"/>
      <c r="AH606" s="17"/>
    </row>
    <row r="607" spans="4:34" ht="16.5" thickBot="1" x14ac:dyDescent="0.3">
      <c r="D607" s="9"/>
      <c r="E607" s="9"/>
      <c r="F607" s="9"/>
      <c r="G607" s="9"/>
      <c r="H607" s="9"/>
      <c r="I607" s="534"/>
      <c r="J607" s="535"/>
      <c r="K607" s="534"/>
      <c r="L607" s="535"/>
      <c r="M607" s="534"/>
      <c r="N607" s="535"/>
      <c r="O607" s="534"/>
      <c r="P607" s="535"/>
      <c r="Q607" s="534"/>
      <c r="R607" s="535"/>
      <c r="S607" s="536"/>
      <c r="T607" s="537"/>
      <c r="U607" s="538" t="s">
        <v>29</v>
      </c>
      <c r="V607" s="539"/>
      <c r="W607" s="539"/>
      <c r="X607" s="540"/>
      <c r="Y607" s="541">
        <f>SUM(Y597:AE606)</f>
        <v>29958.97</v>
      </c>
      <c r="Z607" s="542"/>
      <c r="AA607" s="542"/>
      <c r="AB607" s="542"/>
      <c r="AC607" s="542"/>
      <c r="AD607" s="542"/>
      <c r="AE607" s="543"/>
      <c r="AF607" s="9"/>
      <c r="AG607" s="16"/>
      <c r="AH607" s="17"/>
    </row>
    <row r="608" spans="4:34" ht="15.75" thickBot="1" x14ac:dyDescent="0.3">
      <c r="D608" s="9"/>
      <c r="E608" s="9"/>
      <c r="F608" s="9"/>
      <c r="G608" s="9"/>
      <c r="H608" s="544" t="s">
        <v>30</v>
      </c>
      <c r="I608" s="545"/>
      <c r="J608" s="545"/>
      <c r="K608" s="545"/>
      <c r="L608" s="545"/>
      <c r="M608" s="545"/>
      <c r="N608" s="545"/>
      <c r="O608" s="545"/>
      <c r="P608" s="545"/>
      <c r="Q608" s="545"/>
      <c r="R608" s="545"/>
      <c r="S608" s="546"/>
      <c r="T608" s="22"/>
      <c r="U608" s="544" t="s">
        <v>31</v>
      </c>
      <c r="V608" s="545"/>
      <c r="W608" s="545"/>
      <c r="X608" s="545"/>
      <c r="Y608" s="545"/>
      <c r="Z608" s="545"/>
      <c r="AA608" s="545"/>
      <c r="AB608" s="545"/>
      <c r="AC608" s="545"/>
      <c r="AD608" s="545"/>
      <c r="AE608" s="545"/>
      <c r="AF608" s="546"/>
      <c r="AG608" s="16"/>
      <c r="AH608" s="17"/>
    </row>
    <row r="609" spans="4:34" x14ac:dyDescent="0.25">
      <c r="D609" s="9"/>
      <c r="E609" s="218"/>
      <c r="F609" s="218"/>
      <c r="G609" s="218"/>
      <c r="H609" s="547"/>
      <c r="I609" s="548"/>
      <c r="J609" s="548"/>
      <c r="K609" s="548"/>
      <c r="L609" s="548"/>
      <c r="M609" s="548"/>
      <c r="N609" s="548"/>
      <c r="O609" s="548"/>
      <c r="P609" s="548"/>
      <c r="Q609" s="548"/>
      <c r="R609" s="548"/>
      <c r="S609" s="549"/>
      <c r="T609" s="417"/>
      <c r="U609" s="547"/>
      <c r="V609" s="548"/>
      <c r="W609" s="548"/>
      <c r="X609" s="548"/>
      <c r="Y609" s="548"/>
      <c r="Z609" s="548"/>
      <c r="AA609" s="548"/>
      <c r="AB609" s="548"/>
      <c r="AC609" s="548"/>
      <c r="AD609" s="548"/>
      <c r="AE609" s="548"/>
      <c r="AF609" s="549"/>
      <c r="AG609" s="15"/>
      <c r="AH609" s="17"/>
    </row>
    <row r="610" spans="4:34" x14ac:dyDescent="0.25">
      <c r="D610" s="9"/>
      <c r="E610" s="218"/>
      <c r="F610" s="218"/>
      <c r="G610" s="218"/>
      <c r="H610" s="550"/>
      <c r="I610" s="551"/>
      <c r="J610" s="551"/>
      <c r="K610" s="551"/>
      <c r="L610" s="551"/>
      <c r="M610" s="551"/>
      <c r="N610" s="551"/>
      <c r="O610" s="551"/>
      <c r="P610" s="551"/>
      <c r="Q610" s="551"/>
      <c r="R610" s="551"/>
      <c r="S610" s="552"/>
      <c r="T610" s="417"/>
      <c r="U610" s="550"/>
      <c r="V610" s="551"/>
      <c r="W610" s="551"/>
      <c r="X610" s="551"/>
      <c r="Y610" s="551"/>
      <c r="Z610" s="551"/>
      <c r="AA610" s="551"/>
      <c r="AB610" s="551"/>
      <c r="AC610" s="551"/>
      <c r="AD610" s="551"/>
      <c r="AE610" s="551"/>
      <c r="AF610" s="552"/>
      <c r="AG610" s="15"/>
      <c r="AH610" s="17"/>
    </row>
    <row r="611" spans="4:34" x14ac:dyDescent="0.25">
      <c r="D611" s="9"/>
      <c r="E611" s="218"/>
      <c r="F611" s="218"/>
      <c r="G611" s="218"/>
      <c r="H611" s="550"/>
      <c r="I611" s="551"/>
      <c r="J611" s="551"/>
      <c r="K611" s="551"/>
      <c r="L611" s="551"/>
      <c r="M611" s="551"/>
      <c r="N611" s="551"/>
      <c r="O611" s="551"/>
      <c r="P611" s="551"/>
      <c r="Q611" s="551"/>
      <c r="R611" s="551"/>
      <c r="S611" s="552"/>
      <c r="T611" s="417"/>
      <c r="U611" s="550"/>
      <c r="V611" s="551"/>
      <c r="W611" s="551"/>
      <c r="X611" s="551"/>
      <c r="Y611" s="551"/>
      <c r="Z611" s="551"/>
      <c r="AA611" s="551"/>
      <c r="AB611" s="551"/>
      <c r="AC611" s="551"/>
      <c r="AD611" s="551"/>
      <c r="AE611" s="551"/>
      <c r="AF611" s="552"/>
      <c r="AG611" s="15"/>
      <c r="AH611" s="17"/>
    </row>
    <row r="612" spans="4:34" ht="15.75" thickBot="1" x14ac:dyDescent="0.3">
      <c r="D612" s="9"/>
      <c r="E612" s="218"/>
      <c r="F612" s="218"/>
      <c r="G612" s="218"/>
      <c r="H612" s="553"/>
      <c r="I612" s="554"/>
      <c r="J612" s="554"/>
      <c r="K612" s="554"/>
      <c r="L612" s="554"/>
      <c r="M612" s="554"/>
      <c r="N612" s="554"/>
      <c r="O612" s="554"/>
      <c r="P612" s="554"/>
      <c r="Q612" s="554"/>
      <c r="R612" s="554"/>
      <c r="S612" s="555"/>
      <c r="T612" s="417"/>
      <c r="U612" s="553"/>
      <c r="V612" s="554"/>
      <c r="W612" s="554"/>
      <c r="X612" s="554"/>
      <c r="Y612" s="554"/>
      <c r="Z612" s="554"/>
      <c r="AA612" s="554"/>
      <c r="AB612" s="554"/>
      <c r="AC612" s="554"/>
      <c r="AD612" s="554"/>
      <c r="AE612" s="554"/>
      <c r="AF612" s="555"/>
      <c r="AG612" s="15"/>
      <c r="AH612" s="17"/>
    </row>
    <row r="613" spans="4:34" ht="15.75" thickBot="1" x14ac:dyDescent="0.3">
      <c r="D613" s="9"/>
      <c r="E613" s="218"/>
      <c r="F613" s="218"/>
      <c r="G613" s="218"/>
      <c r="H613" s="517" t="s">
        <v>32</v>
      </c>
      <c r="I613" s="518"/>
      <c r="J613" s="518"/>
      <c r="K613" s="519">
        <v>45678</v>
      </c>
      <c r="L613" s="519"/>
      <c r="M613" s="519"/>
      <c r="N613" s="519"/>
      <c r="O613" s="519"/>
      <c r="P613" s="519"/>
      <c r="Q613" s="519"/>
      <c r="R613" s="519"/>
      <c r="S613" s="520"/>
      <c r="T613" s="417"/>
      <c r="U613" s="517" t="s">
        <v>32</v>
      </c>
      <c r="V613" s="518"/>
      <c r="W613" s="518"/>
      <c r="X613" s="521"/>
      <c r="Y613" s="521"/>
      <c r="Z613" s="521"/>
      <c r="AA613" s="521"/>
      <c r="AB613" s="521"/>
      <c r="AC613" s="521"/>
      <c r="AD613" s="521"/>
      <c r="AE613" s="521"/>
      <c r="AF613" s="522"/>
      <c r="AG613" s="15"/>
      <c r="AH613" s="17"/>
    </row>
    <row r="614" spans="4:34" ht="15.75" thickBot="1" x14ac:dyDescent="0.3">
      <c r="D614" s="218"/>
      <c r="E614" s="218"/>
      <c r="F614" s="218"/>
      <c r="G614" s="218"/>
      <c r="H614" s="523" t="s">
        <v>33</v>
      </c>
      <c r="I614" s="524"/>
      <c r="J614" s="524"/>
      <c r="K614" s="524"/>
      <c r="L614" s="524"/>
      <c r="M614" s="524"/>
      <c r="N614" s="524"/>
      <c r="O614" s="524"/>
      <c r="P614" s="524"/>
      <c r="Q614" s="524"/>
      <c r="R614" s="524"/>
      <c r="S614" s="525"/>
      <c r="T614" s="7"/>
      <c r="U614" s="523" t="s">
        <v>34</v>
      </c>
      <c r="V614" s="524"/>
      <c r="W614" s="524"/>
      <c r="X614" s="524"/>
      <c r="Y614" s="524"/>
      <c r="Z614" s="524"/>
      <c r="AA614" s="524"/>
      <c r="AB614" s="524"/>
      <c r="AC614" s="524"/>
      <c r="AD614" s="524"/>
      <c r="AE614" s="524"/>
      <c r="AF614" s="525"/>
      <c r="AG614" s="15"/>
      <c r="AH614" s="17"/>
    </row>
    <row r="615" spans="4:34" x14ac:dyDescent="0.25">
      <c r="D615" s="218"/>
      <c r="E615" s="218"/>
      <c r="F615" s="218"/>
      <c r="G615" s="218"/>
      <c r="H615" s="526"/>
      <c r="I615" s="527"/>
      <c r="J615" s="527"/>
      <c r="K615" s="527"/>
      <c r="L615" s="527"/>
      <c r="M615" s="527"/>
      <c r="N615" s="527"/>
      <c r="O615" s="527"/>
      <c r="P615" s="527"/>
      <c r="Q615" s="527"/>
      <c r="R615" s="527"/>
      <c r="S615" s="528"/>
      <c r="T615" s="7"/>
      <c r="U615" s="526"/>
      <c r="V615" s="527"/>
      <c r="W615" s="527"/>
      <c r="X615" s="527"/>
      <c r="Y615" s="527"/>
      <c r="Z615" s="527"/>
      <c r="AA615" s="527"/>
      <c r="AB615" s="527"/>
      <c r="AC615" s="527"/>
      <c r="AD615" s="527"/>
      <c r="AE615" s="527"/>
      <c r="AF615" s="528"/>
      <c r="AG615" s="15"/>
      <c r="AH615" s="17"/>
    </row>
    <row r="616" spans="4:34" x14ac:dyDescent="0.25">
      <c r="D616" s="218"/>
      <c r="E616" s="218"/>
      <c r="F616" s="218"/>
      <c r="G616" s="218"/>
      <c r="H616" s="556"/>
      <c r="I616" s="557"/>
      <c r="J616" s="557"/>
      <c r="K616" s="557"/>
      <c r="L616" s="557"/>
      <c r="M616" s="557"/>
      <c r="N616" s="557"/>
      <c r="O616" s="557"/>
      <c r="P616" s="557"/>
      <c r="Q616" s="557"/>
      <c r="R616" s="557"/>
      <c r="S616" s="558"/>
      <c r="T616" s="7"/>
      <c r="U616" s="556"/>
      <c r="V616" s="557"/>
      <c r="W616" s="557"/>
      <c r="X616" s="557"/>
      <c r="Y616" s="557"/>
      <c r="Z616" s="557"/>
      <c r="AA616" s="557"/>
      <c r="AB616" s="557"/>
      <c r="AC616" s="557"/>
      <c r="AD616" s="557"/>
      <c r="AE616" s="557"/>
      <c r="AF616" s="558"/>
      <c r="AG616" s="218"/>
      <c r="AH616" s="17"/>
    </row>
    <row r="617" spans="4:34" x14ac:dyDescent="0.25">
      <c r="D617" s="218"/>
      <c r="E617" s="218"/>
      <c r="F617" s="218"/>
      <c r="G617" s="218"/>
      <c r="H617" s="556"/>
      <c r="I617" s="557"/>
      <c r="J617" s="557"/>
      <c r="K617" s="557"/>
      <c r="L617" s="557"/>
      <c r="M617" s="557"/>
      <c r="N617" s="557"/>
      <c r="O617" s="557"/>
      <c r="P617" s="557"/>
      <c r="Q617" s="557"/>
      <c r="R617" s="557"/>
      <c r="S617" s="558"/>
      <c r="T617" s="7"/>
      <c r="U617" s="556"/>
      <c r="V617" s="557"/>
      <c r="W617" s="557"/>
      <c r="X617" s="557"/>
      <c r="Y617" s="557"/>
      <c r="Z617" s="557"/>
      <c r="AA617" s="557"/>
      <c r="AB617" s="557"/>
      <c r="AC617" s="557"/>
      <c r="AD617" s="557"/>
      <c r="AE617" s="557"/>
      <c r="AF617" s="558"/>
      <c r="AG617" s="218"/>
      <c r="AH617" s="17"/>
    </row>
    <row r="618" spans="4:34" ht="15.75" thickBot="1" x14ac:dyDescent="0.3">
      <c r="D618" s="218"/>
      <c r="E618" s="218"/>
      <c r="F618" s="218"/>
      <c r="G618" s="218"/>
      <c r="H618" s="559"/>
      <c r="I618" s="560"/>
      <c r="J618" s="560"/>
      <c r="K618" s="560"/>
      <c r="L618" s="560"/>
      <c r="M618" s="560"/>
      <c r="N618" s="560"/>
      <c r="O618" s="560"/>
      <c r="P618" s="560"/>
      <c r="Q618" s="560"/>
      <c r="R618" s="560"/>
      <c r="S618" s="561"/>
      <c r="T618" s="7"/>
      <c r="U618" s="559"/>
      <c r="V618" s="560"/>
      <c r="W618" s="560"/>
      <c r="X618" s="560"/>
      <c r="Y618" s="560"/>
      <c r="Z618" s="560"/>
      <c r="AA618" s="560"/>
      <c r="AB618" s="560"/>
      <c r="AC618" s="560"/>
      <c r="AD618" s="560"/>
      <c r="AE618" s="560"/>
      <c r="AF618" s="561"/>
      <c r="AG618" s="218"/>
      <c r="AH618" s="17"/>
    </row>
    <row r="619" spans="4:34" ht="15.75" thickBot="1" x14ac:dyDescent="0.3">
      <c r="D619" s="218"/>
      <c r="E619" s="218"/>
      <c r="F619" s="218"/>
      <c r="G619" s="417"/>
      <c r="H619" s="517" t="s">
        <v>32</v>
      </c>
      <c r="I619" s="518"/>
      <c r="J619" s="518"/>
      <c r="K619" s="521"/>
      <c r="L619" s="521"/>
      <c r="M619" s="521"/>
      <c r="N619" s="521"/>
      <c r="O619" s="521"/>
      <c r="P619" s="521"/>
      <c r="Q619" s="521"/>
      <c r="R619" s="521"/>
      <c r="S619" s="522"/>
      <c r="T619" s="35"/>
      <c r="U619" s="517" t="s">
        <v>32</v>
      </c>
      <c r="V619" s="518"/>
      <c r="W619" s="518"/>
      <c r="X619" s="521"/>
      <c r="Y619" s="521"/>
      <c r="Z619" s="521"/>
      <c r="AA619" s="521"/>
      <c r="AB619" s="521"/>
      <c r="AC619" s="521"/>
      <c r="AD619" s="521"/>
      <c r="AE619" s="521"/>
      <c r="AF619" s="522"/>
      <c r="AG619" s="218"/>
      <c r="AH619" s="17"/>
    </row>
    <row r="620" spans="4:34" x14ac:dyDescent="0.25"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17"/>
    </row>
    <row r="621" spans="4:34" x14ac:dyDescent="0.25"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4:34" ht="15.75" x14ac:dyDescent="0.25">
      <c r="D622" s="218"/>
      <c r="E622" s="18"/>
      <c r="F622" s="620" t="s">
        <v>36</v>
      </c>
      <c r="G622" s="620"/>
      <c r="H622" s="620"/>
      <c r="I622" s="620"/>
      <c r="J622" s="620"/>
      <c r="K622" s="620"/>
      <c r="L622" s="620"/>
      <c r="M622" s="620"/>
      <c r="N622" s="620"/>
      <c r="O622" s="620"/>
      <c r="P622" s="231"/>
      <c r="Q622" s="418"/>
      <c r="R622" s="418"/>
      <c r="S622" s="418"/>
      <c r="T622" s="418"/>
      <c r="U622" s="418"/>
      <c r="V622" s="418"/>
      <c r="W622" s="418"/>
      <c r="X622" s="218"/>
      <c r="Y622" s="218"/>
      <c r="Z622" s="218"/>
      <c r="AA622" s="218"/>
      <c r="AB622" s="218"/>
      <c r="AC622" s="218"/>
      <c r="AD622" s="218"/>
      <c r="AE622" s="218"/>
      <c r="AF622" s="218"/>
      <c r="AG622" s="218"/>
      <c r="AH622" s="7"/>
    </row>
    <row r="623" spans="4:34" x14ac:dyDescent="0.25">
      <c r="D623" s="425"/>
      <c r="E623" s="423"/>
      <c r="F623" s="566" t="s">
        <v>0</v>
      </c>
      <c r="G623" s="566"/>
      <c r="H623" s="566"/>
      <c r="I623" s="566"/>
      <c r="J623" s="566"/>
      <c r="K623" s="566"/>
      <c r="L623" s="566"/>
      <c r="M623" s="566"/>
      <c r="N623" s="566"/>
      <c r="O623" s="566"/>
      <c r="P623" s="10"/>
      <c r="Q623" s="421"/>
      <c r="R623" s="421"/>
      <c r="S623" s="421"/>
      <c r="T623" s="421"/>
      <c r="U623" s="421"/>
      <c r="V623" s="421"/>
      <c r="W623" s="421"/>
      <c r="X623" s="9"/>
      <c r="Y623" s="9"/>
      <c r="Z623" s="218"/>
      <c r="AA623" s="9"/>
      <c r="AB623" s="9"/>
      <c r="AC623" s="9"/>
      <c r="AD623" s="9"/>
      <c r="AE623" s="9"/>
      <c r="AF623" s="9"/>
      <c r="AG623" s="9"/>
      <c r="AH623" s="7"/>
    </row>
    <row r="624" spans="4:34" x14ac:dyDescent="0.25">
      <c r="D624" s="419"/>
      <c r="E624" s="566" t="s">
        <v>1</v>
      </c>
      <c r="F624" s="566"/>
      <c r="G624" s="566"/>
      <c r="H624" s="566"/>
      <c r="I624" s="566"/>
      <c r="J624" s="566"/>
      <c r="K624" s="566"/>
      <c r="L624" s="566"/>
      <c r="M624" s="566"/>
      <c r="N624" s="566"/>
      <c r="O624" s="566"/>
      <c r="P624" s="10"/>
      <c r="Q624" s="11"/>
      <c r="R624" s="11"/>
      <c r="S624" s="218"/>
      <c r="T624" s="417"/>
      <c r="U624" s="417"/>
      <c r="V624" s="417"/>
      <c r="W624" s="583" t="s">
        <v>2</v>
      </c>
      <c r="X624" s="583"/>
      <c r="Y624" s="583"/>
      <c r="Z624" s="12" t="s">
        <v>68</v>
      </c>
      <c r="AA624" s="424" t="s">
        <v>46</v>
      </c>
      <c r="AB624" s="621" t="s">
        <v>383</v>
      </c>
      <c r="AC624" s="621"/>
      <c r="AD624" s="621"/>
      <c r="AE624" s="424" t="s">
        <v>3</v>
      </c>
      <c r="AF624" s="622">
        <v>2025</v>
      </c>
      <c r="AG624" s="622"/>
      <c r="AH624" s="7"/>
    </row>
    <row r="625" spans="4:35" x14ac:dyDescent="0.25">
      <c r="D625" s="29"/>
      <c r="E625" s="566" t="s">
        <v>4</v>
      </c>
      <c r="F625" s="566"/>
      <c r="G625" s="566"/>
      <c r="H625" s="566"/>
      <c r="I625" s="566"/>
      <c r="J625" s="566"/>
      <c r="K625" s="566"/>
      <c r="L625" s="566"/>
      <c r="M625" s="566"/>
      <c r="N625" s="566"/>
      <c r="O625" s="566"/>
      <c r="P625" s="10"/>
      <c r="Q625" s="421"/>
      <c r="R625" s="424"/>
      <c r="S625" s="424"/>
      <c r="T625" s="424"/>
      <c r="U625" s="424"/>
      <c r="V625" s="424"/>
      <c r="W625" s="424"/>
      <c r="X625" s="424"/>
      <c r="Y625" s="424"/>
      <c r="Z625" s="417"/>
      <c r="AA625" s="424"/>
      <c r="AB625" s="9"/>
      <c r="AC625" s="9"/>
      <c r="AD625" s="9"/>
      <c r="AE625" s="9"/>
      <c r="AF625" s="9"/>
      <c r="AG625" s="9"/>
      <c r="AH625" s="7"/>
    </row>
    <row r="626" spans="4:35" x14ac:dyDescent="0.25">
      <c r="D626" s="29"/>
      <c r="E626" s="632" t="s">
        <v>5</v>
      </c>
      <c r="F626" s="632"/>
      <c r="G626" s="632"/>
      <c r="H626" s="632"/>
      <c r="I626" s="632"/>
      <c r="J626" s="632"/>
      <c r="K626" s="632"/>
      <c r="L626" s="632"/>
      <c r="M626" s="632"/>
      <c r="N626" s="632"/>
      <c r="O626" s="632"/>
      <c r="P626" s="10"/>
      <c r="Q626" s="421"/>
      <c r="R626" s="421"/>
      <c r="S626" s="421"/>
      <c r="T626" s="421"/>
      <c r="U626" s="421"/>
      <c r="V626" s="421"/>
      <c r="W626" s="421"/>
      <c r="X626" s="9"/>
      <c r="Y626" s="9"/>
      <c r="Z626" s="218"/>
      <c r="AA626" s="9"/>
      <c r="AB626" s="9"/>
      <c r="AC626" s="9"/>
      <c r="AD626" s="9"/>
      <c r="AE626" s="9"/>
      <c r="AF626" s="9"/>
      <c r="AG626" s="9"/>
      <c r="AH626" s="7"/>
    </row>
    <row r="627" spans="4:35" ht="18" x14ac:dyDescent="0.25">
      <c r="D627" s="4"/>
      <c r="E627" s="633"/>
      <c r="F627" s="633"/>
      <c r="G627" s="633"/>
      <c r="H627" s="633"/>
      <c r="I627" s="633"/>
      <c r="J627" s="633"/>
      <c r="K627" s="633"/>
      <c r="L627" s="633"/>
      <c r="M627" s="633"/>
      <c r="N627" s="633"/>
      <c r="O627" s="633"/>
      <c r="P627" s="624" t="s">
        <v>6</v>
      </c>
      <c r="Q627" s="624"/>
      <c r="R627" s="624"/>
      <c r="S627" s="624"/>
      <c r="T627" s="624"/>
      <c r="U627" s="624"/>
      <c r="V627" s="624"/>
      <c r="W627" s="624"/>
      <c r="X627" s="624"/>
      <c r="Y627" s="624"/>
      <c r="Z627" s="625" t="s">
        <v>415</v>
      </c>
      <c r="AA627" s="625"/>
      <c r="AB627" s="625"/>
      <c r="AC627" s="13"/>
      <c r="AD627" s="13"/>
      <c r="AE627" s="13"/>
      <c r="AF627" s="13"/>
      <c r="AG627" s="13"/>
      <c r="AH627" s="7"/>
    </row>
    <row r="628" spans="4:35" x14ac:dyDescent="0.25">
      <c r="D628" s="218"/>
      <c r="E628" s="612"/>
      <c r="F628" s="612"/>
      <c r="G628" s="612"/>
      <c r="H628" s="612"/>
      <c r="I628" s="612"/>
      <c r="J628" s="612"/>
      <c r="K628" s="612"/>
      <c r="L628" s="612"/>
      <c r="M628" s="612"/>
      <c r="N628" s="612"/>
      <c r="O628" s="612"/>
      <c r="P628" s="14"/>
      <c r="Q628" s="14"/>
      <c r="R628" s="417"/>
      <c r="S628" s="417"/>
      <c r="T628" s="416"/>
      <c r="U628" s="11"/>
      <c r="V628" s="11"/>
      <c r="W628" s="9"/>
      <c r="X628" s="9"/>
      <c r="Y628" s="9"/>
      <c r="Z628" s="218"/>
      <c r="AA628" s="9"/>
      <c r="AB628" s="9"/>
      <c r="AC628" s="9"/>
      <c r="AD628" s="9"/>
      <c r="AE628" s="9"/>
      <c r="AF628" s="9"/>
      <c r="AG628" s="9"/>
      <c r="AH628" s="7"/>
    </row>
    <row r="629" spans="4:35" ht="15.75" x14ac:dyDescent="0.25">
      <c r="D629" s="218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23"/>
      <c r="V629" s="23"/>
      <c r="W629" s="613" t="s">
        <v>7</v>
      </c>
      <c r="X629" s="613"/>
      <c r="Y629" s="613"/>
      <c r="Z629" s="613"/>
      <c r="AA629" s="613"/>
      <c r="AB629" s="614">
        <f>Y653</f>
        <v>101255.6</v>
      </c>
      <c r="AC629" s="614"/>
      <c r="AD629" s="614"/>
      <c r="AE629" s="614"/>
      <c r="AF629" s="614"/>
      <c r="AG629" s="614"/>
      <c r="AH629" s="7"/>
    </row>
    <row r="630" spans="4:35" ht="18.75" customHeight="1" x14ac:dyDescent="0.25">
      <c r="D630" s="5"/>
      <c r="E630" s="615" t="s">
        <v>8</v>
      </c>
      <c r="F630" s="615"/>
      <c r="G630" s="615"/>
      <c r="H630" s="615"/>
      <c r="I630" s="615"/>
      <c r="J630" s="616" t="s">
        <v>9</v>
      </c>
      <c r="K630" s="616"/>
      <c r="L630" s="616"/>
      <c r="M630" s="616"/>
      <c r="N630" s="616"/>
      <c r="O630" s="616"/>
      <c r="P630" s="616"/>
      <c r="Q630" s="616"/>
      <c r="R630" s="616"/>
      <c r="S630" s="424"/>
      <c r="T630" s="424"/>
      <c r="U630" s="424"/>
      <c r="V630" s="424"/>
      <c r="W630" s="9"/>
      <c r="X630" s="9"/>
      <c r="Y630" s="9"/>
      <c r="Z630" s="218"/>
      <c r="AA630" s="218"/>
      <c r="AB630" s="218"/>
      <c r="AC630" s="9"/>
      <c r="AD630" s="9"/>
      <c r="AE630" s="9"/>
      <c r="AF630" s="9"/>
      <c r="AG630" s="9"/>
      <c r="AH630" s="7"/>
    </row>
    <row r="631" spans="4:35" ht="16.5" customHeight="1" x14ac:dyDescent="0.25">
      <c r="D631" s="6"/>
      <c r="E631" s="617" t="s">
        <v>10</v>
      </c>
      <c r="F631" s="617"/>
      <c r="G631" s="617"/>
      <c r="H631" s="617"/>
      <c r="I631" s="617"/>
      <c r="J631" s="617"/>
      <c r="K631" s="617"/>
      <c r="L631" s="618" t="s">
        <v>417</v>
      </c>
      <c r="M631" s="618"/>
      <c r="N631" s="618"/>
      <c r="O631" s="618"/>
      <c r="P631" s="618"/>
      <c r="Q631" s="618"/>
      <c r="R631" s="618"/>
      <c r="S631" s="618"/>
      <c r="T631" s="618"/>
      <c r="U631" s="618"/>
      <c r="V631" s="618"/>
      <c r="W631" s="618"/>
      <c r="X631" s="618"/>
      <c r="Y631" s="618"/>
      <c r="Z631" s="551" t="s">
        <v>11</v>
      </c>
      <c r="AA631" s="551"/>
      <c r="AB631" s="551"/>
      <c r="AC631" s="551"/>
      <c r="AD631" s="626" t="s">
        <v>390</v>
      </c>
      <c r="AE631" s="626"/>
      <c r="AF631" s="626"/>
      <c r="AG631" s="626"/>
      <c r="AH631" s="7"/>
    </row>
    <row r="632" spans="4:35" x14ac:dyDescent="0.25">
      <c r="D632" s="14"/>
      <c r="E632" s="617" t="s">
        <v>12</v>
      </c>
      <c r="F632" s="617"/>
      <c r="G632" s="617"/>
      <c r="H632" s="617"/>
      <c r="I632" s="617"/>
      <c r="J632" s="551"/>
      <c r="K632" s="551"/>
      <c r="L632" s="551"/>
      <c r="M632" s="551"/>
      <c r="N632" s="551"/>
      <c r="O632" s="551"/>
      <c r="P632" s="551"/>
      <c r="Q632" s="551"/>
      <c r="R632" s="551"/>
      <c r="S632" s="551"/>
      <c r="T632" s="551"/>
      <c r="U632" s="551"/>
      <c r="V632" s="551"/>
      <c r="W632" s="551"/>
      <c r="X632" s="551"/>
      <c r="Y632" s="417"/>
      <c r="Z632" s="551" t="s">
        <v>11</v>
      </c>
      <c r="AA632" s="551"/>
      <c r="AB632" s="551"/>
      <c r="AC632" s="551"/>
      <c r="AD632" s="619"/>
      <c r="AE632" s="619"/>
      <c r="AF632" s="619"/>
      <c r="AG632" s="619"/>
      <c r="AH632" s="7"/>
    </row>
    <row r="633" spans="4:35" ht="15" customHeight="1" x14ac:dyDescent="0.25">
      <c r="D633" s="3"/>
      <c r="E633" s="583" t="s">
        <v>13</v>
      </c>
      <c r="F633" s="583"/>
      <c r="G633" s="583"/>
      <c r="H633" s="583"/>
      <c r="I633" s="583"/>
      <c r="J633" s="584" t="s">
        <v>418</v>
      </c>
      <c r="K633" s="584"/>
      <c r="L633" s="584"/>
      <c r="M633" s="584"/>
      <c r="N633" s="584"/>
      <c r="O633" s="584"/>
      <c r="P633" s="584"/>
      <c r="Q633" s="584"/>
      <c r="R633" s="584"/>
      <c r="S633" s="584"/>
      <c r="T633" s="584"/>
      <c r="U633" s="584"/>
      <c r="V633" s="584"/>
      <c r="W633" s="584"/>
      <c r="X633" s="584"/>
      <c r="Y633" s="584"/>
      <c r="Z633" s="584"/>
      <c r="AA633" s="584"/>
      <c r="AB633" s="584"/>
      <c r="AC633" s="584"/>
      <c r="AD633" s="584"/>
      <c r="AE633" s="584"/>
      <c r="AF633" s="584"/>
      <c r="AG633" s="584"/>
      <c r="AH633" s="7"/>
    </row>
    <row r="634" spans="4:35" ht="13.5" customHeight="1" x14ac:dyDescent="0.25">
      <c r="D634" s="218"/>
      <c r="E634" s="551" t="s">
        <v>14</v>
      </c>
      <c r="F634" s="551"/>
      <c r="G634" s="551"/>
      <c r="H634" s="551"/>
      <c r="I634" s="551"/>
      <c r="J634" s="585" t="s">
        <v>478</v>
      </c>
      <c r="K634" s="585"/>
      <c r="L634" s="585"/>
      <c r="M634" s="585"/>
      <c r="N634" s="585"/>
      <c r="O634" s="585"/>
      <c r="P634" s="585"/>
      <c r="Q634" s="585"/>
      <c r="R634" s="585"/>
      <c r="S634" s="585"/>
      <c r="T634" s="585"/>
      <c r="U634" s="585"/>
      <c r="V634" s="585"/>
      <c r="W634" s="585"/>
      <c r="X634" s="585"/>
      <c r="Y634" s="585"/>
      <c r="Z634" s="585"/>
      <c r="AA634" s="585"/>
      <c r="AB634" s="585"/>
      <c r="AC634" s="585"/>
      <c r="AD634" s="585"/>
      <c r="AE634" s="585"/>
      <c r="AF634" s="585"/>
      <c r="AG634" s="585"/>
      <c r="AH634" s="7"/>
    </row>
    <row r="635" spans="4:35" ht="12" customHeight="1" x14ac:dyDescent="0.25">
      <c r="D635" s="218"/>
      <c r="E635" s="418"/>
      <c r="F635" s="417"/>
      <c r="G635" s="417"/>
      <c r="H635" s="417"/>
      <c r="I635" s="417"/>
      <c r="J635" s="585"/>
      <c r="K635" s="585"/>
      <c r="L635" s="585"/>
      <c r="M635" s="585"/>
      <c r="N635" s="585"/>
      <c r="O635" s="585"/>
      <c r="P635" s="585"/>
      <c r="Q635" s="585"/>
      <c r="R635" s="585"/>
      <c r="S635" s="585"/>
      <c r="T635" s="585"/>
      <c r="U635" s="585"/>
      <c r="V635" s="585"/>
      <c r="W635" s="585"/>
      <c r="X635" s="585"/>
      <c r="Y635" s="585"/>
      <c r="Z635" s="585"/>
      <c r="AA635" s="585"/>
      <c r="AB635" s="585"/>
      <c r="AC635" s="585"/>
      <c r="AD635" s="585"/>
      <c r="AE635" s="585"/>
      <c r="AF635" s="585"/>
      <c r="AG635" s="585"/>
      <c r="AH635" s="7"/>
    </row>
    <row r="636" spans="4:35" ht="22.5" customHeight="1" x14ac:dyDescent="0.25">
      <c r="D636" s="218"/>
      <c r="E636" s="421"/>
      <c r="F636" s="421"/>
      <c r="G636" s="421"/>
      <c r="H636" s="421"/>
      <c r="I636" s="421"/>
      <c r="J636" s="421"/>
      <c r="K636" s="421"/>
      <c r="L636" s="421"/>
      <c r="M636" s="574"/>
      <c r="N636" s="574"/>
      <c r="O636" s="574"/>
      <c r="P636" s="574"/>
      <c r="Q636" s="574"/>
      <c r="R636" s="574"/>
      <c r="S636" s="574"/>
      <c r="T636" s="574"/>
      <c r="U636" s="574"/>
      <c r="V636" s="574"/>
      <c r="W636" s="574"/>
      <c r="X636" s="574"/>
      <c r="Y636" s="574"/>
      <c r="Z636" s="574"/>
      <c r="AA636" s="420"/>
      <c r="AB636" s="575"/>
      <c r="AC636" s="575"/>
      <c r="AD636" s="575"/>
      <c r="AE636" s="575"/>
      <c r="AF636" s="575"/>
      <c r="AG636" s="575"/>
      <c r="AH636" s="7"/>
    </row>
    <row r="637" spans="4:35" ht="15.75" x14ac:dyDescent="0.25">
      <c r="D637" s="218"/>
      <c r="E637" s="586" t="s">
        <v>15</v>
      </c>
      <c r="F637" s="586"/>
      <c r="G637" s="586"/>
      <c r="H637" s="586"/>
      <c r="I637" s="586"/>
      <c r="J637" s="586"/>
      <c r="K637" s="586"/>
      <c r="L637" s="586"/>
      <c r="M637" s="586"/>
      <c r="N637" s="586"/>
      <c r="O637" s="586"/>
      <c r="P637" s="586"/>
      <c r="Q637" s="586"/>
      <c r="R637" s="586"/>
      <c r="S637" s="586"/>
      <c r="T637" s="586"/>
      <c r="U637" s="586"/>
      <c r="V637" s="586"/>
      <c r="W637" s="586"/>
      <c r="X637" s="586"/>
      <c r="Y637" s="586"/>
      <c r="Z637" s="586"/>
      <c r="AA637" s="586"/>
      <c r="AB637" s="586"/>
      <c r="AC637" s="586"/>
      <c r="AD637" s="586"/>
      <c r="AE637" s="586"/>
      <c r="AF637" s="586"/>
      <c r="AG637" s="586"/>
      <c r="AH637" s="7"/>
    </row>
    <row r="638" spans="4:35" x14ac:dyDescent="0.25">
      <c r="D638" s="418"/>
      <c r="E638" s="9"/>
      <c r="F638" s="587" t="s">
        <v>38</v>
      </c>
      <c r="G638" s="587"/>
      <c r="H638" s="587"/>
      <c r="I638" s="588" t="s">
        <v>39</v>
      </c>
      <c r="J638" s="588"/>
      <c r="K638" s="588"/>
      <c r="L638" s="587" t="s">
        <v>40</v>
      </c>
      <c r="M638" s="587"/>
      <c r="N638" s="587"/>
      <c r="O638" s="587"/>
      <c r="P638" s="587"/>
      <c r="Q638" s="587"/>
      <c r="R638" s="589"/>
      <c r="S638" s="589"/>
      <c r="T638" s="589"/>
      <c r="U638" s="589"/>
      <c r="V638" s="424"/>
      <c r="W638" s="590" t="s">
        <v>16</v>
      </c>
      <c r="X638" s="590"/>
      <c r="Y638" s="590"/>
      <c r="Z638" s="417"/>
      <c r="AA638" s="417"/>
      <c r="AB638" s="591" t="s">
        <v>17</v>
      </c>
      <c r="AC638" s="591"/>
      <c r="AD638" s="591"/>
      <c r="AE638" s="591"/>
      <c r="AF638" s="591"/>
      <c r="AG638" s="591"/>
      <c r="AH638" s="7"/>
    </row>
    <row r="639" spans="4:35" x14ac:dyDescent="0.25">
      <c r="D639" s="421"/>
      <c r="E639" s="218"/>
      <c r="F639" s="592">
        <f>+AI647*0.001</f>
        <v>87.289310000000015</v>
      </c>
      <c r="G639" s="593"/>
      <c r="H639" s="594"/>
      <c r="I639" s="592">
        <f>+AI647*3%</f>
        <v>2618.6793000000002</v>
      </c>
      <c r="J639" s="593"/>
      <c r="K639" s="594"/>
      <c r="L639" s="629"/>
      <c r="M639" s="630"/>
      <c r="N639" s="631"/>
      <c r="O639" s="592"/>
      <c r="P639" s="593"/>
      <c r="Q639" s="594"/>
      <c r="R639" s="592"/>
      <c r="S639" s="593"/>
      <c r="T639" s="593"/>
      <c r="U639" s="594"/>
      <c r="V639" s="100"/>
      <c r="W639" s="595">
        <f>+Y648*75%</f>
        <v>10474.717500000001</v>
      </c>
      <c r="X639" s="596"/>
      <c r="Y639" s="597"/>
      <c r="Z639" s="422"/>
      <c r="AA639" s="15"/>
      <c r="AB639" s="592">
        <f>+F639+I639+W639</f>
        <v>13180.686110000001</v>
      </c>
      <c r="AC639" s="593"/>
      <c r="AD639" s="593"/>
      <c r="AE639" s="593"/>
      <c r="AF639" s="593"/>
      <c r="AG639" s="594"/>
      <c r="AH639" s="7"/>
    </row>
    <row r="640" spans="4:35" ht="15.75" x14ac:dyDescent="0.25">
      <c r="D640" s="20"/>
      <c r="E640" s="416"/>
      <c r="F640" s="416"/>
      <c r="G640" s="416"/>
      <c r="H640" s="416"/>
      <c r="I640" s="416"/>
      <c r="J640" s="416"/>
      <c r="K640" s="416"/>
      <c r="L640" s="416"/>
      <c r="M640" s="416"/>
      <c r="N640" s="416"/>
      <c r="O640" s="416"/>
      <c r="P640" s="416"/>
      <c r="Q640" s="416"/>
      <c r="R640" s="416"/>
      <c r="S640" s="416"/>
      <c r="T640" s="416"/>
      <c r="U640" s="416"/>
      <c r="V640" s="598" t="s">
        <v>18</v>
      </c>
      <c r="W640" s="598"/>
      <c r="X640" s="598"/>
      <c r="Y640" s="598"/>
      <c r="Z640" s="598"/>
      <c r="AA640" s="599"/>
      <c r="AB640" s="600">
        <f>+Y653-AB639</f>
        <v>88074.913890000011</v>
      </c>
      <c r="AC640" s="601"/>
      <c r="AD640" s="601"/>
      <c r="AE640" s="601"/>
      <c r="AF640" s="601"/>
      <c r="AG640" s="602"/>
      <c r="AH640" s="7"/>
      <c r="AI640" s="148">
        <f>+AB639+AB640</f>
        <v>101255.6</v>
      </c>
    </row>
    <row r="641" spans="4:35" x14ac:dyDescent="0.25">
      <c r="D641" s="9"/>
      <c r="E641" s="9"/>
      <c r="F641" s="9"/>
      <c r="G641" s="9"/>
      <c r="H641" s="9"/>
      <c r="I641" s="603" t="s">
        <v>19</v>
      </c>
      <c r="J641" s="603"/>
      <c r="K641" s="603"/>
      <c r="L641" s="603"/>
      <c r="M641" s="603"/>
      <c r="N641" s="603"/>
      <c r="O641" s="603"/>
      <c r="P641" s="603"/>
      <c r="Q641" s="603"/>
      <c r="R641" s="603"/>
      <c r="S641" s="603"/>
      <c r="T641" s="603"/>
      <c r="U641" s="603"/>
      <c r="V641" s="603"/>
      <c r="W641" s="603"/>
      <c r="X641" s="603"/>
      <c r="Y641" s="604"/>
      <c r="Z641" s="604"/>
      <c r="AA641" s="604"/>
      <c r="AB641" s="604"/>
      <c r="AC641" s="604"/>
      <c r="AD641" s="604"/>
      <c r="AE641" s="604"/>
      <c r="AF641" s="9"/>
      <c r="AG641" s="9"/>
      <c r="AH641" s="7"/>
    </row>
    <row r="642" spans="4:35" x14ac:dyDescent="0.25">
      <c r="D642" s="218"/>
      <c r="E642" s="9"/>
      <c r="F642" s="9"/>
      <c r="G642" s="9"/>
      <c r="H642" s="9"/>
      <c r="I642" s="567" t="s">
        <v>20</v>
      </c>
      <c r="J642" s="568"/>
      <c r="K642" s="567" t="s">
        <v>21</v>
      </c>
      <c r="L642" s="568"/>
      <c r="M642" s="567" t="s">
        <v>22</v>
      </c>
      <c r="N642" s="568"/>
      <c r="O642" s="567" t="s">
        <v>23</v>
      </c>
      <c r="P642" s="568"/>
      <c r="Q642" s="567" t="s">
        <v>24</v>
      </c>
      <c r="R642" s="568"/>
      <c r="S642" s="567" t="s">
        <v>25</v>
      </c>
      <c r="T642" s="568"/>
      <c r="U642" s="569" t="s">
        <v>26</v>
      </c>
      <c r="V642" s="570"/>
      <c r="W642" s="569" t="s">
        <v>47</v>
      </c>
      <c r="X642" s="570"/>
      <c r="Y642" s="571" t="s">
        <v>27</v>
      </c>
      <c r="Z642" s="572"/>
      <c r="AA642" s="572"/>
      <c r="AB642" s="572"/>
      <c r="AC642" s="572"/>
      <c r="AD642" s="572"/>
      <c r="AE642" s="573"/>
      <c r="AF642" s="16"/>
      <c r="AG642" s="16"/>
      <c r="AH642" s="7"/>
    </row>
    <row r="643" spans="4:35" ht="15.75" x14ac:dyDescent="0.25">
      <c r="D643" s="416"/>
      <c r="E643" s="9"/>
      <c r="F643" s="9"/>
      <c r="G643" s="9"/>
      <c r="H643" s="9"/>
      <c r="I643" s="529"/>
      <c r="J643" s="530"/>
      <c r="K643" s="529"/>
      <c r="L643" s="530"/>
      <c r="M643" s="529"/>
      <c r="N643" s="530"/>
      <c r="O643" s="529" t="s">
        <v>359</v>
      </c>
      <c r="P643" s="530"/>
      <c r="Q643" s="529" t="s">
        <v>59</v>
      </c>
      <c r="R643" s="530"/>
      <c r="S643" s="529" t="s">
        <v>35</v>
      </c>
      <c r="T643" s="530"/>
      <c r="U643" s="529" t="s">
        <v>28</v>
      </c>
      <c r="V643" s="530"/>
      <c r="W643" s="529"/>
      <c r="X643" s="530"/>
      <c r="Y643" s="531">
        <v>10638.92</v>
      </c>
      <c r="Z643" s="532"/>
      <c r="AA643" s="532"/>
      <c r="AB643" s="532"/>
      <c r="AC643" s="532"/>
      <c r="AD643" s="532"/>
      <c r="AE643" s="533"/>
      <c r="AF643" s="16"/>
      <c r="AG643" s="16"/>
      <c r="AH643" s="7"/>
    </row>
    <row r="644" spans="4:35" ht="15.75" x14ac:dyDescent="0.25">
      <c r="D644" s="9"/>
      <c r="E644" s="9"/>
      <c r="F644" s="9"/>
      <c r="G644" s="9"/>
      <c r="H644" s="9"/>
      <c r="I644" s="562"/>
      <c r="J644" s="563"/>
      <c r="K644" s="562"/>
      <c r="L644" s="563"/>
      <c r="M644" s="562"/>
      <c r="N644" s="563"/>
      <c r="O644" s="529" t="s">
        <v>359</v>
      </c>
      <c r="P644" s="530"/>
      <c r="Q644" s="529" t="s">
        <v>60</v>
      </c>
      <c r="R644" s="530"/>
      <c r="S644" s="529" t="s">
        <v>59</v>
      </c>
      <c r="T644" s="530"/>
      <c r="U644" s="529" t="s">
        <v>28</v>
      </c>
      <c r="V644" s="530"/>
      <c r="W644" s="529"/>
      <c r="X644" s="530"/>
      <c r="Y644" s="531">
        <v>40332.379999999997</v>
      </c>
      <c r="Z644" s="532"/>
      <c r="AA644" s="532"/>
      <c r="AB644" s="532"/>
      <c r="AC644" s="532"/>
      <c r="AD644" s="532"/>
      <c r="AE644" s="533"/>
      <c r="AF644" s="16"/>
      <c r="AG644" s="16"/>
      <c r="AH644" s="7"/>
    </row>
    <row r="645" spans="4:35" ht="15.75" x14ac:dyDescent="0.25">
      <c r="D645" s="9"/>
      <c r="E645" s="9"/>
      <c r="F645" s="9"/>
      <c r="G645" s="9"/>
      <c r="H645" s="9"/>
      <c r="I645" s="562"/>
      <c r="J645" s="563"/>
      <c r="K645" s="562"/>
      <c r="L645" s="563"/>
      <c r="M645" s="562"/>
      <c r="N645" s="563"/>
      <c r="O645" s="529" t="s">
        <v>359</v>
      </c>
      <c r="P645" s="530"/>
      <c r="Q645" s="529" t="s">
        <v>365</v>
      </c>
      <c r="R645" s="530"/>
      <c r="S645" s="529" t="s">
        <v>35</v>
      </c>
      <c r="T645" s="530"/>
      <c r="U645" s="529" t="s">
        <v>28</v>
      </c>
      <c r="V645" s="530"/>
      <c r="W645" s="529"/>
      <c r="X645" s="530"/>
      <c r="Y645" s="531">
        <v>533.29999999999995</v>
      </c>
      <c r="Z645" s="532"/>
      <c r="AA645" s="532"/>
      <c r="AB645" s="532"/>
      <c r="AC645" s="532"/>
      <c r="AD645" s="532"/>
      <c r="AE645" s="533"/>
      <c r="AF645" s="16"/>
      <c r="AG645" s="16"/>
      <c r="AH645" s="7"/>
    </row>
    <row r="646" spans="4:35" ht="15.75" x14ac:dyDescent="0.25">
      <c r="D646" s="9"/>
      <c r="E646" s="9"/>
      <c r="F646" s="9"/>
      <c r="G646" s="9"/>
      <c r="H646" s="9"/>
      <c r="I646" s="562"/>
      <c r="J646" s="563"/>
      <c r="K646" s="562"/>
      <c r="L646" s="563"/>
      <c r="M646" s="562"/>
      <c r="N646" s="563"/>
      <c r="O646" s="529" t="s">
        <v>359</v>
      </c>
      <c r="P646" s="530"/>
      <c r="Q646" s="529" t="s">
        <v>58</v>
      </c>
      <c r="R646" s="530"/>
      <c r="S646" s="529" t="s">
        <v>48</v>
      </c>
      <c r="T646" s="530"/>
      <c r="U646" s="529" t="s">
        <v>28</v>
      </c>
      <c r="V646" s="530"/>
      <c r="W646" s="529"/>
      <c r="X646" s="530"/>
      <c r="Y646" s="531">
        <v>34465.19</v>
      </c>
      <c r="Z646" s="532"/>
      <c r="AA646" s="532"/>
      <c r="AB646" s="532"/>
      <c r="AC646" s="532"/>
      <c r="AD646" s="532"/>
      <c r="AE646" s="533"/>
      <c r="AF646" s="16"/>
      <c r="AG646" s="16"/>
      <c r="AH646" s="7"/>
    </row>
    <row r="647" spans="4:35" ht="15.75" x14ac:dyDescent="0.25">
      <c r="D647" s="9"/>
      <c r="E647" s="9"/>
      <c r="F647" s="9"/>
      <c r="G647" s="9"/>
      <c r="H647" s="9"/>
      <c r="I647" s="562"/>
      <c r="J647" s="563"/>
      <c r="K647" s="562"/>
      <c r="L647" s="563"/>
      <c r="M647" s="562"/>
      <c r="N647" s="563"/>
      <c r="O647" s="529" t="s">
        <v>359</v>
      </c>
      <c r="P647" s="530"/>
      <c r="Q647" s="529" t="s">
        <v>58</v>
      </c>
      <c r="R647" s="530"/>
      <c r="S647" s="529" t="s">
        <v>365</v>
      </c>
      <c r="T647" s="530"/>
      <c r="U647" s="529" t="s">
        <v>28</v>
      </c>
      <c r="V647" s="530"/>
      <c r="W647" s="529"/>
      <c r="X647" s="530"/>
      <c r="Y647" s="531">
        <v>1319.52</v>
      </c>
      <c r="Z647" s="532"/>
      <c r="AA647" s="532"/>
      <c r="AB647" s="532"/>
      <c r="AC647" s="532"/>
      <c r="AD647" s="532"/>
      <c r="AE647" s="533"/>
      <c r="AF647" s="16"/>
      <c r="AG647" s="16"/>
      <c r="AH647" s="7"/>
      <c r="AI647" s="148">
        <f>+Y643+Y644+Y645+Y646+Y647</f>
        <v>87289.310000000012</v>
      </c>
    </row>
    <row r="648" spans="4:35" ht="15.75" x14ac:dyDescent="0.25">
      <c r="D648" s="9"/>
      <c r="E648" s="9"/>
      <c r="F648" s="9"/>
      <c r="G648" s="9"/>
      <c r="H648" s="9"/>
      <c r="I648" s="562"/>
      <c r="J648" s="563"/>
      <c r="K648" s="562"/>
      <c r="L648" s="563"/>
      <c r="M648" s="562"/>
      <c r="N648" s="563"/>
      <c r="O648" s="529" t="s">
        <v>294</v>
      </c>
      <c r="P648" s="530"/>
      <c r="Q648" s="529" t="s">
        <v>37</v>
      </c>
      <c r="R648" s="530"/>
      <c r="S648" s="529" t="s">
        <v>35</v>
      </c>
      <c r="T648" s="530"/>
      <c r="U648" s="529" t="s">
        <v>28</v>
      </c>
      <c r="V648" s="530"/>
      <c r="W648" s="529"/>
      <c r="X648" s="530"/>
      <c r="Y648" s="531">
        <v>13966.29</v>
      </c>
      <c r="Z648" s="532"/>
      <c r="AA648" s="532"/>
      <c r="AB648" s="532"/>
      <c r="AC648" s="532"/>
      <c r="AD648" s="532"/>
      <c r="AE648" s="533"/>
      <c r="AF648" s="16"/>
      <c r="AG648" s="16"/>
      <c r="AH648" s="7"/>
    </row>
    <row r="649" spans="4:35" ht="15.75" x14ac:dyDescent="0.25">
      <c r="D649" s="9"/>
      <c r="E649" s="9"/>
      <c r="F649" s="9"/>
      <c r="G649" s="9"/>
      <c r="H649" s="9"/>
      <c r="I649" s="562"/>
      <c r="J649" s="563"/>
      <c r="K649" s="562"/>
      <c r="L649" s="563"/>
      <c r="M649" s="562"/>
      <c r="N649" s="563"/>
      <c r="O649" s="529"/>
      <c r="P649" s="530"/>
      <c r="Q649" s="529"/>
      <c r="R649" s="530"/>
      <c r="S649" s="529"/>
      <c r="T649" s="530"/>
      <c r="U649" s="529"/>
      <c r="V649" s="530"/>
      <c r="W649" s="529"/>
      <c r="X649" s="530"/>
      <c r="Y649" s="531"/>
      <c r="Z649" s="532"/>
      <c r="AA649" s="532"/>
      <c r="AB649" s="532"/>
      <c r="AC649" s="532"/>
      <c r="AD649" s="532"/>
      <c r="AE649" s="533"/>
      <c r="AF649" s="16"/>
      <c r="AG649" s="16"/>
      <c r="AH649" s="7"/>
    </row>
    <row r="650" spans="4:35" ht="15.75" x14ac:dyDescent="0.25">
      <c r="D650" s="9"/>
      <c r="E650" s="9"/>
      <c r="F650" s="9"/>
      <c r="G650" s="9"/>
      <c r="H650" s="9"/>
      <c r="I650" s="529"/>
      <c r="J650" s="530"/>
      <c r="K650" s="529"/>
      <c r="L650" s="530"/>
      <c r="M650" s="529"/>
      <c r="N650" s="530"/>
      <c r="O650" s="529"/>
      <c r="P650" s="530"/>
      <c r="Q650" s="529"/>
      <c r="R650" s="530"/>
      <c r="S650" s="529"/>
      <c r="T650" s="530"/>
      <c r="U650" s="529"/>
      <c r="V650" s="530"/>
      <c r="W650" s="529"/>
      <c r="X650" s="530"/>
      <c r="Y650" s="531"/>
      <c r="Z650" s="532"/>
      <c r="AA650" s="532"/>
      <c r="AB650" s="532"/>
      <c r="AC650" s="532"/>
      <c r="AD650" s="532"/>
      <c r="AE650" s="533"/>
      <c r="AF650" s="16"/>
      <c r="AG650" s="16"/>
      <c r="AH650" s="7"/>
    </row>
    <row r="651" spans="4:35" ht="15.75" x14ac:dyDescent="0.25">
      <c r="D651" s="9"/>
      <c r="E651" s="9"/>
      <c r="F651" s="9"/>
      <c r="G651" s="9"/>
      <c r="H651" s="9"/>
      <c r="I651" s="529"/>
      <c r="J651" s="530"/>
      <c r="K651" s="529"/>
      <c r="L651" s="530"/>
      <c r="M651" s="529"/>
      <c r="N651" s="530"/>
      <c r="O651" s="529"/>
      <c r="P651" s="530"/>
      <c r="Q651" s="529"/>
      <c r="R651" s="530"/>
      <c r="S651" s="529"/>
      <c r="T651" s="530"/>
      <c r="U651" s="529"/>
      <c r="V651" s="530"/>
      <c r="W651" s="529"/>
      <c r="X651" s="530"/>
      <c r="Y651" s="531"/>
      <c r="Z651" s="532"/>
      <c r="AA651" s="532"/>
      <c r="AB651" s="532"/>
      <c r="AC651" s="532"/>
      <c r="AD651" s="532"/>
      <c r="AE651" s="533"/>
      <c r="AF651" s="16"/>
      <c r="AG651" s="16"/>
      <c r="AH651" s="7"/>
    </row>
    <row r="652" spans="4:35" ht="15.75" x14ac:dyDescent="0.25">
      <c r="D652" s="9"/>
      <c r="E652" s="9"/>
      <c r="F652" s="9"/>
      <c r="G652" s="9"/>
      <c r="H652" s="9"/>
      <c r="I652" s="529"/>
      <c r="J652" s="530"/>
      <c r="K652" s="529"/>
      <c r="L652" s="530"/>
      <c r="M652" s="529"/>
      <c r="N652" s="530"/>
      <c r="O652" s="529"/>
      <c r="P652" s="530"/>
      <c r="Q652" s="529"/>
      <c r="R652" s="530"/>
      <c r="S652" s="529"/>
      <c r="T652" s="530"/>
      <c r="U652" s="529"/>
      <c r="V652" s="530"/>
      <c r="W652" s="529"/>
      <c r="X652" s="530"/>
      <c r="Y652" s="531"/>
      <c r="Z652" s="532"/>
      <c r="AA652" s="532"/>
      <c r="AB652" s="532"/>
      <c r="AC652" s="532"/>
      <c r="AD652" s="532"/>
      <c r="AE652" s="533"/>
      <c r="AF652" s="16"/>
      <c r="AG652" s="16"/>
      <c r="AH652" s="7"/>
    </row>
    <row r="653" spans="4:35" ht="16.5" thickBot="1" x14ac:dyDescent="0.3">
      <c r="D653" s="9"/>
      <c r="E653" s="9"/>
      <c r="F653" s="9"/>
      <c r="G653" s="9"/>
      <c r="H653" s="9"/>
      <c r="I653" s="534"/>
      <c r="J653" s="535"/>
      <c r="K653" s="534"/>
      <c r="L653" s="535"/>
      <c r="M653" s="534"/>
      <c r="N653" s="535"/>
      <c r="O653" s="534"/>
      <c r="P653" s="535"/>
      <c r="Q653" s="534"/>
      <c r="R653" s="535"/>
      <c r="S653" s="536"/>
      <c r="T653" s="537"/>
      <c r="U653" s="538" t="s">
        <v>29</v>
      </c>
      <c r="V653" s="539"/>
      <c r="W653" s="539"/>
      <c r="X653" s="540"/>
      <c r="Y653" s="541">
        <f>SUM(Y643:AE652)</f>
        <v>101255.6</v>
      </c>
      <c r="Z653" s="542"/>
      <c r="AA653" s="542"/>
      <c r="AB653" s="542"/>
      <c r="AC653" s="542"/>
      <c r="AD653" s="542"/>
      <c r="AE653" s="543"/>
      <c r="AF653" s="9"/>
      <c r="AG653" s="16"/>
      <c r="AH653" s="7"/>
    </row>
    <row r="654" spans="4:35" ht="15.75" thickBot="1" x14ac:dyDescent="0.3">
      <c r="D654" s="9"/>
      <c r="E654" s="9"/>
      <c r="F654" s="9"/>
      <c r="G654" s="9"/>
      <c r="H654" s="544" t="s">
        <v>30</v>
      </c>
      <c r="I654" s="545"/>
      <c r="J654" s="545"/>
      <c r="K654" s="545"/>
      <c r="L654" s="545"/>
      <c r="M654" s="545"/>
      <c r="N654" s="545"/>
      <c r="O654" s="545"/>
      <c r="P654" s="545"/>
      <c r="Q654" s="545"/>
      <c r="R654" s="545"/>
      <c r="S654" s="546"/>
      <c r="T654" s="22"/>
      <c r="U654" s="544" t="s">
        <v>31</v>
      </c>
      <c r="V654" s="545"/>
      <c r="W654" s="545"/>
      <c r="X654" s="545"/>
      <c r="Y654" s="545"/>
      <c r="Z654" s="545"/>
      <c r="AA654" s="545"/>
      <c r="AB654" s="545"/>
      <c r="AC654" s="545"/>
      <c r="AD654" s="545"/>
      <c r="AE654" s="545"/>
      <c r="AF654" s="546"/>
      <c r="AG654" s="16"/>
      <c r="AH654" s="7"/>
    </row>
    <row r="655" spans="4:35" x14ac:dyDescent="0.25">
      <c r="D655" s="9"/>
      <c r="E655" s="218"/>
      <c r="F655" s="218"/>
      <c r="G655" s="218"/>
      <c r="H655" s="547"/>
      <c r="I655" s="548"/>
      <c r="J655" s="548"/>
      <c r="K655" s="548"/>
      <c r="L655" s="548"/>
      <c r="M655" s="548"/>
      <c r="N655" s="548"/>
      <c r="O655" s="548"/>
      <c r="P655" s="548"/>
      <c r="Q655" s="548"/>
      <c r="R655" s="548"/>
      <c r="S655" s="549"/>
      <c r="T655" s="417"/>
      <c r="U655" s="547"/>
      <c r="V655" s="548"/>
      <c r="W655" s="548"/>
      <c r="X655" s="548"/>
      <c r="Y655" s="548"/>
      <c r="Z655" s="548"/>
      <c r="AA655" s="548"/>
      <c r="AB655" s="548"/>
      <c r="AC655" s="548"/>
      <c r="AD655" s="548"/>
      <c r="AE655" s="548"/>
      <c r="AF655" s="549"/>
      <c r="AG655" s="15"/>
      <c r="AH655" s="7"/>
    </row>
    <row r="656" spans="4:35" x14ac:dyDescent="0.25">
      <c r="D656" s="9"/>
      <c r="E656" s="218"/>
      <c r="F656" s="218"/>
      <c r="G656" s="218"/>
      <c r="H656" s="550"/>
      <c r="I656" s="551"/>
      <c r="J656" s="551"/>
      <c r="K656" s="551"/>
      <c r="L656" s="551"/>
      <c r="M656" s="551"/>
      <c r="N656" s="551"/>
      <c r="O656" s="551"/>
      <c r="P656" s="551"/>
      <c r="Q656" s="551"/>
      <c r="R656" s="551"/>
      <c r="S656" s="552"/>
      <c r="T656" s="417"/>
      <c r="U656" s="550"/>
      <c r="V656" s="551"/>
      <c r="W656" s="551"/>
      <c r="X656" s="551"/>
      <c r="Y656" s="551"/>
      <c r="Z656" s="551"/>
      <c r="AA656" s="551"/>
      <c r="AB656" s="551"/>
      <c r="AC656" s="551"/>
      <c r="AD656" s="551"/>
      <c r="AE656" s="551"/>
      <c r="AF656" s="552"/>
      <c r="AG656" s="15"/>
      <c r="AH656" s="7"/>
    </row>
    <row r="657" spans="4:34" x14ac:dyDescent="0.25">
      <c r="D657" s="9"/>
      <c r="E657" s="218"/>
      <c r="F657" s="218"/>
      <c r="G657" s="218"/>
      <c r="H657" s="550"/>
      <c r="I657" s="551"/>
      <c r="J657" s="551"/>
      <c r="K657" s="551"/>
      <c r="L657" s="551"/>
      <c r="M657" s="551"/>
      <c r="N657" s="551"/>
      <c r="O657" s="551"/>
      <c r="P657" s="551"/>
      <c r="Q657" s="551"/>
      <c r="R657" s="551"/>
      <c r="S657" s="552"/>
      <c r="T657" s="417"/>
      <c r="U657" s="550"/>
      <c r="V657" s="551"/>
      <c r="W657" s="551"/>
      <c r="X657" s="551"/>
      <c r="Y657" s="551"/>
      <c r="Z657" s="551"/>
      <c r="AA657" s="551"/>
      <c r="AB657" s="551"/>
      <c r="AC657" s="551"/>
      <c r="AD657" s="551"/>
      <c r="AE657" s="551"/>
      <c r="AF657" s="552"/>
      <c r="AG657" s="15"/>
      <c r="AH657" s="7"/>
    </row>
    <row r="658" spans="4:34" ht="15.75" thickBot="1" x14ac:dyDescent="0.3">
      <c r="D658" s="9"/>
      <c r="E658" s="218"/>
      <c r="F658" s="218"/>
      <c r="G658" s="218"/>
      <c r="H658" s="553"/>
      <c r="I658" s="554"/>
      <c r="J658" s="554"/>
      <c r="K658" s="554"/>
      <c r="L658" s="554"/>
      <c r="M658" s="554"/>
      <c r="N658" s="554"/>
      <c r="O658" s="554"/>
      <c r="P658" s="554"/>
      <c r="Q658" s="554"/>
      <c r="R658" s="554"/>
      <c r="S658" s="555"/>
      <c r="T658" s="417"/>
      <c r="U658" s="553"/>
      <c r="V658" s="554"/>
      <c r="W658" s="554"/>
      <c r="X658" s="554"/>
      <c r="Y658" s="554"/>
      <c r="Z658" s="554"/>
      <c r="AA658" s="554"/>
      <c r="AB658" s="554"/>
      <c r="AC658" s="554"/>
      <c r="AD658" s="554"/>
      <c r="AE658" s="554"/>
      <c r="AF658" s="555"/>
      <c r="AG658" s="15"/>
      <c r="AH658" s="7"/>
    </row>
    <row r="659" spans="4:34" ht="15.75" thickBot="1" x14ac:dyDescent="0.3">
      <c r="D659" s="9"/>
      <c r="E659" s="218"/>
      <c r="F659" s="218"/>
      <c r="G659" s="218"/>
      <c r="H659" s="517" t="s">
        <v>32</v>
      </c>
      <c r="I659" s="518"/>
      <c r="J659" s="518"/>
      <c r="K659" s="519">
        <v>45678</v>
      </c>
      <c r="L659" s="519"/>
      <c r="M659" s="519"/>
      <c r="N659" s="519"/>
      <c r="O659" s="519"/>
      <c r="P659" s="519"/>
      <c r="Q659" s="519"/>
      <c r="R659" s="519"/>
      <c r="S659" s="520"/>
      <c r="T659" s="417"/>
      <c r="U659" s="517" t="s">
        <v>32</v>
      </c>
      <c r="V659" s="518"/>
      <c r="W659" s="518"/>
      <c r="X659" s="521"/>
      <c r="Y659" s="521"/>
      <c r="Z659" s="521"/>
      <c r="AA659" s="521"/>
      <c r="AB659" s="521"/>
      <c r="AC659" s="521"/>
      <c r="AD659" s="521"/>
      <c r="AE659" s="521"/>
      <c r="AF659" s="522"/>
      <c r="AG659" s="15"/>
      <c r="AH659" s="7"/>
    </row>
    <row r="660" spans="4:34" ht="15.75" thickBot="1" x14ac:dyDescent="0.3">
      <c r="D660" s="218"/>
      <c r="E660" s="218"/>
      <c r="F660" s="218"/>
      <c r="G660" s="218"/>
      <c r="H660" s="523" t="s">
        <v>33</v>
      </c>
      <c r="I660" s="524"/>
      <c r="J660" s="524"/>
      <c r="K660" s="524"/>
      <c r="L660" s="524"/>
      <c r="M660" s="524"/>
      <c r="N660" s="524"/>
      <c r="O660" s="524"/>
      <c r="P660" s="524"/>
      <c r="Q660" s="524"/>
      <c r="R660" s="524"/>
      <c r="S660" s="525"/>
      <c r="T660" s="7"/>
      <c r="U660" s="523" t="s">
        <v>34</v>
      </c>
      <c r="V660" s="524"/>
      <c r="W660" s="524"/>
      <c r="X660" s="524"/>
      <c r="Y660" s="524"/>
      <c r="Z660" s="524"/>
      <c r="AA660" s="524"/>
      <c r="AB660" s="524"/>
      <c r="AC660" s="524"/>
      <c r="AD660" s="524"/>
      <c r="AE660" s="524"/>
      <c r="AF660" s="525"/>
      <c r="AG660" s="15"/>
      <c r="AH660" s="7"/>
    </row>
    <row r="661" spans="4:34" x14ac:dyDescent="0.25">
      <c r="D661" s="218"/>
      <c r="E661" s="218"/>
      <c r="F661" s="218"/>
      <c r="G661" s="218"/>
      <c r="H661" s="526"/>
      <c r="I661" s="527"/>
      <c r="J661" s="527"/>
      <c r="K661" s="527"/>
      <c r="L661" s="527"/>
      <c r="M661" s="527"/>
      <c r="N661" s="527"/>
      <c r="O661" s="527"/>
      <c r="P661" s="527"/>
      <c r="Q661" s="527"/>
      <c r="R661" s="527"/>
      <c r="S661" s="528"/>
      <c r="T661" s="7"/>
      <c r="U661" s="526"/>
      <c r="V661" s="527"/>
      <c r="W661" s="527"/>
      <c r="X661" s="527"/>
      <c r="Y661" s="527"/>
      <c r="Z661" s="527"/>
      <c r="AA661" s="527"/>
      <c r="AB661" s="527"/>
      <c r="AC661" s="527"/>
      <c r="AD661" s="527"/>
      <c r="AE661" s="527"/>
      <c r="AF661" s="528"/>
      <c r="AG661" s="15"/>
      <c r="AH661" s="7"/>
    </row>
    <row r="662" spans="4:34" x14ac:dyDescent="0.25">
      <c r="D662" s="218"/>
      <c r="E662" s="218"/>
      <c r="F662" s="218"/>
      <c r="G662" s="218"/>
      <c r="H662" s="556"/>
      <c r="I662" s="557"/>
      <c r="J662" s="557"/>
      <c r="K662" s="557"/>
      <c r="L662" s="557"/>
      <c r="M662" s="557"/>
      <c r="N662" s="557"/>
      <c r="O662" s="557"/>
      <c r="P662" s="557"/>
      <c r="Q662" s="557"/>
      <c r="R662" s="557"/>
      <c r="S662" s="558"/>
      <c r="T662" s="7"/>
      <c r="U662" s="556"/>
      <c r="V662" s="557"/>
      <c r="W662" s="557"/>
      <c r="X662" s="557"/>
      <c r="Y662" s="557"/>
      <c r="Z662" s="557"/>
      <c r="AA662" s="557"/>
      <c r="AB662" s="557"/>
      <c r="AC662" s="557"/>
      <c r="AD662" s="557"/>
      <c r="AE662" s="557"/>
      <c r="AF662" s="558"/>
      <c r="AG662" s="218"/>
      <c r="AH662" s="7"/>
    </row>
    <row r="663" spans="4:34" x14ac:dyDescent="0.25">
      <c r="D663" s="218"/>
      <c r="E663" s="218"/>
      <c r="F663" s="218"/>
      <c r="G663" s="218"/>
      <c r="H663" s="556"/>
      <c r="I663" s="557"/>
      <c r="J663" s="557"/>
      <c r="K663" s="557"/>
      <c r="L663" s="557"/>
      <c r="M663" s="557"/>
      <c r="N663" s="557"/>
      <c r="O663" s="557"/>
      <c r="P663" s="557"/>
      <c r="Q663" s="557"/>
      <c r="R663" s="557"/>
      <c r="S663" s="558"/>
      <c r="T663" s="7"/>
      <c r="U663" s="556"/>
      <c r="V663" s="557"/>
      <c r="W663" s="557"/>
      <c r="X663" s="557"/>
      <c r="Y663" s="557"/>
      <c r="Z663" s="557"/>
      <c r="AA663" s="557"/>
      <c r="AB663" s="557"/>
      <c r="AC663" s="557"/>
      <c r="AD663" s="557"/>
      <c r="AE663" s="557"/>
      <c r="AF663" s="558"/>
      <c r="AG663" s="218"/>
      <c r="AH663" s="7"/>
    </row>
    <row r="664" spans="4:34" ht="15.75" thickBot="1" x14ac:dyDescent="0.3">
      <c r="D664" s="218"/>
      <c r="E664" s="218"/>
      <c r="F664" s="218"/>
      <c r="G664" s="218"/>
      <c r="H664" s="559"/>
      <c r="I664" s="560"/>
      <c r="J664" s="560"/>
      <c r="K664" s="560"/>
      <c r="L664" s="560"/>
      <c r="M664" s="560"/>
      <c r="N664" s="560"/>
      <c r="O664" s="560"/>
      <c r="P664" s="560"/>
      <c r="Q664" s="560"/>
      <c r="R664" s="560"/>
      <c r="S664" s="561"/>
      <c r="T664" s="7"/>
      <c r="U664" s="559"/>
      <c r="V664" s="560"/>
      <c r="W664" s="560"/>
      <c r="X664" s="560"/>
      <c r="Y664" s="560"/>
      <c r="Z664" s="560"/>
      <c r="AA664" s="560"/>
      <c r="AB664" s="560"/>
      <c r="AC664" s="560"/>
      <c r="AD664" s="560"/>
      <c r="AE664" s="560"/>
      <c r="AF664" s="561"/>
      <c r="AG664" s="218"/>
      <c r="AH664" s="7"/>
    </row>
    <row r="665" spans="4:34" ht="15.75" thickBot="1" x14ac:dyDescent="0.3">
      <c r="D665" s="218"/>
      <c r="E665" s="218"/>
      <c r="F665" s="218"/>
      <c r="G665" s="417"/>
      <c r="H665" s="517" t="s">
        <v>32</v>
      </c>
      <c r="I665" s="518"/>
      <c r="J665" s="518"/>
      <c r="K665" s="521"/>
      <c r="L665" s="521"/>
      <c r="M665" s="521"/>
      <c r="N665" s="521"/>
      <c r="O665" s="521"/>
      <c r="P665" s="521"/>
      <c r="Q665" s="521"/>
      <c r="R665" s="521"/>
      <c r="S665" s="522"/>
      <c r="T665" s="35"/>
      <c r="U665" s="517" t="s">
        <v>32</v>
      </c>
      <c r="V665" s="518"/>
      <c r="W665" s="518"/>
      <c r="X665" s="521"/>
      <c r="Y665" s="521"/>
      <c r="Z665" s="521"/>
      <c r="AA665" s="521"/>
      <c r="AB665" s="521"/>
      <c r="AC665" s="521"/>
      <c r="AD665" s="521"/>
      <c r="AE665" s="521"/>
      <c r="AF665" s="522"/>
      <c r="AG665" s="218"/>
      <c r="AH665" s="7"/>
    </row>
    <row r="666" spans="4:34" x14ac:dyDescent="0.25">
      <c r="D666" s="218"/>
      <c r="E666" s="218"/>
      <c r="F666" s="218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17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8"/>
      <c r="AG666" s="17"/>
      <c r="AH666" s="7"/>
    </row>
    <row r="667" spans="4:34" x14ac:dyDescent="0.25">
      <c r="D667" s="218"/>
      <c r="E667" s="19"/>
      <c r="F667" s="566" t="s">
        <v>36</v>
      </c>
      <c r="G667" s="566"/>
      <c r="H667" s="566"/>
      <c r="I667" s="566"/>
      <c r="J667" s="566"/>
      <c r="K667" s="566"/>
      <c r="L667" s="566"/>
      <c r="M667" s="566"/>
      <c r="N667" s="566"/>
      <c r="O667" s="566"/>
      <c r="P667" s="19"/>
      <c r="Q667" s="19"/>
      <c r="R667" s="19"/>
      <c r="S667" s="19"/>
      <c r="T667" s="19"/>
      <c r="U667" s="100"/>
      <c r="V667" s="19"/>
      <c r="W667" s="19"/>
      <c r="X667" s="19"/>
      <c r="Y667" s="422"/>
      <c r="Z667" s="15"/>
      <c r="AA667" s="19"/>
      <c r="AB667" s="19"/>
      <c r="AC667" s="19"/>
      <c r="AD667" s="19"/>
      <c r="AE667" s="19"/>
      <c r="AF667" s="19"/>
      <c r="AG667" s="7"/>
      <c r="AH667" s="7"/>
    </row>
    <row r="668" spans="4:34" x14ac:dyDescent="0.25">
      <c r="D668" s="425"/>
      <c r="E668" s="423"/>
      <c r="F668" s="566" t="s">
        <v>0</v>
      </c>
      <c r="G668" s="566"/>
      <c r="H668" s="566"/>
      <c r="I668" s="566"/>
      <c r="J668" s="566"/>
      <c r="K668" s="566"/>
      <c r="L668" s="566"/>
      <c r="M668" s="566"/>
      <c r="N668" s="566"/>
      <c r="O668" s="566"/>
      <c r="P668" s="10"/>
      <c r="Q668" s="421"/>
      <c r="R668" s="421"/>
      <c r="S668" s="421"/>
      <c r="T668" s="421"/>
      <c r="U668" s="421"/>
      <c r="V668" s="421"/>
      <c r="W668" s="421"/>
      <c r="X668" s="9"/>
      <c r="Y668" s="9"/>
      <c r="Z668" s="218"/>
      <c r="AA668" s="9"/>
      <c r="AB668" s="9"/>
      <c r="AC668" s="9"/>
      <c r="AD668" s="9"/>
      <c r="AE668" s="9"/>
      <c r="AF668" s="9"/>
      <c r="AG668" s="9"/>
      <c r="AH668" s="17"/>
    </row>
    <row r="669" spans="4:34" x14ac:dyDescent="0.25">
      <c r="D669" s="419"/>
      <c r="E669" s="566" t="s">
        <v>1</v>
      </c>
      <c r="F669" s="566"/>
      <c r="G669" s="566"/>
      <c r="H669" s="566"/>
      <c r="I669" s="566"/>
      <c r="J669" s="566"/>
      <c r="K669" s="566"/>
      <c r="L669" s="566"/>
      <c r="M669" s="566"/>
      <c r="N669" s="566"/>
      <c r="O669" s="566"/>
      <c r="P669" s="10"/>
      <c r="Q669" s="11"/>
      <c r="R669" s="11"/>
      <c r="S669" s="218"/>
      <c r="T669" s="417"/>
      <c r="U669" s="417"/>
      <c r="V669" s="417"/>
      <c r="W669" s="583" t="s">
        <v>2</v>
      </c>
      <c r="X669" s="583"/>
      <c r="Y669" s="583"/>
      <c r="Z669" s="12" t="s">
        <v>68</v>
      </c>
      <c r="AA669" s="424" t="s">
        <v>46</v>
      </c>
      <c r="AB669" s="621" t="s">
        <v>383</v>
      </c>
      <c r="AC669" s="621"/>
      <c r="AD669" s="621"/>
      <c r="AE669" s="11" t="s">
        <v>3</v>
      </c>
      <c r="AF669" s="622">
        <v>2025</v>
      </c>
      <c r="AG669" s="622"/>
      <c r="AH669" s="17"/>
    </row>
    <row r="670" spans="4:34" x14ac:dyDescent="0.25">
      <c r="D670" s="29"/>
      <c r="E670" s="566" t="s">
        <v>4</v>
      </c>
      <c r="F670" s="566"/>
      <c r="G670" s="566"/>
      <c r="H670" s="566"/>
      <c r="I670" s="566"/>
      <c r="J670" s="566"/>
      <c r="K670" s="566"/>
      <c r="L670" s="566"/>
      <c r="M670" s="566"/>
      <c r="N670" s="566"/>
      <c r="O670" s="566"/>
      <c r="P670" s="10"/>
      <c r="Q670" s="421"/>
      <c r="R670" s="424"/>
      <c r="S670" s="424"/>
      <c r="T670" s="424"/>
      <c r="U670" s="424"/>
      <c r="V670" s="424"/>
      <c r="W670" s="424"/>
      <c r="X670" s="424"/>
      <c r="Y670" s="424"/>
      <c r="Z670" s="417"/>
      <c r="AA670" s="424"/>
      <c r="AB670" s="9"/>
      <c r="AC670" s="9"/>
      <c r="AD670" s="9"/>
      <c r="AE670" s="9"/>
      <c r="AF670" s="9"/>
      <c r="AG670" s="9"/>
      <c r="AH670" s="17"/>
    </row>
    <row r="671" spans="4:34" x14ac:dyDescent="0.25">
      <c r="D671" s="29"/>
      <c r="E671" s="632" t="s">
        <v>5</v>
      </c>
      <c r="F671" s="632"/>
      <c r="G671" s="632"/>
      <c r="H671" s="632"/>
      <c r="I671" s="632"/>
      <c r="J671" s="632"/>
      <c r="K671" s="632"/>
      <c r="L671" s="632"/>
      <c r="M671" s="632"/>
      <c r="N671" s="632"/>
      <c r="O671" s="632"/>
      <c r="P671" s="10"/>
      <c r="Q671" s="421"/>
      <c r="R671" s="421"/>
      <c r="S671" s="421"/>
      <c r="T671" s="421"/>
      <c r="U671" s="421"/>
      <c r="V671" s="421"/>
      <c r="W671" s="421"/>
      <c r="X671" s="9"/>
      <c r="Y671" s="9"/>
      <c r="Z671" s="218"/>
      <c r="AA671" s="9"/>
      <c r="AB671" s="9"/>
      <c r="AC671" s="9"/>
      <c r="AD671" s="9"/>
      <c r="AE671" s="9"/>
      <c r="AF671" s="9"/>
      <c r="AG671" s="9"/>
      <c r="AH671" s="17"/>
    </row>
    <row r="672" spans="4:34" ht="18" x14ac:dyDescent="0.25">
      <c r="D672" s="4"/>
      <c r="E672" s="633"/>
      <c r="F672" s="633"/>
      <c r="G672" s="633"/>
      <c r="H672" s="633"/>
      <c r="I672" s="633"/>
      <c r="J672" s="633"/>
      <c r="K672" s="633"/>
      <c r="L672" s="633"/>
      <c r="M672" s="633"/>
      <c r="N672" s="633"/>
      <c r="O672" s="633"/>
      <c r="P672" s="624" t="s">
        <v>6</v>
      </c>
      <c r="Q672" s="624"/>
      <c r="R672" s="624"/>
      <c r="S672" s="624"/>
      <c r="T672" s="624"/>
      <c r="U672" s="624"/>
      <c r="V672" s="624"/>
      <c r="W672" s="624"/>
      <c r="X672" s="624"/>
      <c r="Y672" s="624"/>
      <c r="Z672" s="625" t="s">
        <v>416</v>
      </c>
      <c r="AA672" s="625"/>
      <c r="AB672" s="625"/>
      <c r="AC672" s="13"/>
      <c r="AD672" s="13"/>
      <c r="AE672" s="13"/>
      <c r="AF672" s="13"/>
      <c r="AG672" s="13"/>
      <c r="AH672" s="17"/>
    </row>
    <row r="673" spans="4:34" x14ac:dyDescent="0.25">
      <c r="D673" s="218"/>
      <c r="E673" s="612"/>
      <c r="F673" s="612"/>
      <c r="G673" s="612"/>
      <c r="H673" s="612"/>
      <c r="I673" s="612"/>
      <c r="J673" s="612"/>
      <c r="K673" s="612"/>
      <c r="L673" s="612"/>
      <c r="M673" s="612"/>
      <c r="N673" s="612"/>
      <c r="O673" s="612"/>
      <c r="P673" s="14"/>
      <c r="Q673" s="14"/>
      <c r="R673" s="417"/>
      <c r="S673" s="417"/>
      <c r="T673" s="416"/>
      <c r="U673" s="11"/>
      <c r="V673" s="11"/>
      <c r="W673" s="9"/>
      <c r="X673" s="9"/>
      <c r="Y673" s="9"/>
      <c r="Z673" s="218"/>
      <c r="AA673" s="9"/>
      <c r="AB673" s="9"/>
      <c r="AC673" s="9"/>
      <c r="AD673" s="9"/>
      <c r="AE673" s="9"/>
      <c r="AF673" s="9"/>
      <c r="AG673" s="9"/>
      <c r="AH673" s="17"/>
    </row>
    <row r="674" spans="4:34" ht="15.75" x14ac:dyDescent="0.25">
      <c r="D674" s="218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23"/>
      <c r="V674" s="23"/>
      <c r="W674" s="613" t="s">
        <v>7</v>
      </c>
      <c r="X674" s="613"/>
      <c r="Y674" s="613"/>
      <c r="Z674" s="613"/>
      <c r="AA674" s="613"/>
      <c r="AB674" s="614">
        <f>+Y698</f>
        <v>330</v>
      </c>
      <c r="AC674" s="614"/>
      <c r="AD674" s="614"/>
      <c r="AE674" s="614"/>
      <c r="AF674" s="614"/>
      <c r="AG674" s="614"/>
      <c r="AH674" s="17"/>
    </row>
    <row r="675" spans="4:34" x14ac:dyDescent="0.25">
      <c r="D675" s="5"/>
      <c r="E675" s="615" t="s">
        <v>8</v>
      </c>
      <c r="F675" s="615"/>
      <c r="G675" s="615"/>
      <c r="H675" s="615"/>
      <c r="I675" s="615"/>
      <c r="J675" s="616" t="s">
        <v>9</v>
      </c>
      <c r="K675" s="616"/>
      <c r="L675" s="616"/>
      <c r="M675" s="616"/>
      <c r="N675" s="616"/>
      <c r="O675" s="616"/>
      <c r="P675" s="616"/>
      <c r="Q675" s="616"/>
      <c r="R675" s="616"/>
      <c r="S675" s="424"/>
      <c r="T675" s="424"/>
      <c r="U675" s="424"/>
      <c r="V675" s="424"/>
      <c r="W675" s="9"/>
      <c r="X675" s="9"/>
      <c r="Y675" s="9"/>
      <c r="Z675" s="218"/>
      <c r="AA675" s="218"/>
      <c r="AB675" s="218"/>
      <c r="AC675" s="9"/>
      <c r="AD675" s="9"/>
      <c r="AE675" s="9"/>
      <c r="AF675" s="9"/>
      <c r="AG675" s="9"/>
      <c r="AH675" s="17"/>
    </row>
    <row r="676" spans="4:34" ht="18.75" customHeight="1" x14ac:dyDescent="0.25">
      <c r="D676" s="6"/>
      <c r="E676" s="617" t="s">
        <v>10</v>
      </c>
      <c r="F676" s="617"/>
      <c r="G676" s="617"/>
      <c r="H676" s="617"/>
      <c r="I676" s="617"/>
      <c r="J676" s="617"/>
      <c r="K676" s="617"/>
      <c r="L676" s="618" t="s">
        <v>373</v>
      </c>
      <c r="M676" s="618"/>
      <c r="N676" s="618"/>
      <c r="O676" s="618"/>
      <c r="P676" s="618"/>
      <c r="Q676" s="618"/>
      <c r="R676" s="618"/>
      <c r="S676" s="618"/>
      <c r="T676" s="618"/>
      <c r="U676" s="618"/>
      <c r="V676" s="618"/>
      <c r="W676" s="618"/>
      <c r="X676" s="618"/>
      <c r="Y676" s="618"/>
      <c r="Z676" s="551" t="s">
        <v>11</v>
      </c>
      <c r="AA676" s="551"/>
      <c r="AB676" s="551"/>
      <c r="AC676" s="551"/>
      <c r="AD676" s="626">
        <v>15583745</v>
      </c>
      <c r="AE676" s="626"/>
      <c r="AF676" s="626"/>
      <c r="AG676" s="626"/>
      <c r="AH676" s="17"/>
    </row>
    <row r="677" spans="4:34" ht="20.25" customHeight="1" x14ac:dyDescent="0.25">
      <c r="D677" s="14"/>
      <c r="E677" s="617" t="s">
        <v>12</v>
      </c>
      <c r="F677" s="617"/>
      <c r="G677" s="617"/>
      <c r="H677" s="617"/>
      <c r="I677" s="617"/>
      <c r="J677" s="551"/>
      <c r="K677" s="551"/>
      <c r="L677" s="551"/>
      <c r="M677" s="551"/>
      <c r="N677" s="551"/>
      <c r="O677" s="551"/>
      <c r="P677" s="551"/>
      <c r="Q677" s="551"/>
      <c r="R677" s="551"/>
      <c r="S677" s="551"/>
      <c r="T677" s="551"/>
      <c r="U677" s="551"/>
      <c r="V677" s="551"/>
      <c r="W677" s="551"/>
      <c r="X677" s="551"/>
      <c r="Y677" s="417"/>
      <c r="Z677" s="551" t="s">
        <v>11</v>
      </c>
      <c r="AA677" s="551"/>
      <c r="AB677" s="551"/>
      <c r="AC677" s="551"/>
      <c r="AD677" s="619"/>
      <c r="AE677" s="619"/>
      <c r="AF677" s="619"/>
      <c r="AG677" s="619"/>
      <c r="AH677" s="17"/>
    </row>
    <row r="678" spans="4:34" x14ac:dyDescent="0.25">
      <c r="D678" s="3"/>
      <c r="E678" s="583" t="s">
        <v>13</v>
      </c>
      <c r="F678" s="583"/>
      <c r="G678" s="583"/>
      <c r="H678" s="583"/>
      <c r="I678" s="583"/>
      <c r="J678" s="648" t="s">
        <v>423</v>
      </c>
      <c r="K678" s="648"/>
      <c r="L678" s="648"/>
      <c r="M678" s="648"/>
      <c r="N678" s="648"/>
      <c r="O678" s="648"/>
      <c r="P678" s="648"/>
      <c r="Q678" s="648"/>
      <c r="R678" s="648"/>
      <c r="S678" s="648"/>
      <c r="T678" s="648"/>
      <c r="U678" s="648"/>
      <c r="V678" s="648"/>
      <c r="W678" s="648"/>
      <c r="X678" s="648"/>
      <c r="Y678" s="648"/>
      <c r="Z678" s="648"/>
      <c r="AA678" s="648"/>
      <c r="AB678" s="648"/>
      <c r="AC678" s="648"/>
      <c r="AD678" s="648"/>
      <c r="AE678" s="648"/>
      <c r="AF678" s="648"/>
      <c r="AG678" s="648"/>
      <c r="AH678" s="17"/>
    </row>
    <row r="679" spans="4:34" ht="12" customHeight="1" x14ac:dyDescent="0.25">
      <c r="D679" s="218"/>
      <c r="E679" s="551" t="s">
        <v>14</v>
      </c>
      <c r="F679" s="551"/>
      <c r="G679" s="551"/>
      <c r="H679" s="551"/>
      <c r="I679" s="551"/>
      <c r="J679" s="649" t="s">
        <v>489</v>
      </c>
      <c r="K679" s="649"/>
      <c r="L679" s="649"/>
      <c r="M679" s="649"/>
      <c r="N679" s="649"/>
      <c r="O679" s="649"/>
      <c r="P679" s="649"/>
      <c r="Q679" s="649"/>
      <c r="R679" s="649"/>
      <c r="S679" s="649"/>
      <c r="T679" s="649"/>
      <c r="U679" s="649"/>
      <c r="V679" s="649"/>
      <c r="W679" s="649"/>
      <c r="X679" s="649"/>
      <c r="Y679" s="649"/>
      <c r="Z679" s="649"/>
      <c r="AA679" s="649"/>
      <c r="AB679" s="649"/>
      <c r="AC679" s="649"/>
      <c r="AD679" s="649"/>
      <c r="AE679" s="649"/>
      <c r="AF679" s="649"/>
      <c r="AG679" s="649"/>
      <c r="AH679" s="17"/>
    </row>
    <row r="680" spans="4:34" ht="14.25" customHeight="1" x14ac:dyDescent="0.25">
      <c r="D680" s="218"/>
      <c r="E680" s="418"/>
      <c r="F680" s="417"/>
      <c r="G680" s="417"/>
      <c r="H680" s="417"/>
      <c r="I680" s="417"/>
      <c r="J680" s="649"/>
      <c r="K680" s="649"/>
      <c r="L680" s="649"/>
      <c r="M680" s="649"/>
      <c r="N680" s="649"/>
      <c r="O680" s="649"/>
      <c r="P680" s="649"/>
      <c r="Q680" s="649"/>
      <c r="R680" s="649"/>
      <c r="S680" s="649"/>
      <c r="T680" s="649"/>
      <c r="U680" s="649"/>
      <c r="V680" s="649"/>
      <c r="W680" s="649"/>
      <c r="X680" s="649"/>
      <c r="Y680" s="649"/>
      <c r="Z680" s="649"/>
      <c r="AA680" s="649"/>
      <c r="AB680" s="649"/>
      <c r="AC680" s="649"/>
      <c r="AD680" s="649"/>
      <c r="AE680" s="649"/>
      <c r="AF680" s="649"/>
      <c r="AG680" s="649"/>
      <c r="AH680" s="17"/>
    </row>
    <row r="681" spans="4:34" ht="15" customHeight="1" x14ac:dyDescent="0.25">
      <c r="D681" s="218"/>
      <c r="E681" s="421"/>
      <c r="F681" s="421"/>
      <c r="G681" s="421"/>
      <c r="H681" s="421"/>
      <c r="I681" s="421"/>
      <c r="J681" s="421"/>
      <c r="K681" s="421"/>
      <c r="L681" s="421"/>
      <c r="M681" s="574"/>
      <c r="N681" s="574"/>
      <c r="O681" s="574"/>
      <c r="P681" s="574"/>
      <c r="Q681" s="574"/>
      <c r="R681" s="574"/>
      <c r="S681" s="574"/>
      <c r="T681" s="574"/>
      <c r="U681" s="574"/>
      <c r="V681" s="574"/>
      <c r="W681" s="574"/>
      <c r="X681" s="574"/>
      <c r="Y681" s="574"/>
      <c r="Z681" s="574"/>
      <c r="AA681" s="420"/>
      <c r="AB681" s="575"/>
      <c r="AC681" s="575"/>
      <c r="AD681" s="575"/>
      <c r="AE681" s="575"/>
      <c r="AF681" s="575"/>
      <c r="AG681" s="575"/>
      <c r="AH681" s="17"/>
    </row>
    <row r="682" spans="4:34" ht="15.75" x14ac:dyDescent="0.25">
      <c r="D682" s="218"/>
      <c r="E682" s="586" t="s">
        <v>15</v>
      </c>
      <c r="F682" s="586"/>
      <c r="G682" s="586"/>
      <c r="H682" s="586"/>
      <c r="I682" s="586"/>
      <c r="J682" s="586"/>
      <c r="K682" s="586"/>
      <c r="L682" s="586"/>
      <c r="M682" s="586"/>
      <c r="N682" s="586"/>
      <c r="O682" s="586"/>
      <c r="P682" s="586"/>
      <c r="Q682" s="586"/>
      <c r="R682" s="586"/>
      <c r="S682" s="586"/>
      <c r="T682" s="586"/>
      <c r="U682" s="586"/>
      <c r="V682" s="586"/>
      <c r="W682" s="586"/>
      <c r="X682" s="586"/>
      <c r="Y682" s="586"/>
      <c r="Z682" s="586"/>
      <c r="AA682" s="586"/>
      <c r="AB682" s="586"/>
      <c r="AC682" s="586"/>
      <c r="AD682" s="586"/>
      <c r="AE682" s="586"/>
      <c r="AF682" s="586"/>
      <c r="AG682" s="586"/>
      <c r="AH682" s="17"/>
    </row>
    <row r="683" spans="4:34" x14ac:dyDescent="0.25">
      <c r="D683" s="418"/>
      <c r="E683" s="9"/>
      <c r="F683" s="587"/>
      <c r="G683" s="587"/>
      <c r="H683" s="587"/>
      <c r="I683" s="588"/>
      <c r="J683" s="588"/>
      <c r="K683" s="588"/>
      <c r="L683" s="587"/>
      <c r="M683" s="587"/>
      <c r="N683" s="587"/>
      <c r="O683" s="587"/>
      <c r="P683" s="587"/>
      <c r="Q683" s="587"/>
      <c r="R683" s="589"/>
      <c r="S683" s="589"/>
      <c r="T683" s="589"/>
      <c r="U683" s="589"/>
      <c r="V683" s="424"/>
      <c r="W683" s="590"/>
      <c r="X683" s="590"/>
      <c r="Y683" s="590"/>
      <c r="Z683" s="417"/>
      <c r="AA683" s="417"/>
      <c r="AB683" s="591"/>
      <c r="AC683" s="591"/>
      <c r="AD683" s="591"/>
      <c r="AE683" s="591"/>
      <c r="AF683" s="591"/>
      <c r="AG683" s="591"/>
      <c r="AH683" s="17"/>
    </row>
    <row r="684" spans="4:34" x14ac:dyDescent="0.25">
      <c r="D684" s="421"/>
      <c r="E684" s="218"/>
      <c r="F684" s="592"/>
      <c r="G684" s="593"/>
      <c r="H684" s="594"/>
      <c r="I684" s="629"/>
      <c r="J684" s="630"/>
      <c r="K684" s="631"/>
      <c r="L684" s="629"/>
      <c r="M684" s="630"/>
      <c r="N684" s="631"/>
      <c r="O684" s="592"/>
      <c r="P684" s="593"/>
      <c r="Q684" s="594"/>
      <c r="R684" s="592"/>
      <c r="S684" s="593"/>
      <c r="T684" s="593"/>
      <c r="U684" s="594"/>
      <c r="V684" s="100"/>
      <c r="W684" s="595"/>
      <c r="X684" s="596"/>
      <c r="Y684" s="597"/>
      <c r="Z684" s="422"/>
      <c r="AA684" s="15"/>
      <c r="AB684" s="592"/>
      <c r="AC684" s="593"/>
      <c r="AD684" s="593"/>
      <c r="AE684" s="593"/>
      <c r="AF684" s="593"/>
      <c r="AG684" s="594"/>
      <c r="AH684" s="17"/>
    </row>
    <row r="685" spans="4:34" ht="15.75" x14ac:dyDescent="0.25">
      <c r="D685" s="20"/>
      <c r="E685" s="416"/>
      <c r="F685" s="416"/>
      <c r="G685" s="416"/>
      <c r="H685" s="416"/>
      <c r="I685" s="416"/>
      <c r="J685" s="416"/>
      <c r="K685" s="416"/>
      <c r="L685" s="416"/>
      <c r="M685" s="416"/>
      <c r="N685" s="416"/>
      <c r="O685" s="416"/>
      <c r="P685" s="416"/>
      <c r="Q685" s="416"/>
      <c r="R685" s="416"/>
      <c r="S685" s="416"/>
      <c r="T685" s="416"/>
      <c r="U685" s="416"/>
      <c r="V685" s="598" t="s">
        <v>18</v>
      </c>
      <c r="W685" s="598"/>
      <c r="X685" s="598"/>
      <c r="Y685" s="598"/>
      <c r="Z685" s="598"/>
      <c r="AA685" s="599"/>
      <c r="AB685" s="600">
        <f>+Y698-AB684</f>
        <v>330</v>
      </c>
      <c r="AC685" s="601"/>
      <c r="AD685" s="601"/>
      <c r="AE685" s="601"/>
      <c r="AF685" s="601"/>
      <c r="AG685" s="602"/>
      <c r="AH685" s="17"/>
    </row>
    <row r="686" spans="4:34" x14ac:dyDescent="0.25">
      <c r="D686" s="9"/>
      <c r="E686" s="9"/>
      <c r="F686" s="9"/>
      <c r="G686" s="9"/>
      <c r="H686" s="9"/>
      <c r="I686" s="603" t="s">
        <v>19</v>
      </c>
      <c r="J686" s="603"/>
      <c r="K686" s="603"/>
      <c r="L686" s="603"/>
      <c r="M686" s="603"/>
      <c r="N686" s="603"/>
      <c r="O686" s="603"/>
      <c r="P686" s="603"/>
      <c r="Q686" s="603"/>
      <c r="R686" s="603"/>
      <c r="S686" s="603"/>
      <c r="T686" s="603"/>
      <c r="U686" s="603"/>
      <c r="V686" s="603"/>
      <c r="W686" s="603"/>
      <c r="X686" s="603"/>
      <c r="Y686" s="604"/>
      <c r="Z686" s="604"/>
      <c r="AA686" s="604"/>
      <c r="AB686" s="604"/>
      <c r="AC686" s="604"/>
      <c r="AD686" s="604"/>
      <c r="AE686" s="604"/>
      <c r="AF686" s="9"/>
      <c r="AG686" s="9"/>
      <c r="AH686" s="17"/>
    </row>
    <row r="687" spans="4:34" x14ac:dyDescent="0.25">
      <c r="D687" s="218"/>
      <c r="E687" s="9"/>
      <c r="F687" s="9"/>
      <c r="G687" s="9"/>
      <c r="H687" s="9"/>
      <c r="I687" s="567" t="s">
        <v>20</v>
      </c>
      <c r="J687" s="568"/>
      <c r="K687" s="567" t="s">
        <v>21</v>
      </c>
      <c r="L687" s="568"/>
      <c r="M687" s="567" t="s">
        <v>22</v>
      </c>
      <c r="N687" s="568"/>
      <c r="O687" s="567" t="s">
        <v>23</v>
      </c>
      <c r="P687" s="568"/>
      <c r="Q687" s="567" t="s">
        <v>24</v>
      </c>
      <c r="R687" s="568"/>
      <c r="S687" s="567" t="s">
        <v>25</v>
      </c>
      <c r="T687" s="568"/>
      <c r="U687" s="569" t="s">
        <v>26</v>
      </c>
      <c r="V687" s="570"/>
      <c r="W687" s="569" t="s">
        <v>47</v>
      </c>
      <c r="X687" s="570"/>
      <c r="Y687" s="571" t="s">
        <v>27</v>
      </c>
      <c r="Z687" s="572"/>
      <c r="AA687" s="572"/>
      <c r="AB687" s="572"/>
      <c r="AC687" s="572"/>
      <c r="AD687" s="572"/>
      <c r="AE687" s="573"/>
      <c r="AF687" s="16"/>
      <c r="AG687" s="16"/>
      <c r="AH687" s="17"/>
    </row>
    <row r="688" spans="4:34" ht="15.75" x14ac:dyDescent="0.25">
      <c r="D688" s="416"/>
      <c r="E688" s="9"/>
      <c r="F688" s="9"/>
      <c r="G688" s="9"/>
      <c r="H688" s="9"/>
      <c r="I688" s="529"/>
      <c r="J688" s="530"/>
      <c r="K688" s="529"/>
      <c r="L688" s="530"/>
      <c r="M688" s="529"/>
      <c r="N688" s="530"/>
      <c r="O688" s="529" t="s">
        <v>294</v>
      </c>
      <c r="P688" s="530"/>
      <c r="Q688" s="529" t="s">
        <v>67</v>
      </c>
      <c r="R688" s="530"/>
      <c r="S688" s="529" t="s">
        <v>35</v>
      </c>
      <c r="T688" s="530"/>
      <c r="U688" s="529" t="s">
        <v>28</v>
      </c>
      <c r="V688" s="530"/>
      <c r="W688" s="529"/>
      <c r="X688" s="530"/>
      <c r="Y688" s="531">
        <v>330</v>
      </c>
      <c r="Z688" s="532"/>
      <c r="AA688" s="532"/>
      <c r="AB688" s="532"/>
      <c r="AC688" s="532"/>
      <c r="AD688" s="532"/>
      <c r="AE688" s="533"/>
      <c r="AF688" s="16"/>
      <c r="AG688" s="16"/>
      <c r="AH688" s="17"/>
    </row>
    <row r="689" spans="4:35" ht="15.75" x14ac:dyDescent="0.25">
      <c r="D689" s="9"/>
      <c r="E689" s="9"/>
      <c r="F689" s="9"/>
      <c r="G689" s="9"/>
      <c r="H689" s="9"/>
      <c r="I689" s="562"/>
      <c r="J689" s="563"/>
      <c r="K689" s="562"/>
      <c r="L689" s="563"/>
      <c r="M689" s="562"/>
      <c r="N689" s="563"/>
      <c r="O689" s="529"/>
      <c r="P689" s="530"/>
      <c r="Q689" s="529"/>
      <c r="R689" s="530"/>
      <c r="S689" s="529"/>
      <c r="T689" s="530"/>
      <c r="U689" s="529"/>
      <c r="V689" s="530"/>
      <c r="W689" s="529"/>
      <c r="X689" s="530"/>
      <c r="Y689" s="531"/>
      <c r="Z689" s="532"/>
      <c r="AA689" s="532"/>
      <c r="AB689" s="532"/>
      <c r="AC689" s="532"/>
      <c r="AD689" s="532"/>
      <c r="AE689" s="533"/>
      <c r="AF689" s="16"/>
      <c r="AG689" s="16"/>
      <c r="AH689" s="17"/>
    </row>
    <row r="690" spans="4:35" ht="15.75" x14ac:dyDescent="0.25">
      <c r="D690" s="9"/>
      <c r="E690" s="9"/>
      <c r="F690" s="9"/>
      <c r="G690" s="9"/>
      <c r="H690" s="9"/>
      <c r="I690" s="562"/>
      <c r="J690" s="563"/>
      <c r="K690" s="562"/>
      <c r="L690" s="563"/>
      <c r="M690" s="562"/>
      <c r="N690" s="563"/>
      <c r="O690" s="529"/>
      <c r="P690" s="530"/>
      <c r="Q690" s="529"/>
      <c r="R690" s="530"/>
      <c r="S690" s="529"/>
      <c r="T690" s="530"/>
      <c r="U690" s="529"/>
      <c r="V690" s="530"/>
      <c r="W690" s="529"/>
      <c r="X690" s="530"/>
      <c r="Y690" s="531"/>
      <c r="Z690" s="532"/>
      <c r="AA690" s="532"/>
      <c r="AB690" s="532"/>
      <c r="AC690" s="532"/>
      <c r="AD690" s="532"/>
      <c r="AE690" s="533"/>
      <c r="AF690" s="16"/>
      <c r="AG690" s="16"/>
      <c r="AH690" s="17"/>
      <c r="AI690" s="148">
        <f>1239.66*2%</f>
        <v>24.793200000000002</v>
      </c>
    </row>
    <row r="691" spans="4:35" ht="15.75" x14ac:dyDescent="0.25">
      <c r="D691" s="9"/>
      <c r="E691" s="9"/>
      <c r="F691" s="9"/>
      <c r="G691" s="9"/>
      <c r="H691" s="9"/>
      <c r="I691" s="562"/>
      <c r="J691" s="563"/>
      <c r="K691" s="562"/>
      <c r="L691" s="563"/>
      <c r="M691" s="562"/>
      <c r="N691" s="563"/>
      <c r="O691" s="529"/>
      <c r="P691" s="530"/>
      <c r="Q691" s="529"/>
      <c r="R691" s="530"/>
      <c r="S691" s="529"/>
      <c r="T691" s="530"/>
      <c r="U691" s="529"/>
      <c r="V691" s="530"/>
      <c r="W691" s="529"/>
      <c r="X691" s="530"/>
      <c r="Y691" s="531"/>
      <c r="Z691" s="532"/>
      <c r="AA691" s="532"/>
      <c r="AB691" s="532"/>
      <c r="AC691" s="532"/>
      <c r="AD691" s="532"/>
      <c r="AE691" s="533"/>
      <c r="AF691" s="16"/>
      <c r="AG691" s="16"/>
      <c r="AH691" s="7"/>
    </row>
    <row r="692" spans="4:35" ht="15.75" x14ac:dyDescent="0.25">
      <c r="D692" s="9"/>
      <c r="E692" s="9"/>
      <c r="F692" s="9"/>
      <c r="G692" s="9"/>
      <c r="H692" s="9"/>
      <c r="I692" s="562"/>
      <c r="J692" s="563"/>
      <c r="K692" s="562"/>
      <c r="L692" s="563"/>
      <c r="M692" s="562"/>
      <c r="N692" s="563"/>
      <c r="O692" s="529"/>
      <c r="P692" s="530"/>
      <c r="Q692" s="529"/>
      <c r="R692" s="530"/>
      <c r="S692" s="529"/>
      <c r="T692" s="530"/>
      <c r="U692" s="529"/>
      <c r="V692" s="530"/>
      <c r="W692" s="529"/>
      <c r="X692" s="530"/>
      <c r="Y692" s="531"/>
      <c r="Z692" s="532"/>
      <c r="AA692" s="532"/>
      <c r="AB692" s="532"/>
      <c r="AC692" s="532"/>
      <c r="AD692" s="532"/>
      <c r="AE692" s="533"/>
      <c r="AF692" s="16"/>
      <c r="AG692" s="16"/>
      <c r="AH692" s="7"/>
    </row>
    <row r="693" spans="4:35" ht="15.75" x14ac:dyDescent="0.25">
      <c r="D693" s="9"/>
      <c r="E693" s="9"/>
      <c r="F693" s="9"/>
      <c r="G693" s="9"/>
      <c r="H693" s="9"/>
      <c r="I693" s="562"/>
      <c r="J693" s="563"/>
      <c r="K693" s="562"/>
      <c r="L693" s="563"/>
      <c r="M693" s="562"/>
      <c r="N693" s="563"/>
      <c r="O693" s="529"/>
      <c r="P693" s="530"/>
      <c r="Q693" s="529"/>
      <c r="R693" s="530"/>
      <c r="S693" s="529"/>
      <c r="T693" s="530"/>
      <c r="U693" s="529"/>
      <c r="V693" s="530"/>
      <c r="W693" s="529"/>
      <c r="X693" s="530"/>
      <c r="Y693" s="531"/>
      <c r="Z693" s="532"/>
      <c r="AA693" s="532"/>
      <c r="AB693" s="532"/>
      <c r="AC693" s="532"/>
      <c r="AD693" s="532"/>
      <c r="AE693" s="533"/>
      <c r="AF693" s="16"/>
      <c r="AG693" s="16"/>
      <c r="AH693" s="7"/>
    </row>
    <row r="694" spans="4:35" ht="15.75" x14ac:dyDescent="0.25">
      <c r="D694" s="9"/>
      <c r="E694" s="9"/>
      <c r="F694" s="9"/>
      <c r="G694" s="9"/>
      <c r="H694" s="9"/>
      <c r="I694" s="562"/>
      <c r="J694" s="563"/>
      <c r="K694" s="562"/>
      <c r="L694" s="563"/>
      <c r="M694" s="562"/>
      <c r="N694" s="563"/>
      <c r="O694" s="529"/>
      <c r="P694" s="530"/>
      <c r="Q694" s="529"/>
      <c r="R694" s="530"/>
      <c r="S694" s="529"/>
      <c r="T694" s="530"/>
      <c r="U694" s="529"/>
      <c r="V694" s="530"/>
      <c r="W694" s="529"/>
      <c r="X694" s="530"/>
      <c r="Y694" s="531"/>
      <c r="Z694" s="532"/>
      <c r="AA694" s="532"/>
      <c r="AB694" s="532"/>
      <c r="AC694" s="532"/>
      <c r="AD694" s="532"/>
      <c r="AE694" s="533"/>
      <c r="AF694" s="16"/>
      <c r="AG694" s="16"/>
      <c r="AH694" s="17"/>
    </row>
    <row r="695" spans="4:35" ht="15.75" x14ac:dyDescent="0.25">
      <c r="D695" s="9"/>
      <c r="E695" s="9"/>
      <c r="F695" s="9"/>
      <c r="G695" s="9"/>
      <c r="H695" s="9"/>
      <c r="I695" s="529"/>
      <c r="J695" s="530"/>
      <c r="K695" s="529"/>
      <c r="L695" s="530"/>
      <c r="M695" s="529"/>
      <c r="N695" s="530"/>
      <c r="O695" s="529"/>
      <c r="P695" s="530"/>
      <c r="Q695" s="529"/>
      <c r="R695" s="530"/>
      <c r="S695" s="529"/>
      <c r="T695" s="530"/>
      <c r="U695" s="529"/>
      <c r="V695" s="530"/>
      <c r="W695" s="529"/>
      <c r="X695" s="530"/>
      <c r="Y695" s="531"/>
      <c r="Z695" s="532"/>
      <c r="AA695" s="532"/>
      <c r="AB695" s="532"/>
      <c r="AC695" s="532"/>
      <c r="AD695" s="532"/>
      <c r="AE695" s="533"/>
      <c r="AF695" s="16"/>
      <c r="AG695" s="16"/>
      <c r="AH695" s="17"/>
    </row>
    <row r="696" spans="4:35" ht="15.75" x14ac:dyDescent="0.25">
      <c r="D696" s="9"/>
      <c r="E696" s="9"/>
      <c r="F696" s="9"/>
      <c r="G696" s="9"/>
      <c r="H696" s="9"/>
      <c r="I696" s="529"/>
      <c r="J696" s="530"/>
      <c r="K696" s="529"/>
      <c r="L696" s="530"/>
      <c r="M696" s="529"/>
      <c r="N696" s="530"/>
      <c r="O696" s="529"/>
      <c r="P696" s="530"/>
      <c r="Q696" s="529"/>
      <c r="R696" s="530"/>
      <c r="S696" s="529"/>
      <c r="T696" s="530"/>
      <c r="U696" s="529"/>
      <c r="V696" s="530"/>
      <c r="W696" s="529"/>
      <c r="X696" s="530"/>
      <c r="Y696" s="531"/>
      <c r="Z696" s="532"/>
      <c r="AA696" s="532"/>
      <c r="AB696" s="532"/>
      <c r="AC696" s="532"/>
      <c r="AD696" s="532"/>
      <c r="AE696" s="533"/>
      <c r="AF696" s="16"/>
      <c r="AG696" s="16"/>
      <c r="AH696" s="17"/>
    </row>
    <row r="697" spans="4:35" ht="15.75" x14ac:dyDescent="0.25">
      <c r="D697" s="9"/>
      <c r="E697" s="9"/>
      <c r="F697" s="9"/>
      <c r="G697" s="9"/>
      <c r="H697" s="9"/>
      <c r="I697" s="529"/>
      <c r="J697" s="530"/>
      <c r="K697" s="529"/>
      <c r="L697" s="530"/>
      <c r="M697" s="529"/>
      <c r="N697" s="530"/>
      <c r="O697" s="529"/>
      <c r="P697" s="530"/>
      <c r="Q697" s="529"/>
      <c r="R697" s="530"/>
      <c r="S697" s="529"/>
      <c r="T697" s="530"/>
      <c r="U697" s="529"/>
      <c r="V697" s="530"/>
      <c r="W697" s="529"/>
      <c r="X697" s="530"/>
      <c r="Y697" s="531"/>
      <c r="Z697" s="532"/>
      <c r="AA697" s="532"/>
      <c r="AB697" s="532"/>
      <c r="AC697" s="532"/>
      <c r="AD697" s="532"/>
      <c r="AE697" s="533"/>
      <c r="AF697" s="16"/>
      <c r="AG697" s="16"/>
      <c r="AH697" s="17"/>
    </row>
    <row r="698" spans="4:35" ht="16.5" thickBot="1" x14ac:dyDescent="0.3">
      <c r="D698" s="9"/>
      <c r="E698" s="9"/>
      <c r="F698" s="9"/>
      <c r="G698" s="9"/>
      <c r="H698" s="9"/>
      <c r="I698" s="534"/>
      <c r="J698" s="535"/>
      <c r="K698" s="534"/>
      <c r="L698" s="535"/>
      <c r="M698" s="534"/>
      <c r="N698" s="535"/>
      <c r="O698" s="534"/>
      <c r="P698" s="535"/>
      <c r="Q698" s="534"/>
      <c r="R698" s="535"/>
      <c r="S698" s="536"/>
      <c r="T698" s="537"/>
      <c r="U698" s="538" t="s">
        <v>29</v>
      </c>
      <c r="V698" s="539"/>
      <c r="W698" s="539"/>
      <c r="X698" s="540"/>
      <c r="Y698" s="541">
        <f>SUM(Y688:AE697)</f>
        <v>330</v>
      </c>
      <c r="Z698" s="542"/>
      <c r="AA698" s="542"/>
      <c r="AB698" s="542"/>
      <c r="AC698" s="542"/>
      <c r="AD698" s="542"/>
      <c r="AE698" s="543"/>
      <c r="AF698" s="9"/>
      <c r="AG698" s="16"/>
      <c r="AH698" s="17"/>
    </row>
    <row r="699" spans="4:35" ht="15.75" thickBot="1" x14ac:dyDescent="0.3">
      <c r="D699" s="9"/>
      <c r="E699" s="9"/>
      <c r="F699" s="9"/>
      <c r="G699" s="9"/>
      <c r="H699" s="544" t="s">
        <v>30</v>
      </c>
      <c r="I699" s="545"/>
      <c r="J699" s="545"/>
      <c r="K699" s="545"/>
      <c r="L699" s="545"/>
      <c r="M699" s="545"/>
      <c r="N699" s="545"/>
      <c r="O699" s="545"/>
      <c r="P699" s="545"/>
      <c r="Q699" s="545"/>
      <c r="R699" s="545"/>
      <c r="S699" s="546"/>
      <c r="T699" s="22"/>
      <c r="U699" s="544" t="s">
        <v>31</v>
      </c>
      <c r="V699" s="545"/>
      <c r="W699" s="545"/>
      <c r="X699" s="545"/>
      <c r="Y699" s="545"/>
      <c r="Z699" s="545"/>
      <c r="AA699" s="545"/>
      <c r="AB699" s="545"/>
      <c r="AC699" s="545"/>
      <c r="AD699" s="545"/>
      <c r="AE699" s="545"/>
      <c r="AF699" s="546"/>
      <c r="AG699" s="16"/>
      <c r="AH699" s="17"/>
    </row>
    <row r="700" spans="4:35" x14ac:dyDescent="0.25">
      <c r="D700" s="9"/>
      <c r="E700" s="218"/>
      <c r="F700" s="218"/>
      <c r="G700" s="218"/>
      <c r="H700" s="547"/>
      <c r="I700" s="548"/>
      <c r="J700" s="548"/>
      <c r="K700" s="548"/>
      <c r="L700" s="548"/>
      <c r="M700" s="548"/>
      <c r="N700" s="548"/>
      <c r="O700" s="548"/>
      <c r="P700" s="548"/>
      <c r="Q700" s="548"/>
      <c r="R700" s="548"/>
      <c r="S700" s="549"/>
      <c r="T700" s="417"/>
      <c r="U700" s="547"/>
      <c r="V700" s="548"/>
      <c r="W700" s="548"/>
      <c r="X700" s="548"/>
      <c r="Y700" s="548"/>
      <c r="Z700" s="548"/>
      <c r="AA700" s="548"/>
      <c r="AB700" s="548"/>
      <c r="AC700" s="548"/>
      <c r="AD700" s="548"/>
      <c r="AE700" s="548"/>
      <c r="AF700" s="549"/>
      <c r="AG700" s="15"/>
      <c r="AH700" s="17"/>
    </row>
    <row r="701" spans="4:35" x14ac:dyDescent="0.25">
      <c r="D701" s="9"/>
      <c r="E701" s="218"/>
      <c r="F701" s="218"/>
      <c r="G701" s="218"/>
      <c r="H701" s="550"/>
      <c r="I701" s="551"/>
      <c r="J701" s="551"/>
      <c r="K701" s="551"/>
      <c r="L701" s="551"/>
      <c r="M701" s="551"/>
      <c r="N701" s="551"/>
      <c r="O701" s="551"/>
      <c r="P701" s="551"/>
      <c r="Q701" s="551"/>
      <c r="R701" s="551"/>
      <c r="S701" s="552"/>
      <c r="T701" s="417"/>
      <c r="U701" s="550"/>
      <c r="V701" s="551"/>
      <c r="W701" s="551"/>
      <c r="X701" s="551"/>
      <c r="Y701" s="551"/>
      <c r="Z701" s="551"/>
      <c r="AA701" s="551"/>
      <c r="AB701" s="551"/>
      <c r="AC701" s="551"/>
      <c r="AD701" s="551"/>
      <c r="AE701" s="551"/>
      <c r="AF701" s="552"/>
      <c r="AG701" s="15"/>
      <c r="AH701" s="17"/>
    </row>
    <row r="702" spans="4:35" x14ac:dyDescent="0.25">
      <c r="D702" s="9"/>
      <c r="E702" s="218"/>
      <c r="F702" s="218"/>
      <c r="G702" s="218"/>
      <c r="H702" s="550"/>
      <c r="I702" s="551"/>
      <c r="J702" s="551"/>
      <c r="K702" s="551"/>
      <c r="L702" s="551"/>
      <c r="M702" s="551"/>
      <c r="N702" s="551"/>
      <c r="O702" s="551"/>
      <c r="P702" s="551"/>
      <c r="Q702" s="551"/>
      <c r="R702" s="551"/>
      <c r="S702" s="552"/>
      <c r="T702" s="417"/>
      <c r="U702" s="550"/>
      <c r="V702" s="551"/>
      <c r="W702" s="551"/>
      <c r="X702" s="551"/>
      <c r="Y702" s="551"/>
      <c r="Z702" s="551"/>
      <c r="AA702" s="551"/>
      <c r="AB702" s="551"/>
      <c r="AC702" s="551"/>
      <c r="AD702" s="551"/>
      <c r="AE702" s="551"/>
      <c r="AF702" s="552"/>
      <c r="AG702" s="15"/>
      <c r="AH702" s="17"/>
    </row>
    <row r="703" spans="4:35" ht="15.75" thickBot="1" x14ac:dyDescent="0.3">
      <c r="D703" s="9"/>
      <c r="E703" s="218"/>
      <c r="F703" s="218"/>
      <c r="G703" s="218"/>
      <c r="H703" s="553"/>
      <c r="I703" s="554"/>
      <c r="J703" s="554"/>
      <c r="K703" s="554"/>
      <c r="L703" s="554"/>
      <c r="M703" s="554"/>
      <c r="N703" s="554"/>
      <c r="O703" s="554"/>
      <c r="P703" s="554"/>
      <c r="Q703" s="554"/>
      <c r="R703" s="554"/>
      <c r="S703" s="555"/>
      <c r="T703" s="417"/>
      <c r="U703" s="553"/>
      <c r="V703" s="554"/>
      <c r="W703" s="554"/>
      <c r="X703" s="554"/>
      <c r="Y703" s="554"/>
      <c r="Z703" s="554"/>
      <c r="AA703" s="554"/>
      <c r="AB703" s="554"/>
      <c r="AC703" s="554"/>
      <c r="AD703" s="554"/>
      <c r="AE703" s="554"/>
      <c r="AF703" s="555"/>
      <c r="AG703" s="15"/>
      <c r="AH703" s="17"/>
    </row>
    <row r="704" spans="4:35" ht="15.75" thickBot="1" x14ac:dyDescent="0.3">
      <c r="D704" s="9"/>
      <c r="E704" s="218"/>
      <c r="F704" s="218"/>
      <c r="G704" s="218"/>
      <c r="H704" s="517" t="s">
        <v>32</v>
      </c>
      <c r="I704" s="518"/>
      <c r="J704" s="518"/>
      <c r="K704" s="519">
        <v>45678</v>
      </c>
      <c r="L704" s="519"/>
      <c r="M704" s="519"/>
      <c r="N704" s="519"/>
      <c r="O704" s="519"/>
      <c r="P704" s="519"/>
      <c r="Q704" s="519"/>
      <c r="R704" s="519"/>
      <c r="S704" s="520"/>
      <c r="T704" s="417"/>
      <c r="U704" s="517" t="s">
        <v>32</v>
      </c>
      <c r="V704" s="518"/>
      <c r="W704" s="518"/>
      <c r="X704" s="521"/>
      <c r="Y704" s="521"/>
      <c r="Z704" s="521"/>
      <c r="AA704" s="521"/>
      <c r="AB704" s="521"/>
      <c r="AC704" s="521"/>
      <c r="AD704" s="521"/>
      <c r="AE704" s="521"/>
      <c r="AF704" s="522"/>
      <c r="AG704" s="15"/>
      <c r="AH704" s="17"/>
    </row>
    <row r="705" spans="4:34" ht="15.75" thickBot="1" x14ac:dyDescent="0.3">
      <c r="D705" s="218"/>
      <c r="E705" s="218"/>
      <c r="F705" s="218"/>
      <c r="G705" s="218"/>
      <c r="H705" s="523" t="s">
        <v>33</v>
      </c>
      <c r="I705" s="524"/>
      <c r="J705" s="524"/>
      <c r="K705" s="524"/>
      <c r="L705" s="524"/>
      <c r="M705" s="524"/>
      <c r="N705" s="524"/>
      <c r="O705" s="524"/>
      <c r="P705" s="524"/>
      <c r="Q705" s="524"/>
      <c r="R705" s="524"/>
      <c r="S705" s="525"/>
      <c r="T705" s="7"/>
      <c r="U705" s="523" t="s">
        <v>34</v>
      </c>
      <c r="V705" s="524"/>
      <c r="W705" s="524"/>
      <c r="X705" s="524"/>
      <c r="Y705" s="524"/>
      <c r="Z705" s="524"/>
      <c r="AA705" s="524"/>
      <c r="AB705" s="524"/>
      <c r="AC705" s="524"/>
      <c r="AD705" s="524"/>
      <c r="AE705" s="524"/>
      <c r="AF705" s="525"/>
      <c r="AG705" s="15"/>
      <c r="AH705" s="17"/>
    </row>
    <row r="706" spans="4:34" x14ac:dyDescent="0.25">
      <c r="D706" s="218"/>
      <c r="E706" s="218"/>
      <c r="F706" s="218"/>
      <c r="G706" s="218"/>
      <c r="H706" s="526"/>
      <c r="I706" s="527"/>
      <c r="J706" s="527"/>
      <c r="K706" s="527"/>
      <c r="L706" s="527"/>
      <c r="M706" s="527"/>
      <c r="N706" s="527"/>
      <c r="O706" s="527"/>
      <c r="P706" s="527"/>
      <c r="Q706" s="527"/>
      <c r="R706" s="527"/>
      <c r="S706" s="528"/>
      <c r="T706" s="7"/>
      <c r="U706" s="526"/>
      <c r="V706" s="527"/>
      <c r="W706" s="527"/>
      <c r="X706" s="527"/>
      <c r="Y706" s="527"/>
      <c r="Z706" s="527"/>
      <c r="AA706" s="527"/>
      <c r="AB706" s="527"/>
      <c r="AC706" s="527"/>
      <c r="AD706" s="527"/>
      <c r="AE706" s="527"/>
      <c r="AF706" s="528"/>
      <c r="AG706" s="15"/>
      <c r="AH706" s="17"/>
    </row>
    <row r="707" spans="4:34" x14ac:dyDescent="0.25">
      <c r="D707" s="218"/>
      <c r="E707" s="218"/>
      <c r="F707" s="218"/>
      <c r="G707" s="218"/>
      <c r="H707" s="556"/>
      <c r="I707" s="557"/>
      <c r="J707" s="557"/>
      <c r="K707" s="557"/>
      <c r="L707" s="557"/>
      <c r="M707" s="557"/>
      <c r="N707" s="557"/>
      <c r="O707" s="557"/>
      <c r="P707" s="557"/>
      <c r="Q707" s="557"/>
      <c r="R707" s="557"/>
      <c r="S707" s="558"/>
      <c r="T707" s="7"/>
      <c r="U707" s="556"/>
      <c r="V707" s="557"/>
      <c r="W707" s="557"/>
      <c r="X707" s="557"/>
      <c r="Y707" s="557"/>
      <c r="Z707" s="557"/>
      <c r="AA707" s="557"/>
      <c r="AB707" s="557"/>
      <c r="AC707" s="557"/>
      <c r="AD707" s="557"/>
      <c r="AE707" s="557"/>
      <c r="AF707" s="558"/>
      <c r="AG707" s="218"/>
      <c r="AH707" s="17"/>
    </row>
    <row r="708" spans="4:34" x14ac:dyDescent="0.25">
      <c r="D708" s="218"/>
      <c r="E708" s="218"/>
      <c r="F708" s="218"/>
      <c r="G708" s="218"/>
      <c r="H708" s="556"/>
      <c r="I708" s="557"/>
      <c r="J708" s="557"/>
      <c r="K708" s="557"/>
      <c r="L708" s="557"/>
      <c r="M708" s="557"/>
      <c r="N708" s="557"/>
      <c r="O708" s="557"/>
      <c r="P708" s="557"/>
      <c r="Q708" s="557"/>
      <c r="R708" s="557"/>
      <c r="S708" s="558"/>
      <c r="T708" s="7"/>
      <c r="U708" s="556"/>
      <c r="V708" s="557"/>
      <c r="W708" s="557"/>
      <c r="X708" s="557"/>
      <c r="Y708" s="557"/>
      <c r="Z708" s="557"/>
      <c r="AA708" s="557"/>
      <c r="AB708" s="557"/>
      <c r="AC708" s="557"/>
      <c r="AD708" s="557"/>
      <c r="AE708" s="557"/>
      <c r="AF708" s="558"/>
      <c r="AG708" s="218"/>
      <c r="AH708" s="17"/>
    </row>
    <row r="709" spans="4:34" ht="15.75" thickBot="1" x14ac:dyDescent="0.3">
      <c r="D709" s="218"/>
      <c r="E709" s="218"/>
      <c r="F709" s="218"/>
      <c r="G709" s="218"/>
      <c r="H709" s="559"/>
      <c r="I709" s="560"/>
      <c r="J709" s="560"/>
      <c r="K709" s="560"/>
      <c r="L709" s="560"/>
      <c r="M709" s="560"/>
      <c r="N709" s="560"/>
      <c r="O709" s="560"/>
      <c r="P709" s="560"/>
      <c r="Q709" s="560"/>
      <c r="R709" s="560"/>
      <c r="S709" s="561"/>
      <c r="T709" s="7"/>
      <c r="U709" s="559"/>
      <c r="V709" s="560"/>
      <c r="W709" s="560"/>
      <c r="X709" s="560"/>
      <c r="Y709" s="560"/>
      <c r="Z709" s="560"/>
      <c r="AA709" s="560"/>
      <c r="AB709" s="560"/>
      <c r="AC709" s="560"/>
      <c r="AD709" s="560"/>
      <c r="AE709" s="560"/>
      <c r="AF709" s="561"/>
      <c r="AG709" s="218"/>
      <c r="AH709" s="17"/>
    </row>
    <row r="710" spans="4:34" ht="15.75" thickBot="1" x14ac:dyDescent="0.3">
      <c r="D710" s="218"/>
      <c r="E710" s="218"/>
      <c r="F710" s="218"/>
      <c r="G710" s="417"/>
      <c r="H710" s="517" t="s">
        <v>32</v>
      </c>
      <c r="I710" s="518"/>
      <c r="J710" s="518"/>
      <c r="K710" s="521"/>
      <c r="L710" s="521"/>
      <c r="M710" s="521"/>
      <c r="N710" s="521"/>
      <c r="O710" s="521"/>
      <c r="P710" s="521"/>
      <c r="Q710" s="521"/>
      <c r="R710" s="521"/>
      <c r="S710" s="522"/>
      <c r="T710" s="35"/>
      <c r="U710" s="517" t="s">
        <v>32</v>
      </c>
      <c r="V710" s="518"/>
      <c r="W710" s="518"/>
      <c r="X710" s="521"/>
      <c r="Y710" s="521"/>
      <c r="Z710" s="521"/>
      <c r="AA710" s="521"/>
      <c r="AB710" s="521"/>
      <c r="AC710" s="521"/>
      <c r="AD710" s="521"/>
      <c r="AE710" s="521"/>
      <c r="AF710" s="522"/>
      <c r="AG710" s="218"/>
      <c r="AH710" s="17"/>
    </row>
    <row r="711" spans="4:34" x14ac:dyDescent="0.25"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17"/>
    </row>
    <row r="712" spans="4:34" x14ac:dyDescent="0.25">
      <c r="D712" s="218"/>
      <c r="E712" s="218"/>
      <c r="F712" s="218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17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8"/>
      <c r="AG712" s="17"/>
      <c r="AH712" s="7"/>
    </row>
    <row r="713" spans="4:34" x14ac:dyDescent="0.25">
      <c r="D713" s="218"/>
      <c r="E713" s="218"/>
      <c r="F713" s="218"/>
      <c r="G713" s="221"/>
      <c r="H713" s="221"/>
      <c r="I713" s="221"/>
      <c r="J713" s="221"/>
      <c r="K713" s="229"/>
      <c r="L713" s="229"/>
      <c r="M713" s="229"/>
      <c r="N713" s="229"/>
      <c r="O713" s="229"/>
      <c r="P713" s="229"/>
      <c r="Q713" s="229"/>
      <c r="R713" s="229"/>
      <c r="S713" s="229"/>
      <c r="T713" s="17"/>
      <c r="U713" s="221"/>
      <c r="V713" s="221"/>
      <c r="W713" s="221"/>
      <c r="X713" s="229"/>
      <c r="Y713" s="229"/>
      <c r="Z713" s="229"/>
      <c r="AA713" s="229"/>
      <c r="AB713" s="229"/>
      <c r="AC713" s="229"/>
      <c r="AD713" s="229"/>
      <c r="AE713" s="229"/>
      <c r="AF713" s="229"/>
      <c r="AG713" s="218"/>
      <c r="AH713" s="7"/>
    </row>
    <row r="714" spans="4:34" x14ac:dyDescent="0.25">
      <c r="D714" s="7"/>
      <c r="E714" s="7"/>
      <c r="F714" s="566" t="s">
        <v>36</v>
      </c>
      <c r="G714" s="566"/>
      <c r="H714" s="566"/>
      <c r="I714" s="566"/>
      <c r="J714" s="566"/>
      <c r="K714" s="566"/>
      <c r="L714" s="566"/>
      <c r="M714" s="566"/>
      <c r="N714" s="566"/>
      <c r="O714" s="566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17"/>
    </row>
    <row r="715" spans="4:34" x14ac:dyDescent="0.25">
      <c r="D715" s="425"/>
      <c r="E715" s="423"/>
      <c r="F715" s="566" t="s">
        <v>0</v>
      </c>
      <c r="G715" s="566"/>
      <c r="H715" s="566"/>
      <c r="I715" s="566"/>
      <c r="J715" s="566"/>
      <c r="K715" s="566"/>
      <c r="L715" s="566"/>
      <c r="M715" s="566"/>
      <c r="N715" s="566"/>
      <c r="O715" s="566"/>
      <c r="P715" s="10"/>
      <c r="Q715" s="421"/>
      <c r="R715" s="421"/>
      <c r="S715" s="421"/>
      <c r="T715" s="421"/>
      <c r="U715" s="421"/>
      <c r="V715" s="421"/>
      <c r="W715" s="421"/>
      <c r="X715" s="9"/>
      <c r="Y715" s="9"/>
      <c r="Z715" s="218"/>
      <c r="AA715" s="9"/>
      <c r="AB715" s="9"/>
      <c r="AC715" s="9"/>
      <c r="AD715" s="9"/>
      <c r="AE715" s="9"/>
      <c r="AF715" s="9"/>
      <c r="AG715" s="9"/>
      <c r="AH715" s="17"/>
    </row>
    <row r="716" spans="4:34" x14ac:dyDescent="0.25">
      <c r="D716" s="419"/>
      <c r="E716" s="566" t="s">
        <v>1</v>
      </c>
      <c r="F716" s="566"/>
      <c r="G716" s="566"/>
      <c r="H716" s="566"/>
      <c r="I716" s="566"/>
      <c r="J716" s="566"/>
      <c r="K716" s="566"/>
      <c r="L716" s="566"/>
      <c r="M716" s="566"/>
      <c r="N716" s="566"/>
      <c r="O716" s="566"/>
      <c r="P716" s="10"/>
      <c r="Q716" s="11"/>
      <c r="R716" s="11"/>
      <c r="S716" s="218"/>
      <c r="T716" s="417"/>
      <c r="U716" s="417"/>
      <c r="V716" s="417"/>
      <c r="W716" s="583" t="s">
        <v>2</v>
      </c>
      <c r="X716" s="583"/>
      <c r="Y716" s="583"/>
      <c r="Z716" s="12" t="s">
        <v>366</v>
      </c>
      <c r="AA716" s="424" t="s">
        <v>46</v>
      </c>
      <c r="AB716" s="621" t="s">
        <v>383</v>
      </c>
      <c r="AC716" s="621"/>
      <c r="AD716" s="621"/>
      <c r="AE716" s="11" t="s">
        <v>3</v>
      </c>
      <c r="AF716" s="622">
        <v>2025</v>
      </c>
      <c r="AG716" s="622"/>
      <c r="AH716" s="17"/>
    </row>
    <row r="717" spans="4:34" x14ac:dyDescent="0.25">
      <c r="D717" s="29"/>
      <c r="E717" s="566" t="s">
        <v>4</v>
      </c>
      <c r="F717" s="566"/>
      <c r="G717" s="566"/>
      <c r="H717" s="566"/>
      <c r="I717" s="566"/>
      <c r="J717" s="566"/>
      <c r="K717" s="566"/>
      <c r="L717" s="566"/>
      <c r="M717" s="566"/>
      <c r="N717" s="566"/>
      <c r="O717" s="566"/>
      <c r="P717" s="10"/>
      <c r="Q717" s="421"/>
      <c r="R717" s="424"/>
      <c r="S717" s="424"/>
      <c r="T717" s="424"/>
      <c r="U717" s="424"/>
      <c r="V717" s="424"/>
      <c r="W717" s="424"/>
      <c r="X717" s="424"/>
      <c r="Y717" s="424"/>
      <c r="Z717" s="417"/>
      <c r="AA717" s="424"/>
      <c r="AB717" s="9"/>
      <c r="AC717" s="9"/>
      <c r="AD717" s="9"/>
      <c r="AE717" s="9"/>
      <c r="AF717" s="9"/>
      <c r="AG717" s="9"/>
      <c r="AH717" s="17"/>
    </row>
    <row r="718" spans="4:34" x14ac:dyDescent="0.25">
      <c r="D718" s="29"/>
      <c r="E718" s="632" t="s">
        <v>5</v>
      </c>
      <c r="F718" s="632"/>
      <c r="G718" s="632"/>
      <c r="H718" s="632"/>
      <c r="I718" s="632"/>
      <c r="J718" s="632"/>
      <c r="K718" s="632"/>
      <c r="L718" s="632"/>
      <c r="M718" s="632"/>
      <c r="N718" s="632"/>
      <c r="O718" s="632"/>
      <c r="P718" s="10"/>
      <c r="Q718" s="421"/>
      <c r="R718" s="421"/>
      <c r="S718" s="421"/>
      <c r="T718" s="421"/>
      <c r="U718" s="421"/>
      <c r="V718" s="421"/>
      <c r="W718" s="421"/>
      <c r="X718" s="9"/>
      <c r="Y718" s="9"/>
      <c r="Z718" s="218"/>
      <c r="AA718" s="9"/>
      <c r="AB718" s="9"/>
      <c r="AC718" s="9"/>
      <c r="AD718" s="9"/>
      <c r="AE718" s="9"/>
      <c r="AF718" s="9"/>
      <c r="AG718" s="9"/>
      <c r="AH718" s="17"/>
    </row>
    <row r="719" spans="4:34" ht="18" x14ac:dyDescent="0.25">
      <c r="D719" s="4"/>
      <c r="E719" s="633"/>
      <c r="F719" s="633"/>
      <c r="G719" s="633"/>
      <c r="H719" s="633"/>
      <c r="I719" s="633"/>
      <c r="J719" s="633"/>
      <c r="K719" s="633"/>
      <c r="L719" s="633"/>
      <c r="M719" s="633"/>
      <c r="N719" s="633"/>
      <c r="O719" s="633"/>
      <c r="P719" s="624" t="s">
        <v>6</v>
      </c>
      <c r="Q719" s="624"/>
      <c r="R719" s="624"/>
      <c r="S719" s="624"/>
      <c r="T719" s="624"/>
      <c r="U719" s="624"/>
      <c r="V719" s="624"/>
      <c r="W719" s="624"/>
      <c r="X719" s="624"/>
      <c r="Y719" s="624"/>
      <c r="Z719" s="625" t="s">
        <v>436</v>
      </c>
      <c r="AA719" s="625"/>
      <c r="AB719" s="625"/>
      <c r="AC719" s="13"/>
      <c r="AD719" s="13"/>
      <c r="AE719" s="13"/>
      <c r="AF719" s="13"/>
      <c r="AG719" s="13"/>
      <c r="AH719" s="17"/>
    </row>
    <row r="720" spans="4:34" x14ac:dyDescent="0.25">
      <c r="D720" s="218"/>
      <c r="E720" s="612"/>
      <c r="F720" s="612"/>
      <c r="G720" s="612"/>
      <c r="H720" s="612"/>
      <c r="I720" s="612"/>
      <c r="J720" s="612"/>
      <c r="K720" s="612"/>
      <c r="L720" s="612"/>
      <c r="M720" s="612"/>
      <c r="N720" s="612"/>
      <c r="O720" s="612"/>
      <c r="P720" s="14"/>
      <c r="Q720" s="14"/>
      <c r="R720" s="417"/>
      <c r="S720" s="417"/>
      <c r="T720" s="416"/>
      <c r="U720" s="11"/>
      <c r="V720" s="11"/>
      <c r="W720" s="9"/>
      <c r="X720" s="9"/>
      <c r="Y720" s="9"/>
      <c r="Z720" s="218"/>
      <c r="AA720" s="9"/>
      <c r="AB720" s="9"/>
      <c r="AC720" s="9"/>
      <c r="AD720" s="9"/>
      <c r="AE720" s="9"/>
      <c r="AF720" s="9"/>
      <c r="AG720" s="9"/>
      <c r="AH720" s="17"/>
    </row>
    <row r="721" spans="4:35" ht="15.75" x14ac:dyDescent="0.25">
      <c r="D721" s="218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23"/>
      <c r="V721" s="23"/>
      <c r="W721" s="613" t="s">
        <v>7</v>
      </c>
      <c r="X721" s="613"/>
      <c r="Y721" s="613"/>
      <c r="Z721" s="613"/>
      <c r="AA721" s="613"/>
      <c r="AB721" s="614">
        <f>+Y745</f>
        <v>21909.03</v>
      </c>
      <c r="AC721" s="614"/>
      <c r="AD721" s="614"/>
      <c r="AE721" s="614"/>
      <c r="AF721" s="614"/>
      <c r="AG721" s="614"/>
      <c r="AH721" s="17"/>
    </row>
    <row r="722" spans="4:35" x14ac:dyDescent="0.25">
      <c r="D722" s="5"/>
      <c r="E722" s="615" t="s">
        <v>8</v>
      </c>
      <c r="F722" s="615"/>
      <c r="G722" s="615"/>
      <c r="H722" s="615"/>
      <c r="I722" s="615"/>
      <c r="J722" s="616" t="s">
        <v>9</v>
      </c>
      <c r="K722" s="616"/>
      <c r="L722" s="616"/>
      <c r="M722" s="616"/>
      <c r="N722" s="616"/>
      <c r="O722" s="616"/>
      <c r="P722" s="616"/>
      <c r="Q722" s="616"/>
      <c r="R722" s="616"/>
      <c r="S722" s="424"/>
      <c r="T722" s="424"/>
      <c r="U722" s="424"/>
      <c r="V722" s="424"/>
      <c r="W722" s="9"/>
      <c r="X722" s="9"/>
      <c r="Y722" s="9"/>
      <c r="Z722" s="218"/>
      <c r="AA722" s="218"/>
      <c r="AB722" s="218"/>
      <c r="AC722" s="9"/>
      <c r="AD722" s="9"/>
      <c r="AE722" s="9"/>
      <c r="AF722" s="9"/>
      <c r="AG722" s="9"/>
      <c r="AH722" s="17"/>
    </row>
    <row r="723" spans="4:35" ht="27" customHeight="1" x14ac:dyDescent="0.25">
      <c r="D723" s="6"/>
      <c r="E723" s="617" t="s">
        <v>10</v>
      </c>
      <c r="F723" s="617"/>
      <c r="G723" s="617"/>
      <c r="H723" s="617"/>
      <c r="I723" s="617"/>
      <c r="J723" s="617"/>
      <c r="K723" s="617"/>
      <c r="L723" s="618" t="s">
        <v>371</v>
      </c>
      <c r="M723" s="618"/>
      <c r="N723" s="618"/>
      <c r="O723" s="618"/>
      <c r="P723" s="618"/>
      <c r="Q723" s="618"/>
      <c r="R723" s="618"/>
      <c r="S723" s="618"/>
      <c r="T723" s="618"/>
      <c r="U723" s="618"/>
      <c r="V723" s="618"/>
      <c r="W723" s="618"/>
      <c r="X723" s="618"/>
      <c r="Y723" s="618"/>
      <c r="Z723" s="551" t="s">
        <v>11</v>
      </c>
      <c r="AA723" s="551"/>
      <c r="AB723" s="551"/>
      <c r="AC723" s="551"/>
      <c r="AD723" s="626" t="s">
        <v>372</v>
      </c>
      <c r="AE723" s="626"/>
      <c r="AF723" s="626"/>
      <c r="AG723" s="626"/>
      <c r="AH723" s="17"/>
    </row>
    <row r="724" spans="4:35" ht="15.75" customHeight="1" x14ac:dyDescent="0.25">
      <c r="D724" s="14"/>
      <c r="E724" s="617" t="s">
        <v>12</v>
      </c>
      <c r="F724" s="617"/>
      <c r="G724" s="617"/>
      <c r="H724" s="617"/>
      <c r="I724" s="617"/>
      <c r="J724" s="551"/>
      <c r="K724" s="551"/>
      <c r="L724" s="551"/>
      <c r="M724" s="551"/>
      <c r="N724" s="551"/>
      <c r="O724" s="551"/>
      <c r="P724" s="551"/>
      <c r="Q724" s="551"/>
      <c r="R724" s="551"/>
      <c r="S724" s="551"/>
      <c r="T724" s="551"/>
      <c r="U724" s="551"/>
      <c r="V724" s="551"/>
      <c r="W724" s="551"/>
      <c r="X724" s="551"/>
      <c r="Y724" s="417"/>
      <c r="Z724" s="551" t="s">
        <v>11</v>
      </c>
      <c r="AA724" s="551"/>
      <c r="AB724" s="551"/>
      <c r="AC724" s="551"/>
      <c r="AD724" s="619"/>
      <c r="AE724" s="619"/>
      <c r="AF724" s="619"/>
      <c r="AG724" s="619"/>
      <c r="AH724" s="17"/>
    </row>
    <row r="725" spans="4:35" ht="18" x14ac:dyDescent="0.25">
      <c r="D725" s="3"/>
      <c r="E725" s="583" t="s">
        <v>13</v>
      </c>
      <c r="F725" s="583"/>
      <c r="G725" s="583"/>
      <c r="H725" s="583"/>
      <c r="I725" s="583"/>
      <c r="J725" s="584" t="s">
        <v>446</v>
      </c>
      <c r="K725" s="627"/>
      <c r="L725" s="627"/>
      <c r="M725" s="627"/>
      <c r="N725" s="627"/>
      <c r="O725" s="627"/>
      <c r="P725" s="627"/>
      <c r="Q725" s="627"/>
      <c r="R725" s="627"/>
      <c r="S725" s="627"/>
      <c r="T725" s="627"/>
      <c r="U725" s="627"/>
      <c r="V725" s="627"/>
      <c r="W725" s="627"/>
      <c r="X725" s="627"/>
      <c r="Y725" s="627"/>
      <c r="Z725" s="627"/>
      <c r="AA725" s="627"/>
      <c r="AB725" s="627"/>
      <c r="AC725" s="627"/>
      <c r="AD725" s="627"/>
      <c r="AE725" s="627"/>
      <c r="AF725" s="627"/>
      <c r="AG725" s="627"/>
      <c r="AH725" s="17"/>
    </row>
    <row r="726" spans="4:35" x14ac:dyDescent="0.25">
      <c r="D726" s="218"/>
      <c r="E726" s="551" t="s">
        <v>14</v>
      </c>
      <c r="F726" s="551"/>
      <c r="G726" s="551"/>
      <c r="H726" s="551"/>
      <c r="I726" s="551"/>
      <c r="J726" s="628" t="s">
        <v>445</v>
      </c>
      <c r="K726" s="628"/>
      <c r="L726" s="628"/>
      <c r="M726" s="628"/>
      <c r="N726" s="628"/>
      <c r="O726" s="628"/>
      <c r="P726" s="628"/>
      <c r="Q726" s="628"/>
      <c r="R726" s="628"/>
      <c r="S726" s="628"/>
      <c r="T726" s="628"/>
      <c r="U726" s="628"/>
      <c r="V726" s="628"/>
      <c r="W726" s="628"/>
      <c r="X726" s="628"/>
      <c r="Y726" s="628"/>
      <c r="Z726" s="628"/>
      <c r="AA726" s="628"/>
      <c r="AB726" s="628"/>
      <c r="AC726" s="628"/>
      <c r="AD726" s="628"/>
      <c r="AE726" s="628"/>
      <c r="AF726" s="628"/>
      <c r="AG726" s="628"/>
      <c r="AH726" s="17"/>
    </row>
    <row r="727" spans="4:35" ht="15" customHeight="1" x14ac:dyDescent="0.25">
      <c r="D727" s="218"/>
      <c r="E727" s="418"/>
      <c r="F727" s="417"/>
      <c r="G727" s="417"/>
      <c r="H727" s="417"/>
      <c r="I727" s="417"/>
      <c r="J727" s="628"/>
      <c r="K727" s="628"/>
      <c r="L727" s="628"/>
      <c r="M727" s="628"/>
      <c r="N727" s="628"/>
      <c r="O727" s="628"/>
      <c r="P727" s="628"/>
      <c r="Q727" s="628"/>
      <c r="R727" s="628"/>
      <c r="S727" s="628"/>
      <c r="T727" s="628"/>
      <c r="U727" s="628"/>
      <c r="V727" s="628"/>
      <c r="W727" s="628"/>
      <c r="X727" s="628"/>
      <c r="Y727" s="628"/>
      <c r="Z727" s="628"/>
      <c r="AA727" s="628"/>
      <c r="AB727" s="628"/>
      <c r="AC727" s="628"/>
      <c r="AD727" s="628"/>
      <c r="AE727" s="628"/>
      <c r="AF727" s="628"/>
      <c r="AG727" s="628"/>
      <c r="AH727" s="17"/>
    </row>
    <row r="728" spans="4:35" ht="18.75" customHeight="1" x14ac:dyDescent="0.25">
      <c r="D728" s="218"/>
      <c r="E728" s="421"/>
      <c r="F728" s="421"/>
      <c r="G728" s="421"/>
      <c r="H728" s="421"/>
      <c r="I728" s="421"/>
      <c r="J728" s="421"/>
      <c r="K728" s="421"/>
      <c r="L728" s="421"/>
      <c r="M728" s="574"/>
      <c r="N728" s="574"/>
      <c r="O728" s="574"/>
      <c r="P728" s="574"/>
      <c r="Q728" s="574"/>
      <c r="R728" s="574"/>
      <c r="S728" s="574"/>
      <c r="T728" s="574"/>
      <c r="U728" s="574"/>
      <c r="V728" s="574"/>
      <c r="W728" s="574"/>
      <c r="X728" s="574"/>
      <c r="Y728" s="574"/>
      <c r="Z728" s="574"/>
      <c r="AA728" s="420"/>
      <c r="AB728" s="575"/>
      <c r="AC728" s="575"/>
      <c r="AD728" s="575"/>
      <c r="AE728" s="575"/>
      <c r="AF728" s="575"/>
      <c r="AG728" s="575"/>
      <c r="AH728" s="17"/>
    </row>
    <row r="729" spans="4:35" ht="15.75" x14ac:dyDescent="0.25">
      <c r="D729" s="218"/>
      <c r="E729" s="586" t="s">
        <v>15</v>
      </c>
      <c r="F729" s="586"/>
      <c r="G729" s="586"/>
      <c r="H729" s="586"/>
      <c r="I729" s="586"/>
      <c r="J729" s="586"/>
      <c r="K729" s="586"/>
      <c r="L729" s="586"/>
      <c r="M729" s="586"/>
      <c r="N729" s="586"/>
      <c r="O729" s="586"/>
      <c r="P729" s="586"/>
      <c r="Q729" s="586"/>
      <c r="R729" s="586"/>
      <c r="S729" s="586"/>
      <c r="T729" s="586"/>
      <c r="U729" s="586"/>
      <c r="V729" s="586"/>
      <c r="W729" s="586"/>
      <c r="X729" s="586"/>
      <c r="Y729" s="586"/>
      <c r="Z729" s="586"/>
      <c r="AA729" s="586"/>
      <c r="AB729" s="586"/>
      <c r="AC729" s="586"/>
      <c r="AD729" s="586"/>
      <c r="AE729" s="586"/>
      <c r="AF729" s="586"/>
      <c r="AG729" s="586"/>
      <c r="AH729" s="17"/>
    </row>
    <row r="730" spans="4:35" x14ac:dyDescent="0.25">
      <c r="D730" s="418"/>
      <c r="E730" s="9"/>
      <c r="F730" s="587" t="s">
        <v>38</v>
      </c>
      <c r="G730" s="587"/>
      <c r="H730" s="587"/>
      <c r="I730" s="588" t="s">
        <v>39</v>
      </c>
      <c r="J730" s="588"/>
      <c r="K730" s="588"/>
      <c r="L730" s="587" t="s">
        <v>40</v>
      </c>
      <c r="M730" s="587"/>
      <c r="N730" s="587"/>
      <c r="O730" s="587"/>
      <c r="P730" s="587"/>
      <c r="Q730" s="587"/>
      <c r="R730" s="589"/>
      <c r="S730" s="589"/>
      <c r="T730" s="589"/>
      <c r="U730" s="589"/>
      <c r="V730" s="424"/>
      <c r="W730" s="590" t="s">
        <v>16</v>
      </c>
      <c r="X730" s="590"/>
      <c r="Y730" s="590"/>
      <c r="Z730" s="417"/>
      <c r="AA730" s="417"/>
      <c r="AB730" s="591" t="s">
        <v>17</v>
      </c>
      <c r="AC730" s="591"/>
      <c r="AD730" s="591"/>
      <c r="AE730" s="591"/>
      <c r="AF730" s="591"/>
      <c r="AG730" s="591"/>
      <c r="AH730" s="17"/>
    </row>
    <row r="731" spans="4:35" x14ac:dyDescent="0.25">
      <c r="D731" s="421"/>
      <c r="E731" s="218"/>
      <c r="F731" s="592">
        <f>+AI736*0.001</f>
        <v>21.697410000000001</v>
      </c>
      <c r="G731" s="593"/>
      <c r="H731" s="594"/>
      <c r="I731" s="629"/>
      <c r="J731" s="630"/>
      <c r="K731" s="631"/>
      <c r="L731" s="629"/>
      <c r="M731" s="630"/>
      <c r="N731" s="631"/>
      <c r="O731" s="592"/>
      <c r="P731" s="593"/>
      <c r="Q731" s="594"/>
      <c r="R731" s="592"/>
      <c r="S731" s="593"/>
      <c r="T731" s="593"/>
      <c r="U731" s="594"/>
      <c r="V731" s="100"/>
      <c r="W731" s="595">
        <f>+Y737*75%</f>
        <v>158.715</v>
      </c>
      <c r="X731" s="596"/>
      <c r="Y731" s="597"/>
      <c r="Z731" s="422"/>
      <c r="AA731" s="15"/>
      <c r="AB731" s="592">
        <f>+F731+W731+0.01</f>
        <v>180.42240999999999</v>
      </c>
      <c r="AC731" s="593"/>
      <c r="AD731" s="593"/>
      <c r="AE731" s="593"/>
      <c r="AF731" s="593"/>
      <c r="AG731" s="594"/>
      <c r="AH731" s="17"/>
    </row>
    <row r="732" spans="4:35" ht="15.75" x14ac:dyDescent="0.25">
      <c r="D732" s="20"/>
      <c r="E732" s="416"/>
      <c r="F732" s="416"/>
      <c r="G732" s="416"/>
      <c r="H732" s="416"/>
      <c r="I732" s="416"/>
      <c r="J732" s="416"/>
      <c r="K732" s="416"/>
      <c r="L732" s="416"/>
      <c r="M732" s="416"/>
      <c r="N732" s="416"/>
      <c r="O732" s="416"/>
      <c r="P732" s="416"/>
      <c r="Q732" s="416"/>
      <c r="R732" s="416"/>
      <c r="S732" s="416"/>
      <c r="T732" s="416"/>
      <c r="U732" s="416"/>
      <c r="V732" s="598" t="s">
        <v>18</v>
      </c>
      <c r="W732" s="598"/>
      <c r="X732" s="598"/>
      <c r="Y732" s="598"/>
      <c r="Z732" s="598"/>
      <c r="AA732" s="599"/>
      <c r="AB732" s="600">
        <f>+Y745-AB731</f>
        <v>21728.60759</v>
      </c>
      <c r="AC732" s="601"/>
      <c r="AD732" s="601"/>
      <c r="AE732" s="601"/>
      <c r="AF732" s="601"/>
      <c r="AG732" s="602"/>
      <c r="AH732" s="17"/>
    </row>
    <row r="733" spans="4:35" x14ac:dyDescent="0.25">
      <c r="D733" s="9"/>
      <c r="E733" s="9"/>
      <c r="F733" s="9"/>
      <c r="G733" s="9"/>
      <c r="H733" s="9"/>
      <c r="I733" s="603" t="s">
        <v>19</v>
      </c>
      <c r="J733" s="603"/>
      <c r="K733" s="603"/>
      <c r="L733" s="603"/>
      <c r="M733" s="603"/>
      <c r="N733" s="603"/>
      <c r="O733" s="603"/>
      <c r="P733" s="603"/>
      <c r="Q733" s="603"/>
      <c r="R733" s="603"/>
      <c r="S733" s="603"/>
      <c r="T733" s="603"/>
      <c r="U733" s="603"/>
      <c r="V733" s="603"/>
      <c r="W733" s="603"/>
      <c r="X733" s="603"/>
      <c r="Y733" s="604"/>
      <c r="Z733" s="604"/>
      <c r="AA733" s="604"/>
      <c r="AB733" s="604"/>
      <c r="AC733" s="604"/>
      <c r="AD733" s="604"/>
      <c r="AE733" s="604"/>
      <c r="AF733" s="9"/>
      <c r="AG733" s="9"/>
      <c r="AH733" s="17"/>
    </row>
    <row r="734" spans="4:35" x14ac:dyDescent="0.25">
      <c r="D734" s="218"/>
      <c r="E734" s="9"/>
      <c r="F734" s="9"/>
      <c r="G734" s="9"/>
      <c r="H734" s="9"/>
      <c r="I734" s="567" t="s">
        <v>20</v>
      </c>
      <c r="J734" s="568"/>
      <c r="K734" s="567" t="s">
        <v>21</v>
      </c>
      <c r="L734" s="568"/>
      <c r="M734" s="567" t="s">
        <v>22</v>
      </c>
      <c r="N734" s="568"/>
      <c r="O734" s="567" t="s">
        <v>23</v>
      </c>
      <c r="P734" s="568"/>
      <c r="Q734" s="567" t="s">
        <v>24</v>
      </c>
      <c r="R734" s="568"/>
      <c r="S734" s="567" t="s">
        <v>25</v>
      </c>
      <c r="T734" s="568"/>
      <c r="U734" s="569" t="s">
        <v>26</v>
      </c>
      <c r="V734" s="570"/>
      <c r="W734" s="569" t="s">
        <v>47</v>
      </c>
      <c r="X734" s="570"/>
      <c r="Y734" s="571" t="s">
        <v>27</v>
      </c>
      <c r="Z734" s="572"/>
      <c r="AA734" s="572"/>
      <c r="AB734" s="572"/>
      <c r="AC734" s="572"/>
      <c r="AD734" s="572"/>
      <c r="AE734" s="573"/>
      <c r="AF734" s="16"/>
      <c r="AG734" s="16"/>
      <c r="AH734" s="17"/>
    </row>
    <row r="735" spans="4:35" ht="15.75" x14ac:dyDescent="0.25">
      <c r="D735" s="416"/>
      <c r="E735" s="9"/>
      <c r="F735" s="9"/>
      <c r="G735" s="9"/>
      <c r="H735" s="9"/>
      <c r="I735" s="529"/>
      <c r="J735" s="530"/>
      <c r="K735" s="529"/>
      <c r="L735" s="530"/>
      <c r="M735" s="529"/>
      <c r="N735" s="530"/>
      <c r="O735" s="529" t="s">
        <v>359</v>
      </c>
      <c r="P735" s="530"/>
      <c r="Q735" s="529" t="s">
        <v>59</v>
      </c>
      <c r="R735" s="530"/>
      <c r="S735" s="529" t="s">
        <v>35</v>
      </c>
      <c r="T735" s="530"/>
      <c r="U735" s="529" t="s">
        <v>28</v>
      </c>
      <c r="V735" s="530"/>
      <c r="W735" s="529"/>
      <c r="X735" s="530"/>
      <c r="Y735" s="531">
        <v>783.98</v>
      </c>
      <c r="Z735" s="532"/>
      <c r="AA735" s="532"/>
      <c r="AB735" s="532"/>
      <c r="AC735" s="532"/>
      <c r="AD735" s="532"/>
      <c r="AE735" s="533"/>
      <c r="AF735" s="16"/>
      <c r="AG735" s="16"/>
      <c r="AH735" s="17"/>
    </row>
    <row r="736" spans="4:35" ht="15.75" x14ac:dyDescent="0.25">
      <c r="D736" s="9"/>
      <c r="E736" s="9"/>
      <c r="F736" s="9"/>
      <c r="G736" s="9"/>
      <c r="H736" s="9"/>
      <c r="I736" s="562"/>
      <c r="J736" s="563"/>
      <c r="K736" s="562"/>
      <c r="L736" s="563"/>
      <c r="M736" s="562"/>
      <c r="N736" s="563"/>
      <c r="O736" s="529" t="s">
        <v>359</v>
      </c>
      <c r="P736" s="530"/>
      <c r="Q736" s="529" t="s">
        <v>60</v>
      </c>
      <c r="R736" s="530"/>
      <c r="S736" s="529" t="s">
        <v>57</v>
      </c>
      <c r="T736" s="530"/>
      <c r="U736" s="529" t="s">
        <v>28</v>
      </c>
      <c r="V736" s="530"/>
      <c r="W736" s="529"/>
      <c r="X736" s="530"/>
      <c r="Y736" s="531">
        <v>20913.43</v>
      </c>
      <c r="Z736" s="532"/>
      <c r="AA736" s="532"/>
      <c r="AB736" s="532"/>
      <c r="AC736" s="532"/>
      <c r="AD736" s="532"/>
      <c r="AE736" s="533"/>
      <c r="AF736" s="16"/>
      <c r="AG736" s="16"/>
      <c r="AH736" s="17"/>
      <c r="AI736" s="148">
        <f>+Y735+Y736</f>
        <v>21697.41</v>
      </c>
    </row>
    <row r="737" spans="4:34" ht="15.75" x14ac:dyDescent="0.25">
      <c r="D737" s="9"/>
      <c r="E737" s="9"/>
      <c r="F737" s="9"/>
      <c r="G737" s="9"/>
      <c r="H737" s="9"/>
      <c r="I737" s="562"/>
      <c r="J737" s="563"/>
      <c r="K737" s="562"/>
      <c r="L737" s="563"/>
      <c r="M737" s="562"/>
      <c r="N737" s="563"/>
      <c r="O737" s="529" t="s">
        <v>294</v>
      </c>
      <c r="P737" s="530"/>
      <c r="Q737" s="529" t="s">
        <v>37</v>
      </c>
      <c r="R737" s="530"/>
      <c r="S737" s="529" t="s">
        <v>35</v>
      </c>
      <c r="T737" s="530"/>
      <c r="U737" s="529" t="s">
        <v>28</v>
      </c>
      <c r="V737" s="530"/>
      <c r="W737" s="529"/>
      <c r="X737" s="530"/>
      <c r="Y737" s="531">
        <v>211.62</v>
      </c>
      <c r="Z737" s="532"/>
      <c r="AA737" s="532"/>
      <c r="AB737" s="532"/>
      <c r="AC737" s="532"/>
      <c r="AD737" s="532"/>
      <c r="AE737" s="533"/>
      <c r="AF737" s="16"/>
      <c r="AG737" s="16"/>
      <c r="AH737" s="17"/>
    </row>
    <row r="738" spans="4:34" ht="15.75" x14ac:dyDescent="0.25">
      <c r="D738" s="9"/>
      <c r="E738" s="9"/>
      <c r="F738" s="9"/>
      <c r="G738" s="9"/>
      <c r="H738" s="9"/>
      <c r="I738" s="562"/>
      <c r="J738" s="563"/>
      <c r="K738" s="562"/>
      <c r="L738" s="563"/>
      <c r="M738" s="562"/>
      <c r="N738" s="563"/>
      <c r="O738" s="529"/>
      <c r="P738" s="530"/>
      <c r="Q738" s="529"/>
      <c r="R738" s="530"/>
      <c r="S738" s="529"/>
      <c r="T738" s="530"/>
      <c r="U738" s="529"/>
      <c r="V738" s="530"/>
      <c r="W738" s="529"/>
      <c r="X738" s="530"/>
      <c r="Y738" s="531"/>
      <c r="Z738" s="532"/>
      <c r="AA738" s="532"/>
      <c r="AB738" s="532"/>
      <c r="AC738" s="532"/>
      <c r="AD738" s="532"/>
      <c r="AE738" s="533"/>
      <c r="AF738" s="16"/>
      <c r="AG738" s="16"/>
      <c r="AH738" s="7"/>
    </row>
    <row r="739" spans="4:34" ht="15.75" x14ac:dyDescent="0.25">
      <c r="D739" s="9"/>
      <c r="E739" s="9"/>
      <c r="F739" s="9"/>
      <c r="G739" s="9"/>
      <c r="H739" s="9"/>
      <c r="I739" s="562"/>
      <c r="J739" s="563"/>
      <c r="K739" s="562"/>
      <c r="L739" s="563"/>
      <c r="M739" s="562"/>
      <c r="N739" s="563"/>
      <c r="O739" s="529"/>
      <c r="P739" s="530"/>
      <c r="Q739" s="529"/>
      <c r="R739" s="530"/>
      <c r="S739" s="529"/>
      <c r="T739" s="530"/>
      <c r="U739" s="529"/>
      <c r="V739" s="530"/>
      <c r="W739" s="529"/>
      <c r="X739" s="530"/>
      <c r="Y739" s="531"/>
      <c r="Z739" s="532"/>
      <c r="AA739" s="532"/>
      <c r="AB739" s="532"/>
      <c r="AC739" s="532"/>
      <c r="AD739" s="532"/>
      <c r="AE739" s="533"/>
      <c r="AF739" s="16"/>
      <c r="AG739" s="16"/>
      <c r="AH739" s="7"/>
    </row>
    <row r="740" spans="4:34" ht="15.75" x14ac:dyDescent="0.25">
      <c r="D740" s="9"/>
      <c r="E740" s="9"/>
      <c r="F740" s="9"/>
      <c r="G740" s="9"/>
      <c r="H740" s="9"/>
      <c r="I740" s="562"/>
      <c r="J740" s="563"/>
      <c r="K740" s="562"/>
      <c r="L740" s="563"/>
      <c r="M740" s="562"/>
      <c r="N740" s="563"/>
      <c r="O740" s="529"/>
      <c r="P740" s="530"/>
      <c r="Q740" s="529"/>
      <c r="R740" s="530"/>
      <c r="S740" s="529"/>
      <c r="T740" s="530"/>
      <c r="U740" s="529"/>
      <c r="V740" s="530"/>
      <c r="W740" s="529"/>
      <c r="X740" s="530"/>
      <c r="Y740" s="531"/>
      <c r="Z740" s="532"/>
      <c r="AA740" s="532"/>
      <c r="AB740" s="532"/>
      <c r="AC740" s="532"/>
      <c r="AD740" s="532"/>
      <c r="AE740" s="533"/>
      <c r="AF740" s="16"/>
      <c r="AG740" s="16"/>
      <c r="AH740" s="7"/>
    </row>
    <row r="741" spans="4:34" ht="15.75" x14ac:dyDescent="0.25">
      <c r="D741" s="9"/>
      <c r="E741" s="9"/>
      <c r="F741" s="9"/>
      <c r="G741" s="9"/>
      <c r="H741" s="9"/>
      <c r="I741" s="562"/>
      <c r="J741" s="563"/>
      <c r="K741" s="562"/>
      <c r="L741" s="563"/>
      <c r="M741" s="562"/>
      <c r="N741" s="563"/>
      <c r="O741" s="529"/>
      <c r="P741" s="530"/>
      <c r="Q741" s="529"/>
      <c r="R741" s="530"/>
      <c r="S741" s="529"/>
      <c r="T741" s="530"/>
      <c r="U741" s="529"/>
      <c r="V741" s="530"/>
      <c r="W741" s="529"/>
      <c r="X741" s="530"/>
      <c r="Y741" s="531"/>
      <c r="Z741" s="532"/>
      <c r="AA741" s="532"/>
      <c r="AB741" s="532"/>
      <c r="AC741" s="532"/>
      <c r="AD741" s="532"/>
      <c r="AE741" s="533"/>
      <c r="AF741" s="16"/>
      <c r="AG741" s="16"/>
      <c r="AH741" s="17"/>
    </row>
    <row r="742" spans="4:34" ht="15.75" x14ac:dyDescent="0.25">
      <c r="D742" s="9"/>
      <c r="E742" s="9"/>
      <c r="F742" s="9"/>
      <c r="G742" s="9"/>
      <c r="H742" s="9"/>
      <c r="I742" s="529"/>
      <c r="J742" s="530"/>
      <c r="K742" s="529"/>
      <c r="L742" s="530"/>
      <c r="M742" s="529"/>
      <c r="N742" s="530"/>
      <c r="O742" s="529"/>
      <c r="P742" s="530"/>
      <c r="Q742" s="529"/>
      <c r="R742" s="530"/>
      <c r="S742" s="529"/>
      <c r="T742" s="530"/>
      <c r="U742" s="529"/>
      <c r="V742" s="530"/>
      <c r="W742" s="529"/>
      <c r="X742" s="530"/>
      <c r="Y742" s="531"/>
      <c r="Z742" s="532"/>
      <c r="AA742" s="532"/>
      <c r="AB742" s="532"/>
      <c r="AC742" s="532"/>
      <c r="AD742" s="532"/>
      <c r="AE742" s="533"/>
      <c r="AF742" s="16"/>
      <c r="AG742" s="16"/>
      <c r="AH742" s="17"/>
    </row>
    <row r="743" spans="4:34" ht="15.75" x14ac:dyDescent="0.25">
      <c r="D743" s="9"/>
      <c r="E743" s="9"/>
      <c r="F743" s="9"/>
      <c r="G743" s="9"/>
      <c r="H743" s="9"/>
      <c r="I743" s="529"/>
      <c r="J743" s="530"/>
      <c r="K743" s="529"/>
      <c r="L743" s="530"/>
      <c r="M743" s="529"/>
      <c r="N743" s="530"/>
      <c r="O743" s="529"/>
      <c r="P743" s="530"/>
      <c r="Q743" s="529"/>
      <c r="R743" s="530"/>
      <c r="S743" s="529"/>
      <c r="T743" s="530"/>
      <c r="U743" s="529"/>
      <c r="V743" s="530"/>
      <c r="W743" s="529"/>
      <c r="X743" s="530"/>
      <c r="Y743" s="531"/>
      <c r="Z743" s="532"/>
      <c r="AA743" s="532"/>
      <c r="AB743" s="532"/>
      <c r="AC743" s="532"/>
      <c r="AD743" s="532"/>
      <c r="AE743" s="533"/>
      <c r="AF743" s="16"/>
      <c r="AG743" s="16"/>
      <c r="AH743" s="17"/>
    </row>
    <row r="744" spans="4:34" ht="15.75" x14ac:dyDescent="0.25">
      <c r="D744" s="9"/>
      <c r="E744" s="9"/>
      <c r="F744" s="9"/>
      <c r="G744" s="9"/>
      <c r="H744" s="9"/>
      <c r="I744" s="529"/>
      <c r="J744" s="530"/>
      <c r="K744" s="529"/>
      <c r="L744" s="530"/>
      <c r="M744" s="529"/>
      <c r="N744" s="530"/>
      <c r="O744" s="529"/>
      <c r="P744" s="530"/>
      <c r="Q744" s="529"/>
      <c r="R744" s="530"/>
      <c r="S744" s="529"/>
      <c r="T744" s="530"/>
      <c r="U744" s="529"/>
      <c r="V744" s="530"/>
      <c r="W744" s="529"/>
      <c r="X744" s="530"/>
      <c r="Y744" s="531"/>
      <c r="Z744" s="532"/>
      <c r="AA744" s="532"/>
      <c r="AB744" s="532"/>
      <c r="AC744" s="532"/>
      <c r="AD744" s="532"/>
      <c r="AE744" s="533"/>
      <c r="AF744" s="16"/>
      <c r="AG744" s="16"/>
      <c r="AH744" s="17"/>
    </row>
    <row r="745" spans="4:34" ht="16.5" thickBot="1" x14ac:dyDescent="0.3">
      <c r="D745" s="9"/>
      <c r="E745" s="9"/>
      <c r="F745" s="9"/>
      <c r="G745" s="9"/>
      <c r="H745" s="9"/>
      <c r="I745" s="534"/>
      <c r="J745" s="535"/>
      <c r="K745" s="534"/>
      <c r="L745" s="535"/>
      <c r="M745" s="534"/>
      <c r="N745" s="535"/>
      <c r="O745" s="534"/>
      <c r="P745" s="535"/>
      <c r="Q745" s="534"/>
      <c r="R745" s="535"/>
      <c r="S745" s="536"/>
      <c r="T745" s="537"/>
      <c r="U745" s="538" t="s">
        <v>29</v>
      </c>
      <c r="V745" s="539"/>
      <c r="W745" s="539"/>
      <c r="X745" s="540"/>
      <c r="Y745" s="541">
        <f>SUM(Y735:AE744)</f>
        <v>21909.03</v>
      </c>
      <c r="Z745" s="542"/>
      <c r="AA745" s="542"/>
      <c r="AB745" s="542"/>
      <c r="AC745" s="542"/>
      <c r="AD745" s="542"/>
      <c r="AE745" s="543"/>
      <c r="AF745" s="9"/>
      <c r="AG745" s="16"/>
      <c r="AH745" s="17"/>
    </row>
    <row r="746" spans="4:34" ht="15.75" thickBot="1" x14ac:dyDescent="0.3">
      <c r="D746" s="9"/>
      <c r="E746" s="9"/>
      <c r="F746" s="9"/>
      <c r="G746" s="9"/>
      <c r="H746" s="544" t="s">
        <v>30</v>
      </c>
      <c r="I746" s="545"/>
      <c r="J746" s="545"/>
      <c r="K746" s="545"/>
      <c r="L746" s="545"/>
      <c r="M746" s="545"/>
      <c r="N746" s="545"/>
      <c r="O746" s="545"/>
      <c r="P746" s="545"/>
      <c r="Q746" s="545"/>
      <c r="R746" s="545"/>
      <c r="S746" s="546"/>
      <c r="T746" s="22"/>
      <c r="U746" s="544" t="s">
        <v>31</v>
      </c>
      <c r="V746" s="545"/>
      <c r="W746" s="545"/>
      <c r="X746" s="545"/>
      <c r="Y746" s="545"/>
      <c r="Z746" s="545"/>
      <c r="AA746" s="545"/>
      <c r="AB746" s="545"/>
      <c r="AC746" s="545"/>
      <c r="AD746" s="545"/>
      <c r="AE746" s="545"/>
      <c r="AF746" s="546"/>
      <c r="AG746" s="16"/>
      <c r="AH746" s="17"/>
    </row>
    <row r="747" spans="4:34" x14ac:dyDescent="0.25">
      <c r="D747" s="9"/>
      <c r="E747" s="218"/>
      <c r="F747" s="218"/>
      <c r="G747" s="218"/>
      <c r="H747" s="547"/>
      <c r="I747" s="548"/>
      <c r="J747" s="548"/>
      <c r="K747" s="548"/>
      <c r="L747" s="548"/>
      <c r="M747" s="548"/>
      <c r="N747" s="548"/>
      <c r="O747" s="548"/>
      <c r="P747" s="548"/>
      <c r="Q747" s="548"/>
      <c r="R747" s="548"/>
      <c r="S747" s="549"/>
      <c r="T747" s="417"/>
      <c r="U747" s="547"/>
      <c r="V747" s="548"/>
      <c r="W747" s="548"/>
      <c r="X747" s="548"/>
      <c r="Y747" s="548"/>
      <c r="Z747" s="548"/>
      <c r="AA747" s="548"/>
      <c r="AB747" s="548"/>
      <c r="AC747" s="548"/>
      <c r="AD747" s="548"/>
      <c r="AE747" s="548"/>
      <c r="AF747" s="549"/>
      <c r="AG747" s="15"/>
      <c r="AH747" s="17"/>
    </row>
    <row r="748" spans="4:34" x14ac:dyDescent="0.25">
      <c r="D748" s="9"/>
      <c r="E748" s="218"/>
      <c r="F748" s="218"/>
      <c r="G748" s="218"/>
      <c r="H748" s="550"/>
      <c r="I748" s="551"/>
      <c r="J748" s="551"/>
      <c r="K748" s="551"/>
      <c r="L748" s="551"/>
      <c r="M748" s="551"/>
      <c r="N748" s="551"/>
      <c r="O748" s="551"/>
      <c r="P748" s="551"/>
      <c r="Q748" s="551"/>
      <c r="R748" s="551"/>
      <c r="S748" s="552"/>
      <c r="T748" s="417"/>
      <c r="U748" s="550"/>
      <c r="V748" s="551"/>
      <c r="W748" s="551"/>
      <c r="X748" s="551"/>
      <c r="Y748" s="551"/>
      <c r="Z748" s="551"/>
      <c r="AA748" s="551"/>
      <c r="AB748" s="551"/>
      <c r="AC748" s="551"/>
      <c r="AD748" s="551"/>
      <c r="AE748" s="551"/>
      <c r="AF748" s="552"/>
      <c r="AG748" s="15"/>
      <c r="AH748" s="17"/>
    </row>
    <row r="749" spans="4:34" x14ac:dyDescent="0.25">
      <c r="D749" s="9"/>
      <c r="E749" s="218"/>
      <c r="F749" s="218"/>
      <c r="G749" s="218"/>
      <c r="H749" s="550"/>
      <c r="I749" s="551"/>
      <c r="J749" s="551"/>
      <c r="K749" s="551"/>
      <c r="L749" s="551"/>
      <c r="M749" s="551"/>
      <c r="N749" s="551"/>
      <c r="O749" s="551"/>
      <c r="P749" s="551"/>
      <c r="Q749" s="551"/>
      <c r="R749" s="551"/>
      <c r="S749" s="552"/>
      <c r="T749" s="417"/>
      <c r="U749" s="550"/>
      <c r="V749" s="551"/>
      <c r="W749" s="551"/>
      <c r="X749" s="551"/>
      <c r="Y749" s="551"/>
      <c r="Z749" s="551"/>
      <c r="AA749" s="551"/>
      <c r="AB749" s="551"/>
      <c r="AC749" s="551"/>
      <c r="AD749" s="551"/>
      <c r="AE749" s="551"/>
      <c r="AF749" s="552"/>
      <c r="AG749" s="15"/>
      <c r="AH749" s="17"/>
    </row>
    <row r="750" spans="4:34" ht="15.75" thickBot="1" x14ac:dyDescent="0.3">
      <c r="D750" s="9"/>
      <c r="E750" s="218"/>
      <c r="F750" s="218"/>
      <c r="G750" s="218"/>
      <c r="H750" s="553"/>
      <c r="I750" s="554"/>
      <c r="J750" s="554"/>
      <c r="K750" s="554"/>
      <c r="L750" s="554"/>
      <c r="M750" s="554"/>
      <c r="N750" s="554"/>
      <c r="O750" s="554"/>
      <c r="P750" s="554"/>
      <c r="Q750" s="554"/>
      <c r="R750" s="554"/>
      <c r="S750" s="555"/>
      <c r="T750" s="417"/>
      <c r="U750" s="553"/>
      <c r="V750" s="554"/>
      <c r="W750" s="554"/>
      <c r="X750" s="554"/>
      <c r="Y750" s="554"/>
      <c r="Z750" s="554"/>
      <c r="AA750" s="554"/>
      <c r="AB750" s="554"/>
      <c r="AC750" s="554"/>
      <c r="AD750" s="554"/>
      <c r="AE750" s="554"/>
      <c r="AF750" s="555"/>
      <c r="AG750" s="15"/>
      <c r="AH750" s="17"/>
    </row>
    <row r="751" spans="4:34" ht="15.75" thickBot="1" x14ac:dyDescent="0.3">
      <c r="D751" s="9"/>
      <c r="E751" s="218"/>
      <c r="F751" s="218"/>
      <c r="G751" s="218"/>
      <c r="H751" s="517" t="s">
        <v>32</v>
      </c>
      <c r="I751" s="518"/>
      <c r="J751" s="518"/>
      <c r="K751" s="519">
        <v>45680</v>
      </c>
      <c r="L751" s="519"/>
      <c r="M751" s="519"/>
      <c r="N751" s="519"/>
      <c r="O751" s="519"/>
      <c r="P751" s="519"/>
      <c r="Q751" s="519"/>
      <c r="R751" s="519"/>
      <c r="S751" s="520"/>
      <c r="T751" s="417"/>
      <c r="U751" s="517" t="s">
        <v>32</v>
      </c>
      <c r="V751" s="518"/>
      <c r="W751" s="518"/>
      <c r="X751" s="521"/>
      <c r="Y751" s="521"/>
      <c r="Z751" s="521"/>
      <c r="AA751" s="521"/>
      <c r="AB751" s="521"/>
      <c r="AC751" s="521"/>
      <c r="AD751" s="521"/>
      <c r="AE751" s="521"/>
      <c r="AF751" s="522"/>
      <c r="AG751" s="15"/>
      <c r="AH751" s="17"/>
    </row>
    <row r="752" spans="4:34" ht="15.75" thickBot="1" x14ac:dyDescent="0.3">
      <c r="D752" s="218"/>
      <c r="E752" s="218"/>
      <c r="F752" s="218"/>
      <c r="G752" s="218"/>
      <c r="H752" s="523" t="s">
        <v>33</v>
      </c>
      <c r="I752" s="524"/>
      <c r="J752" s="524"/>
      <c r="K752" s="524"/>
      <c r="L752" s="524"/>
      <c r="M752" s="524"/>
      <c r="N752" s="524"/>
      <c r="O752" s="524"/>
      <c r="P752" s="524"/>
      <c r="Q752" s="524"/>
      <c r="R752" s="524"/>
      <c r="S752" s="525"/>
      <c r="T752" s="7"/>
      <c r="U752" s="523" t="s">
        <v>34</v>
      </c>
      <c r="V752" s="524"/>
      <c r="W752" s="524"/>
      <c r="X752" s="524"/>
      <c r="Y752" s="524"/>
      <c r="Z752" s="524"/>
      <c r="AA752" s="524"/>
      <c r="AB752" s="524"/>
      <c r="AC752" s="524"/>
      <c r="AD752" s="524"/>
      <c r="AE752" s="524"/>
      <c r="AF752" s="525"/>
      <c r="AG752" s="15"/>
      <c r="AH752" s="17"/>
    </row>
    <row r="753" spans="4:34" x14ac:dyDescent="0.25">
      <c r="D753" s="218"/>
      <c r="E753" s="218"/>
      <c r="F753" s="218"/>
      <c r="G753" s="218"/>
      <c r="H753" s="526"/>
      <c r="I753" s="527"/>
      <c r="J753" s="527"/>
      <c r="K753" s="527"/>
      <c r="L753" s="527"/>
      <c r="M753" s="527"/>
      <c r="N753" s="527"/>
      <c r="O753" s="527"/>
      <c r="P753" s="527"/>
      <c r="Q753" s="527"/>
      <c r="R753" s="527"/>
      <c r="S753" s="528"/>
      <c r="T753" s="7"/>
      <c r="U753" s="526"/>
      <c r="V753" s="527"/>
      <c r="W753" s="527"/>
      <c r="X753" s="527"/>
      <c r="Y753" s="527"/>
      <c r="Z753" s="527"/>
      <c r="AA753" s="527"/>
      <c r="AB753" s="527"/>
      <c r="AC753" s="527"/>
      <c r="AD753" s="527"/>
      <c r="AE753" s="527"/>
      <c r="AF753" s="528"/>
      <c r="AG753" s="15"/>
      <c r="AH753" s="17"/>
    </row>
    <row r="754" spans="4:34" x14ac:dyDescent="0.25">
      <c r="D754" s="218"/>
      <c r="E754" s="218"/>
      <c r="F754" s="218"/>
      <c r="G754" s="218"/>
      <c r="H754" s="556"/>
      <c r="I754" s="557"/>
      <c r="J754" s="557"/>
      <c r="K754" s="557"/>
      <c r="L754" s="557"/>
      <c r="M754" s="557"/>
      <c r="N754" s="557"/>
      <c r="O754" s="557"/>
      <c r="P754" s="557"/>
      <c r="Q754" s="557"/>
      <c r="R754" s="557"/>
      <c r="S754" s="558"/>
      <c r="T754" s="7"/>
      <c r="U754" s="556"/>
      <c r="V754" s="557"/>
      <c r="W754" s="557"/>
      <c r="X754" s="557"/>
      <c r="Y754" s="557"/>
      <c r="Z754" s="557"/>
      <c r="AA754" s="557"/>
      <c r="AB754" s="557"/>
      <c r="AC754" s="557"/>
      <c r="AD754" s="557"/>
      <c r="AE754" s="557"/>
      <c r="AF754" s="558"/>
      <c r="AG754" s="218"/>
      <c r="AH754" s="17"/>
    </row>
    <row r="755" spans="4:34" x14ac:dyDescent="0.25">
      <c r="D755" s="218"/>
      <c r="E755" s="218"/>
      <c r="F755" s="218"/>
      <c r="G755" s="218"/>
      <c r="H755" s="556"/>
      <c r="I755" s="557"/>
      <c r="J755" s="557"/>
      <c r="K755" s="557"/>
      <c r="L755" s="557"/>
      <c r="M755" s="557"/>
      <c r="N755" s="557"/>
      <c r="O755" s="557"/>
      <c r="P755" s="557"/>
      <c r="Q755" s="557"/>
      <c r="R755" s="557"/>
      <c r="S755" s="558"/>
      <c r="T755" s="7"/>
      <c r="U755" s="556"/>
      <c r="V755" s="557"/>
      <c r="W755" s="557"/>
      <c r="X755" s="557"/>
      <c r="Y755" s="557"/>
      <c r="Z755" s="557"/>
      <c r="AA755" s="557"/>
      <c r="AB755" s="557"/>
      <c r="AC755" s="557"/>
      <c r="AD755" s="557"/>
      <c r="AE755" s="557"/>
      <c r="AF755" s="558"/>
      <c r="AG755" s="218"/>
      <c r="AH755" s="17"/>
    </row>
    <row r="756" spans="4:34" ht="15.75" thickBot="1" x14ac:dyDescent="0.3">
      <c r="D756" s="218"/>
      <c r="E756" s="218"/>
      <c r="F756" s="218"/>
      <c r="G756" s="218"/>
      <c r="H756" s="559"/>
      <c r="I756" s="560"/>
      <c r="J756" s="560"/>
      <c r="K756" s="560"/>
      <c r="L756" s="560"/>
      <c r="M756" s="560"/>
      <c r="N756" s="560"/>
      <c r="O756" s="560"/>
      <c r="P756" s="560"/>
      <c r="Q756" s="560"/>
      <c r="R756" s="560"/>
      <c r="S756" s="561"/>
      <c r="T756" s="7"/>
      <c r="U756" s="559"/>
      <c r="V756" s="560"/>
      <c r="W756" s="560"/>
      <c r="X756" s="560"/>
      <c r="Y756" s="560"/>
      <c r="Z756" s="560"/>
      <c r="AA756" s="560"/>
      <c r="AB756" s="560"/>
      <c r="AC756" s="560"/>
      <c r="AD756" s="560"/>
      <c r="AE756" s="560"/>
      <c r="AF756" s="561"/>
      <c r="AG756" s="218"/>
      <c r="AH756" s="17"/>
    </row>
    <row r="757" spans="4:34" ht="15.75" thickBot="1" x14ac:dyDescent="0.3">
      <c r="D757" s="218"/>
      <c r="E757" s="218"/>
      <c r="F757" s="218"/>
      <c r="G757" s="417"/>
      <c r="H757" s="517" t="s">
        <v>32</v>
      </c>
      <c r="I757" s="518"/>
      <c r="J757" s="518"/>
      <c r="K757" s="521"/>
      <c r="L757" s="521"/>
      <c r="M757" s="521"/>
      <c r="N757" s="521"/>
      <c r="O757" s="521"/>
      <c r="P757" s="521"/>
      <c r="Q757" s="521"/>
      <c r="R757" s="521"/>
      <c r="S757" s="522"/>
      <c r="T757" s="35"/>
      <c r="U757" s="517" t="s">
        <v>32</v>
      </c>
      <c r="V757" s="518"/>
      <c r="W757" s="518"/>
      <c r="X757" s="521"/>
      <c r="Y757" s="521"/>
      <c r="Z757" s="521"/>
      <c r="AA757" s="521"/>
      <c r="AB757" s="521"/>
      <c r="AC757" s="521"/>
      <c r="AD757" s="521"/>
      <c r="AE757" s="521"/>
      <c r="AF757" s="522"/>
      <c r="AG757" s="218"/>
      <c r="AH757" s="17"/>
    </row>
    <row r="758" spans="4:34" x14ac:dyDescent="0.25"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17"/>
    </row>
    <row r="759" spans="4:34" x14ac:dyDescent="0.25"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17"/>
    </row>
    <row r="760" spans="4:34" x14ac:dyDescent="0.25"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17"/>
    </row>
    <row r="761" spans="4:34" x14ac:dyDescent="0.25">
      <c r="D761" s="7"/>
      <c r="E761" s="462"/>
      <c r="F761" s="566" t="s">
        <v>36</v>
      </c>
      <c r="G761" s="566"/>
      <c r="H761" s="566"/>
      <c r="I761" s="566"/>
      <c r="J761" s="566"/>
      <c r="K761" s="566"/>
      <c r="L761" s="566"/>
      <c r="M761" s="566"/>
      <c r="N761" s="566"/>
      <c r="O761" s="566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17"/>
    </row>
    <row r="762" spans="4:34" x14ac:dyDescent="0.25">
      <c r="D762" s="472"/>
      <c r="E762" s="473"/>
      <c r="F762" s="566" t="s">
        <v>0</v>
      </c>
      <c r="G762" s="566"/>
      <c r="H762" s="566"/>
      <c r="I762" s="566"/>
      <c r="J762" s="566"/>
      <c r="K762" s="566"/>
      <c r="L762" s="566"/>
      <c r="M762" s="566"/>
      <c r="N762" s="566"/>
      <c r="O762" s="566"/>
      <c r="P762" s="10"/>
      <c r="Q762" s="465"/>
      <c r="R762" s="465"/>
      <c r="S762" s="465"/>
      <c r="T762" s="465"/>
      <c r="U762" s="465"/>
      <c r="V762" s="465"/>
      <c r="W762" s="465"/>
      <c r="X762" s="9"/>
      <c r="Y762" s="9"/>
      <c r="Z762" s="218"/>
      <c r="AA762" s="9"/>
      <c r="AB762" s="9"/>
      <c r="AC762" s="9"/>
      <c r="AD762" s="9"/>
      <c r="AE762" s="9"/>
      <c r="AF762" s="9"/>
      <c r="AG762" s="9"/>
      <c r="AH762" s="17"/>
    </row>
    <row r="763" spans="4:34" x14ac:dyDescent="0.25">
      <c r="D763" s="469"/>
      <c r="E763" s="566" t="s">
        <v>1</v>
      </c>
      <c r="F763" s="566"/>
      <c r="G763" s="566"/>
      <c r="H763" s="566"/>
      <c r="I763" s="566"/>
      <c r="J763" s="566"/>
      <c r="K763" s="566"/>
      <c r="L763" s="566"/>
      <c r="M763" s="566"/>
      <c r="N763" s="566"/>
      <c r="O763" s="566"/>
      <c r="P763" s="10"/>
      <c r="Q763" s="11"/>
      <c r="R763" s="11"/>
      <c r="S763" s="218"/>
      <c r="T763" s="463"/>
      <c r="U763" s="463"/>
      <c r="V763" s="463"/>
      <c r="W763" s="583" t="s">
        <v>2</v>
      </c>
      <c r="X763" s="583"/>
      <c r="Y763" s="583"/>
      <c r="Z763" s="12" t="s">
        <v>366</v>
      </c>
      <c r="AA763" s="468" t="s">
        <v>46</v>
      </c>
      <c r="AB763" s="621" t="s">
        <v>383</v>
      </c>
      <c r="AC763" s="621"/>
      <c r="AD763" s="621"/>
      <c r="AE763" s="11" t="s">
        <v>3</v>
      </c>
      <c r="AF763" s="622">
        <v>2025</v>
      </c>
      <c r="AG763" s="622"/>
      <c r="AH763" s="7"/>
    </row>
    <row r="764" spans="4:34" x14ac:dyDescent="0.25">
      <c r="D764" s="29"/>
      <c r="E764" s="566" t="s">
        <v>4</v>
      </c>
      <c r="F764" s="566"/>
      <c r="G764" s="566"/>
      <c r="H764" s="566"/>
      <c r="I764" s="566"/>
      <c r="J764" s="566"/>
      <c r="K764" s="566"/>
      <c r="L764" s="566"/>
      <c r="M764" s="566"/>
      <c r="N764" s="566"/>
      <c r="O764" s="566"/>
      <c r="P764" s="10"/>
      <c r="Q764" s="465"/>
      <c r="R764" s="468"/>
      <c r="S764" s="468"/>
      <c r="T764" s="468"/>
      <c r="U764" s="468"/>
      <c r="V764" s="468"/>
      <c r="W764" s="468"/>
      <c r="X764" s="468"/>
      <c r="Y764" s="468"/>
      <c r="Z764" s="463"/>
      <c r="AA764" s="468"/>
      <c r="AB764" s="9"/>
      <c r="AC764" s="9"/>
      <c r="AD764" s="9"/>
      <c r="AE764" s="9"/>
      <c r="AF764" s="9"/>
      <c r="AG764" s="9"/>
      <c r="AH764" s="7"/>
    </row>
    <row r="765" spans="4:34" x14ac:dyDescent="0.25">
      <c r="D765" s="29"/>
      <c r="E765" s="632" t="s">
        <v>5</v>
      </c>
      <c r="F765" s="632"/>
      <c r="G765" s="632"/>
      <c r="H765" s="632"/>
      <c r="I765" s="632"/>
      <c r="J765" s="632"/>
      <c r="K765" s="632"/>
      <c r="L765" s="632"/>
      <c r="M765" s="632"/>
      <c r="N765" s="632"/>
      <c r="O765" s="632"/>
      <c r="P765" s="10"/>
      <c r="Q765" s="465"/>
      <c r="R765" s="465"/>
      <c r="S765" s="465"/>
      <c r="T765" s="465"/>
      <c r="U765" s="465"/>
      <c r="V765" s="465"/>
      <c r="W765" s="465"/>
      <c r="X765" s="9"/>
      <c r="Y765" s="9"/>
      <c r="Z765" s="218"/>
      <c r="AA765" s="9"/>
      <c r="AB765" s="9"/>
      <c r="AC765" s="9"/>
      <c r="AD765" s="9"/>
      <c r="AE765" s="9"/>
      <c r="AF765" s="9"/>
      <c r="AG765" s="9"/>
      <c r="AH765" s="7"/>
    </row>
    <row r="766" spans="4:34" ht="18" x14ac:dyDescent="0.25">
      <c r="D766" s="4"/>
      <c r="E766" s="633"/>
      <c r="F766" s="633"/>
      <c r="G766" s="633"/>
      <c r="H766" s="633"/>
      <c r="I766" s="633"/>
      <c r="J766" s="633"/>
      <c r="K766" s="633"/>
      <c r="L766" s="633"/>
      <c r="M766" s="633"/>
      <c r="N766" s="633"/>
      <c r="O766" s="633"/>
      <c r="P766" s="624" t="s">
        <v>6</v>
      </c>
      <c r="Q766" s="624"/>
      <c r="R766" s="624"/>
      <c r="S766" s="624"/>
      <c r="T766" s="624"/>
      <c r="U766" s="624"/>
      <c r="V766" s="624"/>
      <c r="W766" s="624"/>
      <c r="X766" s="624"/>
      <c r="Y766" s="624"/>
      <c r="Z766" s="625" t="s">
        <v>437</v>
      </c>
      <c r="AA766" s="625"/>
      <c r="AB766" s="625"/>
      <c r="AC766" s="13"/>
      <c r="AD766" s="13"/>
      <c r="AE766" s="13"/>
      <c r="AF766" s="13"/>
      <c r="AG766" s="13"/>
      <c r="AH766" s="7"/>
    </row>
    <row r="767" spans="4:34" x14ac:dyDescent="0.25">
      <c r="D767" s="218"/>
      <c r="E767" s="612"/>
      <c r="F767" s="612"/>
      <c r="G767" s="612"/>
      <c r="H767" s="612"/>
      <c r="I767" s="612"/>
      <c r="J767" s="612"/>
      <c r="K767" s="612"/>
      <c r="L767" s="612"/>
      <c r="M767" s="612"/>
      <c r="N767" s="612"/>
      <c r="O767" s="612"/>
      <c r="P767" s="14"/>
      <c r="Q767" s="14"/>
      <c r="R767" s="463"/>
      <c r="S767" s="463"/>
      <c r="T767" s="467"/>
      <c r="U767" s="11"/>
      <c r="V767" s="11"/>
      <c r="W767" s="9"/>
      <c r="X767" s="9"/>
      <c r="Y767" s="9"/>
      <c r="Z767" s="218"/>
      <c r="AA767" s="9"/>
      <c r="AB767" s="9"/>
      <c r="AC767" s="9"/>
      <c r="AD767" s="9"/>
      <c r="AE767" s="9"/>
      <c r="AF767" s="9"/>
      <c r="AG767" s="9"/>
      <c r="AH767" s="7"/>
    </row>
    <row r="768" spans="4:34" ht="15.75" x14ac:dyDescent="0.25">
      <c r="D768" s="218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23"/>
      <c r="V768" s="23"/>
      <c r="W768" s="613" t="s">
        <v>7</v>
      </c>
      <c r="X768" s="613"/>
      <c r="Y768" s="613"/>
      <c r="Z768" s="613"/>
      <c r="AA768" s="613"/>
      <c r="AB768" s="614">
        <f>+Y792</f>
        <v>651456.01</v>
      </c>
      <c r="AC768" s="614"/>
      <c r="AD768" s="614"/>
      <c r="AE768" s="614"/>
      <c r="AF768" s="614"/>
      <c r="AG768" s="614"/>
      <c r="AH768" s="7"/>
    </row>
    <row r="769" spans="4:35" x14ac:dyDescent="0.25">
      <c r="D769" s="5"/>
      <c r="E769" s="615" t="s">
        <v>8</v>
      </c>
      <c r="F769" s="615"/>
      <c r="G769" s="615"/>
      <c r="H769" s="615"/>
      <c r="I769" s="615"/>
      <c r="J769" s="616" t="s">
        <v>9</v>
      </c>
      <c r="K769" s="616"/>
      <c r="L769" s="616"/>
      <c r="M769" s="616"/>
      <c r="N769" s="616"/>
      <c r="O769" s="616"/>
      <c r="P769" s="616"/>
      <c r="Q769" s="616"/>
      <c r="R769" s="616"/>
      <c r="S769" s="468"/>
      <c r="T769" s="468"/>
      <c r="U769" s="468"/>
      <c r="V769" s="468"/>
      <c r="W769" s="9"/>
      <c r="X769" s="9"/>
      <c r="Y769" s="9"/>
      <c r="Z769" s="218"/>
      <c r="AA769" s="218"/>
      <c r="AB769" s="218"/>
      <c r="AC769" s="9"/>
      <c r="AD769" s="9"/>
      <c r="AE769" s="9"/>
      <c r="AF769" s="9"/>
      <c r="AG769" s="9"/>
      <c r="AH769" s="7"/>
    </row>
    <row r="770" spans="4:35" ht="27.75" customHeight="1" x14ac:dyDescent="0.25">
      <c r="D770" s="6"/>
      <c r="E770" s="617" t="s">
        <v>10</v>
      </c>
      <c r="F770" s="617"/>
      <c r="G770" s="617"/>
      <c r="H770" s="617"/>
      <c r="I770" s="617"/>
      <c r="J770" s="617"/>
      <c r="K770" s="617"/>
      <c r="L770" s="618" t="s">
        <v>374</v>
      </c>
      <c r="M770" s="618"/>
      <c r="N770" s="618"/>
      <c r="O770" s="618"/>
      <c r="P770" s="618"/>
      <c r="Q770" s="618"/>
      <c r="R770" s="618"/>
      <c r="S770" s="618"/>
      <c r="T770" s="618"/>
      <c r="U770" s="618"/>
      <c r="V770" s="618"/>
      <c r="W770" s="618"/>
      <c r="X770" s="618"/>
      <c r="Y770" s="618"/>
      <c r="Z770" s="551" t="s">
        <v>11</v>
      </c>
      <c r="AA770" s="551"/>
      <c r="AB770" s="551"/>
      <c r="AC770" s="551"/>
      <c r="AD770" s="626" t="s">
        <v>375</v>
      </c>
      <c r="AE770" s="626"/>
      <c r="AF770" s="626"/>
      <c r="AG770" s="626"/>
      <c r="AH770" s="17"/>
    </row>
    <row r="771" spans="4:35" x14ac:dyDescent="0.25">
      <c r="D771" s="14"/>
      <c r="E771" s="617" t="s">
        <v>12</v>
      </c>
      <c r="F771" s="617"/>
      <c r="G771" s="617"/>
      <c r="H771" s="617"/>
      <c r="I771" s="617"/>
      <c r="J771" s="551"/>
      <c r="K771" s="551"/>
      <c r="L771" s="551"/>
      <c r="M771" s="551"/>
      <c r="N771" s="551"/>
      <c r="O771" s="551"/>
      <c r="P771" s="551"/>
      <c r="Q771" s="551"/>
      <c r="R771" s="551"/>
      <c r="S771" s="551"/>
      <c r="T771" s="551"/>
      <c r="U771" s="551"/>
      <c r="V771" s="551"/>
      <c r="W771" s="551"/>
      <c r="X771" s="551"/>
      <c r="Y771" s="463"/>
      <c r="Z771" s="551" t="s">
        <v>11</v>
      </c>
      <c r="AA771" s="551"/>
      <c r="AB771" s="551"/>
      <c r="AC771" s="551"/>
      <c r="AD771" s="619"/>
      <c r="AE771" s="619"/>
      <c r="AF771" s="619"/>
      <c r="AG771" s="619"/>
      <c r="AH771" s="17"/>
    </row>
    <row r="772" spans="4:35" ht="18" x14ac:dyDescent="0.25">
      <c r="D772" s="3"/>
      <c r="E772" s="583" t="s">
        <v>13</v>
      </c>
      <c r="F772" s="583"/>
      <c r="G772" s="583"/>
      <c r="H772" s="583"/>
      <c r="I772" s="583"/>
      <c r="J772" s="584" t="s">
        <v>448</v>
      </c>
      <c r="K772" s="627"/>
      <c r="L772" s="627"/>
      <c r="M772" s="627"/>
      <c r="N772" s="627"/>
      <c r="O772" s="627"/>
      <c r="P772" s="627"/>
      <c r="Q772" s="627"/>
      <c r="R772" s="627"/>
      <c r="S772" s="627"/>
      <c r="T772" s="627"/>
      <c r="U772" s="627"/>
      <c r="V772" s="627"/>
      <c r="W772" s="627"/>
      <c r="X772" s="627"/>
      <c r="Y772" s="627"/>
      <c r="Z772" s="627"/>
      <c r="AA772" s="627"/>
      <c r="AB772" s="627"/>
      <c r="AC772" s="627"/>
      <c r="AD772" s="627"/>
      <c r="AE772" s="627"/>
      <c r="AF772" s="627"/>
      <c r="AG772" s="627"/>
      <c r="AH772" s="17"/>
    </row>
    <row r="773" spans="4:35" ht="15" customHeight="1" x14ac:dyDescent="0.25">
      <c r="D773" s="218"/>
      <c r="E773" s="551" t="s">
        <v>14</v>
      </c>
      <c r="F773" s="551"/>
      <c r="G773" s="551"/>
      <c r="H773" s="551"/>
      <c r="I773" s="551"/>
      <c r="J773" s="628" t="s">
        <v>447</v>
      </c>
      <c r="K773" s="628"/>
      <c r="L773" s="628"/>
      <c r="M773" s="628"/>
      <c r="N773" s="628"/>
      <c r="O773" s="628"/>
      <c r="P773" s="628"/>
      <c r="Q773" s="628"/>
      <c r="R773" s="628"/>
      <c r="S773" s="628"/>
      <c r="T773" s="628"/>
      <c r="U773" s="628"/>
      <c r="V773" s="628"/>
      <c r="W773" s="628"/>
      <c r="X773" s="628"/>
      <c r="Y773" s="628"/>
      <c r="Z773" s="628"/>
      <c r="AA773" s="628"/>
      <c r="AB773" s="628"/>
      <c r="AC773" s="628"/>
      <c r="AD773" s="628"/>
      <c r="AE773" s="628"/>
      <c r="AF773" s="628"/>
      <c r="AG773" s="628"/>
      <c r="AH773" s="17"/>
    </row>
    <row r="774" spans="4:35" ht="18" customHeight="1" x14ac:dyDescent="0.25">
      <c r="D774" s="218"/>
      <c r="E774" s="466"/>
      <c r="F774" s="463"/>
      <c r="G774" s="463"/>
      <c r="H774" s="463"/>
      <c r="I774" s="463"/>
      <c r="J774" s="628"/>
      <c r="K774" s="628"/>
      <c r="L774" s="628"/>
      <c r="M774" s="628"/>
      <c r="N774" s="628"/>
      <c r="O774" s="628"/>
      <c r="P774" s="628"/>
      <c r="Q774" s="628"/>
      <c r="R774" s="628"/>
      <c r="S774" s="628"/>
      <c r="T774" s="628"/>
      <c r="U774" s="628"/>
      <c r="V774" s="628"/>
      <c r="W774" s="628"/>
      <c r="X774" s="628"/>
      <c r="Y774" s="628"/>
      <c r="Z774" s="628"/>
      <c r="AA774" s="628"/>
      <c r="AB774" s="628"/>
      <c r="AC774" s="628"/>
      <c r="AD774" s="628"/>
      <c r="AE774" s="628"/>
      <c r="AF774" s="628"/>
      <c r="AG774" s="628"/>
      <c r="AH774" s="17"/>
    </row>
    <row r="775" spans="4:35" ht="14.25" customHeight="1" x14ac:dyDescent="0.25">
      <c r="D775" s="218"/>
      <c r="E775" s="465"/>
      <c r="F775" s="465"/>
      <c r="G775" s="465"/>
      <c r="H775" s="465"/>
      <c r="I775" s="465"/>
      <c r="J775" s="465"/>
      <c r="K775" s="465"/>
      <c r="L775" s="465"/>
      <c r="M775" s="574"/>
      <c r="N775" s="574"/>
      <c r="O775" s="574"/>
      <c r="P775" s="574"/>
      <c r="Q775" s="574"/>
      <c r="R775" s="574"/>
      <c r="S775" s="574"/>
      <c r="T775" s="574"/>
      <c r="U775" s="574"/>
      <c r="V775" s="574"/>
      <c r="W775" s="574"/>
      <c r="X775" s="574"/>
      <c r="Y775" s="574"/>
      <c r="Z775" s="574"/>
      <c r="AA775" s="464"/>
      <c r="AB775" s="575"/>
      <c r="AC775" s="575"/>
      <c r="AD775" s="575"/>
      <c r="AE775" s="575"/>
      <c r="AF775" s="575"/>
      <c r="AG775" s="575"/>
      <c r="AH775" s="17"/>
    </row>
    <row r="776" spans="4:35" ht="15" customHeight="1" x14ac:dyDescent="0.25">
      <c r="D776" s="218"/>
      <c r="E776" s="586" t="s">
        <v>15</v>
      </c>
      <c r="F776" s="586"/>
      <c r="G776" s="586"/>
      <c r="H776" s="586"/>
      <c r="I776" s="586"/>
      <c r="J776" s="586"/>
      <c r="K776" s="586"/>
      <c r="L776" s="586"/>
      <c r="M776" s="586"/>
      <c r="N776" s="586"/>
      <c r="O776" s="586"/>
      <c r="P776" s="586"/>
      <c r="Q776" s="586"/>
      <c r="R776" s="586"/>
      <c r="S776" s="586"/>
      <c r="T776" s="586"/>
      <c r="U776" s="586"/>
      <c r="V776" s="586"/>
      <c r="W776" s="586"/>
      <c r="X776" s="586"/>
      <c r="Y776" s="586"/>
      <c r="Z776" s="586"/>
      <c r="AA776" s="586"/>
      <c r="AB776" s="586"/>
      <c r="AC776" s="586"/>
      <c r="AD776" s="586"/>
      <c r="AE776" s="586"/>
      <c r="AF776" s="586"/>
      <c r="AG776" s="586"/>
      <c r="AH776" s="17"/>
    </row>
    <row r="777" spans="4:35" x14ac:dyDescent="0.25">
      <c r="D777" s="466"/>
      <c r="E777" s="9"/>
      <c r="F777" s="587" t="s">
        <v>38</v>
      </c>
      <c r="G777" s="587"/>
      <c r="H777" s="587"/>
      <c r="I777" s="588" t="s">
        <v>39</v>
      </c>
      <c r="J777" s="588"/>
      <c r="K777" s="588"/>
      <c r="L777" s="587" t="s">
        <v>40</v>
      </c>
      <c r="M777" s="587"/>
      <c r="N777" s="587"/>
      <c r="O777" s="587"/>
      <c r="P777" s="587"/>
      <c r="Q777" s="587"/>
      <c r="R777" s="589"/>
      <c r="S777" s="589"/>
      <c r="T777" s="589"/>
      <c r="U777" s="589"/>
      <c r="V777" s="468"/>
      <c r="W777" s="590" t="s">
        <v>16</v>
      </c>
      <c r="X777" s="590"/>
      <c r="Y777" s="590"/>
      <c r="Z777" s="463"/>
      <c r="AA777" s="463"/>
      <c r="AB777" s="591" t="s">
        <v>17</v>
      </c>
      <c r="AC777" s="591"/>
      <c r="AD777" s="591"/>
      <c r="AE777" s="591"/>
      <c r="AF777" s="591"/>
      <c r="AG777" s="591"/>
      <c r="AH777" s="17"/>
    </row>
    <row r="778" spans="4:35" x14ac:dyDescent="0.25">
      <c r="D778" s="465"/>
      <c r="E778" s="218"/>
      <c r="F778" s="592">
        <f>+AI787*0.001</f>
        <v>561.60001</v>
      </c>
      <c r="G778" s="593"/>
      <c r="H778" s="594"/>
      <c r="I778" s="629">
        <f>+AI787*3%</f>
        <v>16848.0003</v>
      </c>
      <c r="J778" s="630"/>
      <c r="K778" s="631"/>
      <c r="L778" s="629"/>
      <c r="M778" s="630"/>
      <c r="N778" s="631"/>
      <c r="O778" s="592"/>
      <c r="P778" s="593"/>
      <c r="Q778" s="594"/>
      <c r="R778" s="592"/>
      <c r="S778" s="593"/>
      <c r="T778" s="593"/>
      <c r="U778" s="594"/>
      <c r="V778" s="471"/>
      <c r="W778" s="595">
        <f>+Y788*75%</f>
        <v>67392</v>
      </c>
      <c r="X778" s="596"/>
      <c r="Y778" s="597"/>
      <c r="Z778" s="470"/>
      <c r="AA778" s="15"/>
      <c r="AB778" s="592">
        <f>+F778+I778+W778</f>
        <v>84801.600309999994</v>
      </c>
      <c r="AC778" s="593"/>
      <c r="AD778" s="593"/>
      <c r="AE778" s="593"/>
      <c r="AF778" s="593"/>
      <c r="AG778" s="594"/>
      <c r="AH778" s="17"/>
    </row>
    <row r="779" spans="4:35" ht="15.75" x14ac:dyDescent="0.25">
      <c r="D779" s="20"/>
      <c r="E779" s="467"/>
      <c r="F779" s="467"/>
      <c r="G779" s="467"/>
      <c r="H779" s="467"/>
      <c r="I779" s="467"/>
      <c r="J779" s="467"/>
      <c r="K779" s="467"/>
      <c r="L779" s="467"/>
      <c r="M779" s="467"/>
      <c r="N779" s="467"/>
      <c r="O779" s="467"/>
      <c r="P779" s="467"/>
      <c r="Q779" s="467"/>
      <c r="R779" s="467"/>
      <c r="S779" s="467"/>
      <c r="T779" s="467"/>
      <c r="U779" s="467"/>
      <c r="V779" s="598" t="s">
        <v>18</v>
      </c>
      <c r="W779" s="598"/>
      <c r="X779" s="598"/>
      <c r="Y779" s="598"/>
      <c r="Z779" s="598"/>
      <c r="AA779" s="599"/>
      <c r="AB779" s="600">
        <f>+Y792-AB778</f>
        <v>566654.40969</v>
      </c>
      <c r="AC779" s="601"/>
      <c r="AD779" s="601"/>
      <c r="AE779" s="601"/>
      <c r="AF779" s="601"/>
      <c r="AG779" s="602"/>
      <c r="AH779" s="17"/>
      <c r="AI779" s="148">
        <f>+AB778+AB779</f>
        <v>651456.01</v>
      </c>
    </row>
    <row r="780" spans="4:35" x14ac:dyDescent="0.25">
      <c r="D780" s="9"/>
      <c r="E780" s="9"/>
      <c r="F780" s="9"/>
      <c r="G780" s="9"/>
      <c r="H780" s="9"/>
      <c r="I780" s="603" t="s">
        <v>19</v>
      </c>
      <c r="J780" s="603"/>
      <c r="K780" s="603"/>
      <c r="L780" s="603"/>
      <c r="M780" s="603"/>
      <c r="N780" s="603"/>
      <c r="O780" s="603"/>
      <c r="P780" s="603"/>
      <c r="Q780" s="603"/>
      <c r="R780" s="603"/>
      <c r="S780" s="603"/>
      <c r="T780" s="603"/>
      <c r="U780" s="603"/>
      <c r="V780" s="603"/>
      <c r="W780" s="603"/>
      <c r="X780" s="603"/>
      <c r="Y780" s="604"/>
      <c r="Z780" s="604"/>
      <c r="AA780" s="604"/>
      <c r="AB780" s="604"/>
      <c r="AC780" s="604"/>
      <c r="AD780" s="604"/>
      <c r="AE780" s="604"/>
      <c r="AF780" s="9"/>
      <c r="AG780" s="9"/>
      <c r="AH780" s="17"/>
    </row>
    <row r="781" spans="4:35" x14ac:dyDescent="0.25">
      <c r="D781" s="218"/>
      <c r="E781" s="9"/>
      <c r="F781" s="9"/>
      <c r="G781" s="9"/>
      <c r="H781" s="9"/>
      <c r="I781" s="567" t="s">
        <v>20</v>
      </c>
      <c r="J781" s="568"/>
      <c r="K781" s="567" t="s">
        <v>21</v>
      </c>
      <c r="L781" s="568"/>
      <c r="M781" s="567" t="s">
        <v>22</v>
      </c>
      <c r="N781" s="568"/>
      <c r="O781" s="567" t="s">
        <v>23</v>
      </c>
      <c r="P781" s="568"/>
      <c r="Q781" s="567" t="s">
        <v>24</v>
      </c>
      <c r="R781" s="568"/>
      <c r="S781" s="567" t="s">
        <v>25</v>
      </c>
      <c r="T781" s="568"/>
      <c r="U781" s="569" t="s">
        <v>26</v>
      </c>
      <c r="V781" s="570"/>
      <c r="W781" s="569" t="s">
        <v>47</v>
      </c>
      <c r="X781" s="570"/>
      <c r="Y781" s="571" t="s">
        <v>27</v>
      </c>
      <c r="Z781" s="572"/>
      <c r="AA781" s="572"/>
      <c r="AB781" s="572"/>
      <c r="AC781" s="572"/>
      <c r="AD781" s="572"/>
      <c r="AE781" s="573"/>
      <c r="AF781" s="16"/>
      <c r="AG781" s="16"/>
      <c r="AH781" s="17"/>
    </row>
    <row r="782" spans="4:35" ht="15.75" x14ac:dyDescent="0.25">
      <c r="D782" s="467"/>
      <c r="E782" s="9"/>
      <c r="F782" s="9"/>
      <c r="G782" s="9"/>
      <c r="H782" s="9"/>
      <c r="I782" s="529"/>
      <c r="J782" s="530"/>
      <c r="K782" s="529"/>
      <c r="L782" s="530"/>
      <c r="M782" s="529"/>
      <c r="N782" s="530"/>
      <c r="O782" s="529" t="s">
        <v>359</v>
      </c>
      <c r="P782" s="530"/>
      <c r="Q782" s="529" t="s">
        <v>60</v>
      </c>
      <c r="R782" s="530"/>
      <c r="S782" s="529" t="s">
        <v>45</v>
      </c>
      <c r="T782" s="530"/>
      <c r="U782" s="529" t="s">
        <v>28</v>
      </c>
      <c r="V782" s="530"/>
      <c r="W782" s="529"/>
      <c r="X782" s="530"/>
      <c r="Y782" s="531">
        <v>199890</v>
      </c>
      <c r="Z782" s="532"/>
      <c r="AA782" s="532"/>
      <c r="AB782" s="532"/>
      <c r="AC782" s="532"/>
      <c r="AD782" s="532"/>
      <c r="AE782" s="533"/>
      <c r="AF782" s="16"/>
      <c r="AG782" s="16"/>
      <c r="AH782" s="17"/>
    </row>
    <row r="783" spans="4:35" ht="15.75" x14ac:dyDescent="0.25">
      <c r="D783" s="9"/>
      <c r="E783" s="9"/>
      <c r="F783" s="9"/>
      <c r="G783" s="9"/>
      <c r="H783" s="9"/>
      <c r="I783" s="562"/>
      <c r="J783" s="563"/>
      <c r="K783" s="562"/>
      <c r="L783" s="563"/>
      <c r="M783" s="562"/>
      <c r="N783" s="563"/>
      <c r="O783" s="529" t="s">
        <v>359</v>
      </c>
      <c r="P783" s="530"/>
      <c r="Q783" s="529" t="s">
        <v>49</v>
      </c>
      <c r="R783" s="530"/>
      <c r="S783" s="529" t="s">
        <v>57</v>
      </c>
      <c r="T783" s="530"/>
      <c r="U783" s="529" t="s">
        <v>28</v>
      </c>
      <c r="V783" s="530"/>
      <c r="W783" s="529"/>
      <c r="X783" s="530"/>
      <c r="Y783" s="531">
        <v>24033.5</v>
      </c>
      <c r="Z783" s="532"/>
      <c r="AA783" s="532"/>
      <c r="AB783" s="532"/>
      <c r="AC783" s="532"/>
      <c r="AD783" s="532"/>
      <c r="AE783" s="533"/>
      <c r="AF783" s="16"/>
      <c r="AG783" s="16"/>
      <c r="AH783" s="7"/>
    </row>
    <row r="784" spans="4:35" ht="15.75" x14ac:dyDescent="0.25">
      <c r="D784" s="9"/>
      <c r="E784" s="9"/>
      <c r="F784" s="9"/>
      <c r="G784" s="9"/>
      <c r="H784" s="9"/>
      <c r="I784" s="562"/>
      <c r="J784" s="563"/>
      <c r="K784" s="562"/>
      <c r="L784" s="563"/>
      <c r="M784" s="562"/>
      <c r="N784" s="563"/>
      <c r="O784" s="529" t="s">
        <v>359</v>
      </c>
      <c r="P784" s="530"/>
      <c r="Q784" s="529" t="s">
        <v>43</v>
      </c>
      <c r="R784" s="530"/>
      <c r="S784" s="529" t="s">
        <v>35</v>
      </c>
      <c r="T784" s="530"/>
      <c r="U784" s="529" t="s">
        <v>28</v>
      </c>
      <c r="V784" s="530"/>
      <c r="W784" s="529"/>
      <c r="X784" s="530"/>
      <c r="Y784" s="531">
        <v>60080</v>
      </c>
      <c r="Z784" s="532"/>
      <c r="AA784" s="532"/>
      <c r="AB784" s="532"/>
      <c r="AC784" s="532"/>
      <c r="AD784" s="532"/>
      <c r="AE784" s="533"/>
      <c r="AF784" s="16"/>
      <c r="AG784" s="16"/>
      <c r="AH784" s="7"/>
    </row>
    <row r="785" spans="4:35" ht="15.75" x14ac:dyDescent="0.25">
      <c r="D785" s="9"/>
      <c r="E785" s="9"/>
      <c r="F785" s="9"/>
      <c r="G785" s="9"/>
      <c r="H785" s="9"/>
      <c r="I785" s="562"/>
      <c r="J785" s="563"/>
      <c r="K785" s="562"/>
      <c r="L785" s="563"/>
      <c r="M785" s="562"/>
      <c r="N785" s="563"/>
      <c r="O785" s="529" t="s">
        <v>359</v>
      </c>
      <c r="P785" s="530"/>
      <c r="Q785" s="529" t="s">
        <v>43</v>
      </c>
      <c r="R785" s="530"/>
      <c r="S785" s="529" t="s">
        <v>45</v>
      </c>
      <c r="T785" s="530"/>
      <c r="U785" s="529" t="s">
        <v>28</v>
      </c>
      <c r="V785" s="530"/>
      <c r="W785" s="529"/>
      <c r="X785" s="530"/>
      <c r="Y785" s="531">
        <v>17596.599999999999</v>
      </c>
      <c r="Z785" s="532"/>
      <c r="AA785" s="532"/>
      <c r="AB785" s="532"/>
      <c r="AC785" s="532"/>
      <c r="AD785" s="532"/>
      <c r="AE785" s="533"/>
      <c r="AF785" s="16"/>
      <c r="AG785" s="16"/>
      <c r="AH785" s="7"/>
    </row>
    <row r="786" spans="4:35" ht="15.75" x14ac:dyDescent="0.25">
      <c r="D786" s="9"/>
      <c r="E786" s="9"/>
      <c r="F786" s="9"/>
      <c r="G786" s="9"/>
      <c r="H786" s="9"/>
      <c r="I786" s="562"/>
      <c r="J786" s="563"/>
      <c r="K786" s="562"/>
      <c r="L786" s="563"/>
      <c r="M786" s="562"/>
      <c r="N786" s="563"/>
      <c r="O786" s="529" t="s">
        <v>359</v>
      </c>
      <c r="P786" s="530"/>
      <c r="Q786" s="529" t="s">
        <v>58</v>
      </c>
      <c r="R786" s="530"/>
      <c r="S786" s="529" t="s">
        <v>112</v>
      </c>
      <c r="T786" s="530"/>
      <c r="U786" s="529" t="s">
        <v>28</v>
      </c>
      <c r="V786" s="530"/>
      <c r="W786" s="529"/>
      <c r="X786" s="530"/>
      <c r="Y786" s="531">
        <v>129997.31</v>
      </c>
      <c r="Z786" s="532"/>
      <c r="AA786" s="532"/>
      <c r="AB786" s="532"/>
      <c r="AC786" s="532"/>
      <c r="AD786" s="532"/>
      <c r="AE786" s="533"/>
      <c r="AF786" s="16"/>
      <c r="AG786" s="16"/>
      <c r="AH786" s="7"/>
    </row>
    <row r="787" spans="4:35" ht="15.75" x14ac:dyDescent="0.25">
      <c r="D787" s="9"/>
      <c r="E787" s="9"/>
      <c r="F787" s="9"/>
      <c r="G787" s="9"/>
      <c r="H787" s="9"/>
      <c r="I787" s="562"/>
      <c r="J787" s="563"/>
      <c r="K787" s="562"/>
      <c r="L787" s="563"/>
      <c r="M787" s="562"/>
      <c r="N787" s="563"/>
      <c r="O787" s="529" t="s">
        <v>359</v>
      </c>
      <c r="P787" s="530"/>
      <c r="Q787" s="529" t="s">
        <v>58</v>
      </c>
      <c r="R787" s="530"/>
      <c r="S787" s="529" t="s">
        <v>103</v>
      </c>
      <c r="T787" s="530"/>
      <c r="U787" s="529" t="s">
        <v>28</v>
      </c>
      <c r="V787" s="530"/>
      <c r="W787" s="529"/>
      <c r="X787" s="530"/>
      <c r="Y787" s="531">
        <v>130002.6</v>
      </c>
      <c r="Z787" s="532"/>
      <c r="AA787" s="532"/>
      <c r="AB787" s="532"/>
      <c r="AC787" s="532"/>
      <c r="AD787" s="532"/>
      <c r="AE787" s="533"/>
      <c r="AF787" s="16"/>
      <c r="AG787" s="16"/>
      <c r="AH787" s="7"/>
      <c r="AI787" s="148">
        <f>+Y782+Y783+Y784+Y785+Y786+Y787</f>
        <v>561600.01</v>
      </c>
    </row>
    <row r="788" spans="4:35" ht="15.75" x14ac:dyDescent="0.25">
      <c r="D788" s="9"/>
      <c r="E788" s="9"/>
      <c r="F788" s="9"/>
      <c r="G788" s="9"/>
      <c r="H788" s="9"/>
      <c r="I788" s="562"/>
      <c r="J788" s="563"/>
      <c r="K788" s="562"/>
      <c r="L788" s="563"/>
      <c r="M788" s="562"/>
      <c r="N788" s="563"/>
      <c r="O788" s="529" t="s">
        <v>294</v>
      </c>
      <c r="P788" s="530"/>
      <c r="Q788" s="529" t="s">
        <v>37</v>
      </c>
      <c r="R788" s="530"/>
      <c r="S788" s="529" t="s">
        <v>35</v>
      </c>
      <c r="T788" s="530"/>
      <c r="U788" s="529" t="s">
        <v>28</v>
      </c>
      <c r="V788" s="530"/>
      <c r="W788" s="529"/>
      <c r="X788" s="530"/>
      <c r="Y788" s="531">
        <v>89856</v>
      </c>
      <c r="Z788" s="532"/>
      <c r="AA788" s="532"/>
      <c r="AB788" s="532"/>
      <c r="AC788" s="532"/>
      <c r="AD788" s="532"/>
      <c r="AE788" s="533"/>
      <c r="AF788" s="16"/>
      <c r="AG788" s="16"/>
      <c r="AH788" s="7"/>
    </row>
    <row r="789" spans="4:35" ht="15.75" x14ac:dyDescent="0.25">
      <c r="D789" s="9"/>
      <c r="E789" s="9"/>
      <c r="F789" s="9"/>
      <c r="G789" s="9"/>
      <c r="H789" s="9"/>
      <c r="I789" s="529"/>
      <c r="J789" s="530"/>
      <c r="K789" s="529"/>
      <c r="L789" s="530"/>
      <c r="M789" s="529"/>
      <c r="N789" s="530"/>
      <c r="O789" s="529"/>
      <c r="P789" s="530"/>
      <c r="Q789" s="529"/>
      <c r="R789" s="530"/>
      <c r="S789" s="529"/>
      <c r="T789" s="530"/>
      <c r="U789" s="529"/>
      <c r="V789" s="530"/>
      <c r="W789" s="529"/>
      <c r="X789" s="530"/>
      <c r="Y789" s="531"/>
      <c r="Z789" s="532"/>
      <c r="AA789" s="532"/>
      <c r="AB789" s="532"/>
      <c r="AC789" s="532"/>
      <c r="AD789" s="532"/>
      <c r="AE789" s="533"/>
      <c r="AF789" s="16"/>
      <c r="AG789" s="16"/>
      <c r="AH789" s="7"/>
      <c r="AI789" s="148">
        <f>Y785+Y786+Y787+Y788</f>
        <v>367452.51</v>
      </c>
    </row>
    <row r="790" spans="4:35" ht="15.75" x14ac:dyDescent="0.25">
      <c r="D790" s="9"/>
      <c r="E790" s="9"/>
      <c r="F790" s="9"/>
      <c r="G790" s="9"/>
      <c r="H790" s="9"/>
      <c r="I790" s="529"/>
      <c r="J790" s="530"/>
      <c r="K790" s="529"/>
      <c r="L790" s="530"/>
      <c r="M790" s="529"/>
      <c r="N790" s="530"/>
      <c r="O790" s="529"/>
      <c r="P790" s="530"/>
      <c r="Q790" s="529"/>
      <c r="R790" s="530"/>
      <c r="S790" s="529"/>
      <c r="T790" s="530"/>
      <c r="U790" s="529"/>
      <c r="V790" s="530"/>
      <c r="W790" s="529"/>
      <c r="X790" s="530"/>
      <c r="Y790" s="531"/>
      <c r="Z790" s="532"/>
      <c r="AA790" s="532"/>
      <c r="AB790" s="532"/>
      <c r="AC790" s="532"/>
      <c r="AD790" s="532"/>
      <c r="AE790" s="533"/>
      <c r="AF790" s="16"/>
      <c r="AG790" s="16"/>
      <c r="AH790" s="7"/>
    </row>
    <row r="791" spans="4:35" ht="15.75" x14ac:dyDescent="0.25">
      <c r="D791" s="9"/>
      <c r="E791" s="9"/>
      <c r="F791" s="9"/>
      <c r="G791" s="9"/>
      <c r="H791" s="9"/>
      <c r="I791" s="529"/>
      <c r="J791" s="530"/>
      <c r="K791" s="529"/>
      <c r="L791" s="530"/>
      <c r="M791" s="529"/>
      <c r="N791" s="530"/>
      <c r="O791" s="529"/>
      <c r="P791" s="530"/>
      <c r="Q791" s="529"/>
      <c r="R791" s="530"/>
      <c r="S791" s="529"/>
      <c r="T791" s="530"/>
      <c r="U791" s="529"/>
      <c r="V791" s="530"/>
      <c r="W791" s="529"/>
      <c r="X791" s="530"/>
      <c r="Y791" s="531"/>
      <c r="Z791" s="532"/>
      <c r="AA791" s="532"/>
      <c r="AB791" s="532"/>
      <c r="AC791" s="532"/>
      <c r="AD791" s="532"/>
      <c r="AE791" s="533"/>
      <c r="AF791" s="16"/>
      <c r="AG791" s="16"/>
      <c r="AH791" s="7"/>
    </row>
    <row r="792" spans="4:35" ht="16.5" thickBot="1" x14ac:dyDescent="0.3">
      <c r="D792" s="9"/>
      <c r="E792" s="9"/>
      <c r="F792" s="9"/>
      <c r="G792" s="9"/>
      <c r="H792" s="9"/>
      <c r="I792" s="534"/>
      <c r="J792" s="535"/>
      <c r="K792" s="534"/>
      <c r="L792" s="535"/>
      <c r="M792" s="534"/>
      <c r="N792" s="535"/>
      <c r="O792" s="534"/>
      <c r="P792" s="535"/>
      <c r="Q792" s="534"/>
      <c r="R792" s="535"/>
      <c r="S792" s="536"/>
      <c r="T792" s="537"/>
      <c r="U792" s="538" t="s">
        <v>29</v>
      </c>
      <c r="V792" s="539"/>
      <c r="W792" s="539"/>
      <c r="X792" s="540"/>
      <c r="Y792" s="541">
        <f>SUM(Y782:AE791)</f>
        <v>651456.01</v>
      </c>
      <c r="Z792" s="542"/>
      <c r="AA792" s="542"/>
      <c r="AB792" s="542"/>
      <c r="AC792" s="542"/>
      <c r="AD792" s="542"/>
      <c r="AE792" s="543"/>
      <c r="AF792" s="9"/>
      <c r="AG792" s="16"/>
      <c r="AH792" s="7"/>
    </row>
    <row r="793" spans="4:35" ht="15.75" thickBot="1" x14ac:dyDescent="0.3">
      <c r="D793" s="9"/>
      <c r="E793" s="9"/>
      <c r="F793" s="9"/>
      <c r="G793" s="9"/>
      <c r="H793" s="544" t="s">
        <v>30</v>
      </c>
      <c r="I793" s="545"/>
      <c r="J793" s="545"/>
      <c r="K793" s="545"/>
      <c r="L793" s="545"/>
      <c r="M793" s="545"/>
      <c r="N793" s="545"/>
      <c r="O793" s="545"/>
      <c r="P793" s="545"/>
      <c r="Q793" s="545"/>
      <c r="R793" s="545"/>
      <c r="S793" s="546"/>
      <c r="T793" s="22"/>
      <c r="U793" s="544" t="s">
        <v>31</v>
      </c>
      <c r="V793" s="545"/>
      <c r="W793" s="545"/>
      <c r="X793" s="545"/>
      <c r="Y793" s="545"/>
      <c r="Z793" s="545"/>
      <c r="AA793" s="545"/>
      <c r="AB793" s="545"/>
      <c r="AC793" s="545"/>
      <c r="AD793" s="545"/>
      <c r="AE793" s="545"/>
      <c r="AF793" s="546"/>
      <c r="AG793" s="16"/>
      <c r="AH793" s="7"/>
    </row>
    <row r="794" spans="4:35" x14ac:dyDescent="0.25">
      <c r="D794" s="9"/>
      <c r="E794" s="218"/>
      <c r="F794" s="218"/>
      <c r="G794" s="218"/>
      <c r="H794" s="547"/>
      <c r="I794" s="548"/>
      <c r="J794" s="548"/>
      <c r="K794" s="548"/>
      <c r="L794" s="548"/>
      <c r="M794" s="548"/>
      <c r="N794" s="548"/>
      <c r="O794" s="548"/>
      <c r="P794" s="548"/>
      <c r="Q794" s="548"/>
      <c r="R794" s="548"/>
      <c r="S794" s="549"/>
      <c r="T794" s="463"/>
      <c r="U794" s="547"/>
      <c r="V794" s="548"/>
      <c r="W794" s="548"/>
      <c r="X794" s="548"/>
      <c r="Y794" s="548"/>
      <c r="Z794" s="548"/>
      <c r="AA794" s="548"/>
      <c r="AB794" s="548"/>
      <c r="AC794" s="548"/>
      <c r="AD794" s="548"/>
      <c r="AE794" s="548"/>
      <c r="AF794" s="549"/>
      <c r="AG794" s="15"/>
      <c r="AH794" s="7"/>
    </row>
    <row r="795" spans="4:35" x14ac:dyDescent="0.25">
      <c r="D795" s="9"/>
      <c r="E795" s="218"/>
      <c r="F795" s="218"/>
      <c r="G795" s="218"/>
      <c r="H795" s="550"/>
      <c r="I795" s="551"/>
      <c r="J795" s="551"/>
      <c r="K795" s="551"/>
      <c r="L795" s="551"/>
      <c r="M795" s="551"/>
      <c r="N795" s="551"/>
      <c r="O795" s="551"/>
      <c r="P795" s="551"/>
      <c r="Q795" s="551"/>
      <c r="R795" s="551"/>
      <c r="S795" s="552"/>
      <c r="T795" s="463"/>
      <c r="U795" s="550"/>
      <c r="V795" s="551"/>
      <c r="W795" s="551"/>
      <c r="X795" s="551"/>
      <c r="Y795" s="551"/>
      <c r="Z795" s="551"/>
      <c r="AA795" s="551"/>
      <c r="AB795" s="551"/>
      <c r="AC795" s="551"/>
      <c r="AD795" s="551"/>
      <c r="AE795" s="551"/>
      <c r="AF795" s="552"/>
      <c r="AG795" s="15"/>
      <c r="AH795" s="7"/>
    </row>
    <row r="796" spans="4:35" x14ac:dyDescent="0.25">
      <c r="D796" s="9"/>
      <c r="E796" s="218"/>
      <c r="F796" s="218"/>
      <c r="G796" s="218"/>
      <c r="H796" s="550"/>
      <c r="I796" s="551"/>
      <c r="J796" s="551"/>
      <c r="K796" s="551"/>
      <c r="L796" s="551"/>
      <c r="M796" s="551"/>
      <c r="N796" s="551"/>
      <c r="O796" s="551"/>
      <c r="P796" s="551"/>
      <c r="Q796" s="551"/>
      <c r="R796" s="551"/>
      <c r="S796" s="552"/>
      <c r="T796" s="463"/>
      <c r="U796" s="550"/>
      <c r="V796" s="551"/>
      <c r="W796" s="551"/>
      <c r="X796" s="551"/>
      <c r="Y796" s="551"/>
      <c r="Z796" s="551"/>
      <c r="AA796" s="551"/>
      <c r="AB796" s="551"/>
      <c r="AC796" s="551"/>
      <c r="AD796" s="551"/>
      <c r="AE796" s="551"/>
      <c r="AF796" s="552"/>
      <c r="AG796" s="15"/>
      <c r="AH796" s="7"/>
    </row>
    <row r="797" spans="4:35" ht="15.75" thickBot="1" x14ac:dyDescent="0.3">
      <c r="D797" s="9"/>
      <c r="E797" s="218"/>
      <c r="F797" s="218"/>
      <c r="G797" s="218"/>
      <c r="H797" s="553"/>
      <c r="I797" s="554"/>
      <c r="J797" s="554"/>
      <c r="K797" s="554"/>
      <c r="L797" s="554"/>
      <c r="M797" s="554"/>
      <c r="N797" s="554"/>
      <c r="O797" s="554"/>
      <c r="P797" s="554"/>
      <c r="Q797" s="554"/>
      <c r="R797" s="554"/>
      <c r="S797" s="555"/>
      <c r="T797" s="463"/>
      <c r="U797" s="553"/>
      <c r="V797" s="554"/>
      <c r="W797" s="554"/>
      <c r="X797" s="554"/>
      <c r="Y797" s="554"/>
      <c r="Z797" s="554"/>
      <c r="AA797" s="554"/>
      <c r="AB797" s="554"/>
      <c r="AC797" s="554"/>
      <c r="AD797" s="554"/>
      <c r="AE797" s="554"/>
      <c r="AF797" s="555"/>
      <c r="AG797" s="15"/>
      <c r="AH797" s="7"/>
    </row>
    <row r="798" spans="4:35" ht="15.75" thickBot="1" x14ac:dyDescent="0.3">
      <c r="D798" s="9"/>
      <c r="E798" s="218"/>
      <c r="F798" s="218"/>
      <c r="G798" s="218"/>
      <c r="H798" s="517" t="s">
        <v>32</v>
      </c>
      <c r="I798" s="518"/>
      <c r="J798" s="518"/>
      <c r="K798" s="519">
        <v>45680</v>
      </c>
      <c r="L798" s="519"/>
      <c r="M798" s="519"/>
      <c r="N798" s="519"/>
      <c r="O798" s="519"/>
      <c r="P798" s="519"/>
      <c r="Q798" s="519"/>
      <c r="R798" s="519"/>
      <c r="S798" s="520"/>
      <c r="T798" s="463"/>
      <c r="U798" s="517" t="s">
        <v>32</v>
      </c>
      <c r="V798" s="518"/>
      <c r="W798" s="518"/>
      <c r="X798" s="521"/>
      <c r="Y798" s="521"/>
      <c r="Z798" s="521"/>
      <c r="AA798" s="521"/>
      <c r="AB798" s="521"/>
      <c r="AC798" s="521"/>
      <c r="AD798" s="521"/>
      <c r="AE798" s="521"/>
      <c r="AF798" s="522"/>
      <c r="AG798" s="15"/>
      <c r="AH798" s="7"/>
    </row>
    <row r="799" spans="4:35" ht="15.75" thickBot="1" x14ac:dyDescent="0.3">
      <c r="D799" s="218"/>
      <c r="E799" s="218"/>
      <c r="F799" s="218"/>
      <c r="G799" s="218"/>
      <c r="H799" s="523" t="s">
        <v>33</v>
      </c>
      <c r="I799" s="524"/>
      <c r="J799" s="524"/>
      <c r="K799" s="524"/>
      <c r="L799" s="524"/>
      <c r="M799" s="524"/>
      <c r="N799" s="524"/>
      <c r="O799" s="524"/>
      <c r="P799" s="524"/>
      <c r="Q799" s="524"/>
      <c r="R799" s="524"/>
      <c r="S799" s="525"/>
      <c r="T799" s="7"/>
      <c r="U799" s="523" t="s">
        <v>34</v>
      </c>
      <c r="V799" s="524"/>
      <c r="W799" s="524"/>
      <c r="X799" s="524"/>
      <c r="Y799" s="524"/>
      <c r="Z799" s="524"/>
      <c r="AA799" s="524"/>
      <c r="AB799" s="524"/>
      <c r="AC799" s="524"/>
      <c r="AD799" s="524"/>
      <c r="AE799" s="524"/>
      <c r="AF799" s="525"/>
      <c r="AG799" s="15"/>
      <c r="AH799" s="7"/>
    </row>
    <row r="800" spans="4:35" x14ac:dyDescent="0.25">
      <c r="D800" s="218"/>
      <c r="E800" s="218"/>
      <c r="F800" s="218"/>
      <c r="G800" s="218"/>
      <c r="H800" s="526"/>
      <c r="I800" s="527"/>
      <c r="J800" s="527"/>
      <c r="K800" s="527"/>
      <c r="L800" s="527"/>
      <c r="M800" s="527"/>
      <c r="N800" s="527"/>
      <c r="O800" s="527"/>
      <c r="P800" s="527"/>
      <c r="Q800" s="527"/>
      <c r="R800" s="527"/>
      <c r="S800" s="528"/>
      <c r="T800" s="7"/>
      <c r="U800" s="526"/>
      <c r="V800" s="527"/>
      <c r="W800" s="527"/>
      <c r="X800" s="527"/>
      <c r="Y800" s="527"/>
      <c r="Z800" s="527"/>
      <c r="AA800" s="527"/>
      <c r="AB800" s="527"/>
      <c r="AC800" s="527"/>
      <c r="AD800" s="527"/>
      <c r="AE800" s="527"/>
      <c r="AF800" s="528"/>
      <c r="AG800" s="15"/>
      <c r="AH800" s="7"/>
    </row>
    <row r="801" spans="4:34" x14ac:dyDescent="0.25">
      <c r="D801" s="218"/>
      <c r="E801" s="218"/>
      <c r="F801" s="218"/>
      <c r="G801" s="218"/>
      <c r="H801" s="556"/>
      <c r="I801" s="557"/>
      <c r="J801" s="557"/>
      <c r="K801" s="557"/>
      <c r="L801" s="557"/>
      <c r="M801" s="557"/>
      <c r="N801" s="557"/>
      <c r="O801" s="557"/>
      <c r="P801" s="557"/>
      <c r="Q801" s="557"/>
      <c r="R801" s="557"/>
      <c r="S801" s="558"/>
      <c r="T801" s="7"/>
      <c r="U801" s="556"/>
      <c r="V801" s="557"/>
      <c r="W801" s="557"/>
      <c r="X801" s="557"/>
      <c r="Y801" s="557"/>
      <c r="Z801" s="557"/>
      <c r="AA801" s="557"/>
      <c r="AB801" s="557"/>
      <c r="AC801" s="557"/>
      <c r="AD801" s="557"/>
      <c r="AE801" s="557"/>
      <c r="AF801" s="558"/>
      <c r="AG801" s="218"/>
      <c r="AH801" s="7"/>
    </row>
    <row r="802" spans="4:34" x14ac:dyDescent="0.25">
      <c r="D802" s="218"/>
      <c r="E802" s="218"/>
      <c r="F802" s="218"/>
      <c r="G802" s="218"/>
      <c r="H802" s="556"/>
      <c r="I802" s="557"/>
      <c r="J802" s="557"/>
      <c r="K802" s="557"/>
      <c r="L802" s="557"/>
      <c r="M802" s="557"/>
      <c r="N802" s="557"/>
      <c r="O802" s="557"/>
      <c r="P802" s="557"/>
      <c r="Q802" s="557"/>
      <c r="R802" s="557"/>
      <c r="S802" s="558"/>
      <c r="T802" s="7"/>
      <c r="U802" s="556"/>
      <c r="V802" s="557"/>
      <c r="W802" s="557"/>
      <c r="X802" s="557"/>
      <c r="Y802" s="557"/>
      <c r="Z802" s="557"/>
      <c r="AA802" s="557"/>
      <c r="AB802" s="557"/>
      <c r="AC802" s="557"/>
      <c r="AD802" s="557"/>
      <c r="AE802" s="557"/>
      <c r="AF802" s="558"/>
      <c r="AG802" s="218"/>
      <c r="AH802" s="7"/>
    </row>
    <row r="803" spans="4:34" ht="15.75" thickBot="1" x14ac:dyDescent="0.3">
      <c r="D803" s="218"/>
      <c r="E803" s="218"/>
      <c r="F803" s="218"/>
      <c r="G803" s="218"/>
      <c r="H803" s="559"/>
      <c r="I803" s="560"/>
      <c r="J803" s="560"/>
      <c r="K803" s="560"/>
      <c r="L803" s="560"/>
      <c r="M803" s="560"/>
      <c r="N803" s="560"/>
      <c r="O803" s="560"/>
      <c r="P803" s="560"/>
      <c r="Q803" s="560"/>
      <c r="R803" s="560"/>
      <c r="S803" s="561"/>
      <c r="T803" s="7"/>
      <c r="U803" s="559"/>
      <c r="V803" s="560"/>
      <c r="W803" s="560"/>
      <c r="X803" s="560"/>
      <c r="Y803" s="560"/>
      <c r="Z803" s="560"/>
      <c r="AA803" s="560"/>
      <c r="AB803" s="560"/>
      <c r="AC803" s="560"/>
      <c r="AD803" s="560"/>
      <c r="AE803" s="560"/>
      <c r="AF803" s="561"/>
      <c r="AG803" s="218"/>
      <c r="AH803" s="7"/>
    </row>
    <row r="804" spans="4:34" ht="15.75" thickBot="1" x14ac:dyDescent="0.3">
      <c r="D804" s="218"/>
      <c r="E804" s="218"/>
      <c r="F804" s="218"/>
      <c r="G804" s="463"/>
      <c r="H804" s="517" t="s">
        <v>32</v>
      </c>
      <c r="I804" s="518"/>
      <c r="J804" s="518"/>
      <c r="K804" s="521"/>
      <c r="L804" s="521"/>
      <c r="M804" s="521"/>
      <c r="N804" s="521"/>
      <c r="O804" s="521"/>
      <c r="P804" s="521"/>
      <c r="Q804" s="521"/>
      <c r="R804" s="521"/>
      <c r="S804" s="522"/>
      <c r="T804" s="35"/>
      <c r="U804" s="517" t="s">
        <v>32</v>
      </c>
      <c r="V804" s="518"/>
      <c r="W804" s="518"/>
      <c r="X804" s="521"/>
      <c r="Y804" s="521"/>
      <c r="Z804" s="521"/>
      <c r="AA804" s="521"/>
      <c r="AB804" s="521"/>
      <c r="AC804" s="521"/>
      <c r="AD804" s="521"/>
      <c r="AE804" s="521"/>
      <c r="AF804" s="522"/>
      <c r="AG804" s="218"/>
      <c r="AH804" s="7"/>
    </row>
    <row r="805" spans="4:34" x14ac:dyDescent="0.25"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4:34" x14ac:dyDescent="0.25"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4:34" x14ac:dyDescent="0.25"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4:34" x14ac:dyDescent="0.25">
      <c r="D808" s="7"/>
      <c r="E808" s="7"/>
      <c r="F808" s="7"/>
      <c r="G808" s="647"/>
      <c r="H808" s="647"/>
      <c r="I808" s="647"/>
      <c r="J808" s="647"/>
      <c r="K808" s="647"/>
      <c r="L808" s="647"/>
      <c r="M808" s="647"/>
      <c r="N808" s="647"/>
      <c r="O808" s="647"/>
      <c r="P808" s="647"/>
      <c r="Q808" s="647"/>
      <c r="R808" s="647"/>
      <c r="S808" s="17"/>
      <c r="T808" s="647"/>
      <c r="U808" s="647"/>
      <c r="V808" s="647"/>
      <c r="W808" s="647"/>
      <c r="X808" s="647"/>
      <c r="Y808" s="647"/>
      <c r="Z808" s="647"/>
      <c r="AA808" s="647"/>
      <c r="AB808" s="647"/>
      <c r="AC808" s="647"/>
      <c r="AD808" s="647"/>
      <c r="AE808" s="647"/>
      <c r="AF808" s="7"/>
      <c r="AG808" s="7"/>
      <c r="AH808" s="7"/>
    </row>
    <row r="809" spans="4:34" x14ac:dyDescent="0.25">
      <c r="D809" s="218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00"/>
      <c r="V809" s="19"/>
      <c r="W809" s="19"/>
      <c r="X809" s="19"/>
      <c r="Y809" s="422"/>
      <c r="Z809" s="15"/>
      <c r="AA809" s="19"/>
      <c r="AB809" s="19"/>
      <c r="AC809" s="19"/>
      <c r="AD809" s="19"/>
      <c r="AE809" s="19"/>
      <c r="AF809" s="19"/>
      <c r="AG809" s="7"/>
      <c r="AH809" s="7"/>
    </row>
    <row r="810" spans="4:34" x14ac:dyDescent="0.25">
      <c r="D810" s="488"/>
      <c r="E810" s="620" t="s">
        <v>36</v>
      </c>
      <c r="F810" s="620"/>
      <c r="G810" s="620"/>
      <c r="H810" s="620"/>
      <c r="I810" s="620"/>
      <c r="J810" s="620"/>
      <c r="K810" s="620"/>
      <c r="L810" s="620"/>
      <c r="M810" s="620"/>
      <c r="N810" s="620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17"/>
    </row>
    <row r="811" spans="4:34" x14ac:dyDescent="0.25">
      <c r="D811" s="620" t="s">
        <v>0</v>
      </c>
      <c r="E811" s="620"/>
      <c r="F811" s="620"/>
      <c r="G811" s="620"/>
      <c r="H811" s="620"/>
      <c r="I811" s="620"/>
      <c r="J811" s="620"/>
      <c r="K811" s="620"/>
      <c r="L811" s="620"/>
      <c r="M811" s="620"/>
      <c r="N811" s="620"/>
      <c r="O811" s="10"/>
      <c r="P811" s="11"/>
      <c r="Q811" s="11"/>
      <c r="R811" s="218"/>
      <c r="S811" s="437"/>
      <c r="T811" s="437"/>
      <c r="U811" s="437"/>
      <c r="V811" s="583" t="s">
        <v>2</v>
      </c>
      <c r="W811" s="583"/>
      <c r="X811" s="583"/>
      <c r="Y811" s="12" t="s">
        <v>366</v>
      </c>
      <c r="Z811" s="440" t="s">
        <v>46</v>
      </c>
      <c r="AA811" s="621" t="s">
        <v>383</v>
      </c>
      <c r="AB811" s="621"/>
      <c r="AC811" s="621"/>
      <c r="AD811" s="440" t="s">
        <v>3</v>
      </c>
      <c r="AE811" s="622">
        <v>2025</v>
      </c>
      <c r="AF811" s="622"/>
      <c r="AG811" s="7"/>
      <c r="AH811" s="7"/>
    </row>
    <row r="812" spans="4:34" x14ac:dyDescent="0.25">
      <c r="D812" s="620" t="s">
        <v>1</v>
      </c>
      <c r="E812" s="620"/>
      <c r="F812" s="620"/>
      <c r="G812" s="620"/>
      <c r="H812" s="620"/>
      <c r="I812" s="620"/>
      <c r="J812" s="620"/>
      <c r="K812" s="620"/>
      <c r="L812" s="620"/>
      <c r="M812" s="620"/>
      <c r="N812" s="620"/>
      <c r="O812" s="10"/>
      <c r="P812" s="441"/>
      <c r="Q812" s="440"/>
      <c r="R812" s="440"/>
      <c r="S812" s="440"/>
      <c r="T812" s="440"/>
      <c r="U812" s="440"/>
      <c r="V812" s="440"/>
      <c r="W812" s="440"/>
      <c r="X812" s="440"/>
      <c r="Y812" s="437"/>
      <c r="Z812" s="440"/>
      <c r="AA812" s="9"/>
      <c r="AB812" s="9"/>
      <c r="AC812" s="9"/>
      <c r="AD812" s="9"/>
      <c r="AE812" s="9"/>
      <c r="AF812" s="9"/>
      <c r="AG812" s="7"/>
      <c r="AH812" s="7"/>
    </row>
    <row r="813" spans="4:34" x14ac:dyDescent="0.25">
      <c r="D813" s="620" t="s">
        <v>4</v>
      </c>
      <c r="E813" s="620"/>
      <c r="F813" s="620"/>
      <c r="G813" s="620"/>
      <c r="H813" s="620"/>
      <c r="I813" s="620"/>
      <c r="J813" s="620"/>
      <c r="K813" s="620"/>
      <c r="L813" s="620"/>
      <c r="M813" s="620"/>
      <c r="N813" s="620"/>
      <c r="O813" s="10"/>
      <c r="P813" s="441"/>
      <c r="Q813" s="441"/>
      <c r="R813" s="441"/>
      <c r="S813" s="441"/>
      <c r="T813" s="441"/>
      <c r="U813" s="441"/>
      <c r="V813" s="441"/>
      <c r="W813" s="9"/>
      <c r="X813" s="9"/>
      <c r="Y813" s="218"/>
      <c r="Z813" s="9"/>
      <c r="AA813" s="9"/>
      <c r="AB813" s="9"/>
      <c r="AC813" s="9"/>
      <c r="AD813" s="9"/>
      <c r="AE813" s="9"/>
      <c r="AF813" s="9"/>
      <c r="AG813" s="7"/>
      <c r="AH813" s="7"/>
    </row>
    <row r="814" spans="4:34" ht="18" x14ac:dyDescent="0.25">
      <c r="D814" s="623" t="s">
        <v>5</v>
      </c>
      <c r="E814" s="623"/>
      <c r="F814" s="623"/>
      <c r="G814" s="623"/>
      <c r="H814" s="623"/>
      <c r="I814" s="623"/>
      <c r="J814" s="623"/>
      <c r="K814" s="623"/>
      <c r="L814" s="623"/>
      <c r="M814" s="623"/>
      <c r="N814" s="623"/>
      <c r="O814" s="624" t="s">
        <v>6</v>
      </c>
      <c r="P814" s="624"/>
      <c r="Q814" s="624"/>
      <c r="R814" s="624"/>
      <c r="S814" s="624"/>
      <c r="T814" s="624"/>
      <c r="U814" s="624"/>
      <c r="V814" s="624"/>
      <c r="W814" s="624"/>
      <c r="X814" s="624"/>
      <c r="Y814" s="625" t="s">
        <v>438</v>
      </c>
      <c r="Z814" s="625"/>
      <c r="AA814" s="625"/>
      <c r="AB814" s="13"/>
      <c r="AC814" s="13"/>
      <c r="AD814" s="13"/>
      <c r="AE814" s="13"/>
      <c r="AF814" s="13"/>
      <c r="AG814" s="7"/>
      <c r="AH814" s="7"/>
    </row>
    <row r="815" spans="4:34" ht="20.25" customHeight="1" x14ac:dyDescent="0.25">
      <c r="D815" s="612"/>
      <c r="E815" s="612"/>
      <c r="F815" s="612"/>
      <c r="G815" s="612"/>
      <c r="H815" s="612"/>
      <c r="I815" s="612"/>
      <c r="J815" s="612"/>
      <c r="K815" s="612"/>
      <c r="L815" s="612"/>
      <c r="M815" s="612"/>
      <c r="N815" s="612"/>
      <c r="O815" s="14"/>
      <c r="P815" s="14"/>
      <c r="Q815" s="437"/>
      <c r="R815" s="437"/>
      <c r="S815" s="438"/>
      <c r="T815" s="11"/>
      <c r="U815" s="11"/>
      <c r="V815" s="9"/>
      <c r="W815" s="9"/>
      <c r="X815" s="9"/>
      <c r="Y815" s="218"/>
      <c r="Z815" s="9"/>
      <c r="AA815" s="9"/>
      <c r="AB815" s="9"/>
      <c r="AC815" s="9"/>
      <c r="AD815" s="9"/>
      <c r="AE815" s="9"/>
      <c r="AF815" s="9"/>
      <c r="AG815" s="7"/>
      <c r="AH815" s="7"/>
    </row>
    <row r="816" spans="4:34" ht="15.75" x14ac:dyDescent="0.25"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23"/>
      <c r="U816" s="23"/>
      <c r="V816" s="613" t="s">
        <v>7</v>
      </c>
      <c r="W816" s="613"/>
      <c r="X816" s="613"/>
      <c r="Y816" s="613"/>
      <c r="Z816" s="613"/>
      <c r="AA816" s="614">
        <f>+X844</f>
        <v>15590.4</v>
      </c>
      <c r="AB816" s="614"/>
      <c r="AC816" s="614"/>
      <c r="AD816" s="614"/>
      <c r="AE816" s="614"/>
      <c r="AF816" s="614"/>
      <c r="AG816" s="7"/>
      <c r="AH816" s="7"/>
    </row>
    <row r="817" spans="4:36" x14ac:dyDescent="0.25">
      <c r="D817" s="615" t="s">
        <v>8</v>
      </c>
      <c r="E817" s="615"/>
      <c r="F817" s="615"/>
      <c r="G817" s="615"/>
      <c r="H817" s="615"/>
      <c r="I817" s="616" t="s">
        <v>9</v>
      </c>
      <c r="J817" s="616"/>
      <c r="K817" s="616"/>
      <c r="L817" s="616"/>
      <c r="M817" s="616"/>
      <c r="N817" s="616"/>
      <c r="O817" s="616"/>
      <c r="P817" s="616"/>
      <c r="Q817" s="616"/>
      <c r="R817" s="440"/>
      <c r="S817" s="440"/>
      <c r="T817" s="440"/>
      <c r="U817" s="440"/>
      <c r="V817" s="9"/>
      <c r="W817" s="9"/>
      <c r="X817" s="9"/>
      <c r="Y817" s="218"/>
      <c r="Z817" s="218"/>
      <c r="AA817" s="218"/>
      <c r="AB817" s="9"/>
      <c r="AC817" s="9"/>
      <c r="AD817" s="9"/>
      <c r="AE817" s="9"/>
      <c r="AF817" s="9"/>
      <c r="AG817" s="7"/>
      <c r="AH817" s="7"/>
    </row>
    <row r="818" spans="4:36" ht="13.5" customHeight="1" x14ac:dyDescent="0.25">
      <c r="D818" s="617" t="s">
        <v>10</v>
      </c>
      <c r="E818" s="617"/>
      <c r="F818" s="617"/>
      <c r="G818" s="617"/>
      <c r="H818" s="617"/>
      <c r="I818" s="617"/>
      <c r="J818" s="617"/>
      <c r="K818" s="618" t="s">
        <v>374</v>
      </c>
      <c r="L818" s="618"/>
      <c r="M818" s="618"/>
      <c r="N818" s="618"/>
      <c r="O818" s="618"/>
      <c r="P818" s="618"/>
      <c r="Q818" s="618"/>
      <c r="R818" s="618"/>
      <c r="S818" s="618"/>
      <c r="T818" s="618"/>
      <c r="U818" s="618"/>
      <c r="V818" s="618"/>
      <c r="W818" s="618"/>
      <c r="X818" s="618"/>
      <c r="Y818" s="551" t="s">
        <v>11</v>
      </c>
      <c r="Z818" s="551"/>
      <c r="AA818" s="551"/>
      <c r="AB818" s="551"/>
      <c r="AC818" s="626" t="s">
        <v>375</v>
      </c>
      <c r="AD818" s="626"/>
      <c r="AE818" s="626"/>
      <c r="AF818" s="626"/>
      <c r="AG818" s="7"/>
      <c r="AH818" s="7"/>
      <c r="AI818" s="431"/>
    </row>
    <row r="819" spans="4:36" ht="14.25" customHeight="1" x14ac:dyDescent="0.25">
      <c r="D819" s="617" t="s">
        <v>12</v>
      </c>
      <c r="E819" s="617"/>
      <c r="F819" s="617"/>
      <c r="G819" s="617"/>
      <c r="H819" s="617"/>
      <c r="I819" s="551"/>
      <c r="J819" s="551"/>
      <c r="K819" s="551"/>
      <c r="L819" s="551"/>
      <c r="M819" s="551"/>
      <c r="N819" s="551"/>
      <c r="O819" s="551"/>
      <c r="P819" s="551"/>
      <c r="Q819" s="551"/>
      <c r="R819" s="551"/>
      <c r="S819" s="551"/>
      <c r="T819" s="551"/>
      <c r="U819" s="551"/>
      <c r="V819" s="551"/>
      <c r="W819" s="551"/>
      <c r="X819" s="437"/>
      <c r="Y819" s="551" t="s">
        <v>11</v>
      </c>
      <c r="Z819" s="551"/>
      <c r="AA819" s="551"/>
      <c r="AB819" s="551"/>
      <c r="AC819" s="619"/>
      <c r="AD819" s="619"/>
      <c r="AE819" s="619"/>
      <c r="AF819" s="619"/>
      <c r="AG819" s="7"/>
      <c r="AH819" s="7"/>
    </row>
    <row r="820" spans="4:36" ht="15.75" x14ac:dyDescent="0.25">
      <c r="D820" s="583" t="s">
        <v>13</v>
      </c>
      <c r="E820" s="583"/>
      <c r="F820" s="583"/>
      <c r="G820" s="583"/>
      <c r="H820" s="583"/>
      <c r="I820" s="584" t="s">
        <v>450</v>
      </c>
      <c r="J820" s="584"/>
      <c r="K820" s="584"/>
      <c r="L820" s="584"/>
      <c r="M820" s="584"/>
      <c r="N820" s="584"/>
      <c r="O820" s="584"/>
      <c r="P820" s="584"/>
      <c r="Q820" s="584"/>
      <c r="R820" s="584"/>
      <c r="S820" s="584"/>
      <c r="T820" s="584"/>
      <c r="U820" s="584"/>
      <c r="V820" s="584"/>
      <c r="W820" s="584"/>
      <c r="X820" s="584"/>
      <c r="Y820" s="584"/>
      <c r="Z820" s="584"/>
      <c r="AA820" s="584"/>
      <c r="AB820" s="584"/>
      <c r="AC820" s="584"/>
      <c r="AD820" s="584"/>
      <c r="AE820" s="584"/>
      <c r="AF820" s="584"/>
      <c r="AG820" s="584"/>
      <c r="AH820" s="584"/>
    </row>
    <row r="821" spans="4:36" ht="17.25" customHeight="1" x14ac:dyDescent="0.25">
      <c r="D821" s="551" t="s">
        <v>14</v>
      </c>
      <c r="E821" s="551"/>
      <c r="F821" s="551"/>
      <c r="G821" s="551"/>
      <c r="H821" s="551"/>
      <c r="I821" s="585" t="s">
        <v>449</v>
      </c>
      <c r="J821" s="585"/>
      <c r="K821" s="585"/>
      <c r="L821" s="585"/>
      <c r="M821" s="585"/>
      <c r="N821" s="585"/>
      <c r="O821" s="585"/>
      <c r="P821" s="585"/>
      <c r="Q821" s="585"/>
      <c r="R821" s="585"/>
      <c r="S821" s="585"/>
      <c r="T821" s="585"/>
      <c r="U821" s="585"/>
      <c r="V821" s="585"/>
      <c r="W821" s="585"/>
      <c r="X821" s="585"/>
      <c r="Y821" s="585"/>
      <c r="Z821" s="585"/>
      <c r="AA821" s="585"/>
      <c r="AB821" s="585"/>
      <c r="AC821" s="585"/>
      <c r="AD821" s="585"/>
      <c r="AE821" s="585"/>
      <c r="AF821" s="585"/>
      <c r="AG821" s="7"/>
      <c r="AH821" s="7"/>
    </row>
    <row r="822" spans="4:36" ht="16.5" customHeight="1" x14ac:dyDescent="0.25">
      <c r="D822" s="436"/>
      <c r="E822" s="437"/>
      <c r="F822" s="437"/>
      <c r="G822" s="437"/>
      <c r="H822" s="437"/>
      <c r="I822" s="585"/>
      <c r="J822" s="585"/>
      <c r="K822" s="585"/>
      <c r="L822" s="585"/>
      <c r="M822" s="585"/>
      <c r="N822" s="585"/>
      <c r="O822" s="585"/>
      <c r="P822" s="585"/>
      <c r="Q822" s="585"/>
      <c r="R822" s="585"/>
      <c r="S822" s="585"/>
      <c r="T822" s="585"/>
      <c r="U822" s="585"/>
      <c r="V822" s="585"/>
      <c r="W822" s="585"/>
      <c r="X822" s="585"/>
      <c r="Y822" s="585"/>
      <c r="Z822" s="585"/>
      <c r="AA822" s="585"/>
      <c r="AB822" s="585"/>
      <c r="AC822" s="585"/>
      <c r="AD822" s="585"/>
      <c r="AE822" s="585"/>
      <c r="AF822" s="585"/>
      <c r="AG822" s="7"/>
      <c r="AH822" s="7"/>
    </row>
    <row r="823" spans="4:36" ht="15.75" x14ac:dyDescent="0.25">
      <c r="D823" s="441"/>
      <c r="E823" s="441"/>
      <c r="F823" s="441"/>
      <c r="G823" s="441"/>
      <c r="H823" s="441"/>
      <c r="I823" s="441"/>
      <c r="J823" s="441"/>
      <c r="K823" s="441"/>
      <c r="L823" s="574"/>
      <c r="M823" s="574"/>
      <c r="N823" s="574"/>
      <c r="O823" s="574"/>
      <c r="P823" s="574"/>
      <c r="Q823" s="574"/>
      <c r="R823" s="574"/>
      <c r="S823" s="574"/>
      <c r="T823" s="574"/>
      <c r="U823" s="574"/>
      <c r="V823" s="574"/>
      <c r="W823" s="574"/>
      <c r="X823" s="574"/>
      <c r="Y823" s="574"/>
      <c r="Z823" s="439"/>
      <c r="AA823" s="575"/>
      <c r="AB823" s="575"/>
      <c r="AC823" s="575"/>
      <c r="AD823" s="575"/>
      <c r="AE823" s="575"/>
      <c r="AF823" s="575"/>
      <c r="AG823" s="7"/>
      <c r="AH823" s="7"/>
    </row>
    <row r="824" spans="4:36" ht="15.75" x14ac:dyDescent="0.25">
      <c r="D824" s="586" t="s">
        <v>15</v>
      </c>
      <c r="E824" s="586"/>
      <c r="F824" s="586"/>
      <c r="G824" s="586"/>
      <c r="H824" s="586"/>
      <c r="I824" s="586"/>
      <c r="J824" s="586"/>
      <c r="K824" s="586"/>
      <c r="L824" s="586"/>
      <c r="M824" s="586"/>
      <c r="N824" s="586"/>
      <c r="O824" s="586"/>
      <c r="P824" s="586"/>
      <c r="Q824" s="586"/>
      <c r="R824" s="586"/>
      <c r="S824" s="586"/>
      <c r="T824" s="586"/>
      <c r="U824" s="586"/>
      <c r="V824" s="586"/>
      <c r="W824" s="586"/>
      <c r="X824" s="586"/>
      <c r="Y824" s="586"/>
      <c r="Z824" s="586"/>
      <c r="AA824" s="586"/>
      <c r="AB824" s="586"/>
      <c r="AC824" s="586"/>
      <c r="AD824" s="586"/>
      <c r="AE824" s="586"/>
      <c r="AF824" s="586"/>
      <c r="AG824" s="7"/>
      <c r="AH824" s="7"/>
      <c r="AI824" s="148">
        <v>1331373315.75</v>
      </c>
      <c r="AJ824" s="232">
        <f>AI824-AB824</f>
        <v>1331373315.75</v>
      </c>
    </row>
    <row r="825" spans="4:36" x14ac:dyDescent="0.25">
      <c r="D825" s="9"/>
      <c r="E825" s="587" t="s">
        <v>38</v>
      </c>
      <c r="F825" s="587"/>
      <c r="G825" s="587"/>
      <c r="H825" s="588" t="s">
        <v>39</v>
      </c>
      <c r="I825" s="588"/>
      <c r="J825" s="588"/>
      <c r="K825" s="587" t="s">
        <v>40</v>
      </c>
      <c r="L825" s="587"/>
      <c r="M825" s="587"/>
      <c r="N825" s="587"/>
      <c r="O825" s="587"/>
      <c r="P825" s="587"/>
      <c r="Q825" s="589"/>
      <c r="R825" s="589"/>
      <c r="S825" s="589"/>
      <c r="T825" s="589"/>
      <c r="U825" s="440"/>
      <c r="V825" s="590" t="s">
        <v>16</v>
      </c>
      <c r="W825" s="590"/>
      <c r="X825" s="590"/>
      <c r="Y825" s="437"/>
      <c r="Z825" s="437"/>
      <c r="AA825" s="591" t="s">
        <v>17</v>
      </c>
      <c r="AB825" s="591"/>
      <c r="AC825" s="591"/>
      <c r="AD825" s="591"/>
      <c r="AE825" s="591"/>
      <c r="AF825" s="591"/>
      <c r="AG825" s="7"/>
      <c r="AH825" s="7"/>
    </row>
    <row r="826" spans="4:36" x14ac:dyDescent="0.25">
      <c r="D826" s="218"/>
      <c r="E826" s="592">
        <f>+AI832*0.001</f>
        <v>13.44</v>
      </c>
      <c r="F826" s="593"/>
      <c r="G826" s="594"/>
      <c r="H826" s="592"/>
      <c r="I826" s="593"/>
      <c r="J826" s="594"/>
      <c r="K826" s="592"/>
      <c r="L826" s="593"/>
      <c r="M826" s="594"/>
      <c r="N826" s="592"/>
      <c r="O826" s="593"/>
      <c r="P826" s="594"/>
      <c r="Q826" s="592"/>
      <c r="R826" s="593"/>
      <c r="S826" s="593"/>
      <c r="T826" s="594"/>
      <c r="U826" s="100"/>
      <c r="V826" s="595">
        <f>+X833*75%</f>
        <v>1612.8000000000002</v>
      </c>
      <c r="W826" s="596"/>
      <c r="X826" s="597"/>
      <c r="Y826" s="442"/>
      <c r="Z826" s="15"/>
      <c r="AA826" s="592">
        <f>+E826+V826</f>
        <v>1626.2400000000002</v>
      </c>
      <c r="AB826" s="593"/>
      <c r="AC826" s="593"/>
      <c r="AD826" s="593"/>
      <c r="AE826" s="593"/>
      <c r="AF826" s="594"/>
      <c r="AG826" s="7"/>
      <c r="AH826" s="7"/>
    </row>
    <row r="827" spans="4:36" ht="15.75" x14ac:dyDescent="0.25">
      <c r="D827" s="438"/>
      <c r="E827" s="438"/>
      <c r="F827" s="438"/>
      <c r="G827" s="438"/>
      <c r="H827" s="438"/>
      <c r="I827" s="438"/>
      <c r="J827" s="438"/>
      <c r="K827" s="438"/>
      <c r="L827" s="438"/>
      <c r="M827" s="438"/>
      <c r="N827" s="438"/>
      <c r="O827" s="438"/>
      <c r="P827" s="438"/>
      <c r="Q827" s="438"/>
      <c r="R827" s="438"/>
      <c r="S827" s="438"/>
      <c r="T827" s="438"/>
      <c r="U827" s="598" t="s">
        <v>18</v>
      </c>
      <c r="V827" s="598"/>
      <c r="W827" s="598"/>
      <c r="X827" s="598"/>
      <c r="Y827" s="598"/>
      <c r="Z827" s="599"/>
      <c r="AA827" s="600">
        <f>+X844-AA826</f>
        <v>13964.16</v>
      </c>
      <c r="AB827" s="601"/>
      <c r="AC827" s="601"/>
      <c r="AD827" s="601"/>
      <c r="AE827" s="601"/>
      <c r="AF827" s="602"/>
      <c r="AG827" s="7"/>
      <c r="AH827" s="7"/>
    </row>
    <row r="828" spans="4:36" x14ac:dyDescent="0.25">
      <c r="D828" s="9"/>
      <c r="E828" s="9"/>
      <c r="F828" s="9"/>
      <c r="G828" s="9"/>
      <c r="H828" s="603" t="s">
        <v>19</v>
      </c>
      <c r="I828" s="603"/>
      <c r="J828" s="603"/>
      <c r="K828" s="603"/>
      <c r="L828" s="603"/>
      <c r="M828" s="603"/>
      <c r="N828" s="603"/>
      <c r="O828" s="603"/>
      <c r="P828" s="603"/>
      <c r="Q828" s="603"/>
      <c r="R828" s="603"/>
      <c r="S828" s="603"/>
      <c r="T828" s="603"/>
      <c r="U828" s="603"/>
      <c r="V828" s="603"/>
      <c r="W828" s="603"/>
      <c r="X828" s="604"/>
      <c r="Y828" s="604"/>
      <c r="Z828" s="604"/>
      <c r="AA828" s="604"/>
      <c r="AB828" s="604"/>
      <c r="AC828" s="604"/>
      <c r="AD828" s="604"/>
      <c r="AE828" s="9"/>
      <c r="AF828" s="9"/>
      <c r="AG828" s="7"/>
      <c r="AH828" s="7"/>
    </row>
    <row r="829" spans="4:36" x14ac:dyDescent="0.25">
      <c r="D829" s="9"/>
      <c r="E829" s="9"/>
      <c r="F829" s="9"/>
      <c r="G829" s="9"/>
      <c r="H829" s="605" t="s">
        <v>20</v>
      </c>
      <c r="I829" s="606"/>
      <c r="J829" s="605" t="s">
        <v>21</v>
      </c>
      <c r="K829" s="606"/>
      <c r="L829" s="605" t="s">
        <v>22</v>
      </c>
      <c r="M829" s="606"/>
      <c r="N829" s="605" t="s">
        <v>23</v>
      </c>
      <c r="O829" s="606"/>
      <c r="P829" s="605" t="s">
        <v>24</v>
      </c>
      <c r="Q829" s="606"/>
      <c r="R829" s="605" t="s">
        <v>25</v>
      </c>
      <c r="S829" s="606"/>
      <c r="T829" s="607" t="s">
        <v>26</v>
      </c>
      <c r="U829" s="608"/>
      <c r="V829" s="607"/>
      <c r="W829" s="608"/>
      <c r="X829" s="609" t="s">
        <v>27</v>
      </c>
      <c r="Y829" s="610"/>
      <c r="Z829" s="610"/>
      <c r="AA829" s="610"/>
      <c r="AB829" s="610"/>
      <c r="AC829" s="610"/>
      <c r="AD829" s="611"/>
      <c r="AE829" s="16"/>
      <c r="AF829" s="16"/>
      <c r="AG829" s="7"/>
      <c r="AH829" s="7"/>
    </row>
    <row r="830" spans="4:36" ht="15.75" x14ac:dyDescent="0.25">
      <c r="D830" s="9"/>
      <c r="E830" s="9"/>
      <c r="F830" s="9"/>
      <c r="G830" s="9"/>
      <c r="H830" s="529"/>
      <c r="I830" s="530"/>
      <c r="J830" s="529"/>
      <c r="K830" s="530"/>
      <c r="L830" s="529"/>
      <c r="M830" s="530"/>
      <c r="N830" s="529" t="s">
        <v>359</v>
      </c>
      <c r="O830" s="530"/>
      <c r="P830" s="529" t="s">
        <v>48</v>
      </c>
      <c r="Q830" s="530"/>
      <c r="R830" s="529" t="s">
        <v>59</v>
      </c>
      <c r="S830" s="530"/>
      <c r="T830" s="529" t="s">
        <v>28</v>
      </c>
      <c r="U830" s="530"/>
      <c r="V830" s="529"/>
      <c r="W830" s="530"/>
      <c r="X830" s="580">
        <v>560</v>
      </c>
      <c r="Y830" s="581"/>
      <c r="Z830" s="581"/>
      <c r="AA830" s="581"/>
      <c r="AB830" s="581"/>
      <c r="AC830" s="581"/>
      <c r="AD830" s="582"/>
      <c r="AE830" s="16"/>
      <c r="AF830" s="16"/>
      <c r="AG830" s="7"/>
      <c r="AH830" s="7"/>
    </row>
    <row r="831" spans="4:36" ht="15.75" x14ac:dyDescent="0.25">
      <c r="D831" s="9"/>
      <c r="E831" s="9"/>
      <c r="F831" s="9"/>
      <c r="G831" s="9"/>
      <c r="H831" s="562"/>
      <c r="I831" s="563"/>
      <c r="J831" s="562"/>
      <c r="K831" s="563"/>
      <c r="L831" s="562"/>
      <c r="M831" s="563"/>
      <c r="N831" s="529" t="s">
        <v>359</v>
      </c>
      <c r="O831" s="530"/>
      <c r="P831" s="529" t="s">
        <v>60</v>
      </c>
      <c r="Q831" s="530"/>
      <c r="R831" s="529" t="s">
        <v>49</v>
      </c>
      <c r="S831" s="530"/>
      <c r="T831" s="529" t="s">
        <v>28</v>
      </c>
      <c r="U831" s="530"/>
      <c r="V831" s="529"/>
      <c r="W831" s="530"/>
      <c r="X831" s="580">
        <v>12614</v>
      </c>
      <c r="Y831" s="581"/>
      <c r="Z831" s="581"/>
      <c r="AA831" s="581"/>
      <c r="AB831" s="581"/>
      <c r="AC831" s="581"/>
      <c r="AD831" s="582"/>
      <c r="AE831" s="16"/>
      <c r="AF831" s="16"/>
      <c r="AG831" s="7"/>
      <c r="AH831" s="7"/>
    </row>
    <row r="832" spans="4:36" ht="15.75" x14ac:dyDescent="0.25">
      <c r="D832" s="9"/>
      <c r="E832" s="9"/>
      <c r="F832" s="9"/>
      <c r="G832" s="9"/>
      <c r="H832" s="562"/>
      <c r="I832" s="563"/>
      <c r="J832" s="562"/>
      <c r="K832" s="563"/>
      <c r="L832" s="562"/>
      <c r="M832" s="563"/>
      <c r="N832" s="529" t="s">
        <v>359</v>
      </c>
      <c r="O832" s="530"/>
      <c r="P832" s="529" t="s">
        <v>43</v>
      </c>
      <c r="Q832" s="530"/>
      <c r="R832" s="529" t="s">
        <v>45</v>
      </c>
      <c r="S832" s="530"/>
      <c r="T832" s="529" t="s">
        <v>28</v>
      </c>
      <c r="U832" s="530"/>
      <c r="V832" s="529"/>
      <c r="W832" s="530"/>
      <c r="X832" s="580">
        <v>266</v>
      </c>
      <c r="Y832" s="581"/>
      <c r="Z832" s="581"/>
      <c r="AA832" s="581"/>
      <c r="AB832" s="581"/>
      <c r="AC832" s="581"/>
      <c r="AD832" s="582"/>
      <c r="AE832" s="16"/>
      <c r="AF832" s="16"/>
      <c r="AG832" s="7"/>
      <c r="AH832" s="7"/>
      <c r="AI832" s="148">
        <f>+X830+X831+X832</f>
        <v>13440</v>
      </c>
    </row>
    <row r="833" spans="4:35" ht="15.75" x14ac:dyDescent="0.25">
      <c r="D833" s="9"/>
      <c r="E833" s="9"/>
      <c r="F833" s="9"/>
      <c r="G833" s="9"/>
      <c r="H833" s="434"/>
      <c r="I833" s="435"/>
      <c r="J833" s="434"/>
      <c r="K833" s="435"/>
      <c r="L833" s="434"/>
      <c r="M833" s="435"/>
      <c r="N833" s="529" t="s">
        <v>294</v>
      </c>
      <c r="O833" s="530"/>
      <c r="P833" s="529" t="s">
        <v>37</v>
      </c>
      <c r="Q833" s="530"/>
      <c r="R833" s="529" t="s">
        <v>35</v>
      </c>
      <c r="S833" s="530"/>
      <c r="T833" s="529" t="s">
        <v>28</v>
      </c>
      <c r="U833" s="530"/>
      <c r="V833" s="432"/>
      <c r="W833" s="433"/>
      <c r="X833" s="580">
        <v>2150.4</v>
      </c>
      <c r="Y833" s="581"/>
      <c r="Z833" s="581"/>
      <c r="AA833" s="581"/>
      <c r="AB833" s="581"/>
      <c r="AC833" s="581"/>
      <c r="AD833" s="582"/>
      <c r="AE833" s="16"/>
      <c r="AF833" s="16"/>
      <c r="AG833" s="7"/>
      <c r="AH833" s="7"/>
    </row>
    <row r="834" spans="4:35" ht="15.75" x14ac:dyDescent="0.25">
      <c r="D834" s="9"/>
      <c r="E834" s="9"/>
      <c r="F834" s="9"/>
      <c r="G834" s="9"/>
      <c r="H834" s="562"/>
      <c r="I834" s="563"/>
      <c r="J834" s="562"/>
      <c r="K834" s="563"/>
      <c r="L834" s="562"/>
      <c r="M834" s="563"/>
      <c r="N834" s="529"/>
      <c r="O834" s="530"/>
      <c r="P834" s="529"/>
      <c r="Q834" s="530"/>
      <c r="R834" s="529"/>
      <c r="S834" s="530"/>
      <c r="T834" s="529"/>
      <c r="U834" s="530"/>
      <c r="V834" s="529"/>
      <c r="W834" s="530"/>
      <c r="X834" s="580"/>
      <c r="Y834" s="581"/>
      <c r="Z834" s="581"/>
      <c r="AA834" s="581"/>
      <c r="AB834" s="581"/>
      <c r="AC834" s="581"/>
      <c r="AD834" s="582"/>
      <c r="AE834" s="16"/>
      <c r="AF834" s="16"/>
      <c r="AG834" s="7"/>
      <c r="AH834" s="7"/>
    </row>
    <row r="835" spans="4:35" ht="15.75" x14ac:dyDescent="0.25">
      <c r="D835" s="9"/>
      <c r="E835" s="9"/>
      <c r="F835" s="9"/>
      <c r="G835" s="9"/>
      <c r="H835" s="562"/>
      <c r="I835" s="563"/>
      <c r="J835" s="562"/>
      <c r="K835" s="563"/>
      <c r="L835" s="562"/>
      <c r="M835" s="563"/>
      <c r="N835" s="529"/>
      <c r="O835" s="530"/>
      <c r="P835" s="529"/>
      <c r="Q835" s="530"/>
      <c r="R835" s="529"/>
      <c r="S835" s="530"/>
      <c r="T835" s="529"/>
      <c r="U835" s="530"/>
      <c r="V835" s="529"/>
      <c r="W835" s="530"/>
      <c r="X835" s="580"/>
      <c r="Y835" s="581"/>
      <c r="Z835" s="581"/>
      <c r="AA835" s="581"/>
      <c r="AB835" s="581"/>
      <c r="AC835" s="581"/>
      <c r="AD835" s="582"/>
      <c r="AE835" s="16"/>
      <c r="AF835" s="16"/>
      <c r="AG835" s="7"/>
      <c r="AH835" s="7"/>
      <c r="AI835" s="148">
        <f>X830+X831+X832+X833+X834+X835</f>
        <v>15590.4</v>
      </c>
    </row>
    <row r="836" spans="4:35" ht="15.75" x14ac:dyDescent="0.25">
      <c r="D836" s="9"/>
      <c r="E836" s="9"/>
      <c r="F836" s="9"/>
      <c r="G836" s="9"/>
      <c r="H836" s="562"/>
      <c r="I836" s="563"/>
      <c r="J836" s="562"/>
      <c r="K836" s="563"/>
      <c r="L836" s="562"/>
      <c r="M836" s="563"/>
      <c r="N836" s="529"/>
      <c r="O836" s="530"/>
      <c r="P836" s="529"/>
      <c r="Q836" s="530"/>
      <c r="R836" s="529"/>
      <c r="S836" s="530"/>
      <c r="T836" s="529"/>
      <c r="U836" s="530"/>
      <c r="V836" s="529"/>
      <c r="W836" s="530"/>
      <c r="X836" s="580"/>
      <c r="Y836" s="581"/>
      <c r="Z836" s="581"/>
      <c r="AA836" s="581"/>
      <c r="AB836" s="581"/>
      <c r="AC836" s="581"/>
      <c r="AD836" s="582"/>
      <c r="AE836" s="16"/>
      <c r="AF836" s="16"/>
      <c r="AG836" s="7"/>
      <c r="AH836" s="7"/>
    </row>
    <row r="837" spans="4:35" ht="15.75" x14ac:dyDescent="0.25">
      <c r="D837" s="9"/>
      <c r="E837" s="9"/>
      <c r="F837" s="9"/>
      <c r="G837" s="9"/>
      <c r="H837" s="562"/>
      <c r="I837" s="563"/>
      <c r="J837" s="562"/>
      <c r="K837" s="563"/>
      <c r="L837" s="562"/>
      <c r="M837" s="563"/>
      <c r="N837" s="529"/>
      <c r="O837" s="530"/>
      <c r="P837" s="529"/>
      <c r="Q837" s="530"/>
      <c r="R837" s="529"/>
      <c r="S837" s="530"/>
      <c r="T837" s="529"/>
      <c r="U837" s="530"/>
      <c r="V837" s="529"/>
      <c r="W837" s="530"/>
      <c r="X837" s="580"/>
      <c r="Y837" s="581"/>
      <c r="Z837" s="581"/>
      <c r="AA837" s="581"/>
      <c r="AB837" s="581"/>
      <c r="AC837" s="581"/>
      <c r="AD837" s="582"/>
      <c r="AE837" s="16"/>
      <c r="AF837" s="16"/>
      <c r="AG837" s="7"/>
      <c r="AH837" s="7"/>
    </row>
    <row r="838" spans="4:35" ht="15.75" x14ac:dyDescent="0.25">
      <c r="D838" s="9"/>
      <c r="E838" s="9"/>
      <c r="F838" s="9"/>
      <c r="G838" s="9"/>
      <c r="H838" s="562"/>
      <c r="I838" s="563"/>
      <c r="J838" s="562"/>
      <c r="K838" s="563"/>
      <c r="L838" s="562"/>
      <c r="M838" s="563"/>
      <c r="N838" s="529"/>
      <c r="O838" s="530"/>
      <c r="P838" s="529"/>
      <c r="Q838" s="530"/>
      <c r="R838" s="529"/>
      <c r="S838" s="530"/>
      <c r="T838" s="529"/>
      <c r="U838" s="530"/>
      <c r="V838" s="529"/>
      <c r="W838" s="530"/>
      <c r="X838" s="580"/>
      <c r="Y838" s="581"/>
      <c r="Z838" s="581"/>
      <c r="AA838" s="581"/>
      <c r="AB838" s="581"/>
      <c r="AC838" s="581"/>
      <c r="AD838" s="582"/>
      <c r="AE838" s="16"/>
      <c r="AF838" s="16"/>
      <c r="AG838" s="7"/>
      <c r="AH838" s="7"/>
    </row>
    <row r="839" spans="4:35" ht="15.75" x14ac:dyDescent="0.25">
      <c r="D839" s="9"/>
      <c r="E839" s="9"/>
      <c r="F839" s="9"/>
      <c r="G839" s="9"/>
      <c r="H839" s="434"/>
      <c r="I839" s="435"/>
      <c r="J839" s="434"/>
      <c r="K839" s="435"/>
      <c r="L839" s="434"/>
      <c r="M839" s="435"/>
      <c r="N839" s="529"/>
      <c r="O839" s="530"/>
      <c r="P839" s="529"/>
      <c r="Q839" s="530"/>
      <c r="R839" s="529"/>
      <c r="S839" s="530"/>
      <c r="T839" s="529"/>
      <c r="U839" s="530"/>
      <c r="V839" s="529"/>
      <c r="W839" s="530"/>
      <c r="X839" s="580"/>
      <c r="Y839" s="581"/>
      <c r="Z839" s="581"/>
      <c r="AA839" s="581"/>
      <c r="AB839" s="581"/>
      <c r="AC839" s="581"/>
      <c r="AD839" s="582"/>
      <c r="AE839" s="16"/>
      <c r="AF839" s="16"/>
      <c r="AG839" s="7"/>
      <c r="AH839" s="7"/>
    </row>
    <row r="840" spans="4:35" ht="15.75" x14ac:dyDescent="0.25">
      <c r="D840" s="9"/>
      <c r="E840" s="9"/>
      <c r="F840" s="9"/>
      <c r="G840" s="9"/>
      <c r="H840" s="562"/>
      <c r="I840" s="563"/>
      <c r="J840" s="562"/>
      <c r="K840" s="563"/>
      <c r="L840" s="562"/>
      <c r="M840" s="563"/>
      <c r="N840" s="529"/>
      <c r="O840" s="530"/>
      <c r="P840" s="529"/>
      <c r="Q840" s="530"/>
      <c r="R840" s="529"/>
      <c r="S840" s="530"/>
      <c r="T840" s="529"/>
      <c r="U840" s="530"/>
      <c r="V840" s="529"/>
      <c r="W840" s="530"/>
      <c r="X840" s="580"/>
      <c r="Y840" s="581"/>
      <c r="Z840" s="581"/>
      <c r="AA840" s="581"/>
      <c r="AB840" s="581"/>
      <c r="AC840" s="581"/>
      <c r="AD840" s="582"/>
      <c r="AE840" s="16"/>
      <c r="AF840" s="16"/>
      <c r="AG840" s="7"/>
      <c r="AH840" s="7"/>
    </row>
    <row r="841" spans="4:35" ht="15.75" x14ac:dyDescent="0.25">
      <c r="D841" s="9"/>
      <c r="E841" s="9"/>
      <c r="F841" s="9"/>
      <c r="G841" s="9"/>
      <c r="H841" s="529"/>
      <c r="I841" s="530"/>
      <c r="J841" s="529"/>
      <c r="K841" s="530"/>
      <c r="L841" s="529"/>
      <c r="M841" s="530"/>
      <c r="N841" s="529"/>
      <c r="O841" s="530"/>
      <c r="P841" s="529"/>
      <c r="Q841" s="530"/>
      <c r="R841" s="529"/>
      <c r="S841" s="530"/>
      <c r="T841" s="529"/>
      <c r="U841" s="530"/>
      <c r="V841" s="529"/>
      <c r="W841" s="530"/>
      <c r="X841" s="580"/>
      <c r="Y841" s="581"/>
      <c r="Z841" s="581"/>
      <c r="AA841" s="581"/>
      <c r="AB841" s="581"/>
      <c r="AC841" s="581"/>
      <c r="AD841" s="582"/>
      <c r="AE841" s="16"/>
      <c r="AF841" s="16"/>
      <c r="AG841" s="7"/>
      <c r="AH841" s="7"/>
    </row>
    <row r="842" spans="4:35" ht="15.75" x14ac:dyDescent="0.25">
      <c r="D842" s="9"/>
      <c r="E842" s="9"/>
      <c r="F842" s="9"/>
      <c r="G842" s="9"/>
      <c r="H842" s="529"/>
      <c r="I842" s="530"/>
      <c r="J842" s="529"/>
      <c r="K842" s="530"/>
      <c r="L842" s="529"/>
      <c r="M842" s="530"/>
      <c r="N842" s="529"/>
      <c r="O842" s="530"/>
      <c r="P842" s="529"/>
      <c r="Q842" s="530"/>
      <c r="R842" s="529"/>
      <c r="S842" s="530"/>
      <c r="T842" s="529"/>
      <c r="U842" s="530"/>
      <c r="V842" s="529"/>
      <c r="W842" s="530"/>
      <c r="X842" s="580"/>
      <c r="Y842" s="581"/>
      <c r="Z842" s="581"/>
      <c r="AA842" s="581"/>
      <c r="AB842" s="581"/>
      <c r="AC842" s="581"/>
      <c r="AD842" s="582"/>
      <c r="AE842" s="16"/>
      <c r="AF842" s="16"/>
      <c r="AG842" s="7"/>
      <c r="AH842" s="7"/>
    </row>
    <row r="843" spans="4:35" ht="15.75" x14ac:dyDescent="0.25">
      <c r="D843" s="9"/>
      <c r="E843" s="9"/>
      <c r="F843" s="9"/>
      <c r="G843" s="9"/>
      <c r="H843" s="529"/>
      <c r="I843" s="530"/>
      <c r="J843" s="529"/>
      <c r="K843" s="530"/>
      <c r="L843" s="529"/>
      <c r="M843" s="530"/>
      <c r="N843" s="529"/>
      <c r="O843" s="530"/>
      <c r="P843" s="529"/>
      <c r="Q843" s="530"/>
      <c r="R843" s="529"/>
      <c r="S843" s="530"/>
      <c r="T843" s="529"/>
      <c r="U843" s="530"/>
      <c r="V843" s="529"/>
      <c r="W843" s="530"/>
      <c r="X843" s="580"/>
      <c r="Y843" s="581"/>
      <c r="Z843" s="581"/>
      <c r="AA843" s="581"/>
      <c r="AB843" s="581"/>
      <c r="AC843" s="581"/>
      <c r="AD843" s="582"/>
      <c r="AE843" s="16"/>
      <c r="AF843" s="16"/>
      <c r="AG843" s="7"/>
      <c r="AH843" s="7"/>
    </row>
    <row r="844" spans="4:35" ht="16.5" thickBot="1" x14ac:dyDescent="0.3">
      <c r="D844" s="9"/>
      <c r="E844" s="9"/>
      <c r="F844" s="9"/>
      <c r="G844" s="9"/>
      <c r="H844" s="534"/>
      <c r="I844" s="535"/>
      <c r="J844" s="534"/>
      <c r="K844" s="535"/>
      <c r="L844" s="534"/>
      <c r="M844" s="535"/>
      <c r="N844" s="534"/>
      <c r="O844" s="535"/>
      <c r="P844" s="534"/>
      <c r="Q844" s="535"/>
      <c r="R844" s="534"/>
      <c r="S844" s="535"/>
      <c r="T844" s="538" t="s">
        <v>29</v>
      </c>
      <c r="U844" s="539"/>
      <c r="V844" s="539"/>
      <c r="W844" s="540"/>
      <c r="X844" s="577">
        <f>SUM(X830:AD843)</f>
        <v>15590.4</v>
      </c>
      <c r="Y844" s="578"/>
      <c r="Z844" s="578"/>
      <c r="AA844" s="578"/>
      <c r="AB844" s="578"/>
      <c r="AC844" s="578"/>
      <c r="AD844" s="579"/>
      <c r="AE844" s="9"/>
      <c r="AF844" s="16"/>
      <c r="AG844" s="7"/>
      <c r="AH844" s="7"/>
    </row>
    <row r="845" spans="4:35" ht="16.5" thickBot="1" x14ac:dyDescent="0.3">
      <c r="D845" s="9"/>
      <c r="E845" s="9"/>
      <c r="F845" s="9"/>
      <c r="G845" s="9"/>
      <c r="H845" s="445"/>
      <c r="I845" s="445"/>
      <c r="J845" s="445"/>
      <c r="K845" s="445"/>
      <c r="L845" s="445"/>
      <c r="M845" s="445"/>
      <c r="N845" s="445"/>
      <c r="O845" s="445"/>
      <c r="P845" s="445"/>
      <c r="Q845" s="445"/>
      <c r="R845" s="444"/>
      <c r="S845" s="444"/>
      <c r="T845" s="443"/>
      <c r="U845" s="443"/>
      <c r="V845" s="443"/>
      <c r="W845" s="443"/>
      <c r="X845" s="26"/>
      <c r="Y845" s="26"/>
      <c r="Z845" s="26"/>
      <c r="AA845" s="26"/>
      <c r="AB845" s="26"/>
      <c r="AC845" s="26"/>
      <c r="AD845" s="26"/>
      <c r="AE845" s="9"/>
      <c r="AF845" s="16"/>
      <c r="AG845" s="17"/>
      <c r="AH845" s="7"/>
    </row>
    <row r="846" spans="4:35" ht="15.75" thickBot="1" x14ac:dyDescent="0.3">
      <c r="D846" s="9"/>
      <c r="E846" s="9"/>
      <c r="F846" s="9"/>
      <c r="G846" s="544" t="s">
        <v>30</v>
      </c>
      <c r="H846" s="545"/>
      <c r="I846" s="545"/>
      <c r="J846" s="545"/>
      <c r="K846" s="545"/>
      <c r="L846" s="545"/>
      <c r="M846" s="545"/>
      <c r="N846" s="545"/>
      <c r="O846" s="545"/>
      <c r="P846" s="545"/>
      <c r="Q846" s="545"/>
      <c r="R846" s="546"/>
      <c r="S846" s="22"/>
      <c r="T846" s="544" t="s">
        <v>31</v>
      </c>
      <c r="U846" s="545"/>
      <c r="V846" s="545"/>
      <c r="W846" s="545"/>
      <c r="X846" s="545"/>
      <c r="Y846" s="545"/>
      <c r="Z846" s="545"/>
      <c r="AA846" s="545"/>
      <c r="AB846" s="545"/>
      <c r="AC846" s="545"/>
      <c r="AD846" s="545"/>
      <c r="AE846" s="546"/>
      <c r="AF846" s="16"/>
      <c r="AG846" s="17"/>
      <c r="AH846" s="7"/>
    </row>
    <row r="847" spans="4:35" x14ac:dyDescent="0.25">
      <c r="D847" s="218"/>
      <c r="E847" s="218"/>
      <c r="F847" s="218"/>
      <c r="G847" s="547"/>
      <c r="H847" s="548"/>
      <c r="I847" s="548"/>
      <c r="J847" s="548"/>
      <c r="K847" s="548"/>
      <c r="L847" s="548"/>
      <c r="M847" s="548"/>
      <c r="N847" s="548"/>
      <c r="O847" s="548"/>
      <c r="P847" s="548"/>
      <c r="Q847" s="548"/>
      <c r="R847" s="549"/>
      <c r="S847" s="437"/>
      <c r="T847" s="547"/>
      <c r="U847" s="548"/>
      <c r="V847" s="548"/>
      <c r="W847" s="548"/>
      <c r="X847" s="548"/>
      <c r="Y847" s="548"/>
      <c r="Z847" s="548"/>
      <c r="AA847" s="548"/>
      <c r="AB847" s="548"/>
      <c r="AC847" s="548"/>
      <c r="AD847" s="548"/>
      <c r="AE847" s="549"/>
      <c r="AF847" s="15"/>
      <c r="AG847" s="17"/>
      <c r="AH847" s="7"/>
    </row>
    <row r="848" spans="4:35" x14ac:dyDescent="0.25">
      <c r="D848" s="218"/>
      <c r="E848" s="218"/>
      <c r="F848" s="218"/>
      <c r="G848" s="550"/>
      <c r="H848" s="551"/>
      <c r="I848" s="551"/>
      <c r="J848" s="551"/>
      <c r="K848" s="551"/>
      <c r="L848" s="551"/>
      <c r="M848" s="551"/>
      <c r="N848" s="551"/>
      <c r="O848" s="551"/>
      <c r="P848" s="551"/>
      <c r="Q848" s="551"/>
      <c r="R848" s="552"/>
      <c r="S848" s="437"/>
      <c r="T848" s="550"/>
      <c r="U848" s="551"/>
      <c r="V848" s="551"/>
      <c r="W848" s="551"/>
      <c r="X848" s="551"/>
      <c r="Y848" s="551"/>
      <c r="Z848" s="551"/>
      <c r="AA848" s="551"/>
      <c r="AB848" s="551"/>
      <c r="AC848" s="551"/>
      <c r="AD848" s="551"/>
      <c r="AE848" s="552"/>
      <c r="AF848" s="15"/>
      <c r="AG848" s="17"/>
      <c r="AH848" s="7"/>
    </row>
    <row r="849" spans="4:34" x14ac:dyDescent="0.25">
      <c r="D849" s="218"/>
      <c r="E849" s="218"/>
      <c r="F849" s="218"/>
      <c r="G849" s="550"/>
      <c r="H849" s="551"/>
      <c r="I849" s="551"/>
      <c r="J849" s="551"/>
      <c r="K849" s="551"/>
      <c r="L849" s="551"/>
      <c r="M849" s="551"/>
      <c r="N849" s="551"/>
      <c r="O849" s="551"/>
      <c r="P849" s="551"/>
      <c r="Q849" s="551"/>
      <c r="R849" s="552"/>
      <c r="S849" s="437"/>
      <c r="T849" s="550"/>
      <c r="U849" s="551"/>
      <c r="V849" s="551"/>
      <c r="W849" s="551"/>
      <c r="X849" s="551"/>
      <c r="Y849" s="551"/>
      <c r="Z849" s="551"/>
      <c r="AA849" s="551"/>
      <c r="AB849" s="551"/>
      <c r="AC849" s="551"/>
      <c r="AD849" s="551"/>
      <c r="AE849" s="552"/>
      <c r="AF849" s="15"/>
      <c r="AG849" s="17"/>
      <c r="AH849" s="7"/>
    </row>
    <row r="850" spans="4:34" ht="15.75" thickBot="1" x14ac:dyDescent="0.3">
      <c r="D850" s="218"/>
      <c r="E850" s="218"/>
      <c r="F850" s="218"/>
      <c r="G850" s="553"/>
      <c r="H850" s="554"/>
      <c r="I850" s="554"/>
      <c r="J850" s="554"/>
      <c r="K850" s="554"/>
      <c r="L850" s="554"/>
      <c r="M850" s="554"/>
      <c r="N850" s="554"/>
      <c r="O850" s="554"/>
      <c r="P850" s="554"/>
      <c r="Q850" s="554"/>
      <c r="R850" s="555"/>
      <c r="S850" s="437"/>
      <c r="T850" s="553"/>
      <c r="U850" s="554"/>
      <c r="V850" s="554"/>
      <c r="W850" s="554"/>
      <c r="X850" s="554"/>
      <c r="Y850" s="554"/>
      <c r="Z850" s="554"/>
      <c r="AA850" s="554"/>
      <c r="AB850" s="554"/>
      <c r="AC850" s="554"/>
      <c r="AD850" s="554"/>
      <c r="AE850" s="555"/>
      <c r="AF850" s="15"/>
      <c r="AG850" s="17"/>
      <c r="AH850" s="7"/>
    </row>
    <row r="851" spans="4:34" ht="15.75" thickBot="1" x14ac:dyDescent="0.3">
      <c r="D851" s="218"/>
      <c r="E851" s="218"/>
      <c r="F851" s="218"/>
      <c r="G851" s="517" t="s">
        <v>32</v>
      </c>
      <c r="H851" s="518"/>
      <c r="I851" s="518"/>
      <c r="J851" s="519">
        <v>45680</v>
      </c>
      <c r="K851" s="519"/>
      <c r="L851" s="519"/>
      <c r="M851" s="519"/>
      <c r="N851" s="519"/>
      <c r="O851" s="519"/>
      <c r="P851" s="519"/>
      <c r="Q851" s="519"/>
      <c r="R851" s="520"/>
      <c r="S851" s="437"/>
      <c r="T851" s="517" t="s">
        <v>32</v>
      </c>
      <c r="U851" s="518"/>
      <c r="V851" s="518"/>
      <c r="W851" s="521"/>
      <c r="X851" s="521"/>
      <c r="Y851" s="521"/>
      <c r="Z851" s="521"/>
      <c r="AA851" s="521"/>
      <c r="AB851" s="521"/>
      <c r="AC851" s="521"/>
      <c r="AD851" s="521"/>
      <c r="AE851" s="522"/>
      <c r="AF851" s="15"/>
      <c r="AG851" s="17"/>
      <c r="AH851" s="7"/>
    </row>
    <row r="852" spans="4:34" ht="15.75" thickBot="1" x14ac:dyDescent="0.3">
      <c r="D852" s="218"/>
      <c r="E852" s="218"/>
      <c r="F852" s="218"/>
      <c r="G852" s="523" t="s">
        <v>33</v>
      </c>
      <c r="H852" s="524"/>
      <c r="I852" s="524"/>
      <c r="J852" s="524"/>
      <c r="K852" s="524"/>
      <c r="L852" s="524"/>
      <c r="M852" s="524"/>
      <c r="N852" s="524"/>
      <c r="O852" s="524"/>
      <c r="P852" s="524"/>
      <c r="Q852" s="524"/>
      <c r="R852" s="525"/>
      <c r="S852" s="7"/>
      <c r="T852" s="523" t="s">
        <v>34</v>
      </c>
      <c r="U852" s="524"/>
      <c r="V852" s="524"/>
      <c r="W852" s="524"/>
      <c r="X852" s="524"/>
      <c r="Y852" s="524"/>
      <c r="Z852" s="524"/>
      <c r="AA852" s="524"/>
      <c r="AB852" s="524"/>
      <c r="AC852" s="524"/>
      <c r="AD852" s="524"/>
      <c r="AE852" s="525"/>
      <c r="AF852" s="15"/>
      <c r="AG852" s="17"/>
      <c r="AH852" s="7"/>
    </row>
    <row r="853" spans="4:34" x14ac:dyDescent="0.25">
      <c r="D853" s="218"/>
      <c r="E853" s="218"/>
      <c r="F853" s="218"/>
      <c r="G853" s="526"/>
      <c r="H853" s="527"/>
      <c r="I853" s="527"/>
      <c r="J853" s="527"/>
      <c r="K853" s="527"/>
      <c r="L853" s="527"/>
      <c r="M853" s="527"/>
      <c r="N853" s="527"/>
      <c r="O853" s="527"/>
      <c r="P853" s="527"/>
      <c r="Q853" s="527"/>
      <c r="R853" s="528"/>
      <c r="S853" s="7"/>
      <c r="T853" s="526"/>
      <c r="U853" s="527"/>
      <c r="V853" s="527"/>
      <c r="W853" s="527"/>
      <c r="X853" s="527"/>
      <c r="Y853" s="527"/>
      <c r="Z853" s="527"/>
      <c r="AA853" s="527"/>
      <c r="AB853" s="527"/>
      <c r="AC853" s="527"/>
      <c r="AD853" s="527"/>
      <c r="AE853" s="528"/>
      <c r="AF853" s="15"/>
      <c r="AG853" s="7"/>
      <c r="AH853" s="7"/>
    </row>
    <row r="854" spans="4:34" x14ac:dyDescent="0.25">
      <c r="D854" s="218"/>
      <c r="E854" s="218"/>
      <c r="F854" s="218"/>
      <c r="G854" s="556"/>
      <c r="H854" s="557"/>
      <c r="I854" s="557"/>
      <c r="J854" s="557"/>
      <c r="K854" s="557"/>
      <c r="L854" s="557"/>
      <c r="M854" s="557"/>
      <c r="N854" s="557"/>
      <c r="O854" s="557"/>
      <c r="P854" s="557"/>
      <c r="Q854" s="557"/>
      <c r="R854" s="558"/>
      <c r="S854" s="7"/>
      <c r="T854" s="556"/>
      <c r="U854" s="557"/>
      <c r="V854" s="557"/>
      <c r="W854" s="557"/>
      <c r="X854" s="557"/>
      <c r="Y854" s="557"/>
      <c r="Z854" s="557"/>
      <c r="AA854" s="557"/>
      <c r="AB854" s="557"/>
      <c r="AC854" s="557"/>
      <c r="AD854" s="557"/>
      <c r="AE854" s="558"/>
      <c r="AF854" s="218"/>
      <c r="AG854" s="7"/>
      <c r="AH854" s="7"/>
    </row>
    <row r="855" spans="4:34" x14ac:dyDescent="0.25">
      <c r="D855" s="218"/>
      <c r="E855" s="218"/>
      <c r="F855" s="218"/>
      <c r="G855" s="556"/>
      <c r="H855" s="557"/>
      <c r="I855" s="557"/>
      <c r="J855" s="557"/>
      <c r="K855" s="557"/>
      <c r="L855" s="557"/>
      <c r="M855" s="557"/>
      <c r="N855" s="557"/>
      <c r="O855" s="557"/>
      <c r="P855" s="557"/>
      <c r="Q855" s="557"/>
      <c r="R855" s="558"/>
      <c r="S855" s="7"/>
      <c r="T855" s="556"/>
      <c r="U855" s="557"/>
      <c r="V855" s="557"/>
      <c r="W855" s="557"/>
      <c r="X855" s="557"/>
      <c r="Y855" s="557"/>
      <c r="Z855" s="557"/>
      <c r="AA855" s="557"/>
      <c r="AB855" s="557"/>
      <c r="AC855" s="557"/>
      <c r="AD855" s="557"/>
      <c r="AE855" s="558"/>
      <c r="AF855" s="218"/>
      <c r="AG855" s="7"/>
      <c r="AH855" s="7"/>
    </row>
    <row r="856" spans="4:34" ht="15.75" thickBot="1" x14ac:dyDescent="0.3">
      <c r="D856" s="218"/>
      <c r="E856" s="218"/>
      <c r="F856" s="218"/>
      <c r="G856" s="559"/>
      <c r="H856" s="560"/>
      <c r="I856" s="560"/>
      <c r="J856" s="560"/>
      <c r="K856" s="560"/>
      <c r="L856" s="560"/>
      <c r="M856" s="560"/>
      <c r="N856" s="560"/>
      <c r="O856" s="560"/>
      <c r="P856" s="560"/>
      <c r="Q856" s="560"/>
      <c r="R856" s="561"/>
      <c r="S856" s="7"/>
      <c r="T856" s="559"/>
      <c r="U856" s="560"/>
      <c r="V856" s="560"/>
      <c r="W856" s="560"/>
      <c r="X856" s="560"/>
      <c r="Y856" s="560"/>
      <c r="Z856" s="560"/>
      <c r="AA856" s="560"/>
      <c r="AB856" s="560"/>
      <c r="AC856" s="560"/>
      <c r="AD856" s="560"/>
      <c r="AE856" s="561"/>
      <c r="AF856" s="218"/>
      <c r="AG856" s="7"/>
      <c r="AH856" s="7"/>
    </row>
    <row r="857" spans="4:34" ht="15.75" thickBot="1" x14ac:dyDescent="0.3">
      <c r="D857" s="218"/>
      <c r="E857" s="218"/>
      <c r="F857" s="437"/>
      <c r="G857" s="517" t="s">
        <v>32</v>
      </c>
      <c r="H857" s="518"/>
      <c r="I857" s="576"/>
      <c r="J857" s="521"/>
      <c r="K857" s="521"/>
      <c r="L857" s="521"/>
      <c r="M857" s="521"/>
      <c r="N857" s="521"/>
      <c r="O857" s="521"/>
      <c r="P857" s="521"/>
      <c r="Q857" s="521"/>
      <c r="R857" s="522"/>
      <c r="S857" s="35"/>
      <c r="T857" s="517" t="s">
        <v>32</v>
      </c>
      <c r="U857" s="518"/>
      <c r="V857" s="576"/>
      <c r="W857" s="521"/>
      <c r="X857" s="521"/>
      <c r="Y857" s="521"/>
      <c r="Z857" s="521"/>
      <c r="AA857" s="521"/>
      <c r="AB857" s="521"/>
      <c r="AC857" s="521"/>
      <c r="AD857" s="521"/>
      <c r="AE857" s="522"/>
      <c r="AF857" s="218"/>
      <c r="AG857" s="7"/>
      <c r="AH857" s="7"/>
    </row>
    <row r="858" spans="4:34" x14ac:dyDescent="0.25">
      <c r="D858" s="218"/>
      <c r="E858" s="218"/>
      <c r="F858" s="218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17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8"/>
      <c r="AG858" s="7"/>
      <c r="AH858" s="7"/>
    </row>
    <row r="859" spans="4:34" x14ac:dyDescent="0.25">
      <c r="D859" s="7"/>
      <c r="E859" s="620" t="s">
        <v>36</v>
      </c>
      <c r="F859" s="620"/>
      <c r="G859" s="620"/>
      <c r="H859" s="620"/>
      <c r="I859" s="620"/>
      <c r="J859" s="620"/>
      <c r="K859" s="620"/>
      <c r="L859" s="620"/>
      <c r="M859" s="620"/>
      <c r="N859" s="620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17"/>
    </row>
    <row r="860" spans="4:34" x14ac:dyDescent="0.25">
      <c r="D860" s="620" t="s">
        <v>0</v>
      </c>
      <c r="E860" s="620"/>
      <c r="F860" s="620"/>
      <c r="G860" s="620"/>
      <c r="H860" s="620"/>
      <c r="I860" s="620"/>
      <c r="J860" s="620"/>
      <c r="K860" s="620"/>
      <c r="L860" s="620"/>
      <c r="M860" s="620"/>
      <c r="N860" s="620"/>
      <c r="O860" s="10"/>
      <c r="P860" s="11"/>
      <c r="Q860" s="11"/>
      <c r="R860" s="218"/>
      <c r="S860" s="437"/>
      <c r="T860" s="437"/>
      <c r="U860" s="437"/>
      <c r="V860" s="583" t="s">
        <v>2</v>
      </c>
      <c r="W860" s="583"/>
      <c r="X860" s="583"/>
      <c r="Y860" s="12" t="s">
        <v>366</v>
      </c>
      <c r="Z860" s="440" t="s">
        <v>46</v>
      </c>
      <c r="AA860" s="621" t="s">
        <v>383</v>
      </c>
      <c r="AB860" s="621"/>
      <c r="AC860" s="621"/>
      <c r="AD860" s="440" t="s">
        <v>3</v>
      </c>
      <c r="AE860" s="622">
        <v>2025</v>
      </c>
      <c r="AF860" s="622"/>
      <c r="AG860" s="7"/>
      <c r="AH860" s="7"/>
    </row>
    <row r="861" spans="4:34" x14ac:dyDescent="0.25">
      <c r="D861" s="620" t="s">
        <v>1</v>
      </c>
      <c r="E861" s="620"/>
      <c r="F861" s="620"/>
      <c r="G861" s="620"/>
      <c r="H861" s="620"/>
      <c r="I861" s="620"/>
      <c r="J861" s="620"/>
      <c r="K861" s="620"/>
      <c r="L861" s="620"/>
      <c r="M861" s="620"/>
      <c r="N861" s="620"/>
      <c r="O861" s="10"/>
      <c r="P861" s="441"/>
      <c r="Q861" s="440"/>
      <c r="R861" s="440"/>
      <c r="S861" s="440"/>
      <c r="T861" s="440"/>
      <c r="U861" s="440"/>
      <c r="V861" s="440"/>
      <c r="W861" s="440"/>
      <c r="X861" s="440"/>
      <c r="Y861" s="437"/>
      <c r="Z861" s="440"/>
      <c r="AA861" s="9"/>
      <c r="AB861" s="9"/>
      <c r="AC861" s="9"/>
      <c r="AD861" s="9"/>
      <c r="AE861" s="9"/>
      <c r="AF861" s="9"/>
      <c r="AG861" s="7"/>
      <c r="AH861" s="7"/>
    </row>
    <row r="862" spans="4:34" x14ac:dyDescent="0.25">
      <c r="D862" s="620" t="s">
        <v>4</v>
      </c>
      <c r="E862" s="620"/>
      <c r="F862" s="620"/>
      <c r="G862" s="620"/>
      <c r="H862" s="620"/>
      <c r="I862" s="620"/>
      <c r="J862" s="620"/>
      <c r="K862" s="620"/>
      <c r="L862" s="620"/>
      <c r="M862" s="620"/>
      <c r="N862" s="620"/>
      <c r="O862" s="10"/>
      <c r="P862" s="441"/>
      <c r="Q862" s="441"/>
      <c r="R862" s="441"/>
      <c r="S862" s="441"/>
      <c r="T862" s="441"/>
      <c r="U862" s="441"/>
      <c r="V862" s="441"/>
      <c r="W862" s="9"/>
      <c r="X862" s="9"/>
      <c r="Y862" s="218"/>
      <c r="Z862" s="9"/>
      <c r="AA862" s="9"/>
      <c r="AB862" s="9"/>
      <c r="AC862" s="9"/>
      <c r="AD862" s="9"/>
      <c r="AE862" s="9"/>
      <c r="AF862" s="9"/>
      <c r="AG862" s="7"/>
      <c r="AH862" s="7"/>
    </row>
    <row r="863" spans="4:34" ht="15" customHeight="1" x14ac:dyDescent="0.25">
      <c r="D863" s="623" t="s">
        <v>5</v>
      </c>
      <c r="E863" s="623"/>
      <c r="F863" s="623"/>
      <c r="G863" s="623"/>
      <c r="H863" s="623"/>
      <c r="I863" s="623"/>
      <c r="J863" s="623"/>
      <c r="K863" s="623"/>
      <c r="L863" s="623"/>
      <c r="M863" s="623"/>
      <c r="N863" s="623"/>
      <c r="O863" s="624" t="s">
        <v>6</v>
      </c>
      <c r="P863" s="624"/>
      <c r="Q863" s="624"/>
      <c r="R863" s="624"/>
      <c r="S863" s="624"/>
      <c r="T863" s="624"/>
      <c r="U863" s="624"/>
      <c r="V863" s="624"/>
      <c r="W863" s="624"/>
      <c r="X863" s="624"/>
      <c r="Y863" s="625" t="s">
        <v>439</v>
      </c>
      <c r="Z863" s="625"/>
      <c r="AA863" s="625"/>
      <c r="AB863" s="13"/>
      <c r="AC863" s="13"/>
      <c r="AD863" s="13"/>
      <c r="AE863" s="13"/>
      <c r="AF863" s="13"/>
      <c r="AG863" s="7"/>
      <c r="AH863" s="7"/>
    </row>
    <row r="864" spans="4:34" ht="19.5" customHeight="1" x14ac:dyDescent="0.25">
      <c r="D864" s="612"/>
      <c r="E864" s="612"/>
      <c r="F864" s="612"/>
      <c r="G864" s="612"/>
      <c r="H864" s="612"/>
      <c r="I864" s="612"/>
      <c r="J864" s="612"/>
      <c r="K864" s="612"/>
      <c r="L864" s="612"/>
      <c r="M864" s="612"/>
      <c r="N864" s="612"/>
      <c r="O864" s="14"/>
      <c r="P864" s="14"/>
      <c r="Q864" s="437"/>
      <c r="R864" s="437"/>
      <c r="S864" s="438"/>
      <c r="T864" s="11"/>
      <c r="U864" s="11"/>
      <c r="V864" s="9"/>
      <c r="W864" s="9"/>
      <c r="X864" s="9"/>
      <c r="Y864" s="218"/>
      <c r="Z864" s="9"/>
      <c r="AA864" s="9"/>
      <c r="AB864" s="9"/>
      <c r="AC864" s="9"/>
      <c r="AD864" s="9"/>
      <c r="AE864" s="9"/>
      <c r="AF864" s="9"/>
      <c r="AG864" s="7"/>
      <c r="AH864" s="7"/>
    </row>
    <row r="865" spans="4:36" ht="15.75" x14ac:dyDescent="0.25"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23"/>
      <c r="U865" s="23"/>
      <c r="V865" s="613" t="s">
        <v>7</v>
      </c>
      <c r="W865" s="613"/>
      <c r="X865" s="613"/>
      <c r="Y865" s="613"/>
      <c r="Z865" s="613"/>
      <c r="AA865" s="614">
        <f>+X891</f>
        <v>330</v>
      </c>
      <c r="AB865" s="614"/>
      <c r="AC865" s="614"/>
      <c r="AD865" s="614"/>
      <c r="AE865" s="614"/>
      <c r="AF865" s="614"/>
      <c r="AG865" s="7"/>
      <c r="AH865" s="7"/>
    </row>
    <row r="866" spans="4:36" ht="15" customHeight="1" x14ac:dyDescent="0.25">
      <c r="D866" s="615" t="s">
        <v>8</v>
      </c>
      <c r="E866" s="615"/>
      <c r="F866" s="615"/>
      <c r="G866" s="615"/>
      <c r="H866" s="615"/>
      <c r="I866" s="616" t="s">
        <v>9</v>
      </c>
      <c r="J866" s="616"/>
      <c r="K866" s="616"/>
      <c r="L866" s="616"/>
      <c r="M866" s="616"/>
      <c r="N866" s="616"/>
      <c r="O866" s="616"/>
      <c r="P866" s="616"/>
      <c r="Q866" s="616"/>
      <c r="R866" s="440"/>
      <c r="S866" s="440"/>
      <c r="T866" s="440"/>
      <c r="U866" s="440"/>
      <c r="V866" s="9"/>
      <c r="W866" s="9"/>
      <c r="X866" s="9"/>
      <c r="Y866" s="218"/>
      <c r="Z866" s="218"/>
      <c r="AA866" s="218"/>
      <c r="AB866" s="9"/>
      <c r="AC866" s="9"/>
      <c r="AD866" s="9"/>
      <c r="AE866" s="9"/>
      <c r="AF866" s="9"/>
      <c r="AG866" s="7"/>
      <c r="AH866" s="7"/>
    </row>
    <row r="867" spans="4:36" ht="15" customHeight="1" x14ac:dyDescent="0.25">
      <c r="D867" s="617" t="s">
        <v>10</v>
      </c>
      <c r="E867" s="617"/>
      <c r="F867" s="617"/>
      <c r="G867" s="617"/>
      <c r="H867" s="617"/>
      <c r="I867" s="617"/>
      <c r="J867" s="617"/>
      <c r="K867" s="618" t="s">
        <v>451</v>
      </c>
      <c r="L867" s="618"/>
      <c r="M867" s="618"/>
      <c r="N867" s="618"/>
      <c r="O867" s="618"/>
      <c r="P867" s="618"/>
      <c r="Q867" s="618"/>
      <c r="R867" s="618"/>
      <c r="S867" s="618"/>
      <c r="T867" s="618"/>
      <c r="U867" s="618"/>
      <c r="V867" s="618"/>
      <c r="W867" s="618"/>
      <c r="X867" s="618"/>
      <c r="Y867" s="551" t="s">
        <v>11</v>
      </c>
      <c r="Z867" s="551"/>
      <c r="AA867" s="551"/>
      <c r="AB867" s="551"/>
      <c r="AC867" s="619">
        <v>8719807</v>
      </c>
      <c r="AD867" s="619"/>
      <c r="AE867" s="619"/>
      <c r="AF867" s="619"/>
      <c r="AG867" s="7"/>
      <c r="AH867" s="7"/>
    </row>
    <row r="868" spans="4:36" x14ac:dyDescent="0.25">
      <c r="D868" s="617" t="s">
        <v>12</v>
      </c>
      <c r="E868" s="617"/>
      <c r="F868" s="617"/>
      <c r="G868" s="617"/>
      <c r="H868" s="617"/>
      <c r="I868" s="551"/>
      <c r="J868" s="551"/>
      <c r="K868" s="551"/>
      <c r="L868" s="551"/>
      <c r="M868" s="551"/>
      <c r="N868" s="551"/>
      <c r="O868" s="551"/>
      <c r="P868" s="551"/>
      <c r="Q868" s="551"/>
      <c r="R868" s="551"/>
      <c r="S868" s="551"/>
      <c r="T868" s="551"/>
      <c r="U868" s="551"/>
      <c r="V868" s="551"/>
      <c r="W868" s="551"/>
      <c r="X868" s="437"/>
      <c r="Y868" s="551" t="s">
        <v>11</v>
      </c>
      <c r="Z868" s="551"/>
      <c r="AA868" s="551"/>
      <c r="AB868" s="551"/>
      <c r="AC868" s="619"/>
      <c r="AD868" s="619"/>
      <c r="AE868" s="619"/>
      <c r="AF868" s="619"/>
      <c r="AG868" s="7"/>
      <c r="AH868" s="7"/>
    </row>
    <row r="869" spans="4:36" ht="15.75" x14ac:dyDescent="0.25">
      <c r="D869" s="583" t="s">
        <v>13</v>
      </c>
      <c r="E869" s="583"/>
      <c r="F869" s="583"/>
      <c r="G869" s="583"/>
      <c r="H869" s="583"/>
      <c r="I869" s="584" t="s">
        <v>423</v>
      </c>
      <c r="J869" s="584"/>
      <c r="K869" s="584"/>
      <c r="L869" s="584"/>
      <c r="M869" s="584"/>
      <c r="N869" s="584"/>
      <c r="O869" s="584"/>
      <c r="P869" s="584"/>
      <c r="Q869" s="584"/>
      <c r="R869" s="584"/>
      <c r="S869" s="584"/>
      <c r="T869" s="584"/>
      <c r="U869" s="584"/>
      <c r="V869" s="584"/>
      <c r="W869" s="584"/>
      <c r="X869" s="584"/>
      <c r="Y869" s="584"/>
      <c r="Z869" s="584"/>
      <c r="AA869" s="584"/>
      <c r="AB869" s="584"/>
      <c r="AC869" s="584"/>
      <c r="AD869" s="584"/>
      <c r="AE869" s="584"/>
      <c r="AF869" s="584"/>
      <c r="AG869" s="584"/>
      <c r="AH869" s="584"/>
      <c r="AI869" s="148">
        <v>110370051.42</v>
      </c>
      <c r="AJ869" s="232">
        <f>AI869-AB869</f>
        <v>110370051.42</v>
      </c>
    </row>
    <row r="870" spans="4:36" x14ac:dyDescent="0.25">
      <c r="D870" s="551" t="s">
        <v>14</v>
      </c>
      <c r="E870" s="551"/>
      <c r="F870" s="551"/>
      <c r="G870" s="551"/>
      <c r="H870" s="551"/>
      <c r="I870" s="585" t="s">
        <v>490</v>
      </c>
      <c r="J870" s="585"/>
      <c r="K870" s="585"/>
      <c r="L870" s="585"/>
      <c r="M870" s="585"/>
      <c r="N870" s="585"/>
      <c r="O870" s="585"/>
      <c r="P870" s="585"/>
      <c r="Q870" s="585"/>
      <c r="R870" s="585"/>
      <c r="S870" s="585"/>
      <c r="T870" s="585"/>
      <c r="U870" s="585"/>
      <c r="V870" s="585"/>
      <c r="W870" s="585"/>
      <c r="X870" s="585"/>
      <c r="Y870" s="585"/>
      <c r="Z870" s="585"/>
      <c r="AA870" s="585"/>
      <c r="AB870" s="585"/>
      <c r="AC870" s="585"/>
      <c r="AD870" s="585"/>
      <c r="AE870" s="585"/>
      <c r="AF870" s="585"/>
      <c r="AG870" s="7"/>
      <c r="AH870" s="7"/>
    </row>
    <row r="871" spans="4:36" x14ac:dyDescent="0.25">
      <c r="D871" s="436"/>
      <c r="E871" s="437"/>
      <c r="F871" s="437"/>
      <c r="G871" s="437"/>
      <c r="H871" s="437"/>
      <c r="I871" s="585"/>
      <c r="J871" s="585"/>
      <c r="K871" s="585"/>
      <c r="L871" s="585"/>
      <c r="M871" s="585"/>
      <c r="N871" s="585"/>
      <c r="O871" s="585"/>
      <c r="P871" s="585"/>
      <c r="Q871" s="585"/>
      <c r="R871" s="585"/>
      <c r="S871" s="585"/>
      <c r="T871" s="585"/>
      <c r="U871" s="585"/>
      <c r="V871" s="585"/>
      <c r="W871" s="585"/>
      <c r="X871" s="585"/>
      <c r="Y871" s="585"/>
      <c r="Z871" s="585"/>
      <c r="AA871" s="585"/>
      <c r="AB871" s="585"/>
      <c r="AC871" s="585"/>
      <c r="AD871" s="585"/>
      <c r="AE871" s="585"/>
      <c r="AF871" s="585"/>
      <c r="AG871" s="7"/>
      <c r="AH871" s="7"/>
    </row>
    <row r="872" spans="4:36" ht="15.75" x14ac:dyDescent="0.25">
      <c r="D872" s="441"/>
      <c r="E872" s="441"/>
      <c r="F872" s="441"/>
      <c r="G872" s="441"/>
      <c r="H872" s="441"/>
      <c r="I872" s="441"/>
      <c r="J872" s="441"/>
      <c r="K872" s="441"/>
      <c r="L872" s="574"/>
      <c r="M872" s="574"/>
      <c r="N872" s="574"/>
      <c r="O872" s="574"/>
      <c r="P872" s="574"/>
      <c r="Q872" s="574"/>
      <c r="R872" s="574"/>
      <c r="S872" s="574"/>
      <c r="T872" s="574"/>
      <c r="U872" s="574"/>
      <c r="V872" s="574"/>
      <c r="W872" s="574"/>
      <c r="X872" s="574"/>
      <c r="Y872" s="574"/>
      <c r="Z872" s="439"/>
      <c r="AA872" s="575"/>
      <c r="AB872" s="575"/>
      <c r="AC872" s="575"/>
      <c r="AD872" s="575"/>
      <c r="AE872" s="575"/>
      <c r="AF872" s="575"/>
      <c r="AG872" s="7"/>
      <c r="AH872" s="7"/>
    </row>
    <row r="873" spans="4:36" ht="15.75" x14ac:dyDescent="0.25">
      <c r="D873" s="586" t="s">
        <v>15</v>
      </c>
      <c r="E873" s="586"/>
      <c r="F873" s="586"/>
      <c r="G873" s="586"/>
      <c r="H873" s="586"/>
      <c r="I873" s="586"/>
      <c r="J873" s="586"/>
      <c r="K873" s="586"/>
      <c r="L873" s="586"/>
      <c r="M873" s="586"/>
      <c r="N873" s="586"/>
      <c r="O873" s="586"/>
      <c r="P873" s="586"/>
      <c r="Q873" s="586"/>
      <c r="R873" s="586"/>
      <c r="S873" s="586"/>
      <c r="T873" s="586"/>
      <c r="U873" s="586"/>
      <c r="V873" s="586"/>
      <c r="W873" s="586"/>
      <c r="X873" s="586"/>
      <c r="Y873" s="586"/>
      <c r="Z873" s="586"/>
      <c r="AA873" s="586"/>
      <c r="AB873" s="586"/>
      <c r="AC873" s="586"/>
      <c r="AD873" s="586"/>
      <c r="AE873" s="586"/>
      <c r="AF873" s="586"/>
      <c r="AG873" s="7"/>
      <c r="AH873" s="7"/>
    </row>
    <row r="874" spans="4:36" x14ac:dyDescent="0.25">
      <c r="D874" s="9"/>
      <c r="E874" s="587"/>
      <c r="F874" s="587"/>
      <c r="G874" s="587"/>
      <c r="H874" s="588"/>
      <c r="I874" s="588"/>
      <c r="J874" s="588"/>
      <c r="K874" s="587"/>
      <c r="L874" s="587"/>
      <c r="M874" s="587"/>
      <c r="N874" s="587"/>
      <c r="O874" s="587"/>
      <c r="P874" s="587"/>
      <c r="Q874" s="589"/>
      <c r="R874" s="589"/>
      <c r="S874" s="589"/>
      <c r="T874" s="589"/>
      <c r="U874" s="440"/>
      <c r="V874" s="590"/>
      <c r="W874" s="590"/>
      <c r="X874" s="590"/>
      <c r="Y874" s="437"/>
      <c r="Z874" s="437"/>
      <c r="AA874" s="591"/>
      <c r="AB874" s="591"/>
      <c r="AC874" s="591"/>
      <c r="AD874" s="591"/>
      <c r="AE874" s="591"/>
      <c r="AF874" s="591"/>
      <c r="AG874" s="7"/>
      <c r="AH874" s="7"/>
    </row>
    <row r="875" spans="4:36" x14ac:dyDescent="0.25">
      <c r="D875" s="218"/>
      <c r="E875" s="592"/>
      <c r="F875" s="593"/>
      <c r="G875" s="594"/>
      <c r="H875" s="592"/>
      <c r="I875" s="593"/>
      <c r="J875" s="594"/>
      <c r="K875" s="592"/>
      <c r="L875" s="593"/>
      <c r="M875" s="594"/>
      <c r="N875" s="592"/>
      <c r="O875" s="593"/>
      <c r="P875" s="594"/>
      <c r="Q875" s="592"/>
      <c r="R875" s="593"/>
      <c r="S875" s="593"/>
      <c r="T875" s="594"/>
      <c r="U875" s="100"/>
      <c r="V875" s="595"/>
      <c r="W875" s="596"/>
      <c r="X875" s="597"/>
      <c r="Y875" s="442"/>
      <c r="Z875" s="15"/>
      <c r="AA875" s="592"/>
      <c r="AB875" s="593"/>
      <c r="AC875" s="593"/>
      <c r="AD875" s="593"/>
      <c r="AE875" s="593"/>
      <c r="AF875" s="594"/>
      <c r="AG875" s="7"/>
      <c r="AH875" s="7"/>
    </row>
    <row r="876" spans="4:36" ht="15.75" x14ac:dyDescent="0.25">
      <c r="D876" s="438"/>
      <c r="E876" s="438"/>
      <c r="F876" s="438"/>
      <c r="G876" s="438"/>
      <c r="H876" s="438"/>
      <c r="I876" s="438"/>
      <c r="J876" s="438"/>
      <c r="K876" s="438"/>
      <c r="L876" s="438"/>
      <c r="M876" s="438"/>
      <c r="N876" s="438"/>
      <c r="O876" s="438"/>
      <c r="P876" s="438"/>
      <c r="Q876" s="438"/>
      <c r="R876" s="438"/>
      <c r="S876" s="438"/>
      <c r="T876" s="438"/>
      <c r="U876" s="598" t="s">
        <v>18</v>
      </c>
      <c r="V876" s="598"/>
      <c r="W876" s="598"/>
      <c r="X876" s="598"/>
      <c r="Y876" s="598"/>
      <c r="Z876" s="599"/>
      <c r="AA876" s="600">
        <f>X891-AA875</f>
        <v>330</v>
      </c>
      <c r="AB876" s="601"/>
      <c r="AC876" s="601"/>
      <c r="AD876" s="601"/>
      <c r="AE876" s="601"/>
      <c r="AF876" s="602"/>
      <c r="AG876" s="7"/>
      <c r="AH876" s="7"/>
      <c r="AI876" s="148">
        <f>Y872+Y873+Y874</f>
        <v>0</v>
      </c>
    </row>
    <row r="877" spans="4:36" x14ac:dyDescent="0.25">
      <c r="D877" s="9"/>
      <c r="E877" s="9"/>
      <c r="F877" s="9"/>
      <c r="G877" s="9"/>
      <c r="H877" s="603" t="s">
        <v>19</v>
      </c>
      <c r="I877" s="603"/>
      <c r="J877" s="603"/>
      <c r="K877" s="603"/>
      <c r="L877" s="603"/>
      <c r="M877" s="603"/>
      <c r="N877" s="603"/>
      <c r="O877" s="603"/>
      <c r="P877" s="603"/>
      <c r="Q877" s="603"/>
      <c r="R877" s="603"/>
      <c r="S877" s="603"/>
      <c r="T877" s="603"/>
      <c r="U877" s="603"/>
      <c r="V877" s="603"/>
      <c r="W877" s="603"/>
      <c r="X877" s="604"/>
      <c r="Y877" s="604"/>
      <c r="Z877" s="604"/>
      <c r="AA877" s="604"/>
      <c r="AB877" s="604"/>
      <c r="AC877" s="604"/>
      <c r="AD877" s="604"/>
      <c r="AE877" s="9"/>
      <c r="AF877" s="9"/>
      <c r="AG877" s="7"/>
      <c r="AH877" s="7"/>
    </row>
    <row r="878" spans="4:36" x14ac:dyDescent="0.25">
      <c r="D878" s="9"/>
      <c r="E878" s="9"/>
      <c r="F878" s="9"/>
      <c r="G878" s="9"/>
      <c r="H878" s="605" t="s">
        <v>20</v>
      </c>
      <c r="I878" s="606"/>
      <c r="J878" s="605" t="s">
        <v>21</v>
      </c>
      <c r="K878" s="606"/>
      <c r="L878" s="605" t="s">
        <v>22</v>
      </c>
      <c r="M878" s="606"/>
      <c r="N878" s="605" t="s">
        <v>23</v>
      </c>
      <c r="O878" s="606"/>
      <c r="P878" s="605" t="s">
        <v>24</v>
      </c>
      <c r="Q878" s="606"/>
      <c r="R878" s="605" t="s">
        <v>25</v>
      </c>
      <c r="S878" s="606"/>
      <c r="T878" s="607" t="s">
        <v>26</v>
      </c>
      <c r="U878" s="608"/>
      <c r="V878" s="607"/>
      <c r="W878" s="608"/>
      <c r="X878" s="609" t="s">
        <v>27</v>
      </c>
      <c r="Y878" s="610"/>
      <c r="Z878" s="610"/>
      <c r="AA878" s="610"/>
      <c r="AB878" s="610"/>
      <c r="AC878" s="610"/>
      <c r="AD878" s="611"/>
      <c r="AE878" s="16"/>
      <c r="AF878" s="16"/>
      <c r="AG878" s="7"/>
      <c r="AH878" s="7"/>
    </row>
    <row r="879" spans="4:36" ht="15.75" x14ac:dyDescent="0.25">
      <c r="D879" s="9"/>
      <c r="E879" s="9"/>
      <c r="F879" s="9"/>
      <c r="G879" s="9"/>
      <c r="H879" s="529"/>
      <c r="I879" s="530"/>
      <c r="J879" s="529"/>
      <c r="K879" s="530"/>
      <c r="L879" s="529"/>
      <c r="M879" s="530"/>
      <c r="N879" s="529" t="s">
        <v>294</v>
      </c>
      <c r="O879" s="530"/>
      <c r="P879" s="529" t="s">
        <v>67</v>
      </c>
      <c r="Q879" s="530"/>
      <c r="R879" s="529" t="s">
        <v>35</v>
      </c>
      <c r="S879" s="530"/>
      <c r="T879" s="529" t="s">
        <v>28</v>
      </c>
      <c r="U879" s="530"/>
      <c r="V879" s="529"/>
      <c r="W879" s="530"/>
      <c r="X879" s="580">
        <v>330</v>
      </c>
      <c r="Y879" s="581"/>
      <c r="Z879" s="581"/>
      <c r="AA879" s="581"/>
      <c r="AB879" s="581"/>
      <c r="AC879" s="581"/>
      <c r="AD879" s="582"/>
      <c r="AE879" s="16"/>
      <c r="AF879" s="16"/>
      <c r="AG879" s="7"/>
      <c r="AH879" s="7"/>
    </row>
    <row r="880" spans="4:36" ht="15.75" x14ac:dyDescent="0.25">
      <c r="D880" s="9"/>
      <c r="E880" s="9"/>
      <c r="F880" s="9"/>
      <c r="G880" s="9"/>
      <c r="H880" s="562"/>
      <c r="I880" s="563"/>
      <c r="J880" s="562"/>
      <c r="K880" s="563"/>
      <c r="L880" s="562"/>
      <c r="M880" s="563"/>
      <c r="N880" s="529"/>
      <c r="O880" s="530"/>
      <c r="P880" s="529"/>
      <c r="Q880" s="530"/>
      <c r="R880" s="529"/>
      <c r="S880" s="530"/>
      <c r="T880" s="529"/>
      <c r="U880" s="530"/>
      <c r="V880" s="529"/>
      <c r="W880" s="530"/>
      <c r="X880" s="580"/>
      <c r="Y880" s="581"/>
      <c r="Z880" s="581"/>
      <c r="AA880" s="581"/>
      <c r="AB880" s="581"/>
      <c r="AC880" s="581"/>
      <c r="AD880" s="582"/>
      <c r="AE880" s="16"/>
      <c r="AF880" s="16"/>
      <c r="AG880" s="7"/>
      <c r="AH880" s="7"/>
    </row>
    <row r="881" spans="4:35" ht="15.75" x14ac:dyDescent="0.25">
      <c r="D881" s="9"/>
      <c r="E881" s="9"/>
      <c r="F881" s="9"/>
      <c r="G881" s="9"/>
      <c r="H881" s="562"/>
      <c r="I881" s="563"/>
      <c r="J881" s="562"/>
      <c r="K881" s="563"/>
      <c r="L881" s="562"/>
      <c r="M881" s="563"/>
      <c r="N881" s="529"/>
      <c r="O881" s="530"/>
      <c r="P881" s="529"/>
      <c r="Q881" s="530"/>
      <c r="R881" s="529"/>
      <c r="S881" s="530"/>
      <c r="T881" s="529"/>
      <c r="U881" s="530"/>
      <c r="V881" s="529"/>
      <c r="W881" s="530"/>
      <c r="X881" s="580"/>
      <c r="Y881" s="581"/>
      <c r="Z881" s="581"/>
      <c r="AA881" s="581"/>
      <c r="AB881" s="581"/>
      <c r="AC881" s="581"/>
      <c r="AD881" s="582"/>
      <c r="AE881" s="16"/>
      <c r="AF881" s="16"/>
      <c r="AG881" s="7"/>
      <c r="AH881" s="7"/>
    </row>
    <row r="882" spans="4:35" ht="15.75" x14ac:dyDescent="0.25">
      <c r="D882" s="9"/>
      <c r="E882" s="9"/>
      <c r="F882" s="9"/>
      <c r="G882" s="9"/>
      <c r="H882" s="434"/>
      <c r="I882" s="435"/>
      <c r="J882" s="434"/>
      <c r="K882" s="435"/>
      <c r="L882" s="434"/>
      <c r="M882" s="435"/>
      <c r="N882" s="529"/>
      <c r="O882" s="530"/>
      <c r="P882" s="529"/>
      <c r="Q882" s="530"/>
      <c r="R882" s="529"/>
      <c r="S882" s="530"/>
      <c r="T882" s="529"/>
      <c r="U882" s="530"/>
      <c r="V882" s="432"/>
      <c r="W882" s="433"/>
      <c r="X882" s="580"/>
      <c r="Y882" s="581"/>
      <c r="Z882" s="581"/>
      <c r="AA882" s="581"/>
      <c r="AB882" s="581"/>
      <c r="AC882" s="581"/>
      <c r="AD882" s="582"/>
      <c r="AE882" s="16"/>
      <c r="AF882" s="16"/>
      <c r="AG882" s="7"/>
      <c r="AH882" s="7"/>
      <c r="AI882" s="148">
        <f>Y872+Y873+Y874+Y875</f>
        <v>0</v>
      </c>
    </row>
    <row r="883" spans="4:35" ht="15.75" x14ac:dyDescent="0.25">
      <c r="D883" s="9"/>
      <c r="E883" s="9"/>
      <c r="F883" s="9"/>
      <c r="G883" s="9"/>
      <c r="H883" s="562"/>
      <c r="I883" s="563"/>
      <c r="J883" s="562"/>
      <c r="K883" s="563"/>
      <c r="L883" s="562"/>
      <c r="M883" s="563"/>
      <c r="N883" s="529"/>
      <c r="O883" s="530"/>
      <c r="P883" s="529"/>
      <c r="Q883" s="530"/>
      <c r="R883" s="529"/>
      <c r="S883" s="530"/>
      <c r="T883" s="529"/>
      <c r="U883" s="530"/>
      <c r="V883" s="529"/>
      <c r="W883" s="530"/>
      <c r="X883" s="580"/>
      <c r="Y883" s="581"/>
      <c r="Z883" s="581"/>
      <c r="AA883" s="581"/>
      <c r="AB883" s="581"/>
      <c r="AC883" s="581"/>
      <c r="AD883" s="582"/>
      <c r="AE883" s="16"/>
      <c r="AF883" s="16"/>
      <c r="AG883" s="7"/>
      <c r="AH883" s="7"/>
    </row>
    <row r="884" spans="4:35" ht="15.75" x14ac:dyDescent="0.25">
      <c r="D884" s="9"/>
      <c r="E884" s="9"/>
      <c r="F884" s="9"/>
      <c r="G884" s="9"/>
      <c r="H884" s="562"/>
      <c r="I884" s="563"/>
      <c r="J884" s="562"/>
      <c r="K884" s="563"/>
      <c r="L884" s="562"/>
      <c r="M884" s="563"/>
      <c r="N884" s="529"/>
      <c r="O884" s="530"/>
      <c r="P884" s="529"/>
      <c r="Q884" s="530"/>
      <c r="R884" s="529"/>
      <c r="S884" s="530"/>
      <c r="T884" s="529"/>
      <c r="U884" s="530"/>
      <c r="V884" s="529"/>
      <c r="W884" s="530"/>
      <c r="X884" s="580"/>
      <c r="Y884" s="581"/>
      <c r="Z884" s="581"/>
      <c r="AA884" s="581"/>
      <c r="AB884" s="581"/>
      <c r="AC884" s="581"/>
      <c r="AD884" s="582"/>
      <c r="AE884" s="16"/>
      <c r="AF884" s="16"/>
      <c r="AG884" s="7"/>
      <c r="AH884" s="7"/>
    </row>
    <row r="885" spans="4:35" ht="15.75" x14ac:dyDescent="0.25">
      <c r="D885" s="9"/>
      <c r="E885" s="9"/>
      <c r="F885" s="9"/>
      <c r="G885" s="9"/>
      <c r="H885" s="562"/>
      <c r="I885" s="563"/>
      <c r="J885" s="562"/>
      <c r="K885" s="563"/>
      <c r="L885" s="562"/>
      <c r="M885" s="563"/>
      <c r="N885" s="529"/>
      <c r="O885" s="530"/>
      <c r="P885" s="529"/>
      <c r="Q885" s="530"/>
      <c r="R885" s="529"/>
      <c r="S885" s="530"/>
      <c r="T885" s="529"/>
      <c r="U885" s="530"/>
      <c r="V885" s="529"/>
      <c r="W885" s="530"/>
      <c r="X885" s="580"/>
      <c r="Y885" s="581"/>
      <c r="Z885" s="581"/>
      <c r="AA885" s="581"/>
      <c r="AB885" s="581"/>
      <c r="AC885" s="581"/>
      <c r="AD885" s="582"/>
      <c r="AE885" s="16"/>
      <c r="AF885" s="16"/>
      <c r="AG885" s="7"/>
      <c r="AH885" s="7"/>
    </row>
    <row r="886" spans="4:35" ht="15.75" x14ac:dyDescent="0.25">
      <c r="D886" s="9"/>
      <c r="E886" s="9"/>
      <c r="F886" s="9"/>
      <c r="G886" s="9"/>
      <c r="H886" s="562"/>
      <c r="I886" s="563"/>
      <c r="J886" s="562"/>
      <c r="K886" s="563"/>
      <c r="L886" s="562"/>
      <c r="M886" s="563"/>
      <c r="N886" s="529"/>
      <c r="O886" s="530"/>
      <c r="P886" s="529"/>
      <c r="Q886" s="530"/>
      <c r="R886" s="529"/>
      <c r="S886" s="530"/>
      <c r="T886" s="529"/>
      <c r="U886" s="530"/>
      <c r="V886" s="529"/>
      <c r="W886" s="530"/>
      <c r="X886" s="580"/>
      <c r="Y886" s="581"/>
      <c r="Z886" s="581"/>
      <c r="AA886" s="581"/>
      <c r="AB886" s="581"/>
      <c r="AC886" s="581"/>
      <c r="AD886" s="582"/>
      <c r="AE886" s="16"/>
      <c r="AF886" s="16"/>
      <c r="AG886" s="7"/>
      <c r="AH886" s="7"/>
    </row>
    <row r="887" spans="4:35" ht="15.75" x14ac:dyDescent="0.25">
      <c r="D887" s="9"/>
      <c r="E887" s="9"/>
      <c r="F887" s="9"/>
      <c r="G887" s="9"/>
      <c r="H887" s="562"/>
      <c r="I887" s="563"/>
      <c r="J887" s="562"/>
      <c r="K887" s="563"/>
      <c r="L887" s="562"/>
      <c r="M887" s="563"/>
      <c r="N887" s="529"/>
      <c r="O887" s="530"/>
      <c r="P887" s="529"/>
      <c r="Q887" s="530"/>
      <c r="R887" s="529"/>
      <c r="S887" s="530"/>
      <c r="T887" s="529"/>
      <c r="U887" s="530"/>
      <c r="V887" s="529"/>
      <c r="W887" s="530"/>
      <c r="X887" s="580"/>
      <c r="Y887" s="581"/>
      <c r="Z887" s="581"/>
      <c r="AA887" s="581"/>
      <c r="AB887" s="581"/>
      <c r="AC887" s="581"/>
      <c r="AD887" s="582"/>
      <c r="AE887" s="16"/>
      <c r="AF887" s="16"/>
      <c r="AG887" s="7"/>
      <c r="AH887" s="7"/>
    </row>
    <row r="888" spans="4:35" ht="15.75" x14ac:dyDescent="0.25">
      <c r="D888" s="9"/>
      <c r="E888" s="9"/>
      <c r="F888" s="9"/>
      <c r="G888" s="9"/>
      <c r="H888" s="529"/>
      <c r="I888" s="530"/>
      <c r="J888" s="529"/>
      <c r="K888" s="530"/>
      <c r="L888" s="529"/>
      <c r="M888" s="530"/>
      <c r="N888" s="529"/>
      <c r="O888" s="530"/>
      <c r="P888" s="529"/>
      <c r="Q888" s="530"/>
      <c r="R888" s="529"/>
      <c r="S888" s="530"/>
      <c r="T888" s="529"/>
      <c r="U888" s="530"/>
      <c r="V888" s="529"/>
      <c r="W888" s="530"/>
      <c r="X888" s="580"/>
      <c r="Y888" s="581"/>
      <c r="Z888" s="581"/>
      <c r="AA888" s="581"/>
      <c r="AB888" s="581"/>
      <c r="AC888" s="581"/>
      <c r="AD888" s="582"/>
      <c r="AE888" s="16"/>
      <c r="AF888" s="16"/>
      <c r="AG888" s="7"/>
      <c r="AH888" s="7"/>
    </row>
    <row r="889" spans="4:35" ht="15.75" x14ac:dyDescent="0.25">
      <c r="D889" s="9"/>
      <c r="E889" s="9"/>
      <c r="F889" s="9"/>
      <c r="G889" s="9"/>
      <c r="H889" s="529"/>
      <c r="I889" s="530"/>
      <c r="J889" s="529"/>
      <c r="K889" s="530"/>
      <c r="L889" s="529"/>
      <c r="M889" s="530"/>
      <c r="N889" s="529"/>
      <c r="O889" s="530"/>
      <c r="P889" s="529"/>
      <c r="Q889" s="530"/>
      <c r="R889" s="529"/>
      <c r="S889" s="530"/>
      <c r="T889" s="529"/>
      <c r="U889" s="530"/>
      <c r="V889" s="529"/>
      <c r="W889" s="530"/>
      <c r="X889" s="580"/>
      <c r="Y889" s="581"/>
      <c r="Z889" s="581"/>
      <c r="AA889" s="581"/>
      <c r="AB889" s="581"/>
      <c r="AC889" s="581"/>
      <c r="AD889" s="582"/>
      <c r="AE889" s="16"/>
      <c r="AF889" s="16"/>
      <c r="AG889" s="7"/>
      <c r="AH889" s="7"/>
    </row>
    <row r="890" spans="4:35" ht="15.75" x14ac:dyDescent="0.25">
      <c r="D890" s="9"/>
      <c r="E890" s="9"/>
      <c r="F890" s="9"/>
      <c r="G890" s="9"/>
      <c r="H890" s="529"/>
      <c r="I890" s="530"/>
      <c r="J890" s="529"/>
      <c r="K890" s="530"/>
      <c r="L890" s="529"/>
      <c r="M890" s="530"/>
      <c r="N890" s="529"/>
      <c r="O890" s="530"/>
      <c r="P890" s="529"/>
      <c r="Q890" s="530"/>
      <c r="R890" s="529"/>
      <c r="S890" s="530"/>
      <c r="T890" s="529"/>
      <c r="U890" s="530"/>
      <c r="V890" s="529"/>
      <c r="W890" s="530"/>
      <c r="X890" s="580"/>
      <c r="Y890" s="581"/>
      <c r="Z890" s="581"/>
      <c r="AA890" s="581"/>
      <c r="AB890" s="581"/>
      <c r="AC890" s="581"/>
      <c r="AD890" s="582"/>
      <c r="AE890" s="16"/>
      <c r="AF890" s="16"/>
      <c r="AG890" s="7"/>
      <c r="AH890" s="7"/>
    </row>
    <row r="891" spans="4:35" ht="16.5" thickBot="1" x14ac:dyDescent="0.3">
      <c r="D891" s="9"/>
      <c r="E891" s="9"/>
      <c r="F891" s="9"/>
      <c r="G891" s="9"/>
      <c r="H891" s="534"/>
      <c r="I891" s="535"/>
      <c r="J891" s="534"/>
      <c r="K891" s="535"/>
      <c r="L891" s="534"/>
      <c r="M891" s="535"/>
      <c r="N891" s="534"/>
      <c r="O891" s="535"/>
      <c r="P891" s="534"/>
      <c r="Q891" s="535"/>
      <c r="R891" s="534"/>
      <c r="S891" s="535"/>
      <c r="T891" s="538" t="s">
        <v>29</v>
      </c>
      <c r="U891" s="539"/>
      <c r="V891" s="539"/>
      <c r="W891" s="540"/>
      <c r="X891" s="577">
        <f>SUM(X879:AD890)</f>
        <v>330</v>
      </c>
      <c r="Y891" s="578"/>
      <c r="Z891" s="578"/>
      <c r="AA891" s="578"/>
      <c r="AB891" s="578"/>
      <c r="AC891" s="578"/>
      <c r="AD891" s="579"/>
      <c r="AE891" s="9"/>
      <c r="AF891" s="16"/>
      <c r="AG891" s="7"/>
      <c r="AH891" s="7"/>
    </row>
    <row r="892" spans="4:35" ht="16.5" thickBot="1" x14ac:dyDescent="0.3">
      <c r="D892" s="9"/>
      <c r="E892" s="9"/>
      <c r="F892" s="9"/>
      <c r="G892" s="9"/>
      <c r="H892" s="445"/>
      <c r="I892" s="445"/>
      <c r="J892" s="445"/>
      <c r="K892" s="445"/>
      <c r="L892" s="445"/>
      <c r="M892" s="445"/>
      <c r="N892" s="445"/>
      <c r="O892" s="445"/>
      <c r="P892" s="445"/>
      <c r="Q892" s="445"/>
      <c r="R892" s="444"/>
      <c r="S892" s="444"/>
      <c r="T892" s="443"/>
      <c r="U892" s="443"/>
      <c r="V892" s="443"/>
      <c r="W892" s="443"/>
      <c r="X892" s="26"/>
      <c r="Y892" s="26"/>
      <c r="Z892" s="26"/>
      <c r="AA892" s="26"/>
      <c r="AB892" s="26"/>
      <c r="AC892" s="26"/>
      <c r="AD892" s="26"/>
      <c r="AE892" s="9"/>
      <c r="AF892" s="16"/>
      <c r="AG892" s="17"/>
      <c r="AH892" s="7"/>
    </row>
    <row r="893" spans="4:35" ht="15.75" thickBot="1" x14ac:dyDescent="0.3">
      <c r="D893" s="9"/>
      <c r="E893" s="9"/>
      <c r="F893" s="9"/>
      <c r="G893" s="544" t="s">
        <v>30</v>
      </c>
      <c r="H893" s="545"/>
      <c r="I893" s="545"/>
      <c r="J893" s="545"/>
      <c r="K893" s="545"/>
      <c r="L893" s="545"/>
      <c r="M893" s="545"/>
      <c r="N893" s="545"/>
      <c r="O893" s="545"/>
      <c r="P893" s="545"/>
      <c r="Q893" s="545"/>
      <c r="R893" s="546"/>
      <c r="S893" s="22"/>
      <c r="T893" s="544" t="s">
        <v>31</v>
      </c>
      <c r="U893" s="545"/>
      <c r="V893" s="545"/>
      <c r="W893" s="545"/>
      <c r="X893" s="545"/>
      <c r="Y893" s="545"/>
      <c r="Z893" s="545"/>
      <c r="AA893" s="545"/>
      <c r="AB893" s="545"/>
      <c r="AC893" s="545"/>
      <c r="AD893" s="545"/>
      <c r="AE893" s="546"/>
      <c r="AF893" s="16"/>
      <c r="AG893" s="17"/>
      <c r="AH893" s="7"/>
    </row>
    <row r="894" spans="4:35" x14ac:dyDescent="0.25">
      <c r="D894" s="218"/>
      <c r="E894" s="218"/>
      <c r="F894" s="218"/>
      <c r="G894" s="547"/>
      <c r="H894" s="548"/>
      <c r="I894" s="548"/>
      <c r="J894" s="548"/>
      <c r="K894" s="548"/>
      <c r="L894" s="548"/>
      <c r="M894" s="548"/>
      <c r="N894" s="548"/>
      <c r="O894" s="548"/>
      <c r="P894" s="548"/>
      <c r="Q894" s="548"/>
      <c r="R894" s="549"/>
      <c r="S894" s="437"/>
      <c r="T894" s="547"/>
      <c r="U894" s="548"/>
      <c r="V894" s="548"/>
      <c r="W894" s="548"/>
      <c r="X894" s="548"/>
      <c r="Y894" s="548"/>
      <c r="Z894" s="548"/>
      <c r="AA894" s="548"/>
      <c r="AB894" s="548"/>
      <c r="AC894" s="548"/>
      <c r="AD894" s="548"/>
      <c r="AE894" s="549"/>
      <c r="AF894" s="15"/>
      <c r="AG894" s="17"/>
      <c r="AH894" s="7"/>
    </row>
    <row r="895" spans="4:35" x14ac:dyDescent="0.25">
      <c r="D895" s="218"/>
      <c r="E895" s="218"/>
      <c r="F895" s="218"/>
      <c r="G895" s="550"/>
      <c r="H895" s="551"/>
      <c r="I895" s="551"/>
      <c r="J895" s="551"/>
      <c r="K895" s="551"/>
      <c r="L895" s="551"/>
      <c r="M895" s="551"/>
      <c r="N895" s="551"/>
      <c r="O895" s="551"/>
      <c r="P895" s="551"/>
      <c r="Q895" s="551"/>
      <c r="R895" s="552"/>
      <c r="S895" s="437"/>
      <c r="T895" s="550"/>
      <c r="U895" s="551"/>
      <c r="V895" s="551"/>
      <c r="W895" s="551"/>
      <c r="X895" s="551"/>
      <c r="Y895" s="551"/>
      <c r="Z895" s="551"/>
      <c r="AA895" s="551"/>
      <c r="AB895" s="551"/>
      <c r="AC895" s="551"/>
      <c r="AD895" s="551"/>
      <c r="AE895" s="552"/>
      <c r="AF895" s="15"/>
      <c r="AG895" s="17"/>
      <c r="AH895" s="7"/>
    </row>
    <row r="896" spans="4:35" x14ac:dyDescent="0.25">
      <c r="D896" s="218"/>
      <c r="E896" s="218"/>
      <c r="F896" s="218"/>
      <c r="G896" s="550"/>
      <c r="H896" s="551"/>
      <c r="I896" s="551"/>
      <c r="J896" s="551"/>
      <c r="K896" s="551"/>
      <c r="L896" s="551"/>
      <c r="M896" s="551"/>
      <c r="N896" s="551"/>
      <c r="O896" s="551"/>
      <c r="P896" s="551"/>
      <c r="Q896" s="551"/>
      <c r="R896" s="552"/>
      <c r="S896" s="437"/>
      <c r="T896" s="550"/>
      <c r="U896" s="551"/>
      <c r="V896" s="551"/>
      <c r="W896" s="551"/>
      <c r="X896" s="551"/>
      <c r="Y896" s="551"/>
      <c r="Z896" s="551"/>
      <c r="AA896" s="551"/>
      <c r="AB896" s="551"/>
      <c r="AC896" s="551"/>
      <c r="AD896" s="551"/>
      <c r="AE896" s="552"/>
      <c r="AF896" s="15"/>
      <c r="AG896" s="17"/>
      <c r="AH896" s="7"/>
    </row>
    <row r="897" spans="4:34" ht="15.75" thickBot="1" x14ac:dyDescent="0.3">
      <c r="D897" s="218"/>
      <c r="E897" s="218"/>
      <c r="F897" s="218"/>
      <c r="G897" s="553"/>
      <c r="H897" s="554"/>
      <c r="I897" s="554"/>
      <c r="J897" s="554"/>
      <c r="K897" s="554"/>
      <c r="L897" s="554"/>
      <c r="M897" s="554"/>
      <c r="N897" s="554"/>
      <c r="O897" s="554"/>
      <c r="P897" s="554"/>
      <c r="Q897" s="554"/>
      <c r="R897" s="555"/>
      <c r="S897" s="437"/>
      <c r="T897" s="553"/>
      <c r="U897" s="554"/>
      <c r="V897" s="554"/>
      <c r="W897" s="554"/>
      <c r="X897" s="554"/>
      <c r="Y897" s="554"/>
      <c r="Z897" s="554"/>
      <c r="AA897" s="554"/>
      <c r="AB897" s="554"/>
      <c r="AC897" s="554"/>
      <c r="AD897" s="554"/>
      <c r="AE897" s="555"/>
      <c r="AF897" s="15"/>
      <c r="AG897" s="17"/>
      <c r="AH897" s="7"/>
    </row>
    <row r="898" spans="4:34" ht="15.75" thickBot="1" x14ac:dyDescent="0.3">
      <c r="D898" s="218"/>
      <c r="E898" s="218"/>
      <c r="F898" s="218"/>
      <c r="G898" s="517" t="s">
        <v>32</v>
      </c>
      <c r="H898" s="518"/>
      <c r="I898" s="518"/>
      <c r="J898" s="519">
        <v>45680</v>
      </c>
      <c r="K898" s="519"/>
      <c r="L898" s="519"/>
      <c r="M898" s="519"/>
      <c r="N898" s="519"/>
      <c r="O898" s="519"/>
      <c r="P898" s="519"/>
      <c r="Q898" s="519"/>
      <c r="R898" s="520"/>
      <c r="S898" s="437"/>
      <c r="T898" s="517" t="s">
        <v>32</v>
      </c>
      <c r="U898" s="518"/>
      <c r="V898" s="518"/>
      <c r="W898" s="521"/>
      <c r="X898" s="521"/>
      <c r="Y898" s="521"/>
      <c r="Z898" s="521"/>
      <c r="AA898" s="521"/>
      <c r="AB898" s="521"/>
      <c r="AC898" s="521"/>
      <c r="AD898" s="521"/>
      <c r="AE898" s="522"/>
      <c r="AF898" s="15"/>
      <c r="AG898" s="17"/>
      <c r="AH898" s="7"/>
    </row>
    <row r="899" spans="4:34" ht="15" customHeight="1" thickBot="1" x14ac:dyDescent="0.3">
      <c r="D899" s="218"/>
      <c r="E899" s="218"/>
      <c r="F899" s="218"/>
      <c r="G899" s="523" t="s">
        <v>33</v>
      </c>
      <c r="H899" s="524"/>
      <c r="I899" s="524"/>
      <c r="J899" s="524"/>
      <c r="K899" s="524"/>
      <c r="L899" s="524"/>
      <c r="M899" s="524"/>
      <c r="N899" s="524"/>
      <c r="O899" s="524"/>
      <c r="P899" s="524"/>
      <c r="Q899" s="524"/>
      <c r="R899" s="525"/>
      <c r="S899" s="7"/>
      <c r="T899" s="523" t="s">
        <v>34</v>
      </c>
      <c r="U899" s="524"/>
      <c r="V899" s="524"/>
      <c r="W899" s="524"/>
      <c r="X899" s="524"/>
      <c r="Y899" s="524"/>
      <c r="Z899" s="524"/>
      <c r="AA899" s="524"/>
      <c r="AB899" s="524"/>
      <c r="AC899" s="524"/>
      <c r="AD899" s="524"/>
      <c r="AE899" s="525"/>
      <c r="AF899" s="15"/>
      <c r="AG899" s="17"/>
      <c r="AH899" s="7"/>
    </row>
    <row r="900" spans="4:34" ht="10.5" customHeight="1" x14ac:dyDescent="0.25">
      <c r="D900" s="218"/>
      <c r="E900" s="218"/>
      <c r="F900" s="218"/>
      <c r="G900" s="526"/>
      <c r="H900" s="527"/>
      <c r="I900" s="527"/>
      <c r="J900" s="527"/>
      <c r="K900" s="527"/>
      <c r="L900" s="527"/>
      <c r="M900" s="527"/>
      <c r="N900" s="527"/>
      <c r="O900" s="527"/>
      <c r="P900" s="527"/>
      <c r="Q900" s="527"/>
      <c r="R900" s="528"/>
      <c r="S900" s="7"/>
      <c r="T900" s="526"/>
      <c r="U900" s="527"/>
      <c r="V900" s="527"/>
      <c r="W900" s="527"/>
      <c r="X900" s="527"/>
      <c r="Y900" s="527"/>
      <c r="Z900" s="527"/>
      <c r="AA900" s="527"/>
      <c r="AB900" s="527"/>
      <c r="AC900" s="527"/>
      <c r="AD900" s="527"/>
      <c r="AE900" s="528"/>
      <c r="AF900" s="15"/>
      <c r="AG900" s="7"/>
      <c r="AH900" s="7"/>
    </row>
    <row r="901" spans="4:34" ht="12" customHeight="1" x14ac:dyDescent="0.25">
      <c r="D901" s="218"/>
      <c r="E901" s="218"/>
      <c r="F901" s="218"/>
      <c r="G901" s="556"/>
      <c r="H901" s="557"/>
      <c r="I901" s="557"/>
      <c r="J901" s="557"/>
      <c r="K901" s="557"/>
      <c r="L901" s="557"/>
      <c r="M901" s="557"/>
      <c r="N901" s="557"/>
      <c r="O901" s="557"/>
      <c r="P901" s="557"/>
      <c r="Q901" s="557"/>
      <c r="R901" s="558"/>
      <c r="S901" s="7"/>
      <c r="T901" s="556"/>
      <c r="U901" s="557"/>
      <c r="V901" s="557"/>
      <c r="W901" s="557"/>
      <c r="X901" s="557"/>
      <c r="Y901" s="557"/>
      <c r="Z901" s="557"/>
      <c r="AA901" s="557"/>
      <c r="AB901" s="557"/>
      <c r="AC901" s="557"/>
      <c r="AD901" s="557"/>
      <c r="AE901" s="558"/>
      <c r="AF901" s="218"/>
      <c r="AG901" s="7"/>
      <c r="AH901" s="7"/>
    </row>
    <row r="902" spans="4:34" ht="14.25" customHeight="1" x14ac:dyDescent="0.25">
      <c r="D902" s="218"/>
      <c r="E902" s="218"/>
      <c r="F902" s="218"/>
      <c r="G902" s="556"/>
      <c r="H902" s="557"/>
      <c r="I902" s="557"/>
      <c r="J902" s="557"/>
      <c r="K902" s="557"/>
      <c r="L902" s="557"/>
      <c r="M902" s="557"/>
      <c r="N902" s="557"/>
      <c r="O902" s="557"/>
      <c r="P902" s="557"/>
      <c r="Q902" s="557"/>
      <c r="R902" s="558"/>
      <c r="S902" s="7"/>
      <c r="T902" s="556"/>
      <c r="U902" s="557"/>
      <c r="V902" s="557"/>
      <c r="W902" s="557"/>
      <c r="X902" s="557"/>
      <c r="Y902" s="557"/>
      <c r="Z902" s="557"/>
      <c r="AA902" s="557"/>
      <c r="AB902" s="557"/>
      <c r="AC902" s="557"/>
      <c r="AD902" s="557"/>
      <c r="AE902" s="558"/>
      <c r="AF902" s="218"/>
      <c r="AG902" s="7"/>
      <c r="AH902" s="7"/>
    </row>
    <row r="903" spans="4:34" ht="15.75" customHeight="1" thickBot="1" x14ac:dyDescent="0.3">
      <c r="D903" s="218"/>
      <c r="E903" s="218"/>
      <c r="F903" s="218"/>
      <c r="G903" s="559"/>
      <c r="H903" s="560"/>
      <c r="I903" s="560"/>
      <c r="J903" s="560"/>
      <c r="K903" s="560"/>
      <c r="L903" s="560"/>
      <c r="M903" s="560"/>
      <c r="N903" s="560"/>
      <c r="O903" s="560"/>
      <c r="P903" s="560"/>
      <c r="Q903" s="560"/>
      <c r="R903" s="561"/>
      <c r="S903" s="7"/>
      <c r="T903" s="559"/>
      <c r="U903" s="560"/>
      <c r="V903" s="560"/>
      <c r="W903" s="560"/>
      <c r="X903" s="560"/>
      <c r="Y903" s="560"/>
      <c r="Z903" s="560"/>
      <c r="AA903" s="560"/>
      <c r="AB903" s="560"/>
      <c r="AC903" s="560"/>
      <c r="AD903" s="560"/>
      <c r="AE903" s="561"/>
      <c r="AF903" s="218"/>
      <c r="AG903" s="7"/>
      <c r="AH903" s="7"/>
    </row>
    <row r="904" spans="4:34" ht="18" customHeight="1" thickBot="1" x14ac:dyDescent="0.3">
      <c r="D904" s="218"/>
      <c r="E904" s="218"/>
      <c r="F904" s="437"/>
      <c r="G904" s="517" t="s">
        <v>32</v>
      </c>
      <c r="H904" s="518"/>
      <c r="I904" s="576"/>
      <c r="J904" s="521"/>
      <c r="K904" s="521"/>
      <c r="L904" s="521"/>
      <c r="M904" s="521"/>
      <c r="N904" s="521"/>
      <c r="O904" s="521"/>
      <c r="P904" s="521"/>
      <c r="Q904" s="521"/>
      <c r="R904" s="522"/>
      <c r="S904" s="35"/>
      <c r="T904" s="517" t="s">
        <v>32</v>
      </c>
      <c r="U904" s="518"/>
      <c r="V904" s="576"/>
      <c r="W904" s="521"/>
      <c r="X904" s="521"/>
      <c r="Y904" s="521"/>
      <c r="Z904" s="521"/>
      <c r="AA904" s="521"/>
      <c r="AB904" s="521"/>
      <c r="AC904" s="521"/>
      <c r="AD904" s="521"/>
      <c r="AE904" s="522"/>
      <c r="AF904" s="218"/>
      <c r="AG904" s="7"/>
      <c r="AH904" s="7"/>
    </row>
    <row r="905" spans="4:34" x14ac:dyDescent="0.25">
      <c r="D905" s="218"/>
      <c r="E905" s="218"/>
      <c r="F905" s="218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17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8"/>
      <c r="AG905" s="7"/>
      <c r="AH905" s="7"/>
    </row>
    <row r="906" spans="4:34" x14ac:dyDescent="0.25">
      <c r="D906" s="218"/>
      <c r="E906" s="218"/>
      <c r="F906" s="218"/>
      <c r="G906" s="474"/>
      <c r="H906" s="474"/>
      <c r="I906" s="474"/>
      <c r="J906" s="474"/>
      <c r="K906" s="482"/>
      <c r="L906" s="482"/>
      <c r="M906" s="482"/>
      <c r="N906" s="482"/>
      <c r="O906" s="482"/>
      <c r="P906" s="482"/>
      <c r="Q906" s="482"/>
      <c r="R906" s="482"/>
      <c r="S906" s="482"/>
      <c r="T906" s="17"/>
      <c r="U906" s="474"/>
      <c r="V906" s="474"/>
      <c r="W906" s="474"/>
      <c r="X906" s="482"/>
      <c r="Y906" s="482"/>
      <c r="Z906" s="482"/>
      <c r="AA906" s="482"/>
      <c r="AB906" s="482"/>
      <c r="AC906" s="482"/>
      <c r="AD906" s="482"/>
      <c r="AE906" s="482"/>
      <c r="AF906" s="482"/>
      <c r="AG906" s="218"/>
      <c r="AH906" s="7"/>
    </row>
    <row r="907" spans="4:34" ht="13.5" customHeight="1" x14ac:dyDescent="0.25">
      <c r="D907" s="7"/>
      <c r="E907" s="7"/>
      <c r="F907" s="566" t="s">
        <v>36</v>
      </c>
      <c r="G907" s="566"/>
      <c r="H907" s="566"/>
      <c r="I907" s="566"/>
      <c r="J907" s="566"/>
      <c r="K907" s="566"/>
      <c r="L907" s="566"/>
      <c r="M907" s="566"/>
      <c r="N907" s="566"/>
      <c r="O907" s="566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17"/>
    </row>
    <row r="908" spans="4:34" x14ac:dyDescent="0.25">
      <c r="D908" s="484"/>
      <c r="E908" s="473"/>
      <c r="F908" s="566" t="s">
        <v>0</v>
      </c>
      <c r="G908" s="566"/>
      <c r="H908" s="566"/>
      <c r="I908" s="566"/>
      <c r="J908" s="566"/>
      <c r="K908" s="566"/>
      <c r="L908" s="566"/>
      <c r="M908" s="566"/>
      <c r="N908" s="566"/>
      <c r="O908" s="566"/>
      <c r="P908" s="10"/>
      <c r="Q908" s="478"/>
      <c r="R908" s="478"/>
      <c r="S908" s="478"/>
      <c r="T908" s="478"/>
      <c r="U908" s="478"/>
      <c r="V908" s="478"/>
      <c r="W908" s="478"/>
      <c r="X908" s="9"/>
      <c r="Y908" s="9"/>
      <c r="Z908" s="218"/>
      <c r="AA908" s="9"/>
      <c r="AB908" s="9"/>
      <c r="AC908" s="9"/>
      <c r="AD908" s="9"/>
      <c r="AE908" s="9"/>
      <c r="AF908" s="9"/>
      <c r="AG908" s="9"/>
      <c r="AH908" s="17"/>
    </row>
    <row r="909" spans="4:34" x14ac:dyDescent="0.25">
      <c r="D909" s="483"/>
      <c r="E909" s="566" t="s">
        <v>1</v>
      </c>
      <c r="F909" s="566"/>
      <c r="G909" s="566"/>
      <c r="H909" s="566"/>
      <c r="I909" s="566"/>
      <c r="J909" s="566"/>
      <c r="K909" s="566"/>
      <c r="L909" s="566"/>
      <c r="M909" s="566"/>
      <c r="N909" s="566"/>
      <c r="O909" s="566"/>
      <c r="P909" s="10"/>
      <c r="Q909" s="11"/>
      <c r="R909" s="11"/>
      <c r="S909" s="218"/>
      <c r="T909" s="474"/>
      <c r="U909" s="474"/>
      <c r="V909" s="474"/>
      <c r="W909" s="583" t="s">
        <v>2</v>
      </c>
      <c r="X909" s="583"/>
      <c r="Y909" s="583"/>
      <c r="Z909" s="12" t="s">
        <v>70</v>
      </c>
      <c r="AA909" s="477" t="s">
        <v>46</v>
      </c>
      <c r="AB909" s="621" t="s">
        <v>383</v>
      </c>
      <c r="AC909" s="621"/>
      <c r="AD909" s="621"/>
      <c r="AE909" s="11" t="s">
        <v>3</v>
      </c>
      <c r="AF909" s="622">
        <v>2025</v>
      </c>
      <c r="AG909" s="622"/>
      <c r="AH909" s="17"/>
    </row>
    <row r="910" spans="4:34" ht="15" customHeight="1" x14ac:dyDescent="0.25">
      <c r="D910" s="29"/>
      <c r="E910" s="566" t="s">
        <v>4</v>
      </c>
      <c r="F910" s="566"/>
      <c r="G910" s="566"/>
      <c r="H910" s="566"/>
      <c r="I910" s="566"/>
      <c r="J910" s="566"/>
      <c r="K910" s="566"/>
      <c r="L910" s="566"/>
      <c r="M910" s="566"/>
      <c r="N910" s="566"/>
      <c r="O910" s="566"/>
      <c r="P910" s="10"/>
      <c r="Q910" s="478"/>
      <c r="R910" s="477"/>
      <c r="S910" s="477"/>
      <c r="T910" s="477"/>
      <c r="U910" s="477"/>
      <c r="V910" s="477"/>
      <c r="W910" s="477"/>
      <c r="X910" s="477"/>
      <c r="Y910" s="477"/>
      <c r="Z910" s="474"/>
      <c r="AA910" s="477"/>
      <c r="AB910" s="9"/>
      <c r="AC910" s="9"/>
      <c r="AD910" s="9"/>
      <c r="AE910" s="9"/>
      <c r="AF910" s="9"/>
      <c r="AG910" s="9"/>
      <c r="AH910" s="17"/>
    </row>
    <row r="911" spans="4:34" ht="14.25" customHeight="1" x14ac:dyDescent="0.25">
      <c r="D911" s="29"/>
      <c r="E911" s="632" t="s">
        <v>5</v>
      </c>
      <c r="F911" s="632"/>
      <c r="G911" s="632"/>
      <c r="H911" s="632"/>
      <c r="I911" s="632"/>
      <c r="J911" s="632"/>
      <c r="K911" s="632"/>
      <c r="L911" s="632"/>
      <c r="M911" s="632"/>
      <c r="N911" s="632"/>
      <c r="O911" s="632"/>
      <c r="P911" s="10"/>
      <c r="Q911" s="478"/>
      <c r="R911" s="478"/>
      <c r="S911" s="478"/>
      <c r="T911" s="478"/>
      <c r="U911" s="478"/>
      <c r="V911" s="478"/>
      <c r="W911" s="478"/>
      <c r="X911" s="9"/>
      <c r="Y911" s="9"/>
      <c r="Z911" s="218"/>
      <c r="AA911" s="9"/>
      <c r="AB911" s="9"/>
      <c r="AC911" s="9"/>
      <c r="AD911" s="9"/>
      <c r="AE911" s="9"/>
      <c r="AF911" s="9"/>
      <c r="AG911" s="9"/>
      <c r="AH911" s="17"/>
    </row>
    <row r="912" spans="4:34" ht="18" x14ac:dyDescent="0.25">
      <c r="D912" s="4"/>
      <c r="E912" s="633"/>
      <c r="F912" s="633"/>
      <c r="G912" s="633"/>
      <c r="H912" s="633"/>
      <c r="I912" s="633"/>
      <c r="J912" s="633"/>
      <c r="K912" s="633"/>
      <c r="L912" s="633"/>
      <c r="M912" s="633"/>
      <c r="N912" s="633"/>
      <c r="O912" s="633"/>
      <c r="P912" s="624" t="s">
        <v>6</v>
      </c>
      <c r="Q912" s="624"/>
      <c r="R912" s="624"/>
      <c r="S912" s="624"/>
      <c r="T912" s="624"/>
      <c r="U912" s="624"/>
      <c r="V912" s="624"/>
      <c r="W912" s="624"/>
      <c r="X912" s="624"/>
      <c r="Y912" s="624"/>
      <c r="Z912" s="625" t="s">
        <v>440</v>
      </c>
      <c r="AA912" s="625"/>
      <c r="AB912" s="625"/>
      <c r="AC912" s="13"/>
      <c r="AD912" s="13"/>
      <c r="AE912" s="13"/>
      <c r="AF912" s="13"/>
      <c r="AG912" s="13"/>
      <c r="AH912" s="17"/>
    </row>
    <row r="913" spans="4:36" x14ac:dyDescent="0.25">
      <c r="D913" s="218"/>
      <c r="E913" s="612"/>
      <c r="F913" s="612"/>
      <c r="G913" s="612"/>
      <c r="H913" s="612"/>
      <c r="I913" s="612"/>
      <c r="J913" s="612"/>
      <c r="K913" s="612"/>
      <c r="L913" s="612"/>
      <c r="M913" s="612"/>
      <c r="N913" s="612"/>
      <c r="O913" s="612"/>
      <c r="P913" s="14"/>
      <c r="Q913" s="14"/>
      <c r="R913" s="474"/>
      <c r="S913" s="474"/>
      <c r="T913" s="476"/>
      <c r="U913" s="11"/>
      <c r="V913" s="11"/>
      <c r="W913" s="9"/>
      <c r="X913" s="9"/>
      <c r="Y913" s="9"/>
      <c r="Z913" s="218"/>
      <c r="AA913" s="9"/>
      <c r="AB913" s="9"/>
      <c r="AC913" s="9"/>
      <c r="AD913" s="9"/>
      <c r="AE913" s="9"/>
      <c r="AF913" s="9"/>
      <c r="AG913" s="9"/>
      <c r="AH913" s="17"/>
    </row>
    <row r="914" spans="4:36" ht="15.75" customHeight="1" x14ac:dyDescent="0.25">
      <c r="D914" s="218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23"/>
      <c r="V914" s="23"/>
      <c r="W914" s="613" t="s">
        <v>7</v>
      </c>
      <c r="X914" s="613"/>
      <c r="Y914" s="613"/>
      <c r="Z914" s="613"/>
      <c r="AA914" s="613"/>
      <c r="AB914" s="614">
        <f>+Y938</f>
        <v>25985.16</v>
      </c>
      <c r="AC914" s="614"/>
      <c r="AD914" s="614"/>
      <c r="AE914" s="614"/>
      <c r="AF914" s="614"/>
      <c r="AG914" s="614"/>
      <c r="AH914" s="17"/>
    </row>
    <row r="915" spans="4:36" x14ac:dyDescent="0.25">
      <c r="D915" s="5"/>
      <c r="E915" s="615" t="s">
        <v>8</v>
      </c>
      <c r="F915" s="615"/>
      <c r="G915" s="615"/>
      <c r="H915" s="615"/>
      <c r="I915" s="615"/>
      <c r="J915" s="616" t="s">
        <v>9</v>
      </c>
      <c r="K915" s="616"/>
      <c r="L915" s="616"/>
      <c r="M915" s="616"/>
      <c r="N915" s="616"/>
      <c r="O915" s="616"/>
      <c r="P915" s="616"/>
      <c r="Q915" s="616"/>
      <c r="R915" s="616"/>
      <c r="S915" s="477"/>
      <c r="T915" s="477"/>
      <c r="U915" s="477"/>
      <c r="V915" s="477"/>
      <c r="W915" s="9"/>
      <c r="X915" s="9"/>
      <c r="Y915" s="9"/>
      <c r="Z915" s="218"/>
      <c r="AA915" s="218"/>
      <c r="AB915" s="218"/>
      <c r="AC915" s="9"/>
      <c r="AD915" s="9"/>
      <c r="AE915" s="9"/>
      <c r="AF915" s="9"/>
      <c r="AG915" s="9"/>
      <c r="AH915" s="17"/>
    </row>
    <row r="916" spans="4:36" ht="27.75" customHeight="1" x14ac:dyDescent="0.25">
      <c r="D916" s="6"/>
      <c r="E916" s="617" t="s">
        <v>10</v>
      </c>
      <c r="F916" s="617"/>
      <c r="G916" s="617"/>
      <c r="H916" s="617"/>
      <c r="I916" s="617"/>
      <c r="J916" s="617"/>
      <c r="K916" s="617"/>
      <c r="L916" s="783" t="s">
        <v>419</v>
      </c>
      <c r="M916" s="783"/>
      <c r="N916" s="783"/>
      <c r="O916" s="783"/>
      <c r="P916" s="783"/>
      <c r="Q916" s="783"/>
      <c r="R916" s="783"/>
      <c r="S916" s="783"/>
      <c r="T916" s="783"/>
      <c r="U916" s="783"/>
      <c r="V916" s="783"/>
      <c r="W916" s="783"/>
      <c r="X916" s="783"/>
      <c r="Y916" s="783"/>
      <c r="Z916" s="551" t="s">
        <v>11</v>
      </c>
      <c r="AA916" s="551"/>
      <c r="AB916" s="551"/>
      <c r="AC916" s="551"/>
      <c r="AD916" s="626" t="s">
        <v>420</v>
      </c>
      <c r="AE916" s="626"/>
      <c r="AF916" s="626"/>
      <c r="AG916" s="626"/>
      <c r="AH916" s="17"/>
      <c r="AI916" s="148">
        <v>289398233.89999998</v>
      </c>
      <c r="AJ916" s="232" t="e">
        <f>AI916-#REF!</f>
        <v>#REF!</v>
      </c>
    </row>
    <row r="917" spans="4:36" ht="15" customHeight="1" x14ac:dyDescent="0.25">
      <c r="D917" s="14"/>
      <c r="E917" s="617" t="s">
        <v>12</v>
      </c>
      <c r="F917" s="617"/>
      <c r="G917" s="617"/>
      <c r="H917" s="617"/>
      <c r="I917" s="617"/>
      <c r="J917" s="551"/>
      <c r="K917" s="551"/>
      <c r="L917" s="551"/>
      <c r="M917" s="551"/>
      <c r="N917" s="551"/>
      <c r="O917" s="551"/>
      <c r="P917" s="551"/>
      <c r="Q917" s="551"/>
      <c r="R917" s="551"/>
      <c r="S917" s="551"/>
      <c r="T917" s="551"/>
      <c r="U917" s="551"/>
      <c r="V917" s="551"/>
      <c r="W917" s="551"/>
      <c r="X917" s="551"/>
      <c r="Y917" s="474"/>
      <c r="Z917" s="551" t="s">
        <v>11</v>
      </c>
      <c r="AA917" s="551"/>
      <c r="AB917" s="551"/>
      <c r="AC917" s="551"/>
      <c r="AD917" s="619"/>
      <c r="AE917" s="619"/>
      <c r="AF917" s="619"/>
      <c r="AG917" s="619"/>
      <c r="AH917" s="17"/>
    </row>
    <row r="918" spans="4:36" ht="18" x14ac:dyDescent="0.25">
      <c r="D918" s="3"/>
      <c r="E918" s="583" t="s">
        <v>13</v>
      </c>
      <c r="F918" s="583"/>
      <c r="G918" s="583"/>
      <c r="H918" s="583"/>
      <c r="I918" s="583"/>
      <c r="J918" s="584" t="s">
        <v>421</v>
      </c>
      <c r="K918" s="627"/>
      <c r="L918" s="627"/>
      <c r="M918" s="627"/>
      <c r="N918" s="627"/>
      <c r="O918" s="627"/>
      <c r="P918" s="627"/>
      <c r="Q918" s="627"/>
      <c r="R918" s="627"/>
      <c r="S918" s="627"/>
      <c r="T918" s="627"/>
      <c r="U918" s="627"/>
      <c r="V918" s="627"/>
      <c r="W918" s="627"/>
      <c r="X918" s="627"/>
      <c r="Y918" s="627"/>
      <c r="Z918" s="627"/>
      <c r="AA918" s="627"/>
      <c r="AB918" s="627"/>
      <c r="AC918" s="627"/>
      <c r="AD918" s="627"/>
      <c r="AE918" s="627"/>
      <c r="AF918" s="627"/>
      <c r="AG918" s="627"/>
      <c r="AH918" s="17"/>
    </row>
    <row r="919" spans="4:36" x14ac:dyDescent="0.25">
      <c r="D919" s="218"/>
      <c r="E919" s="551" t="s">
        <v>14</v>
      </c>
      <c r="F919" s="551"/>
      <c r="G919" s="551"/>
      <c r="H919" s="551"/>
      <c r="I919" s="551"/>
      <c r="J919" s="665" t="s">
        <v>454</v>
      </c>
      <c r="K919" s="665"/>
      <c r="L919" s="665"/>
      <c r="M919" s="665"/>
      <c r="N919" s="665"/>
      <c r="O919" s="665"/>
      <c r="P919" s="665"/>
      <c r="Q919" s="665"/>
      <c r="R919" s="665"/>
      <c r="S919" s="665"/>
      <c r="T919" s="665"/>
      <c r="U919" s="665"/>
      <c r="V919" s="665"/>
      <c r="W919" s="665"/>
      <c r="X919" s="665"/>
      <c r="Y919" s="665"/>
      <c r="Z919" s="665"/>
      <c r="AA919" s="665"/>
      <c r="AB919" s="665"/>
      <c r="AC919" s="665"/>
      <c r="AD919" s="665"/>
      <c r="AE919" s="665"/>
      <c r="AF919" s="665"/>
      <c r="AG919" s="665"/>
      <c r="AH919" s="17"/>
    </row>
    <row r="920" spans="4:36" x14ac:dyDescent="0.25">
      <c r="D920" s="218"/>
      <c r="E920" s="480"/>
      <c r="F920" s="474"/>
      <c r="G920" s="474"/>
      <c r="H920" s="474"/>
      <c r="I920" s="474"/>
      <c r="J920" s="665"/>
      <c r="K920" s="665"/>
      <c r="L920" s="665"/>
      <c r="M920" s="665"/>
      <c r="N920" s="665"/>
      <c r="O920" s="665"/>
      <c r="P920" s="665"/>
      <c r="Q920" s="665"/>
      <c r="R920" s="665"/>
      <c r="S920" s="665"/>
      <c r="T920" s="665"/>
      <c r="U920" s="665"/>
      <c r="V920" s="665"/>
      <c r="W920" s="665"/>
      <c r="X920" s="665"/>
      <c r="Y920" s="665"/>
      <c r="Z920" s="665"/>
      <c r="AA920" s="665"/>
      <c r="AB920" s="665"/>
      <c r="AC920" s="665"/>
      <c r="AD920" s="665"/>
      <c r="AE920" s="665"/>
      <c r="AF920" s="665"/>
      <c r="AG920" s="665"/>
      <c r="AH920" s="17"/>
    </row>
    <row r="921" spans="4:36" ht="15.75" x14ac:dyDescent="0.25">
      <c r="D921" s="218"/>
      <c r="E921" s="478"/>
      <c r="F921" s="478"/>
      <c r="G921" s="478"/>
      <c r="H921" s="478"/>
      <c r="I921" s="478"/>
      <c r="J921" s="478"/>
      <c r="K921" s="478"/>
      <c r="L921" s="478"/>
      <c r="M921" s="574"/>
      <c r="N921" s="574"/>
      <c r="O921" s="574"/>
      <c r="P921" s="574"/>
      <c r="Q921" s="574"/>
      <c r="R921" s="574"/>
      <c r="S921" s="574"/>
      <c r="T921" s="574"/>
      <c r="U921" s="574"/>
      <c r="V921" s="574"/>
      <c r="W921" s="574"/>
      <c r="X921" s="574"/>
      <c r="Y921" s="574"/>
      <c r="Z921" s="574"/>
      <c r="AA921" s="481"/>
      <c r="AB921" s="575"/>
      <c r="AC921" s="575"/>
      <c r="AD921" s="575"/>
      <c r="AE921" s="575"/>
      <c r="AF921" s="575"/>
      <c r="AG921" s="575"/>
      <c r="AH921" s="17"/>
    </row>
    <row r="922" spans="4:36" s="7" customFormat="1" ht="15.75" x14ac:dyDescent="0.25">
      <c r="D922" s="218"/>
      <c r="E922" s="586" t="s">
        <v>15</v>
      </c>
      <c r="F922" s="586"/>
      <c r="G922" s="586"/>
      <c r="H922" s="586"/>
      <c r="I922" s="586"/>
      <c r="J922" s="586"/>
      <c r="K922" s="586"/>
      <c r="L922" s="586"/>
      <c r="M922" s="586"/>
      <c r="N922" s="586"/>
      <c r="O922" s="586"/>
      <c r="P922" s="586"/>
      <c r="Q922" s="586"/>
      <c r="R922" s="586"/>
      <c r="S922" s="586"/>
      <c r="T922" s="586"/>
      <c r="U922" s="586"/>
      <c r="V922" s="586"/>
      <c r="W922" s="586"/>
      <c r="X922" s="586"/>
      <c r="Y922" s="586"/>
      <c r="Z922" s="586"/>
      <c r="AA922" s="586"/>
      <c r="AB922" s="586"/>
      <c r="AC922" s="586"/>
      <c r="AD922" s="586"/>
      <c r="AE922" s="586"/>
      <c r="AF922" s="586"/>
      <c r="AG922" s="586"/>
      <c r="AH922" s="17"/>
      <c r="AI922" s="148"/>
    </row>
    <row r="923" spans="4:36" x14ac:dyDescent="0.25">
      <c r="D923" s="480"/>
      <c r="E923" s="9"/>
      <c r="F923" s="587" t="s">
        <v>38</v>
      </c>
      <c r="G923" s="587"/>
      <c r="H923" s="587"/>
      <c r="I923" s="588" t="s">
        <v>39</v>
      </c>
      <c r="J923" s="588"/>
      <c r="K923" s="588"/>
      <c r="L923" s="587" t="s">
        <v>40</v>
      </c>
      <c r="M923" s="587"/>
      <c r="N923" s="587"/>
      <c r="O923" s="587"/>
      <c r="P923" s="587"/>
      <c r="Q923" s="587"/>
      <c r="R923" s="589"/>
      <c r="S923" s="589"/>
      <c r="T923" s="589"/>
      <c r="U923" s="589"/>
      <c r="V923" s="477"/>
      <c r="W923" s="590" t="s">
        <v>16</v>
      </c>
      <c r="X923" s="590"/>
      <c r="Y923" s="590"/>
      <c r="Z923" s="474"/>
      <c r="AA923" s="474"/>
      <c r="AB923" s="591" t="s">
        <v>17</v>
      </c>
      <c r="AC923" s="591"/>
      <c r="AD923" s="591"/>
      <c r="AE923" s="591"/>
      <c r="AF923" s="591"/>
      <c r="AG923" s="591"/>
      <c r="AH923" s="17"/>
    </row>
    <row r="924" spans="4:36" x14ac:dyDescent="0.25">
      <c r="D924" s="478"/>
      <c r="E924" s="218"/>
      <c r="F924" s="592">
        <f>SUM(Y928:AE929)*1/1000</f>
        <v>22.401</v>
      </c>
      <c r="G924" s="593"/>
      <c r="H924" s="594"/>
      <c r="I924" s="629"/>
      <c r="J924" s="630"/>
      <c r="K924" s="631"/>
      <c r="L924" s="629"/>
      <c r="M924" s="630"/>
      <c r="N924" s="631"/>
      <c r="O924" s="592"/>
      <c r="P924" s="593"/>
      <c r="Q924" s="594"/>
      <c r="R924" s="592"/>
      <c r="S924" s="593"/>
      <c r="T924" s="593"/>
      <c r="U924" s="594"/>
      <c r="V924" s="479"/>
      <c r="W924" s="595">
        <f>+Y930*75%</f>
        <v>2688.12</v>
      </c>
      <c r="X924" s="596"/>
      <c r="Y924" s="597"/>
      <c r="Z924" s="475"/>
      <c r="AA924" s="15"/>
      <c r="AB924" s="592">
        <f>+I924+W924+F924</f>
        <v>2710.5209999999997</v>
      </c>
      <c r="AC924" s="593"/>
      <c r="AD924" s="593"/>
      <c r="AE924" s="593"/>
      <c r="AF924" s="593"/>
      <c r="AG924" s="594"/>
      <c r="AH924" s="17"/>
      <c r="AI924" s="148" t="s">
        <v>367</v>
      </c>
    </row>
    <row r="925" spans="4:36" ht="15.75" x14ac:dyDescent="0.25">
      <c r="D925" s="20"/>
      <c r="E925" s="476"/>
      <c r="F925" s="476"/>
      <c r="G925" s="476"/>
      <c r="H925" s="476"/>
      <c r="I925" s="476"/>
      <c r="J925" s="476"/>
      <c r="K925" s="476"/>
      <c r="L925" s="476"/>
      <c r="M925" s="476"/>
      <c r="N925" s="476"/>
      <c r="O925" s="476"/>
      <c r="P925" s="476"/>
      <c r="Q925" s="476"/>
      <c r="R925" s="476"/>
      <c r="S925" s="476"/>
      <c r="T925" s="476"/>
      <c r="U925" s="476"/>
      <c r="V925" s="598" t="s">
        <v>18</v>
      </c>
      <c r="W925" s="598"/>
      <c r="X925" s="598"/>
      <c r="Y925" s="598"/>
      <c r="Z925" s="598"/>
      <c r="AA925" s="599"/>
      <c r="AB925" s="600">
        <f>+Y938-AB924</f>
        <v>23274.638999999999</v>
      </c>
      <c r="AC925" s="601"/>
      <c r="AD925" s="601"/>
      <c r="AE925" s="601"/>
      <c r="AF925" s="601"/>
      <c r="AG925" s="602"/>
      <c r="AH925" s="17"/>
      <c r="AI925" s="148" t="e">
        <f>SUM(#REF!)</f>
        <v>#REF!</v>
      </c>
    </row>
    <row r="926" spans="4:36" x14ac:dyDescent="0.25">
      <c r="D926" s="9"/>
      <c r="E926" s="9"/>
      <c r="F926" s="9"/>
      <c r="G926" s="9"/>
      <c r="H926" s="9"/>
      <c r="I926" s="603" t="s">
        <v>19</v>
      </c>
      <c r="J926" s="603"/>
      <c r="K926" s="603"/>
      <c r="L926" s="603"/>
      <c r="M926" s="603"/>
      <c r="N926" s="603"/>
      <c r="O926" s="603"/>
      <c r="P926" s="603"/>
      <c r="Q926" s="603"/>
      <c r="R926" s="603"/>
      <c r="S926" s="603"/>
      <c r="T926" s="603"/>
      <c r="U926" s="603"/>
      <c r="V926" s="603"/>
      <c r="W926" s="603"/>
      <c r="X926" s="603"/>
      <c r="Y926" s="604"/>
      <c r="Z926" s="604"/>
      <c r="AA926" s="604"/>
      <c r="AB926" s="604"/>
      <c r="AC926" s="604"/>
      <c r="AD926" s="604"/>
      <c r="AE926" s="604"/>
      <c r="AF926" s="9"/>
      <c r="AG926" s="9"/>
      <c r="AH926" s="17"/>
    </row>
    <row r="927" spans="4:36" x14ac:dyDescent="0.25">
      <c r="D927" s="218"/>
      <c r="E927" s="9"/>
      <c r="F927" s="9"/>
      <c r="G927" s="9"/>
      <c r="H927" s="9"/>
      <c r="I927" s="567" t="s">
        <v>20</v>
      </c>
      <c r="J927" s="568"/>
      <c r="K927" s="567" t="s">
        <v>21</v>
      </c>
      <c r="L927" s="568"/>
      <c r="M927" s="567" t="s">
        <v>22</v>
      </c>
      <c r="N927" s="568"/>
      <c r="O927" s="567" t="s">
        <v>23</v>
      </c>
      <c r="P927" s="568"/>
      <c r="Q927" s="567" t="s">
        <v>24</v>
      </c>
      <c r="R927" s="568"/>
      <c r="S927" s="567" t="s">
        <v>25</v>
      </c>
      <c r="T927" s="568"/>
      <c r="U927" s="569" t="s">
        <v>26</v>
      </c>
      <c r="V927" s="570"/>
      <c r="W927" s="569" t="s">
        <v>47</v>
      </c>
      <c r="X927" s="570"/>
      <c r="Y927" s="571" t="s">
        <v>27</v>
      </c>
      <c r="Z927" s="572"/>
      <c r="AA927" s="572"/>
      <c r="AB927" s="572"/>
      <c r="AC927" s="572"/>
      <c r="AD927" s="572"/>
      <c r="AE927" s="573"/>
      <c r="AF927" s="16"/>
      <c r="AG927" s="16"/>
      <c r="AH927" s="17"/>
    </row>
    <row r="928" spans="4:36" ht="15.75" x14ac:dyDescent="0.25">
      <c r="D928" s="476"/>
      <c r="E928" s="9"/>
      <c r="F928" s="9"/>
      <c r="G928" s="9"/>
      <c r="H928" s="9"/>
      <c r="I928" s="529"/>
      <c r="J928" s="530"/>
      <c r="K928" s="529"/>
      <c r="L928" s="530"/>
      <c r="M928" s="529"/>
      <c r="N928" s="530"/>
      <c r="O928" s="529" t="s">
        <v>359</v>
      </c>
      <c r="P928" s="530"/>
      <c r="Q928" s="529" t="s">
        <v>59</v>
      </c>
      <c r="R928" s="530"/>
      <c r="S928" s="529" t="s">
        <v>35</v>
      </c>
      <c r="T928" s="530"/>
      <c r="U928" s="529" t="s">
        <v>28</v>
      </c>
      <c r="V928" s="530"/>
      <c r="W928" s="529"/>
      <c r="X928" s="530"/>
      <c r="Y928" s="531">
        <v>7200</v>
      </c>
      <c r="Z928" s="532"/>
      <c r="AA928" s="532"/>
      <c r="AB928" s="532"/>
      <c r="AC928" s="532"/>
      <c r="AD928" s="532"/>
      <c r="AE928" s="533"/>
      <c r="AF928" s="16"/>
      <c r="AG928" s="16"/>
      <c r="AH928" s="17"/>
    </row>
    <row r="929" spans="4:34" ht="15.75" x14ac:dyDescent="0.25">
      <c r="D929" s="9"/>
      <c r="E929" s="9"/>
      <c r="F929" s="9"/>
      <c r="G929" s="9"/>
      <c r="H929" s="9"/>
      <c r="I929" s="562"/>
      <c r="J929" s="563"/>
      <c r="K929" s="562"/>
      <c r="L929" s="563"/>
      <c r="M929" s="562"/>
      <c r="N929" s="563"/>
      <c r="O929" s="529" t="s">
        <v>359</v>
      </c>
      <c r="P929" s="530"/>
      <c r="Q929" s="529" t="s">
        <v>59</v>
      </c>
      <c r="R929" s="530"/>
      <c r="S929" s="529" t="s">
        <v>45</v>
      </c>
      <c r="T929" s="530"/>
      <c r="U929" s="529" t="s">
        <v>28</v>
      </c>
      <c r="V929" s="530"/>
      <c r="W929" s="529"/>
      <c r="X929" s="530"/>
      <c r="Y929" s="531">
        <v>15201</v>
      </c>
      <c r="Z929" s="532"/>
      <c r="AA929" s="532"/>
      <c r="AB929" s="532"/>
      <c r="AC929" s="532"/>
      <c r="AD929" s="532"/>
      <c r="AE929" s="533"/>
      <c r="AF929" s="16"/>
      <c r="AG929" s="16"/>
      <c r="AH929" s="17"/>
    </row>
    <row r="930" spans="4:34" ht="15.75" x14ac:dyDescent="0.25">
      <c r="D930" s="9"/>
      <c r="E930" s="9"/>
      <c r="F930" s="9"/>
      <c r="G930" s="9"/>
      <c r="H930" s="9"/>
      <c r="I930" s="562"/>
      <c r="J930" s="563"/>
      <c r="K930" s="562"/>
      <c r="L930" s="563"/>
      <c r="M930" s="562"/>
      <c r="N930" s="563"/>
      <c r="O930" s="529" t="s">
        <v>294</v>
      </c>
      <c r="P930" s="530"/>
      <c r="Q930" s="529" t="s">
        <v>37</v>
      </c>
      <c r="R930" s="530"/>
      <c r="S930" s="529" t="s">
        <v>35</v>
      </c>
      <c r="T930" s="530"/>
      <c r="U930" s="529" t="s">
        <v>28</v>
      </c>
      <c r="V930" s="530"/>
      <c r="W930" s="529"/>
      <c r="X930" s="530"/>
      <c r="Y930" s="531">
        <v>3584.16</v>
      </c>
      <c r="Z930" s="532"/>
      <c r="AA930" s="532"/>
      <c r="AB930" s="532"/>
      <c r="AC930" s="532"/>
      <c r="AD930" s="532"/>
      <c r="AE930" s="533"/>
      <c r="AF930" s="16"/>
      <c r="AG930" s="16"/>
      <c r="AH930" s="17"/>
    </row>
    <row r="931" spans="4:34" ht="15.75" x14ac:dyDescent="0.25">
      <c r="D931" s="9"/>
      <c r="E931" s="9"/>
      <c r="F931" s="9"/>
      <c r="G931" s="9"/>
      <c r="H931" s="9"/>
      <c r="I931" s="562"/>
      <c r="J931" s="563"/>
      <c r="K931" s="562"/>
      <c r="L931" s="563"/>
      <c r="M931" s="562"/>
      <c r="N931" s="563"/>
      <c r="O931" s="529"/>
      <c r="P931" s="530"/>
      <c r="Q931" s="529"/>
      <c r="R931" s="530"/>
      <c r="S931" s="529"/>
      <c r="T931" s="530"/>
      <c r="U931" s="529"/>
      <c r="V931" s="530"/>
      <c r="W931" s="529"/>
      <c r="X931" s="530"/>
      <c r="Y931" s="531"/>
      <c r="Z931" s="532"/>
      <c r="AA931" s="532"/>
      <c r="AB931" s="532"/>
      <c r="AC931" s="532"/>
      <c r="AD931" s="532"/>
      <c r="AE931" s="533"/>
      <c r="AF931" s="16"/>
      <c r="AG931" s="16"/>
      <c r="AH931" s="7"/>
    </row>
    <row r="932" spans="4:34" ht="15.75" x14ac:dyDescent="0.25">
      <c r="D932" s="9"/>
      <c r="E932" s="9"/>
      <c r="F932" s="9"/>
      <c r="G932" s="9"/>
      <c r="H932" s="9"/>
      <c r="I932" s="562"/>
      <c r="J932" s="563"/>
      <c r="K932" s="562"/>
      <c r="L932" s="563"/>
      <c r="M932" s="562"/>
      <c r="N932" s="563"/>
      <c r="O932" s="529"/>
      <c r="P932" s="530"/>
      <c r="Q932" s="529"/>
      <c r="R932" s="530"/>
      <c r="S932" s="529"/>
      <c r="T932" s="530"/>
      <c r="U932" s="529"/>
      <c r="V932" s="530"/>
      <c r="W932" s="529"/>
      <c r="X932" s="530"/>
      <c r="Y932" s="531"/>
      <c r="Z932" s="532"/>
      <c r="AA932" s="532"/>
      <c r="AB932" s="532"/>
      <c r="AC932" s="532"/>
      <c r="AD932" s="532"/>
      <c r="AE932" s="533"/>
      <c r="AF932" s="16"/>
      <c r="AG932" s="16"/>
      <c r="AH932" s="7"/>
    </row>
    <row r="933" spans="4:34" ht="15.75" x14ac:dyDescent="0.25">
      <c r="D933" s="9"/>
      <c r="E933" s="9"/>
      <c r="F933" s="9"/>
      <c r="G933" s="9"/>
      <c r="H933" s="9"/>
      <c r="I933" s="562"/>
      <c r="J933" s="563"/>
      <c r="K933" s="562"/>
      <c r="L933" s="563"/>
      <c r="M933" s="562"/>
      <c r="N933" s="563"/>
      <c r="O933" s="529"/>
      <c r="P933" s="530"/>
      <c r="Q933" s="529"/>
      <c r="R933" s="530"/>
      <c r="S933" s="529"/>
      <c r="T933" s="530"/>
      <c r="U933" s="529"/>
      <c r="V933" s="530"/>
      <c r="W933" s="529"/>
      <c r="X933" s="530"/>
      <c r="Y933" s="531"/>
      <c r="Z933" s="532"/>
      <c r="AA933" s="532"/>
      <c r="AB933" s="532"/>
      <c r="AC933" s="532"/>
      <c r="AD933" s="532"/>
      <c r="AE933" s="533"/>
      <c r="AF933" s="16"/>
      <c r="AG933" s="16"/>
      <c r="AH933" s="7"/>
    </row>
    <row r="934" spans="4:34" ht="15.75" x14ac:dyDescent="0.25">
      <c r="D934" s="9"/>
      <c r="E934" s="9"/>
      <c r="F934" s="9"/>
      <c r="G934" s="9"/>
      <c r="H934" s="9"/>
      <c r="I934" s="562"/>
      <c r="J934" s="563"/>
      <c r="K934" s="562"/>
      <c r="L934" s="563"/>
      <c r="M934" s="562"/>
      <c r="N934" s="563"/>
      <c r="O934" s="529"/>
      <c r="P934" s="530"/>
      <c r="Q934" s="529"/>
      <c r="R934" s="530"/>
      <c r="S934" s="529"/>
      <c r="T934" s="530"/>
      <c r="U934" s="529"/>
      <c r="V934" s="530"/>
      <c r="W934" s="529"/>
      <c r="X934" s="530"/>
      <c r="Y934" s="531"/>
      <c r="Z934" s="532"/>
      <c r="AA934" s="532"/>
      <c r="AB934" s="532"/>
      <c r="AC934" s="532"/>
      <c r="AD934" s="532"/>
      <c r="AE934" s="533"/>
      <c r="AF934" s="16"/>
      <c r="AG934" s="16"/>
      <c r="AH934" s="17"/>
    </row>
    <row r="935" spans="4:34" ht="15.75" x14ac:dyDescent="0.25">
      <c r="D935" s="9"/>
      <c r="E935" s="9"/>
      <c r="F935" s="9"/>
      <c r="G935" s="9"/>
      <c r="H935" s="9"/>
      <c r="I935" s="529"/>
      <c r="J935" s="530"/>
      <c r="K935" s="529"/>
      <c r="L935" s="530"/>
      <c r="M935" s="529"/>
      <c r="N935" s="530"/>
      <c r="O935" s="529"/>
      <c r="P935" s="530"/>
      <c r="Q935" s="529"/>
      <c r="R935" s="530"/>
      <c r="S935" s="529"/>
      <c r="T935" s="530"/>
      <c r="U935" s="529"/>
      <c r="V935" s="530"/>
      <c r="W935" s="529"/>
      <c r="X935" s="530"/>
      <c r="Y935" s="531"/>
      <c r="Z935" s="532"/>
      <c r="AA935" s="532"/>
      <c r="AB935" s="532"/>
      <c r="AC935" s="532"/>
      <c r="AD935" s="532"/>
      <c r="AE935" s="533"/>
      <c r="AF935" s="16"/>
      <c r="AG935" s="16"/>
      <c r="AH935" s="17"/>
    </row>
    <row r="936" spans="4:34" ht="15.75" x14ac:dyDescent="0.25">
      <c r="D936" s="9"/>
      <c r="E936" s="9"/>
      <c r="F936" s="9"/>
      <c r="G936" s="9"/>
      <c r="H936" s="9"/>
      <c r="I936" s="529"/>
      <c r="J936" s="530"/>
      <c r="K936" s="529"/>
      <c r="L936" s="530"/>
      <c r="M936" s="529"/>
      <c r="N936" s="530"/>
      <c r="O936" s="529"/>
      <c r="P936" s="530"/>
      <c r="Q936" s="529"/>
      <c r="R936" s="530"/>
      <c r="S936" s="529"/>
      <c r="T936" s="530"/>
      <c r="U936" s="529"/>
      <c r="V936" s="530"/>
      <c r="W936" s="529"/>
      <c r="X936" s="530"/>
      <c r="Y936" s="531"/>
      <c r="Z936" s="532"/>
      <c r="AA936" s="532"/>
      <c r="AB936" s="532"/>
      <c r="AC936" s="532"/>
      <c r="AD936" s="532"/>
      <c r="AE936" s="533"/>
      <c r="AF936" s="16"/>
      <c r="AG936" s="16"/>
      <c r="AH936" s="17"/>
    </row>
    <row r="937" spans="4:34" ht="15.75" x14ac:dyDescent="0.25">
      <c r="D937" s="9"/>
      <c r="E937" s="9"/>
      <c r="F937" s="9"/>
      <c r="G937" s="9"/>
      <c r="H937" s="9"/>
      <c r="I937" s="529"/>
      <c r="J937" s="530"/>
      <c r="K937" s="529"/>
      <c r="L937" s="530"/>
      <c r="M937" s="529"/>
      <c r="N937" s="530"/>
      <c r="O937" s="529"/>
      <c r="P937" s="530"/>
      <c r="Q937" s="529"/>
      <c r="R937" s="530"/>
      <c r="S937" s="529"/>
      <c r="T937" s="530"/>
      <c r="U937" s="529"/>
      <c r="V937" s="530"/>
      <c r="W937" s="529"/>
      <c r="X937" s="530"/>
      <c r="Y937" s="531"/>
      <c r="Z937" s="532"/>
      <c r="AA937" s="532"/>
      <c r="AB937" s="532"/>
      <c r="AC937" s="532"/>
      <c r="AD937" s="532"/>
      <c r="AE937" s="533"/>
      <c r="AF937" s="16"/>
      <c r="AG937" s="16"/>
      <c r="AH937" s="17"/>
    </row>
    <row r="938" spans="4:34" ht="16.5" thickBot="1" x14ac:dyDescent="0.3">
      <c r="D938" s="9"/>
      <c r="E938" s="9"/>
      <c r="F938" s="9"/>
      <c r="G938" s="9"/>
      <c r="H938" s="9"/>
      <c r="I938" s="534"/>
      <c r="J938" s="535"/>
      <c r="K938" s="534"/>
      <c r="L938" s="535"/>
      <c r="M938" s="534"/>
      <c r="N938" s="535"/>
      <c r="O938" s="534"/>
      <c r="P938" s="535"/>
      <c r="Q938" s="534"/>
      <c r="R938" s="535"/>
      <c r="S938" s="536"/>
      <c r="T938" s="537"/>
      <c r="U938" s="538" t="s">
        <v>29</v>
      </c>
      <c r="V938" s="539"/>
      <c r="W938" s="539"/>
      <c r="X938" s="540"/>
      <c r="Y938" s="541">
        <f>SUM(Y928:AE937)</f>
        <v>25985.16</v>
      </c>
      <c r="Z938" s="542"/>
      <c r="AA938" s="542"/>
      <c r="AB938" s="542"/>
      <c r="AC938" s="542"/>
      <c r="AD938" s="542"/>
      <c r="AE938" s="543"/>
      <c r="AF938" s="9"/>
      <c r="AG938" s="16"/>
      <c r="AH938" s="17"/>
    </row>
    <row r="939" spans="4:34" ht="15.75" thickBot="1" x14ac:dyDescent="0.3">
      <c r="D939" s="9"/>
      <c r="E939" s="9"/>
      <c r="F939" s="9"/>
      <c r="G939" s="9"/>
      <c r="H939" s="544" t="s">
        <v>30</v>
      </c>
      <c r="I939" s="545"/>
      <c r="J939" s="545"/>
      <c r="K939" s="545"/>
      <c r="L939" s="545"/>
      <c r="M939" s="545"/>
      <c r="N939" s="545"/>
      <c r="O939" s="545"/>
      <c r="P939" s="545"/>
      <c r="Q939" s="545"/>
      <c r="R939" s="545"/>
      <c r="S939" s="546"/>
      <c r="T939" s="22"/>
      <c r="U939" s="544" t="s">
        <v>31</v>
      </c>
      <c r="V939" s="545"/>
      <c r="W939" s="545"/>
      <c r="X939" s="545"/>
      <c r="Y939" s="545"/>
      <c r="Z939" s="545"/>
      <c r="AA939" s="545"/>
      <c r="AB939" s="545"/>
      <c r="AC939" s="545"/>
      <c r="AD939" s="545"/>
      <c r="AE939" s="545"/>
      <c r="AF939" s="546"/>
      <c r="AG939" s="16"/>
      <c r="AH939" s="17"/>
    </row>
    <row r="940" spans="4:34" x14ac:dyDescent="0.25">
      <c r="D940" s="9"/>
      <c r="E940" s="218"/>
      <c r="F940" s="218"/>
      <c r="G940" s="218"/>
      <c r="H940" s="547"/>
      <c r="I940" s="548"/>
      <c r="J940" s="548"/>
      <c r="K940" s="548"/>
      <c r="L940" s="548"/>
      <c r="M940" s="548"/>
      <c r="N940" s="548"/>
      <c r="O940" s="548"/>
      <c r="P940" s="548"/>
      <c r="Q940" s="548"/>
      <c r="R940" s="548"/>
      <c r="S940" s="549"/>
      <c r="T940" s="474"/>
      <c r="U940" s="547"/>
      <c r="V940" s="548"/>
      <c r="W940" s="548"/>
      <c r="X940" s="548"/>
      <c r="Y940" s="548"/>
      <c r="Z940" s="548"/>
      <c r="AA940" s="548"/>
      <c r="AB940" s="548"/>
      <c r="AC940" s="548"/>
      <c r="AD940" s="548"/>
      <c r="AE940" s="548"/>
      <c r="AF940" s="549"/>
      <c r="AG940" s="15"/>
      <c r="AH940" s="17"/>
    </row>
    <row r="941" spans="4:34" x14ac:dyDescent="0.25">
      <c r="D941" s="9"/>
      <c r="E941" s="218"/>
      <c r="F941" s="218"/>
      <c r="G941" s="218"/>
      <c r="H941" s="550"/>
      <c r="I941" s="551"/>
      <c r="J941" s="551"/>
      <c r="K941" s="551"/>
      <c r="L941" s="551"/>
      <c r="M941" s="551"/>
      <c r="N941" s="551"/>
      <c r="O941" s="551"/>
      <c r="P941" s="551"/>
      <c r="Q941" s="551"/>
      <c r="R941" s="551"/>
      <c r="S941" s="552"/>
      <c r="T941" s="474"/>
      <c r="U941" s="550"/>
      <c r="V941" s="551"/>
      <c r="W941" s="551"/>
      <c r="X941" s="551"/>
      <c r="Y941" s="551"/>
      <c r="Z941" s="551"/>
      <c r="AA941" s="551"/>
      <c r="AB941" s="551"/>
      <c r="AC941" s="551"/>
      <c r="AD941" s="551"/>
      <c r="AE941" s="551"/>
      <c r="AF941" s="552"/>
      <c r="AG941" s="15"/>
      <c r="AH941" s="17"/>
    </row>
    <row r="942" spans="4:34" x14ac:dyDescent="0.25">
      <c r="D942" s="9"/>
      <c r="E942" s="218"/>
      <c r="F942" s="218"/>
      <c r="G942" s="218"/>
      <c r="H942" s="550"/>
      <c r="I942" s="551"/>
      <c r="J942" s="551"/>
      <c r="K942" s="551"/>
      <c r="L942" s="551"/>
      <c r="M942" s="551"/>
      <c r="N942" s="551"/>
      <c r="O942" s="551"/>
      <c r="P942" s="551"/>
      <c r="Q942" s="551"/>
      <c r="R942" s="551"/>
      <c r="S942" s="552"/>
      <c r="T942" s="474"/>
      <c r="U942" s="550"/>
      <c r="V942" s="551"/>
      <c r="W942" s="551"/>
      <c r="X942" s="551"/>
      <c r="Y942" s="551"/>
      <c r="Z942" s="551"/>
      <c r="AA942" s="551"/>
      <c r="AB942" s="551"/>
      <c r="AC942" s="551"/>
      <c r="AD942" s="551"/>
      <c r="AE942" s="551"/>
      <c r="AF942" s="552"/>
      <c r="AG942" s="15"/>
      <c r="AH942" s="17"/>
    </row>
    <row r="943" spans="4:34" ht="15.75" thickBot="1" x14ac:dyDescent="0.3">
      <c r="D943" s="9"/>
      <c r="E943" s="218"/>
      <c r="F943" s="218"/>
      <c r="G943" s="218"/>
      <c r="H943" s="553"/>
      <c r="I943" s="554"/>
      <c r="J943" s="554"/>
      <c r="K943" s="554"/>
      <c r="L943" s="554"/>
      <c r="M943" s="554"/>
      <c r="N943" s="554"/>
      <c r="O943" s="554"/>
      <c r="P943" s="554"/>
      <c r="Q943" s="554"/>
      <c r="R943" s="554"/>
      <c r="S943" s="555"/>
      <c r="T943" s="474"/>
      <c r="U943" s="553"/>
      <c r="V943" s="554"/>
      <c r="W943" s="554"/>
      <c r="X943" s="554"/>
      <c r="Y943" s="554"/>
      <c r="Z943" s="554"/>
      <c r="AA943" s="554"/>
      <c r="AB943" s="554"/>
      <c r="AC943" s="554"/>
      <c r="AD943" s="554"/>
      <c r="AE943" s="554"/>
      <c r="AF943" s="555"/>
      <c r="AG943" s="15"/>
      <c r="AH943" s="17"/>
    </row>
    <row r="944" spans="4:34" ht="15.75" thickBot="1" x14ac:dyDescent="0.3">
      <c r="D944" s="9"/>
      <c r="E944" s="218"/>
      <c r="F944" s="218"/>
      <c r="G944" s="218"/>
      <c r="H944" s="517" t="s">
        <v>32</v>
      </c>
      <c r="I944" s="518"/>
      <c r="J944" s="518"/>
      <c r="K944" s="519">
        <v>45685</v>
      </c>
      <c r="L944" s="519"/>
      <c r="M944" s="519"/>
      <c r="N944" s="519"/>
      <c r="O944" s="519"/>
      <c r="P944" s="519"/>
      <c r="Q944" s="519"/>
      <c r="R944" s="519"/>
      <c r="S944" s="520"/>
      <c r="T944" s="474"/>
      <c r="U944" s="517" t="s">
        <v>32</v>
      </c>
      <c r="V944" s="518"/>
      <c r="W944" s="518"/>
      <c r="X944" s="521"/>
      <c r="Y944" s="521"/>
      <c r="Z944" s="521"/>
      <c r="AA944" s="521"/>
      <c r="AB944" s="521"/>
      <c r="AC944" s="521"/>
      <c r="AD944" s="521"/>
      <c r="AE944" s="521"/>
      <c r="AF944" s="522"/>
      <c r="AG944" s="15"/>
      <c r="AH944" s="17"/>
    </row>
    <row r="945" spans="4:35" ht="15.75" thickBot="1" x14ac:dyDescent="0.3">
      <c r="D945" s="218"/>
      <c r="E945" s="218"/>
      <c r="F945" s="218"/>
      <c r="G945" s="218"/>
      <c r="H945" s="523" t="s">
        <v>33</v>
      </c>
      <c r="I945" s="524"/>
      <c r="J945" s="524"/>
      <c r="K945" s="524"/>
      <c r="L945" s="524"/>
      <c r="M945" s="524"/>
      <c r="N945" s="524"/>
      <c r="O945" s="524"/>
      <c r="P945" s="524"/>
      <c r="Q945" s="524"/>
      <c r="R945" s="524"/>
      <c r="S945" s="525"/>
      <c r="T945" s="7"/>
      <c r="U945" s="523" t="s">
        <v>34</v>
      </c>
      <c r="V945" s="524"/>
      <c r="W945" s="524"/>
      <c r="X945" s="524"/>
      <c r="Y945" s="524"/>
      <c r="Z945" s="524"/>
      <c r="AA945" s="524"/>
      <c r="AB945" s="524"/>
      <c r="AC945" s="524"/>
      <c r="AD945" s="524"/>
      <c r="AE945" s="524"/>
      <c r="AF945" s="525"/>
      <c r="AG945" s="15"/>
      <c r="AH945" s="17"/>
    </row>
    <row r="946" spans="4:35" x14ac:dyDescent="0.25">
      <c r="D946" s="218"/>
      <c r="E946" s="218"/>
      <c r="F946" s="218"/>
      <c r="G946" s="218"/>
      <c r="H946" s="526"/>
      <c r="I946" s="527"/>
      <c r="J946" s="527"/>
      <c r="K946" s="527"/>
      <c r="L946" s="527"/>
      <c r="M946" s="527"/>
      <c r="N946" s="527"/>
      <c r="O946" s="527"/>
      <c r="P946" s="527"/>
      <c r="Q946" s="527"/>
      <c r="R946" s="527"/>
      <c r="S946" s="528"/>
      <c r="T946" s="7"/>
      <c r="U946" s="526"/>
      <c r="V946" s="527"/>
      <c r="W946" s="527"/>
      <c r="X946" s="527"/>
      <c r="Y946" s="527"/>
      <c r="Z946" s="527"/>
      <c r="AA946" s="527"/>
      <c r="AB946" s="527"/>
      <c r="AC946" s="527"/>
      <c r="AD946" s="527"/>
      <c r="AE946" s="527"/>
      <c r="AF946" s="528"/>
      <c r="AG946" s="15"/>
      <c r="AH946" s="17"/>
    </row>
    <row r="947" spans="4:35" x14ac:dyDescent="0.25">
      <c r="D947" s="218"/>
      <c r="E947" s="218"/>
      <c r="F947" s="218"/>
      <c r="G947" s="218"/>
      <c r="H947" s="556"/>
      <c r="I947" s="557"/>
      <c r="J947" s="557"/>
      <c r="K947" s="557"/>
      <c r="L947" s="557"/>
      <c r="M947" s="557"/>
      <c r="N947" s="557"/>
      <c r="O947" s="557"/>
      <c r="P947" s="557"/>
      <c r="Q947" s="557"/>
      <c r="R947" s="557"/>
      <c r="S947" s="558"/>
      <c r="T947" s="7"/>
      <c r="U947" s="556"/>
      <c r="V947" s="557"/>
      <c r="W947" s="557"/>
      <c r="X947" s="557"/>
      <c r="Y947" s="557"/>
      <c r="Z947" s="557"/>
      <c r="AA947" s="557"/>
      <c r="AB947" s="557"/>
      <c r="AC947" s="557"/>
      <c r="AD947" s="557"/>
      <c r="AE947" s="557"/>
      <c r="AF947" s="558"/>
      <c r="AG947" s="218"/>
      <c r="AH947" s="17"/>
    </row>
    <row r="948" spans="4:35" s="7" customFormat="1" x14ac:dyDescent="0.25">
      <c r="D948" s="218"/>
      <c r="E948" s="218"/>
      <c r="F948" s="218"/>
      <c r="G948" s="218"/>
      <c r="H948" s="556"/>
      <c r="I948" s="557"/>
      <c r="J948" s="557"/>
      <c r="K948" s="557"/>
      <c r="L948" s="557"/>
      <c r="M948" s="557"/>
      <c r="N948" s="557"/>
      <c r="O948" s="557"/>
      <c r="P948" s="557"/>
      <c r="Q948" s="557"/>
      <c r="R948" s="557"/>
      <c r="S948" s="558"/>
      <c r="U948" s="556"/>
      <c r="V948" s="557"/>
      <c r="W948" s="557"/>
      <c r="X948" s="557"/>
      <c r="Y948" s="557"/>
      <c r="Z948" s="557"/>
      <c r="AA948" s="557"/>
      <c r="AB948" s="557"/>
      <c r="AC948" s="557"/>
      <c r="AD948" s="557"/>
      <c r="AE948" s="557"/>
      <c r="AF948" s="558"/>
      <c r="AG948" s="218"/>
      <c r="AH948" s="17"/>
      <c r="AI948" s="148"/>
    </row>
    <row r="949" spans="4:35" ht="15.75" thickBot="1" x14ac:dyDescent="0.3">
      <c r="D949" s="218"/>
      <c r="E949" s="218"/>
      <c r="F949" s="218"/>
      <c r="G949" s="218"/>
      <c r="H949" s="559"/>
      <c r="I949" s="560"/>
      <c r="J949" s="560"/>
      <c r="K949" s="560"/>
      <c r="L949" s="560"/>
      <c r="M949" s="560"/>
      <c r="N949" s="560"/>
      <c r="O949" s="560"/>
      <c r="P949" s="560"/>
      <c r="Q949" s="560"/>
      <c r="R949" s="560"/>
      <c r="S949" s="561"/>
      <c r="T949" s="7"/>
      <c r="U949" s="559"/>
      <c r="V949" s="560"/>
      <c r="W949" s="560"/>
      <c r="X949" s="560"/>
      <c r="Y949" s="560"/>
      <c r="Z949" s="560"/>
      <c r="AA949" s="560"/>
      <c r="AB949" s="560"/>
      <c r="AC949" s="560"/>
      <c r="AD949" s="560"/>
      <c r="AE949" s="560"/>
      <c r="AF949" s="561"/>
      <c r="AG949" s="218"/>
      <c r="AH949" s="17"/>
    </row>
    <row r="950" spans="4:35" ht="15.75" thickBot="1" x14ac:dyDescent="0.3">
      <c r="D950" s="218"/>
      <c r="E950" s="218"/>
      <c r="F950" s="218"/>
      <c r="G950" s="474"/>
      <c r="H950" s="517" t="s">
        <v>32</v>
      </c>
      <c r="I950" s="518"/>
      <c r="J950" s="518"/>
      <c r="K950" s="521"/>
      <c r="L950" s="521"/>
      <c r="M950" s="521"/>
      <c r="N950" s="521"/>
      <c r="O950" s="521"/>
      <c r="P950" s="521"/>
      <c r="Q950" s="521"/>
      <c r="R950" s="521"/>
      <c r="S950" s="522"/>
      <c r="T950" s="35"/>
      <c r="U950" s="517" t="s">
        <v>32</v>
      </c>
      <c r="V950" s="518"/>
      <c r="W950" s="518"/>
      <c r="X950" s="521"/>
      <c r="Y950" s="521"/>
      <c r="Z950" s="521"/>
      <c r="AA950" s="521"/>
      <c r="AB950" s="521"/>
      <c r="AC950" s="521"/>
      <c r="AD950" s="521"/>
      <c r="AE950" s="521"/>
      <c r="AF950" s="522"/>
      <c r="AG950" s="218"/>
      <c r="AH950" s="17"/>
    </row>
    <row r="951" spans="4:35" x14ac:dyDescent="0.25"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17"/>
    </row>
    <row r="952" spans="4:35" x14ac:dyDescent="0.25"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17"/>
    </row>
    <row r="953" spans="4:35" x14ac:dyDescent="0.25">
      <c r="D953" s="7"/>
      <c r="E953" s="7"/>
      <c r="F953" s="566" t="s">
        <v>36</v>
      </c>
      <c r="G953" s="566"/>
      <c r="H953" s="566"/>
      <c r="I953" s="566"/>
      <c r="J953" s="566"/>
      <c r="K953" s="566"/>
      <c r="L953" s="566"/>
      <c r="M953" s="566"/>
      <c r="N953" s="566"/>
      <c r="O953" s="566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17"/>
    </row>
    <row r="954" spans="4:35" x14ac:dyDescent="0.25">
      <c r="D954" s="484"/>
      <c r="E954" s="473"/>
      <c r="F954" s="566" t="s">
        <v>0</v>
      </c>
      <c r="G954" s="566"/>
      <c r="H954" s="566"/>
      <c r="I954" s="566"/>
      <c r="J954" s="566"/>
      <c r="K954" s="566"/>
      <c r="L954" s="566"/>
      <c r="M954" s="566"/>
      <c r="N954" s="566"/>
      <c r="O954" s="566"/>
      <c r="P954" s="10"/>
      <c r="Q954" s="478"/>
      <c r="R954" s="478"/>
      <c r="S954" s="478"/>
      <c r="T954" s="478"/>
      <c r="U954" s="478"/>
      <c r="V954" s="478"/>
      <c r="W954" s="478"/>
      <c r="X954" s="9"/>
      <c r="Y954" s="9"/>
      <c r="Z954" s="218"/>
      <c r="AA954" s="9"/>
      <c r="AB954" s="9"/>
      <c r="AC954" s="9"/>
      <c r="AD954" s="9"/>
      <c r="AE954" s="9"/>
      <c r="AF954" s="9"/>
      <c r="AG954" s="9"/>
      <c r="AH954" s="17"/>
    </row>
    <row r="955" spans="4:35" x14ac:dyDescent="0.25">
      <c r="D955" s="483"/>
      <c r="E955" s="566" t="s">
        <v>1</v>
      </c>
      <c r="F955" s="566"/>
      <c r="G955" s="566"/>
      <c r="H955" s="566"/>
      <c r="I955" s="566"/>
      <c r="J955" s="566"/>
      <c r="K955" s="566"/>
      <c r="L955" s="566"/>
      <c r="M955" s="566"/>
      <c r="N955" s="566"/>
      <c r="O955" s="566"/>
      <c r="P955" s="10"/>
      <c r="Q955" s="11"/>
      <c r="R955" s="11"/>
      <c r="S955" s="218"/>
      <c r="T955" s="474"/>
      <c r="U955" s="474"/>
      <c r="V955" s="474"/>
      <c r="W955" s="583" t="s">
        <v>2</v>
      </c>
      <c r="X955" s="583"/>
      <c r="Y955" s="583"/>
      <c r="Z955" s="12" t="s">
        <v>70</v>
      </c>
      <c r="AA955" s="477" t="s">
        <v>46</v>
      </c>
      <c r="AB955" s="621" t="s">
        <v>383</v>
      </c>
      <c r="AC955" s="621"/>
      <c r="AD955" s="621"/>
      <c r="AE955" s="11" t="s">
        <v>3</v>
      </c>
      <c r="AF955" s="622">
        <v>2025</v>
      </c>
      <c r="AG955" s="622"/>
      <c r="AH955" s="7"/>
    </row>
    <row r="956" spans="4:35" x14ac:dyDescent="0.25">
      <c r="D956" s="29"/>
      <c r="E956" s="566" t="s">
        <v>4</v>
      </c>
      <c r="F956" s="566"/>
      <c r="G956" s="566"/>
      <c r="H956" s="566"/>
      <c r="I956" s="566"/>
      <c r="J956" s="566"/>
      <c r="K956" s="566"/>
      <c r="L956" s="566"/>
      <c r="M956" s="566"/>
      <c r="N956" s="566"/>
      <c r="O956" s="566"/>
      <c r="P956" s="10"/>
      <c r="Q956" s="478"/>
      <c r="R956" s="477"/>
      <c r="S956" s="477"/>
      <c r="T956" s="477"/>
      <c r="U956" s="477"/>
      <c r="V956" s="477"/>
      <c r="W956" s="477"/>
      <c r="X956" s="477"/>
      <c r="Y956" s="477"/>
      <c r="Z956" s="474"/>
      <c r="AA956" s="477"/>
      <c r="AB956" s="9"/>
      <c r="AC956" s="9"/>
      <c r="AD956" s="9"/>
      <c r="AE956" s="9"/>
      <c r="AF956" s="9"/>
      <c r="AG956" s="9"/>
      <c r="AH956" s="7"/>
    </row>
    <row r="957" spans="4:35" x14ac:dyDescent="0.25">
      <c r="D957" s="29"/>
      <c r="E957" s="632" t="s">
        <v>5</v>
      </c>
      <c r="F957" s="632"/>
      <c r="G957" s="632"/>
      <c r="H957" s="632"/>
      <c r="I957" s="632"/>
      <c r="J957" s="632"/>
      <c r="K957" s="632"/>
      <c r="L957" s="632"/>
      <c r="M957" s="632"/>
      <c r="N957" s="632"/>
      <c r="O957" s="632"/>
      <c r="P957" s="10"/>
      <c r="Q957" s="478"/>
      <c r="R957" s="478"/>
      <c r="S957" s="478"/>
      <c r="T957" s="478"/>
      <c r="U957" s="478"/>
      <c r="V957" s="478"/>
      <c r="W957" s="478"/>
      <c r="X957" s="9"/>
      <c r="Y957" s="9"/>
      <c r="Z957" s="218"/>
      <c r="AA957" s="9"/>
      <c r="AB957" s="9"/>
      <c r="AC957" s="9"/>
      <c r="AD957" s="9"/>
      <c r="AE957" s="9"/>
      <c r="AF957" s="9"/>
      <c r="AG957" s="9"/>
      <c r="AH957" s="7"/>
    </row>
    <row r="958" spans="4:35" ht="18" x14ac:dyDescent="0.25">
      <c r="D958" s="4"/>
      <c r="E958" s="633"/>
      <c r="F958" s="633"/>
      <c r="G958" s="633"/>
      <c r="H958" s="633"/>
      <c r="I958" s="633"/>
      <c r="J958" s="633"/>
      <c r="K958" s="633"/>
      <c r="L958" s="633"/>
      <c r="M958" s="633"/>
      <c r="N958" s="633"/>
      <c r="O958" s="633"/>
      <c r="P958" s="624" t="s">
        <v>6</v>
      </c>
      <c r="Q958" s="624"/>
      <c r="R958" s="624"/>
      <c r="S958" s="624"/>
      <c r="T958" s="624"/>
      <c r="U958" s="624"/>
      <c r="V958" s="624"/>
      <c r="W958" s="624"/>
      <c r="X958" s="624"/>
      <c r="Y958" s="624"/>
      <c r="Z958" s="625" t="s">
        <v>441</v>
      </c>
      <c r="AA958" s="625"/>
      <c r="AB958" s="625"/>
      <c r="AC958" s="13"/>
      <c r="AD958" s="13"/>
      <c r="AE958" s="13"/>
      <c r="AF958" s="13"/>
      <c r="AG958" s="13"/>
      <c r="AH958" s="7"/>
    </row>
    <row r="959" spans="4:35" ht="12.75" customHeight="1" x14ac:dyDescent="0.25">
      <c r="D959" s="218"/>
      <c r="E959" s="612"/>
      <c r="F959" s="612"/>
      <c r="G959" s="612"/>
      <c r="H959" s="612"/>
      <c r="I959" s="612"/>
      <c r="J959" s="612"/>
      <c r="K959" s="612"/>
      <c r="L959" s="612"/>
      <c r="M959" s="612"/>
      <c r="N959" s="612"/>
      <c r="O959" s="612"/>
      <c r="P959" s="14"/>
      <c r="Q959" s="14"/>
      <c r="R959" s="474"/>
      <c r="S959" s="474"/>
      <c r="T959" s="476"/>
      <c r="U959" s="11"/>
      <c r="V959" s="11"/>
      <c r="W959" s="9"/>
      <c r="X959" s="9"/>
      <c r="Y959" s="9"/>
      <c r="Z959" s="218"/>
      <c r="AA959" s="9"/>
      <c r="AB959" s="9"/>
      <c r="AC959" s="9"/>
      <c r="AD959" s="9"/>
      <c r="AE959" s="9"/>
      <c r="AF959" s="9"/>
      <c r="AG959" s="9"/>
      <c r="AH959" s="7"/>
    </row>
    <row r="960" spans="4:35" ht="15.75" x14ac:dyDescent="0.25">
      <c r="D960" s="218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23"/>
      <c r="V960" s="23"/>
      <c r="W960" s="613" t="s">
        <v>7</v>
      </c>
      <c r="X960" s="613"/>
      <c r="Y960" s="613"/>
      <c r="Z960" s="613"/>
      <c r="AA960" s="613"/>
      <c r="AB960" s="614">
        <f>+Y984</f>
        <v>183834</v>
      </c>
      <c r="AC960" s="614"/>
      <c r="AD960" s="614"/>
      <c r="AE960" s="614"/>
      <c r="AF960" s="614"/>
      <c r="AG960" s="614"/>
      <c r="AH960" s="7"/>
    </row>
    <row r="961" spans="4:36" ht="16.5" customHeight="1" x14ac:dyDescent="0.25">
      <c r="D961" s="5"/>
      <c r="E961" s="615" t="s">
        <v>8</v>
      </c>
      <c r="F961" s="615"/>
      <c r="G961" s="615"/>
      <c r="H961" s="615"/>
      <c r="I961" s="615"/>
      <c r="J961" s="616" t="s">
        <v>9</v>
      </c>
      <c r="K961" s="616"/>
      <c r="L961" s="616"/>
      <c r="M961" s="616"/>
      <c r="N961" s="616"/>
      <c r="O961" s="616"/>
      <c r="P961" s="616"/>
      <c r="Q961" s="616"/>
      <c r="R961" s="616"/>
      <c r="S961" s="477"/>
      <c r="T961" s="477"/>
      <c r="U961" s="477"/>
      <c r="V961" s="477"/>
      <c r="W961" s="9"/>
      <c r="X961" s="9"/>
      <c r="Y961" s="9"/>
      <c r="Z961" s="218"/>
      <c r="AA961" s="218"/>
      <c r="AB961" s="218"/>
      <c r="AC961" s="9"/>
      <c r="AD961" s="9"/>
      <c r="AE961" s="9"/>
      <c r="AF961" s="9"/>
      <c r="AG961" s="9"/>
      <c r="AH961" s="7"/>
    </row>
    <row r="962" spans="4:36" ht="32.25" customHeight="1" x14ac:dyDescent="0.25">
      <c r="D962" s="6"/>
      <c r="E962" s="617" t="s">
        <v>10</v>
      </c>
      <c r="F962" s="617"/>
      <c r="G962" s="617"/>
      <c r="H962" s="617"/>
      <c r="I962" s="617"/>
      <c r="J962" s="617"/>
      <c r="K962" s="617"/>
      <c r="L962" s="783" t="s">
        <v>419</v>
      </c>
      <c r="M962" s="783"/>
      <c r="N962" s="783"/>
      <c r="O962" s="783"/>
      <c r="P962" s="783"/>
      <c r="Q962" s="783"/>
      <c r="R962" s="783"/>
      <c r="S962" s="783"/>
      <c r="T962" s="783"/>
      <c r="U962" s="783"/>
      <c r="V962" s="783"/>
      <c r="W962" s="783"/>
      <c r="X962" s="783"/>
      <c r="Y962" s="783"/>
      <c r="Z962" s="551" t="s">
        <v>11</v>
      </c>
      <c r="AA962" s="551"/>
      <c r="AB962" s="551"/>
      <c r="AC962" s="551"/>
      <c r="AD962" s="626" t="s">
        <v>420</v>
      </c>
      <c r="AE962" s="626"/>
      <c r="AF962" s="626"/>
      <c r="AG962" s="626"/>
      <c r="AH962" s="17"/>
    </row>
    <row r="963" spans="4:36" ht="18.75" customHeight="1" x14ac:dyDescent="0.25">
      <c r="D963" s="14"/>
      <c r="E963" s="617" t="s">
        <v>12</v>
      </c>
      <c r="F963" s="617"/>
      <c r="G963" s="617"/>
      <c r="H963" s="617"/>
      <c r="I963" s="617"/>
      <c r="J963" s="551"/>
      <c r="K963" s="551"/>
      <c r="L963" s="551"/>
      <c r="M963" s="551"/>
      <c r="N963" s="551"/>
      <c r="O963" s="551"/>
      <c r="P963" s="551"/>
      <c r="Q963" s="551"/>
      <c r="R963" s="551"/>
      <c r="S963" s="551"/>
      <c r="T963" s="551"/>
      <c r="U963" s="551"/>
      <c r="V963" s="551"/>
      <c r="W963" s="551"/>
      <c r="X963" s="551"/>
      <c r="Y963" s="474"/>
      <c r="Z963" s="551" t="s">
        <v>11</v>
      </c>
      <c r="AA963" s="551"/>
      <c r="AB963" s="551"/>
      <c r="AC963" s="551"/>
      <c r="AD963" s="619"/>
      <c r="AE963" s="619"/>
      <c r="AF963" s="619"/>
      <c r="AG963" s="619"/>
      <c r="AH963" s="17"/>
    </row>
    <row r="964" spans="4:36" ht="12.75" customHeight="1" x14ac:dyDescent="0.25">
      <c r="D964" s="3"/>
      <c r="E964" s="583" t="s">
        <v>13</v>
      </c>
      <c r="F964" s="583"/>
      <c r="G964" s="583"/>
      <c r="H964" s="583"/>
      <c r="I964" s="583"/>
      <c r="J964" s="584" t="s">
        <v>422</v>
      </c>
      <c r="K964" s="627"/>
      <c r="L964" s="627"/>
      <c r="M964" s="627"/>
      <c r="N964" s="627"/>
      <c r="O964" s="627"/>
      <c r="P964" s="627"/>
      <c r="Q964" s="627"/>
      <c r="R964" s="627"/>
      <c r="S964" s="627"/>
      <c r="T964" s="627"/>
      <c r="U964" s="627"/>
      <c r="V964" s="627"/>
      <c r="W964" s="627"/>
      <c r="X964" s="627"/>
      <c r="Y964" s="627"/>
      <c r="Z964" s="627"/>
      <c r="AA964" s="627"/>
      <c r="AB964" s="627"/>
      <c r="AC964" s="627"/>
      <c r="AD964" s="627"/>
      <c r="AE964" s="627"/>
      <c r="AF964" s="627"/>
      <c r="AG964" s="627"/>
      <c r="AH964" s="17"/>
    </row>
    <row r="965" spans="4:36" ht="11.25" customHeight="1" x14ac:dyDescent="0.25">
      <c r="D965" s="218"/>
      <c r="E965" s="551" t="s">
        <v>14</v>
      </c>
      <c r="F965" s="551"/>
      <c r="G965" s="551"/>
      <c r="H965" s="551"/>
      <c r="I965" s="551"/>
      <c r="J965" s="665" t="s">
        <v>455</v>
      </c>
      <c r="K965" s="665"/>
      <c r="L965" s="665"/>
      <c r="M965" s="665"/>
      <c r="N965" s="665"/>
      <c r="O965" s="665"/>
      <c r="P965" s="665"/>
      <c r="Q965" s="665"/>
      <c r="R965" s="665"/>
      <c r="S965" s="665"/>
      <c r="T965" s="665"/>
      <c r="U965" s="665"/>
      <c r="V965" s="665"/>
      <c r="W965" s="665"/>
      <c r="X965" s="665"/>
      <c r="Y965" s="665"/>
      <c r="Z965" s="665"/>
      <c r="AA965" s="665"/>
      <c r="AB965" s="665"/>
      <c r="AC965" s="665"/>
      <c r="AD965" s="665"/>
      <c r="AE965" s="665"/>
      <c r="AF965" s="665"/>
      <c r="AG965" s="665"/>
      <c r="AH965" s="17"/>
    </row>
    <row r="966" spans="4:36" ht="20.25" customHeight="1" x14ac:dyDescent="0.25">
      <c r="D966" s="218"/>
      <c r="E966" s="480"/>
      <c r="F966" s="474"/>
      <c r="G966" s="474"/>
      <c r="H966" s="474"/>
      <c r="I966" s="474"/>
      <c r="J966" s="665"/>
      <c r="K966" s="665"/>
      <c r="L966" s="665"/>
      <c r="M966" s="665"/>
      <c r="N966" s="665"/>
      <c r="O966" s="665"/>
      <c r="P966" s="665"/>
      <c r="Q966" s="665"/>
      <c r="R966" s="665"/>
      <c r="S966" s="665"/>
      <c r="T966" s="665"/>
      <c r="U966" s="665"/>
      <c r="V966" s="665"/>
      <c r="W966" s="665"/>
      <c r="X966" s="665"/>
      <c r="Y966" s="665"/>
      <c r="Z966" s="665"/>
      <c r="AA966" s="665"/>
      <c r="AB966" s="665"/>
      <c r="AC966" s="665"/>
      <c r="AD966" s="665"/>
      <c r="AE966" s="665"/>
      <c r="AF966" s="665"/>
      <c r="AG966" s="665"/>
      <c r="AH966" s="17"/>
    </row>
    <row r="967" spans="4:36" ht="15.75" x14ac:dyDescent="0.25">
      <c r="D967" s="218"/>
      <c r="E967" s="478"/>
      <c r="F967" s="478"/>
      <c r="G967" s="478"/>
      <c r="H967" s="478"/>
      <c r="I967" s="478"/>
      <c r="J967" s="478"/>
      <c r="K967" s="478"/>
      <c r="L967" s="478"/>
      <c r="M967" s="574"/>
      <c r="N967" s="574"/>
      <c r="O967" s="574"/>
      <c r="P967" s="574"/>
      <c r="Q967" s="574"/>
      <c r="R967" s="574"/>
      <c r="S967" s="574"/>
      <c r="T967" s="574"/>
      <c r="U967" s="574"/>
      <c r="V967" s="574"/>
      <c r="W967" s="574"/>
      <c r="X967" s="574"/>
      <c r="Y967" s="574"/>
      <c r="Z967" s="574"/>
      <c r="AA967" s="481"/>
      <c r="AB967" s="575"/>
      <c r="AC967" s="575"/>
      <c r="AD967" s="575"/>
      <c r="AE967" s="575"/>
      <c r="AF967" s="575"/>
      <c r="AG967" s="575"/>
      <c r="AH967" s="17"/>
    </row>
    <row r="968" spans="4:36" ht="15.75" x14ac:dyDescent="0.25">
      <c r="D968" s="218"/>
      <c r="E968" s="586" t="s">
        <v>15</v>
      </c>
      <c r="F968" s="586"/>
      <c r="G968" s="586"/>
      <c r="H968" s="586"/>
      <c r="I968" s="586"/>
      <c r="J968" s="586"/>
      <c r="K968" s="586"/>
      <c r="L968" s="586"/>
      <c r="M968" s="586"/>
      <c r="N968" s="586"/>
      <c r="O968" s="586"/>
      <c r="P968" s="586"/>
      <c r="Q968" s="586"/>
      <c r="R968" s="586"/>
      <c r="S968" s="586"/>
      <c r="T968" s="586"/>
      <c r="U968" s="586"/>
      <c r="V968" s="586"/>
      <c r="W968" s="586"/>
      <c r="X968" s="586"/>
      <c r="Y968" s="586"/>
      <c r="Z968" s="586"/>
      <c r="AA968" s="586"/>
      <c r="AB968" s="586"/>
      <c r="AC968" s="586"/>
      <c r="AD968" s="586"/>
      <c r="AE968" s="586"/>
      <c r="AF968" s="586"/>
      <c r="AG968" s="586"/>
      <c r="AH968" s="17"/>
    </row>
    <row r="969" spans="4:36" x14ac:dyDescent="0.25">
      <c r="D969" s="480"/>
      <c r="E969" s="9"/>
      <c r="F969" s="587" t="s">
        <v>38</v>
      </c>
      <c r="G969" s="587"/>
      <c r="H969" s="587"/>
      <c r="I969" s="588" t="s">
        <v>39</v>
      </c>
      <c r="J969" s="588"/>
      <c r="K969" s="588"/>
      <c r="L969" s="587" t="s">
        <v>40</v>
      </c>
      <c r="M969" s="587"/>
      <c r="N969" s="587"/>
      <c r="O969" s="587"/>
      <c r="P969" s="587"/>
      <c r="Q969" s="587"/>
      <c r="R969" s="589"/>
      <c r="S969" s="589"/>
      <c r="T969" s="589"/>
      <c r="U969" s="589"/>
      <c r="V969" s="477"/>
      <c r="W969" s="590" t="s">
        <v>16</v>
      </c>
      <c r="X969" s="590"/>
      <c r="Y969" s="590"/>
      <c r="Z969" s="474"/>
      <c r="AA969" s="474"/>
      <c r="AB969" s="591" t="s">
        <v>17</v>
      </c>
      <c r="AC969" s="591"/>
      <c r="AD969" s="591"/>
      <c r="AE969" s="591"/>
      <c r="AF969" s="591"/>
      <c r="AG969" s="591"/>
      <c r="AH969" s="17"/>
    </row>
    <row r="970" spans="4:36" x14ac:dyDescent="0.25">
      <c r="D970" s="478"/>
      <c r="E970" s="218"/>
      <c r="F970" s="592">
        <f>SUM(Y974:AE975)*1/1000</f>
        <v>183.834</v>
      </c>
      <c r="G970" s="593"/>
      <c r="H970" s="594"/>
      <c r="I970" s="629">
        <f>+Y974*3%</f>
        <v>5515.0199999999995</v>
      </c>
      <c r="J970" s="630"/>
      <c r="K970" s="631"/>
      <c r="L970" s="629"/>
      <c r="M970" s="630"/>
      <c r="N970" s="631"/>
      <c r="O970" s="592"/>
      <c r="P970" s="593"/>
      <c r="Q970" s="594"/>
      <c r="R970" s="592"/>
      <c r="S970" s="593"/>
      <c r="T970" s="593"/>
      <c r="U970" s="594"/>
      <c r="V970" s="479"/>
      <c r="W970" s="595"/>
      <c r="X970" s="596"/>
      <c r="Y970" s="597"/>
      <c r="Z970" s="475"/>
      <c r="AA970" s="15"/>
      <c r="AB970" s="592">
        <f>+I970+W970+F970</f>
        <v>5698.8539999999994</v>
      </c>
      <c r="AC970" s="593"/>
      <c r="AD970" s="593"/>
      <c r="AE970" s="593"/>
      <c r="AF970" s="593"/>
      <c r="AG970" s="594"/>
      <c r="AH970" s="17"/>
    </row>
    <row r="971" spans="4:36" ht="15.75" x14ac:dyDescent="0.25">
      <c r="D971" s="20"/>
      <c r="E971" s="476"/>
      <c r="F971" s="476"/>
      <c r="G971" s="476"/>
      <c r="H971" s="476"/>
      <c r="I971" s="476"/>
      <c r="J971" s="476"/>
      <c r="K971" s="476"/>
      <c r="L971" s="476"/>
      <c r="M971" s="476"/>
      <c r="N971" s="476"/>
      <c r="O971" s="476"/>
      <c r="P971" s="476"/>
      <c r="Q971" s="476"/>
      <c r="R971" s="476"/>
      <c r="S971" s="476"/>
      <c r="T971" s="476"/>
      <c r="U971" s="476"/>
      <c r="V971" s="598" t="s">
        <v>18</v>
      </c>
      <c r="W971" s="598"/>
      <c r="X971" s="598"/>
      <c r="Y971" s="598"/>
      <c r="Z971" s="598"/>
      <c r="AA971" s="599"/>
      <c r="AB971" s="600">
        <f>+Y984-AB970</f>
        <v>178135.14600000001</v>
      </c>
      <c r="AC971" s="601"/>
      <c r="AD971" s="601"/>
      <c r="AE971" s="601"/>
      <c r="AF971" s="601"/>
      <c r="AG971" s="602"/>
      <c r="AH971" s="17"/>
      <c r="AJ971" s="196" t="e">
        <f>X928+#REF!</f>
        <v>#REF!</v>
      </c>
    </row>
    <row r="972" spans="4:36" x14ac:dyDescent="0.25">
      <c r="D972" s="9"/>
      <c r="E972" s="9"/>
      <c r="F972" s="9"/>
      <c r="G972" s="9"/>
      <c r="H972" s="9"/>
      <c r="I972" s="603" t="s">
        <v>19</v>
      </c>
      <c r="J972" s="603"/>
      <c r="K972" s="603"/>
      <c r="L972" s="603"/>
      <c r="M972" s="603"/>
      <c r="N972" s="603"/>
      <c r="O972" s="603"/>
      <c r="P972" s="603"/>
      <c r="Q972" s="603"/>
      <c r="R972" s="603"/>
      <c r="S972" s="603"/>
      <c r="T972" s="603"/>
      <c r="U972" s="603"/>
      <c r="V972" s="603"/>
      <c r="W972" s="603"/>
      <c r="X972" s="603"/>
      <c r="Y972" s="604"/>
      <c r="Z972" s="604"/>
      <c r="AA972" s="604"/>
      <c r="AB972" s="604"/>
      <c r="AC972" s="604"/>
      <c r="AD972" s="604"/>
      <c r="AE972" s="604"/>
      <c r="AF972" s="9"/>
      <c r="AG972" s="9"/>
      <c r="AH972" s="17"/>
      <c r="AJ972" s="196">
        <f>X929+X934</f>
        <v>0</v>
      </c>
    </row>
    <row r="973" spans="4:36" x14ac:dyDescent="0.25">
      <c r="D973" s="218"/>
      <c r="E973" s="9"/>
      <c r="F973" s="9"/>
      <c r="G973" s="9"/>
      <c r="H973" s="9"/>
      <c r="I973" s="567" t="s">
        <v>20</v>
      </c>
      <c r="J973" s="568"/>
      <c r="K973" s="567" t="s">
        <v>21</v>
      </c>
      <c r="L973" s="568"/>
      <c r="M973" s="567" t="s">
        <v>22</v>
      </c>
      <c r="N973" s="568"/>
      <c r="O973" s="567" t="s">
        <v>23</v>
      </c>
      <c r="P973" s="568"/>
      <c r="Q973" s="567" t="s">
        <v>24</v>
      </c>
      <c r="R973" s="568"/>
      <c r="S973" s="567" t="s">
        <v>25</v>
      </c>
      <c r="T973" s="568"/>
      <c r="U973" s="569" t="s">
        <v>26</v>
      </c>
      <c r="V973" s="570"/>
      <c r="W973" s="569" t="s">
        <v>47</v>
      </c>
      <c r="X973" s="570"/>
      <c r="Y973" s="571" t="s">
        <v>27</v>
      </c>
      <c r="Z973" s="572"/>
      <c r="AA973" s="572"/>
      <c r="AB973" s="572"/>
      <c r="AC973" s="572"/>
      <c r="AD973" s="572"/>
      <c r="AE973" s="573"/>
      <c r="AF973" s="16"/>
      <c r="AG973" s="16"/>
      <c r="AH973" s="17"/>
      <c r="AJ973" s="196" t="e">
        <f>X930+#REF!</f>
        <v>#REF!</v>
      </c>
    </row>
    <row r="974" spans="4:36" ht="15.75" x14ac:dyDescent="0.25">
      <c r="D974" s="476"/>
      <c r="E974" s="9"/>
      <c r="F974" s="9"/>
      <c r="G974" s="9"/>
      <c r="H974" s="9"/>
      <c r="I974" s="529"/>
      <c r="J974" s="530"/>
      <c r="K974" s="529"/>
      <c r="L974" s="530"/>
      <c r="M974" s="529"/>
      <c r="N974" s="530"/>
      <c r="O974" s="529" t="s">
        <v>359</v>
      </c>
      <c r="P974" s="530"/>
      <c r="Q974" s="529" t="s">
        <v>35</v>
      </c>
      <c r="R974" s="530"/>
      <c r="S974" s="529" t="s">
        <v>35</v>
      </c>
      <c r="T974" s="530"/>
      <c r="U974" s="529" t="s">
        <v>28</v>
      </c>
      <c r="V974" s="530"/>
      <c r="W974" s="529"/>
      <c r="X974" s="530"/>
      <c r="Y974" s="531">
        <v>183834</v>
      </c>
      <c r="Z974" s="532"/>
      <c r="AA974" s="532"/>
      <c r="AB974" s="532"/>
      <c r="AC974" s="532"/>
      <c r="AD974" s="532"/>
      <c r="AE974" s="533"/>
      <c r="AF974" s="16"/>
      <c r="AG974" s="16"/>
      <c r="AH974" s="17"/>
      <c r="AI974" s="148">
        <f>X928+X929+X930+X931</f>
        <v>0</v>
      </c>
    </row>
    <row r="975" spans="4:36" ht="15.75" x14ac:dyDescent="0.25">
      <c r="D975" s="9"/>
      <c r="E975" s="9"/>
      <c r="F975" s="9"/>
      <c r="G975" s="9"/>
      <c r="H975" s="9"/>
      <c r="I975" s="562"/>
      <c r="J975" s="563"/>
      <c r="K975" s="562"/>
      <c r="L975" s="563"/>
      <c r="M975" s="562"/>
      <c r="N975" s="563"/>
      <c r="O975" s="529"/>
      <c r="P975" s="530"/>
      <c r="Q975" s="529"/>
      <c r="R975" s="530"/>
      <c r="S975" s="529"/>
      <c r="T975" s="530"/>
      <c r="U975" s="529"/>
      <c r="V975" s="530"/>
      <c r="W975" s="529"/>
      <c r="X975" s="530"/>
      <c r="Y975" s="531"/>
      <c r="Z975" s="532"/>
      <c r="AA975" s="532"/>
      <c r="AB975" s="532"/>
      <c r="AC975" s="532"/>
      <c r="AD975" s="532"/>
      <c r="AE975" s="533"/>
      <c r="AF975" s="16"/>
      <c r="AG975" s="16"/>
      <c r="AH975" s="7"/>
    </row>
    <row r="976" spans="4:36" ht="15.75" x14ac:dyDescent="0.25">
      <c r="D976" s="9"/>
      <c r="E976" s="9"/>
      <c r="F976" s="9"/>
      <c r="G976" s="9"/>
      <c r="H976" s="9"/>
      <c r="I976" s="562"/>
      <c r="J976" s="563"/>
      <c r="K976" s="562"/>
      <c r="L976" s="563"/>
      <c r="M976" s="562"/>
      <c r="N976" s="563"/>
      <c r="O976" s="529"/>
      <c r="P976" s="530"/>
      <c r="Q976" s="529"/>
      <c r="R976" s="530"/>
      <c r="S976" s="529"/>
      <c r="T976" s="530"/>
      <c r="U976" s="529"/>
      <c r="V976" s="530"/>
      <c r="W976" s="529"/>
      <c r="X976" s="530"/>
      <c r="Y976" s="531"/>
      <c r="Z976" s="532"/>
      <c r="AA976" s="532"/>
      <c r="AB976" s="532"/>
      <c r="AC976" s="532"/>
      <c r="AD976" s="532"/>
      <c r="AE976" s="533"/>
      <c r="AF976" s="16"/>
      <c r="AG976" s="16"/>
      <c r="AH976" s="7"/>
    </row>
    <row r="977" spans="4:36" ht="15.75" x14ac:dyDescent="0.25">
      <c r="D977" s="9"/>
      <c r="E977" s="9"/>
      <c r="F977" s="9"/>
      <c r="G977" s="9"/>
      <c r="H977" s="9"/>
      <c r="I977" s="562"/>
      <c r="J977" s="563"/>
      <c r="K977" s="562"/>
      <c r="L977" s="563"/>
      <c r="M977" s="562"/>
      <c r="N977" s="563"/>
      <c r="O977" s="529"/>
      <c r="P977" s="530"/>
      <c r="Q977" s="529"/>
      <c r="R977" s="530"/>
      <c r="S977" s="529"/>
      <c r="T977" s="530"/>
      <c r="U977" s="529"/>
      <c r="V977" s="530"/>
      <c r="W977" s="529"/>
      <c r="X977" s="530"/>
      <c r="Y977" s="531"/>
      <c r="Z977" s="532"/>
      <c r="AA977" s="532"/>
      <c r="AB977" s="532"/>
      <c r="AC977" s="532"/>
      <c r="AD977" s="532"/>
      <c r="AE977" s="533"/>
      <c r="AF977" s="16"/>
      <c r="AG977" s="16"/>
      <c r="AH977" s="7"/>
      <c r="AJ977" s="235">
        <f>AI977-X938</f>
        <v>0</v>
      </c>
    </row>
    <row r="978" spans="4:36" ht="15.75" x14ac:dyDescent="0.25">
      <c r="D978" s="9"/>
      <c r="E978" s="9"/>
      <c r="F978" s="9"/>
      <c r="G978" s="9"/>
      <c r="H978" s="9"/>
      <c r="I978" s="562"/>
      <c r="J978" s="563"/>
      <c r="K978" s="562"/>
      <c r="L978" s="563"/>
      <c r="M978" s="562"/>
      <c r="N978" s="563"/>
      <c r="O978" s="529"/>
      <c r="P978" s="530"/>
      <c r="Q978" s="529"/>
      <c r="R978" s="530"/>
      <c r="S978" s="529"/>
      <c r="T978" s="530"/>
      <c r="U978" s="529"/>
      <c r="V978" s="530"/>
      <c r="W978" s="529"/>
      <c r="X978" s="530"/>
      <c r="Y978" s="531"/>
      <c r="Z978" s="532"/>
      <c r="AA978" s="532"/>
      <c r="AB978" s="532"/>
      <c r="AC978" s="532"/>
      <c r="AD978" s="532"/>
      <c r="AE978" s="533"/>
      <c r="AF978" s="16"/>
      <c r="AG978" s="16"/>
      <c r="AH978" s="7"/>
    </row>
    <row r="979" spans="4:36" ht="15.75" x14ac:dyDescent="0.25">
      <c r="D979" s="9"/>
      <c r="E979" s="9"/>
      <c r="F979" s="9"/>
      <c r="G979" s="9"/>
      <c r="H979" s="9"/>
      <c r="I979" s="562"/>
      <c r="J979" s="563"/>
      <c r="K979" s="562"/>
      <c r="L979" s="563"/>
      <c r="M979" s="562"/>
      <c r="N979" s="563"/>
      <c r="O979" s="529"/>
      <c r="P979" s="530"/>
      <c r="Q979" s="529"/>
      <c r="R979" s="530"/>
      <c r="S979" s="529"/>
      <c r="T979" s="530"/>
      <c r="U979" s="529"/>
      <c r="V979" s="530"/>
      <c r="W979" s="529"/>
      <c r="X979" s="530"/>
      <c r="Y979" s="531"/>
      <c r="Z979" s="532"/>
      <c r="AA979" s="532"/>
      <c r="AB979" s="532"/>
      <c r="AC979" s="532"/>
      <c r="AD979" s="532"/>
      <c r="AE979" s="533"/>
      <c r="AF979" s="16"/>
      <c r="AG979" s="16"/>
      <c r="AH979" s="7"/>
    </row>
    <row r="980" spans="4:36" ht="15.75" x14ac:dyDescent="0.25">
      <c r="D980" s="9"/>
      <c r="E980" s="9"/>
      <c r="F980" s="9"/>
      <c r="G980" s="9"/>
      <c r="H980" s="9"/>
      <c r="I980" s="562"/>
      <c r="J980" s="563"/>
      <c r="K980" s="562"/>
      <c r="L980" s="563"/>
      <c r="M980" s="562"/>
      <c r="N980" s="563"/>
      <c r="O980" s="529"/>
      <c r="P980" s="530"/>
      <c r="Q980" s="529"/>
      <c r="R980" s="530"/>
      <c r="S980" s="529"/>
      <c r="T980" s="530"/>
      <c r="U980" s="529"/>
      <c r="V980" s="530"/>
      <c r="W980" s="529"/>
      <c r="X980" s="530"/>
      <c r="Y980" s="531"/>
      <c r="Z980" s="532"/>
      <c r="AA980" s="532"/>
      <c r="AB980" s="532"/>
      <c r="AC980" s="532"/>
      <c r="AD980" s="532"/>
      <c r="AE980" s="533"/>
      <c r="AF980" s="16"/>
      <c r="AG980" s="16"/>
      <c r="AH980" s="7"/>
    </row>
    <row r="981" spans="4:36" ht="15.75" x14ac:dyDescent="0.25">
      <c r="D981" s="9"/>
      <c r="E981" s="9"/>
      <c r="F981" s="9"/>
      <c r="G981" s="9"/>
      <c r="H981" s="9"/>
      <c r="I981" s="529"/>
      <c r="J981" s="530"/>
      <c r="K981" s="529"/>
      <c r="L981" s="530"/>
      <c r="M981" s="529"/>
      <c r="N981" s="530"/>
      <c r="O981" s="529"/>
      <c r="P981" s="530"/>
      <c r="Q981" s="529"/>
      <c r="R981" s="530"/>
      <c r="S981" s="529"/>
      <c r="T981" s="530"/>
      <c r="U981" s="529"/>
      <c r="V981" s="530"/>
      <c r="W981" s="529"/>
      <c r="X981" s="530"/>
      <c r="Y981" s="531"/>
      <c r="Z981" s="532"/>
      <c r="AA981" s="532"/>
      <c r="AB981" s="532"/>
      <c r="AC981" s="532"/>
      <c r="AD981" s="532"/>
      <c r="AE981" s="533"/>
      <c r="AF981" s="16"/>
      <c r="AG981" s="16"/>
      <c r="AH981" s="7"/>
    </row>
    <row r="982" spans="4:36" ht="15.75" x14ac:dyDescent="0.25">
      <c r="D982" s="9"/>
      <c r="E982" s="9"/>
      <c r="F982" s="9"/>
      <c r="G982" s="9"/>
      <c r="H982" s="9"/>
      <c r="I982" s="529"/>
      <c r="J982" s="530"/>
      <c r="K982" s="529"/>
      <c r="L982" s="530"/>
      <c r="M982" s="529"/>
      <c r="N982" s="530"/>
      <c r="O982" s="529"/>
      <c r="P982" s="530"/>
      <c r="Q982" s="529"/>
      <c r="R982" s="530"/>
      <c r="S982" s="529"/>
      <c r="T982" s="530"/>
      <c r="U982" s="529"/>
      <c r="V982" s="530"/>
      <c r="W982" s="529"/>
      <c r="X982" s="530"/>
      <c r="Y982" s="531"/>
      <c r="Z982" s="532"/>
      <c r="AA982" s="532"/>
      <c r="AB982" s="532"/>
      <c r="AC982" s="532"/>
      <c r="AD982" s="532"/>
      <c r="AE982" s="533"/>
      <c r="AF982" s="16"/>
      <c r="AG982" s="16"/>
      <c r="AH982" s="7"/>
    </row>
    <row r="983" spans="4:36" ht="15.75" x14ac:dyDescent="0.25">
      <c r="D983" s="9"/>
      <c r="E983" s="9"/>
      <c r="F983" s="9"/>
      <c r="G983" s="9"/>
      <c r="H983" s="9"/>
      <c r="I983" s="529"/>
      <c r="J983" s="530"/>
      <c r="K983" s="529"/>
      <c r="L983" s="530"/>
      <c r="M983" s="529"/>
      <c r="N983" s="530"/>
      <c r="O983" s="529"/>
      <c r="P983" s="530"/>
      <c r="Q983" s="529"/>
      <c r="R983" s="530"/>
      <c r="S983" s="529"/>
      <c r="T983" s="530"/>
      <c r="U983" s="529"/>
      <c r="V983" s="530"/>
      <c r="W983" s="529"/>
      <c r="X983" s="530"/>
      <c r="Y983" s="531"/>
      <c r="Z983" s="532"/>
      <c r="AA983" s="532"/>
      <c r="AB983" s="532"/>
      <c r="AC983" s="532"/>
      <c r="AD983" s="532"/>
      <c r="AE983" s="533"/>
      <c r="AF983" s="16"/>
      <c r="AG983" s="16"/>
      <c r="AH983" s="7"/>
    </row>
    <row r="984" spans="4:36" ht="16.5" thickBot="1" x14ac:dyDescent="0.3">
      <c r="D984" s="9"/>
      <c r="E984" s="9"/>
      <c r="F984" s="9"/>
      <c r="G984" s="9"/>
      <c r="H984" s="9"/>
      <c r="I984" s="534"/>
      <c r="J984" s="535"/>
      <c r="K984" s="534"/>
      <c r="L984" s="535"/>
      <c r="M984" s="534"/>
      <c r="N984" s="535"/>
      <c r="O984" s="534"/>
      <c r="P984" s="535"/>
      <c r="Q984" s="534"/>
      <c r="R984" s="535"/>
      <c r="S984" s="536"/>
      <c r="T984" s="537"/>
      <c r="U984" s="538" t="s">
        <v>29</v>
      </c>
      <c r="V984" s="539"/>
      <c r="W984" s="539"/>
      <c r="X984" s="540"/>
      <c r="Y984" s="541">
        <f>SUM(Y974:AE983)</f>
        <v>183834</v>
      </c>
      <c r="Z984" s="542"/>
      <c r="AA984" s="542"/>
      <c r="AB984" s="542"/>
      <c r="AC984" s="542"/>
      <c r="AD984" s="542"/>
      <c r="AE984" s="543"/>
      <c r="AF984" s="9"/>
      <c r="AG984" s="16"/>
      <c r="AH984" s="7"/>
    </row>
    <row r="985" spans="4:36" ht="15.75" thickBot="1" x14ac:dyDescent="0.3">
      <c r="D985" s="9"/>
      <c r="E985" s="9"/>
      <c r="F985" s="9"/>
      <c r="G985" s="9"/>
      <c r="H985" s="544" t="s">
        <v>30</v>
      </c>
      <c r="I985" s="545"/>
      <c r="J985" s="545"/>
      <c r="K985" s="545"/>
      <c r="L985" s="545"/>
      <c r="M985" s="545"/>
      <c r="N985" s="545"/>
      <c r="O985" s="545"/>
      <c r="P985" s="545"/>
      <c r="Q985" s="545"/>
      <c r="R985" s="545"/>
      <c r="S985" s="546"/>
      <c r="T985" s="22"/>
      <c r="U985" s="544" t="s">
        <v>31</v>
      </c>
      <c r="V985" s="545"/>
      <c r="W985" s="545"/>
      <c r="X985" s="545"/>
      <c r="Y985" s="545"/>
      <c r="Z985" s="545"/>
      <c r="AA985" s="545"/>
      <c r="AB985" s="545"/>
      <c r="AC985" s="545"/>
      <c r="AD985" s="545"/>
      <c r="AE985" s="545"/>
      <c r="AF985" s="546"/>
      <c r="AG985" s="16"/>
      <c r="AH985" s="7"/>
    </row>
    <row r="986" spans="4:36" x14ac:dyDescent="0.25">
      <c r="D986" s="9"/>
      <c r="E986" s="218"/>
      <c r="F986" s="218"/>
      <c r="G986" s="218"/>
      <c r="H986" s="547"/>
      <c r="I986" s="548"/>
      <c r="J986" s="548"/>
      <c r="K986" s="548"/>
      <c r="L986" s="548"/>
      <c r="M986" s="548"/>
      <c r="N986" s="548"/>
      <c r="O986" s="548"/>
      <c r="P986" s="548"/>
      <c r="Q986" s="548"/>
      <c r="R986" s="548"/>
      <c r="S986" s="549"/>
      <c r="T986" s="474"/>
      <c r="U986" s="547"/>
      <c r="V986" s="548"/>
      <c r="W986" s="548"/>
      <c r="X986" s="548"/>
      <c r="Y986" s="548"/>
      <c r="Z986" s="548"/>
      <c r="AA986" s="548"/>
      <c r="AB986" s="548"/>
      <c r="AC986" s="548"/>
      <c r="AD986" s="548"/>
      <c r="AE986" s="548"/>
      <c r="AF986" s="549"/>
      <c r="AG986" s="15"/>
      <c r="AH986" s="7"/>
    </row>
    <row r="987" spans="4:36" x14ac:dyDescent="0.25">
      <c r="D987" s="9"/>
      <c r="E987" s="218"/>
      <c r="F987" s="218"/>
      <c r="G987" s="218"/>
      <c r="H987" s="550"/>
      <c r="I987" s="551"/>
      <c r="J987" s="551"/>
      <c r="K987" s="551"/>
      <c r="L987" s="551"/>
      <c r="M987" s="551"/>
      <c r="N987" s="551"/>
      <c r="O987" s="551"/>
      <c r="P987" s="551"/>
      <c r="Q987" s="551"/>
      <c r="R987" s="551"/>
      <c r="S987" s="552"/>
      <c r="T987" s="474"/>
      <c r="U987" s="550"/>
      <c r="V987" s="551"/>
      <c r="W987" s="551"/>
      <c r="X987" s="551"/>
      <c r="Y987" s="551"/>
      <c r="Z987" s="551"/>
      <c r="AA987" s="551"/>
      <c r="AB987" s="551"/>
      <c r="AC987" s="551"/>
      <c r="AD987" s="551"/>
      <c r="AE987" s="551"/>
      <c r="AF987" s="552"/>
      <c r="AG987" s="15"/>
      <c r="AH987" s="7"/>
    </row>
    <row r="988" spans="4:36" x14ac:dyDescent="0.25">
      <c r="D988" s="9"/>
      <c r="E988" s="218"/>
      <c r="F988" s="218"/>
      <c r="G988" s="218"/>
      <c r="H988" s="550"/>
      <c r="I988" s="551"/>
      <c r="J988" s="551"/>
      <c r="K988" s="551"/>
      <c r="L988" s="551"/>
      <c r="M988" s="551"/>
      <c r="N988" s="551"/>
      <c r="O988" s="551"/>
      <c r="P988" s="551"/>
      <c r="Q988" s="551"/>
      <c r="R988" s="551"/>
      <c r="S988" s="552"/>
      <c r="T988" s="474"/>
      <c r="U988" s="550"/>
      <c r="V988" s="551"/>
      <c r="W988" s="551"/>
      <c r="X988" s="551"/>
      <c r="Y988" s="551"/>
      <c r="Z988" s="551"/>
      <c r="AA988" s="551"/>
      <c r="AB988" s="551"/>
      <c r="AC988" s="551"/>
      <c r="AD988" s="551"/>
      <c r="AE988" s="551"/>
      <c r="AF988" s="552"/>
      <c r="AG988" s="15"/>
      <c r="AH988" s="7"/>
    </row>
    <row r="989" spans="4:36" ht="15.75" thickBot="1" x14ac:dyDescent="0.3">
      <c r="D989" s="9"/>
      <c r="E989" s="218"/>
      <c r="F989" s="218"/>
      <c r="G989" s="218"/>
      <c r="H989" s="553"/>
      <c r="I989" s="554"/>
      <c r="J989" s="554"/>
      <c r="K989" s="554"/>
      <c r="L989" s="554"/>
      <c r="M989" s="554"/>
      <c r="N989" s="554"/>
      <c r="O989" s="554"/>
      <c r="P989" s="554"/>
      <c r="Q989" s="554"/>
      <c r="R989" s="554"/>
      <c r="S989" s="555"/>
      <c r="T989" s="474"/>
      <c r="U989" s="553"/>
      <c r="V989" s="554"/>
      <c r="W989" s="554"/>
      <c r="X989" s="554"/>
      <c r="Y989" s="554"/>
      <c r="Z989" s="554"/>
      <c r="AA989" s="554"/>
      <c r="AB989" s="554"/>
      <c r="AC989" s="554"/>
      <c r="AD989" s="554"/>
      <c r="AE989" s="554"/>
      <c r="AF989" s="555"/>
      <c r="AG989" s="15"/>
      <c r="AH989" s="7"/>
    </row>
    <row r="990" spans="4:36" ht="15.75" thickBot="1" x14ac:dyDescent="0.3">
      <c r="D990" s="9"/>
      <c r="E990" s="218"/>
      <c r="F990" s="218"/>
      <c r="G990" s="218"/>
      <c r="H990" s="517" t="s">
        <v>32</v>
      </c>
      <c r="I990" s="518"/>
      <c r="J990" s="518"/>
      <c r="K990" s="519">
        <v>45685</v>
      </c>
      <c r="L990" s="519"/>
      <c r="M990" s="519"/>
      <c r="N990" s="519"/>
      <c r="O990" s="519"/>
      <c r="P990" s="519"/>
      <c r="Q990" s="519"/>
      <c r="R990" s="519"/>
      <c r="S990" s="520"/>
      <c r="T990" s="474"/>
      <c r="U990" s="517" t="s">
        <v>32</v>
      </c>
      <c r="V990" s="518"/>
      <c r="W990" s="518"/>
      <c r="X990" s="521"/>
      <c r="Y990" s="521"/>
      <c r="Z990" s="521"/>
      <c r="AA990" s="521"/>
      <c r="AB990" s="521"/>
      <c r="AC990" s="521"/>
      <c r="AD990" s="521"/>
      <c r="AE990" s="521"/>
      <c r="AF990" s="522"/>
      <c r="AG990" s="15"/>
      <c r="AH990" s="7"/>
    </row>
    <row r="991" spans="4:36" ht="15.75" thickBot="1" x14ac:dyDescent="0.3">
      <c r="D991" s="218"/>
      <c r="E991" s="218"/>
      <c r="F991" s="218"/>
      <c r="G991" s="218"/>
      <c r="H991" s="523" t="s">
        <v>33</v>
      </c>
      <c r="I991" s="524"/>
      <c r="J991" s="524"/>
      <c r="K991" s="524"/>
      <c r="L991" s="524"/>
      <c r="M991" s="524"/>
      <c r="N991" s="524"/>
      <c r="O991" s="524"/>
      <c r="P991" s="524"/>
      <c r="Q991" s="524"/>
      <c r="R991" s="524"/>
      <c r="S991" s="525"/>
      <c r="T991" s="7"/>
      <c r="U991" s="523" t="s">
        <v>34</v>
      </c>
      <c r="V991" s="524"/>
      <c r="W991" s="524"/>
      <c r="X991" s="524"/>
      <c r="Y991" s="524"/>
      <c r="Z991" s="524"/>
      <c r="AA991" s="524"/>
      <c r="AB991" s="524"/>
      <c r="AC991" s="524"/>
      <c r="AD991" s="524"/>
      <c r="AE991" s="524"/>
      <c r="AF991" s="525"/>
      <c r="AG991" s="15"/>
      <c r="AH991" s="7"/>
    </row>
    <row r="992" spans="4:36" x14ac:dyDescent="0.25">
      <c r="D992" s="218"/>
      <c r="E992" s="218"/>
      <c r="F992" s="218"/>
      <c r="G992" s="218"/>
      <c r="H992" s="526"/>
      <c r="I992" s="527"/>
      <c r="J992" s="527"/>
      <c r="K992" s="527"/>
      <c r="L992" s="527"/>
      <c r="M992" s="527"/>
      <c r="N992" s="527"/>
      <c r="O992" s="527"/>
      <c r="P992" s="527"/>
      <c r="Q992" s="527"/>
      <c r="R992" s="527"/>
      <c r="S992" s="528"/>
      <c r="T992" s="7"/>
      <c r="U992" s="526"/>
      <c r="V992" s="527"/>
      <c r="W992" s="527"/>
      <c r="X992" s="527"/>
      <c r="Y992" s="527"/>
      <c r="Z992" s="527"/>
      <c r="AA992" s="527"/>
      <c r="AB992" s="527"/>
      <c r="AC992" s="527"/>
      <c r="AD992" s="527"/>
      <c r="AE992" s="527"/>
      <c r="AF992" s="528"/>
      <c r="AG992" s="15"/>
      <c r="AH992" s="7"/>
    </row>
    <row r="993" spans="4:35" x14ac:dyDescent="0.25">
      <c r="D993" s="218"/>
      <c r="E993" s="218"/>
      <c r="F993" s="218"/>
      <c r="G993" s="218"/>
      <c r="H993" s="556"/>
      <c r="I993" s="557"/>
      <c r="J993" s="557"/>
      <c r="K993" s="557"/>
      <c r="L993" s="557"/>
      <c r="M993" s="557"/>
      <c r="N993" s="557"/>
      <c r="O993" s="557"/>
      <c r="P993" s="557"/>
      <c r="Q993" s="557"/>
      <c r="R993" s="557"/>
      <c r="S993" s="558"/>
      <c r="T993" s="7"/>
      <c r="U993" s="556"/>
      <c r="V993" s="557"/>
      <c r="W993" s="557"/>
      <c r="X993" s="557"/>
      <c r="Y993" s="557"/>
      <c r="Z993" s="557"/>
      <c r="AA993" s="557"/>
      <c r="AB993" s="557"/>
      <c r="AC993" s="557"/>
      <c r="AD993" s="557"/>
      <c r="AE993" s="557"/>
      <c r="AF993" s="558"/>
      <c r="AG993" s="218"/>
      <c r="AH993" s="7"/>
    </row>
    <row r="994" spans="4:35" x14ac:dyDescent="0.25">
      <c r="D994" s="218"/>
      <c r="E994" s="218"/>
      <c r="F994" s="218"/>
      <c r="G994" s="218"/>
      <c r="H994" s="556"/>
      <c r="I994" s="557"/>
      <c r="J994" s="557"/>
      <c r="K994" s="557"/>
      <c r="L994" s="557"/>
      <c r="M994" s="557"/>
      <c r="N994" s="557"/>
      <c r="O994" s="557"/>
      <c r="P994" s="557"/>
      <c r="Q994" s="557"/>
      <c r="R994" s="557"/>
      <c r="S994" s="558"/>
      <c r="T994" s="7"/>
      <c r="U994" s="556"/>
      <c r="V994" s="557"/>
      <c r="W994" s="557"/>
      <c r="X994" s="557"/>
      <c r="Y994" s="557"/>
      <c r="Z994" s="557"/>
      <c r="AA994" s="557"/>
      <c r="AB994" s="557"/>
      <c r="AC994" s="557"/>
      <c r="AD994" s="557"/>
      <c r="AE994" s="557"/>
      <c r="AF994" s="558"/>
      <c r="AG994" s="218"/>
      <c r="AH994" s="7"/>
    </row>
    <row r="995" spans="4:35" s="7" customFormat="1" ht="15.75" thickBot="1" x14ac:dyDescent="0.3">
      <c r="D995" s="218"/>
      <c r="E995" s="218"/>
      <c r="F995" s="218"/>
      <c r="G995" s="218"/>
      <c r="H995" s="559"/>
      <c r="I995" s="560"/>
      <c r="J995" s="560"/>
      <c r="K995" s="560"/>
      <c r="L995" s="560"/>
      <c r="M995" s="560"/>
      <c r="N995" s="560"/>
      <c r="O995" s="560"/>
      <c r="P995" s="560"/>
      <c r="Q995" s="560"/>
      <c r="R995" s="560"/>
      <c r="S995" s="561"/>
      <c r="U995" s="559"/>
      <c r="V995" s="560"/>
      <c r="W995" s="560"/>
      <c r="X995" s="560"/>
      <c r="Y995" s="560"/>
      <c r="Z995" s="560"/>
      <c r="AA995" s="560"/>
      <c r="AB995" s="560"/>
      <c r="AC995" s="560"/>
      <c r="AD995" s="560"/>
      <c r="AE995" s="560"/>
      <c r="AF995" s="561"/>
      <c r="AG995" s="218"/>
      <c r="AI995" s="148"/>
    </row>
    <row r="996" spans="4:35" s="7" customFormat="1" ht="15.75" thickBot="1" x14ac:dyDescent="0.3">
      <c r="D996" s="218"/>
      <c r="E996" s="218"/>
      <c r="F996" s="218"/>
      <c r="G996" s="474"/>
      <c r="H996" s="517" t="s">
        <v>32</v>
      </c>
      <c r="I996" s="518"/>
      <c r="J996" s="518"/>
      <c r="K996" s="521"/>
      <c r="L996" s="521"/>
      <c r="M996" s="521"/>
      <c r="N996" s="521"/>
      <c r="O996" s="521"/>
      <c r="P996" s="521"/>
      <c r="Q996" s="521"/>
      <c r="R996" s="521"/>
      <c r="S996" s="522"/>
      <c r="T996" s="35"/>
      <c r="U996" s="517" t="s">
        <v>32</v>
      </c>
      <c r="V996" s="518"/>
      <c r="W996" s="518"/>
      <c r="X996" s="521"/>
      <c r="Y996" s="521"/>
      <c r="Z996" s="521"/>
      <c r="AA996" s="521"/>
      <c r="AB996" s="521"/>
      <c r="AC996" s="521"/>
      <c r="AD996" s="521"/>
      <c r="AE996" s="521"/>
      <c r="AF996" s="522"/>
      <c r="AG996" s="218"/>
      <c r="AI996" s="148"/>
    </row>
    <row r="997" spans="4:35" x14ac:dyDescent="0.25"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4:35" x14ac:dyDescent="0.25"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4:35" x14ac:dyDescent="0.25">
      <c r="D999" s="7"/>
      <c r="E999" s="7"/>
      <c r="F999" s="756" t="s">
        <v>36</v>
      </c>
      <c r="G999" s="756"/>
      <c r="H999" s="756"/>
      <c r="I999" s="756"/>
      <c r="J999" s="756"/>
      <c r="K999" s="756"/>
      <c r="L999" s="756"/>
      <c r="M999" s="756"/>
      <c r="N999" s="756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4:35" x14ac:dyDescent="0.25">
      <c r="D1000" s="7"/>
      <c r="E1000" s="7"/>
      <c r="F1000" s="756" t="s">
        <v>0</v>
      </c>
      <c r="G1000" s="756"/>
      <c r="H1000" s="756"/>
      <c r="I1000" s="756"/>
      <c r="J1000" s="756"/>
      <c r="K1000" s="756"/>
      <c r="L1000" s="756"/>
      <c r="M1000" s="756"/>
      <c r="N1000" s="756"/>
      <c r="O1000" s="756"/>
      <c r="P1000" s="756"/>
      <c r="Q1000" s="756"/>
      <c r="R1000" s="756"/>
      <c r="S1000" s="17"/>
      <c r="T1000" s="485"/>
      <c r="U1000" s="485"/>
      <c r="V1000" s="485"/>
      <c r="W1000" s="485"/>
      <c r="X1000" s="485"/>
      <c r="Y1000" s="485"/>
      <c r="Z1000" s="485"/>
      <c r="AA1000" s="485"/>
      <c r="AB1000" s="485"/>
      <c r="AC1000" s="485"/>
      <c r="AD1000" s="485"/>
      <c r="AE1000" s="485"/>
      <c r="AF1000" s="7"/>
      <c r="AG1000" s="7"/>
      <c r="AH1000" s="7"/>
    </row>
    <row r="1001" spans="4:35" x14ac:dyDescent="0.25">
      <c r="D1001" s="218"/>
      <c r="E1001" s="784" t="s">
        <v>1</v>
      </c>
      <c r="F1001" s="784"/>
      <c r="G1001" s="784"/>
      <c r="H1001" s="784"/>
      <c r="I1001" s="784"/>
      <c r="J1001" s="784"/>
      <c r="K1001" s="784"/>
      <c r="L1001" s="784"/>
      <c r="M1001" s="784"/>
      <c r="N1001" s="784"/>
      <c r="O1001" s="19"/>
      <c r="P1001" s="19"/>
      <c r="Q1001" s="19"/>
      <c r="R1001" s="19"/>
      <c r="S1001" s="19"/>
      <c r="T1001" s="19"/>
      <c r="U1001" s="479"/>
      <c r="V1001" s="19"/>
      <c r="W1001" s="19"/>
      <c r="X1001" s="486"/>
      <c r="Y1001" s="720" t="s">
        <v>2</v>
      </c>
      <c r="Z1001" s="720"/>
      <c r="AA1001" s="487" t="s">
        <v>70</v>
      </c>
      <c r="AB1001" s="478" t="s">
        <v>46</v>
      </c>
      <c r="AC1001" s="616" t="s">
        <v>383</v>
      </c>
      <c r="AD1001" s="616"/>
      <c r="AE1001" s="616"/>
      <c r="AF1001" s="478" t="s">
        <v>3</v>
      </c>
      <c r="AG1001" s="785">
        <v>2025</v>
      </c>
      <c r="AH1001" s="785"/>
    </row>
    <row r="1002" spans="4:35" x14ac:dyDescent="0.25">
      <c r="D1002" s="620" t="s">
        <v>4</v>
      </c>
      <c r="E1002" s="620"/>
      <c r="F1002" s="620"/>
      <c r="G1002" s="620"/>
      <c r="H1002" s="620"/>
      <c r="I1002" s="620"/>
      <c r="J1002" s="620"/>
      <c r="K1002" s="620"/>
      <c r="L1002" s="620"/>
      <c r="M1002" s="620"/>
      <c r="N1002" s="620"/>
      <c r="O1002" s="10"/>
      <c r="P1002" s="403"/>
      <c r="Q1002" s="410"/>
      <c r="R1002" s="410"/>
      <c r="S1002" s="410"/>
      <c r="T1002" s="410"/>
      <c r="U1002" s="410"/>
      <c r="V1002" s="410"/>
      <c r="W1002" s="410"/>
      <c r="X1002" s="410"/>
      <c r="Y1002" s="405"/>
      <c r="Z1002" s="410"/>
      <c r="AA1002" s="9"/>
      <c r="AB1002" s="9"/>
      <c r="AC1002" s="9"/>
      <c r="AD1002" s="9"/>
      <c r="AE1002" s="9"/>
      <c r="AF1002" s="9"/>
      <c r="AG1002" s="7"/>
      <c r="AH1002" s="7"/>
    </row>
    <row r="1003" spans="4:35" ht="15.75" x14ac:dyDescent="0.25">
      <c r="D1003" s="623" t="s">
        <v>5</v>
      </c>
      <c r="E1003" s="623"/>
      <c r="F1003" s="623"/>
      <c r="G1003" s="623"/>
      <c r="H1003" s="623"/>
      <c r="I1003" s="623"/>
      <c r="J1003" s="623"/>
      <c r="K1003" s="623"/>
      <c r="L1003" s="623"/>
      <c r="M1003" s="623"/>
      <c r="N1003" s="623"/>
      <c r="O1003" s="10"/>
      <c r="P1003" s="403"/>
      <c r="Q1003" s="403"/>
      <c r="R1003" s="403"/>
      <c r="S1003" s="403"/>
      <c r="T1003" s="403"/>
      <c r="U1003" s="403"/>
      <c r="V1003" s="403"/>
      <c r="W1003" s="9"/>
      <c r="X1003" s="9"/>
      <c r="Y1003" s="218"/>
      <c r="Z1003" s="9"/>
      <c r="AA1003" s="9"/>
      <c r="AB1003" s="9"/>
      <c r="AC1003" s="9"/>
      <c r="AD1003" s="9"/>
      <c r="AE1003" s="9"/>
      <c r="AF1003" s="9"/>
      <c r="AG1003" s="7"/>
      <c r="AH1003" s="7"/>
    </row>
    <row r="1004" spans="4:35" ht="18" x14ac:dyDescent="0.25">
      <c r="D1004" s="633"/>
      <c r="E1004" s="633"/>
      <c r="F1004" s="633"/>
      <c r="G1004" s="633"/>
      <c r="H1004" s="633"/>
      <c r="I1004" s="633"/>
      <c r="J1004" s="633"/>
      <c r="K1004" s="633"/>
      <c r="L1004" s="633"/>
      <c r="M1004" s="633"/>
      <c r="N1004" s="633"/>
      <c r="O1004" s="624" t="s">
        <v>6</v>
      </c>
      <c r="P1004" s="624"/>
      <c r="Q1004" s="624"/>
      <c r="R1004" s="624"/>
      <c r="S1004" s="624"/>
      <c r="T1004" s="624"/>
      <c r="U1004" s="624"/>
      <c r="V1004" s="624"/>
      <c r="W1004" s="624"/>
      <c r="X1004" s="624"/>
      <c r="Y1004" s="625" t="s">
        <v>442</v>
      </c>
      <c r="Z1004" s="625"/>
      <c r="AA1004" s="625"/>
      <c r="AB1004" s="13"/>
      <c r="AC1004" s="13"/>
      <c r="AD1004" s="13"/>
      <c r="AE1004" s="13"/>
      <c r="AF1004" s="13"/>
      <c r="AG1004" s="7"/>
      <c r="AH1004" s="7"/>
    </row>
    <row r="1005" spans="4:35" x14ac:dyDescent="0.25">
      <c r="D1005" s="612"/>
      <c r="E1005" s="612"/>
      <c r="F1005" s="612"/>
      <c r="G1005" s="612"/>
      <c r="H1005" s="612"/>
      <c r="I1005" s="612"/>
      <c r="J1005" s="612"/>
      <c r="K1005" s="612"/>
      <c r="L1005" s="612"/>
      <c r="M1005" s="612"/>
      <c r="N1005" s="612"/>
      <c r="O1005" s="14"/>
      <c r="P1005" s="14"/>
      <c r="Q1005" s="405"/>
      <c r="R1005" s="405"/>
      <c r="S1005" s="409"/>
      <c r="T1005" s="11"/>
      <c r="U1005" s="11"/>
      <c r="V1005" s="9"/>
      <c r="W1005" s="9"/>
      <c r="X1005" s="9"/>
      <c r="Y1005" s="218"/>
      <c r="Z1005" s="9"/>
      <c r="AA1005" s="9"/>
      <c r="AB1005" s="9"/>
      <c r="AC1005" s="9"/>
      <c r="AD1005" s="9"/>
      <c r="AE1005" s="9"/>
      <c r="AF1005" s="9"/>
      <c r="AG1005" s="7"/>
      <c r="AH1005" s="7"/>
    </row>
    <row r="1006" spans="4:35" ht="15.75" customHeight="1" x14ac:dyDescent="0.25"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23"/>
      <c r="U1006" s="23"/>
      <c r="V1006" s="613" t="s">
        <v>7</v>
      </c>
      <c r="W1006" s="613"/>
      <c r="X1006" s="613"/>
      <c r="Y1006" s="613"/>
      <c r="Z1006" s="613"/>
      <c r="AA1006" s="614">
        <f>X1031</f>
        <v>288</v>
      </c>
      <c r="AB1006" s="614"/>
      <c r="AC1006" s="614"/>
      <c r="AD1006" s="614"/>
      <c r="AE1006" s="614"/>
      <c r="AF1006" s="614"/>
      <c r="AG1006" s="7"/>
      <c r="AH1006" s="7"/>
    </row>
    <row r="1007" spans="4:35" x14ac:dyDescent="0.25">
      <c r="D1007" s="615" t="s">
        <v>8</v>
      </c>
      <c r="E1007" s="615"/>
      <c r="F1007" s="615"/>
      <c r="G1007" s="615"/>
      <c r="H1007" s="615"/>
      <c r="I1007" s="616" t="s">
        <v>9</v>
      </c>
      <c r="J1007" s="616"/>
      <c r="K1007" s="616"/>
      <c r="L1007" s="616"/>
      <c r="M1007" s="616"/>
      <c r="N1007" s="616"/>
      <c r="O1007" s="616"/>
      <c r="P1007" s="616"/>
      <c r="Q1007" s="616"/>
      <c r="R1007" s="410"/>
      <c r="S1007" s="410"/>
      <c r="T1007" s="410"/>
      <c r="U1007" s="410"/>
      <c r="V1007" s="9"/>
      <c r="W1007" s="9"/>
      <c r="X1007" s="9"/>
      <c r="Y1007" s="218"/>
      <c r="Z1007" s="218"/>
      <c r="AA1007" s="218"/>
      <c r="AB1007" s="9"/>
      <c r="AC1007" s="9"/>
      <c r="AD1007" s="9"/>
      <c r="AE1007" s="9"/>
      <c r="AF1007" s="9"/>
      <c r="AG1007" s="7"/>
      <c r="AH1007" s="7"/>
    </row>
    <row r="1008" spans="4:35" ht="19.5" customHeight="1" x14ac:dyDescent="0.25">
      <c r="D1008" s="617" t="s">
        <v>10</v>
      </c>
      <c r="E1008" s="617"/>
      <c r="F1008" s="617"/>
      <c r="G1008" s="617"/>
      <c r="H1008" s="617"/>
      <c r="I1008" s="617"/>
      <c r="J1008" s="617"/>
      <c r="K1008" s="618" t="s">
        <v>452</v>
      </c>
      <c r="L1008" s="618"/>
      <c r="M1008" s="618"/>
      <c r="N1008" s="618"/>
      <c r="O1008" s="618"/>
      <c r="P1008" s="618"/>
      <c r="Q1008" s="618"/>
      <c r="R1008" s="618"/>
      <c r="S1008" s="618"/>
      <c r="T1008" s="618"/>
      <c r="U1008" s="618"/>
      <c r="V1008" s="618"/>
      <c r="W1008" s="618"/>
      <c r="X1008" s="618"/>
      <c r="Y1008" s="551" t="s">
        <v>11</v>
      </c>
      <c r="Z1008" s="551"/>
      <c r="AA1008" s="551"/>
      <c r="AB1008" s="551"/>
      <c r="AC1008" s="626">
        <v>26114271</v>
      </c>
      <c r="AD1008" s="626"/>
      <c r="AE1008" s="626"/>
      <c r="AF1008" s="626"/>
      <c r="AG1008" s="7"/>
      <c r="AH1008" s="7"/>
    </row>
    <row r="1009" spans="4:34" x14ac:dyDescent="0.25">
      <c r="D1009" s="617" t="s">
        <v>12</v>
      </c>
      <c r="E1009" s="617"/>
      <c r="F1009" s="617"/>
      <c r="G1009" s="617"/>
      <c r="H1009" s="617"/>
      <c r="I1009" s="551"/>
      <c r="J1009" s="551"/>
      <c r="K1009" s="551"/>
      <c r="L1009" s="551"/>
      <c r="M1009" s="551"/>
      <c r="N1009" s="551"/>
      <c r="O1009" s="551"/>
      <c r="P1009" s="551"/>
      <c r="Q1009" s="551"/>
      <c r="R1009" s="551"/>
      <c r="S1009" s="551"/>
      <c r="T1009" s="551"/>
      <c r="U1009" s="551"/>
      <c r="V1009" s="551"/>
      <c r="W1009" s="551"/>
      <c r="X1009" s="405"/>
      <c r="Y1009" s="551" t="s">
        <v>11</v>
      </c>
      <c r="Z1009" s="551"/>
      <c r="AA1009" s="551"/>
      <c r="AB1009" s="551"/>
      <c r="AC1009" s="619"/>
      <c r="AD1009" s="619"/>
      <c r="AE1009" s="619"/>
      <c r="AF1009" s="619"/>
      <c r="AG1009" s="7"/>
      <c r="AH1009" s="7"/>
    </row>
    <row r="1010" spans="4:34" ht="15.75" customHeight="1" x14ac:dyDescent="0.25">
      <c r="D1010" s="583" t="s">
        <v>13</v>
      </c>
      <c r="E1010" s="583"/>
      <c r="F1010" s="583"/>
      <c r="G1010" s="583"/>
      <c r="H1010" s="583"/>
      <c r="I1010" s="646" t="s">
        <v>492</v>
      </c>
      <c r="J1010" s="646"/>
      <c r="K1010" s="646"/>
      <c r="L1010" s="646"/>
      <c r="M1010" s="646"/>
      <c r="N1010" s="646"/>
      <c r="O1010" s="646"/>
      <c r="P1010" s="646"/>
      <c r="Q1010" s="646"/>
      <c r="R1010" s="646"/>
      <c r="S1010" s="646"/>
      <c r="T1010" s="646"/>
      <c r="U1010" s="646"/>
      <c r="V1010" s="646"/>
      <c r="W1010" s="646"/>
      <c r="X1010" s="646"/>
      <c r="Y1010" s="646"/>
      <c r="Z1010" s="646"/>
      <c r="AA1010" s="646"/>
      <c r="AB1010" s="646"/>
      <c r="AC1010" s="646"/>
      <c r="AD1010" s="646"/>
      <c r="AE1010" s="646"/>
      <c r="AF1010" s="646"/>
      <c r="AG1010" s="512"/>
      <c r="AH1010" s="7"/>
    </row>
    <row r="1011" spans="4:34" ht="9.75" customHeight="1" x14ac:dyDescent="0.25">
      <c r="D1011" s="404"/>
      <c r="E1011" s="404"/>
      <c r="F1011" s="404"/>
      <c r="G1011" s="404"/>
      <c r="H1011" s="405"/>
      <c r="I1011" s="646"/>
      <c r="J1011" s="646"/>
      <c r="K1011" s="646"/>
      <c r="L1011" s="646"/>
      <c r="M1011" s="646"/>
      <c r="N1011" s="646"/>
      <c r="O1011" s="646"/>
      <c r="P1011" s="646"/>
      <c r="Q1011" s="646"/>
      <c r="R1011" s="646"/>
      <c r="S1011" s="646"/>
      <c r="T1011" s="646"/>
      <c r="U1011" s="646"/>
      <c r="V1011" s="646"/>
      <c r="W1011" s="646"/>
      <c r="X1011" s="646"/>
      <c r="Y1011" s="646"/>
      <c r="Z1011" s="646"/>
      <c r="AA1011" s="646"/>
      <c r="AB1011" s="646"/>
      <c r="AC1011" s="646"/>
      <c r="AD1011" s="646"/>
      <c r="AE1011" s="646"/>
      <c r="AF1011" s="646"/>
      <c r="AG1011" s="512"/>
      <c r="AH1011" s="7"/>
    </row>
    <row r="1012" spans="4:34" ht="13.5" customHeight="1" x14ac:dyDescent="0.25">
      <c r="D1012" s="551" t="s">
        <v>14</v>
      </c>
      <c r="E1012" s="551"/>
      <c r="F1012" s="551"/>
      <c r="G1012" s="551"/>
      <c r="H1012" s="551"/>
      <c r="I1012" s="640" t="s">
        <v>491</v>
      </c>
      <c r="J1012" s="640"/>
      <c r="K1012" s="640"/>
      <c r="L1012" s="640"/>
      <c r="M1012" s="640"/>
      <c r="N1012" s="640"/>
      <c r="O1012" s="640"/>
      <c r="P1012" s="640"/>
      <c r="Q1012" s="640"/>
      <c r="R1012" s="640"/>
      <c r="S1012" s="640"/>
      <c r="T1012" s="640"/>
      <c r="U1012" s="640"/>
      <c r="V1012" s="640"/>
      <c r="W1012" s="640"/>
      <c r="X1012" s="640"/>
      <c r="Y1012" s="640"/>
      <c r="Z1012" s="640"/>
      <c r="AA1012" s="640"/>
      <c r="AB1012" s="640"/>
      <c r="AC1012" s="640"/>
      <c r="AD1012" s="640"/>
      <c r="AE1012" s="640"/>
      <c r="AF1012" s="640"/>
      <c r="AG1012" s="640"/>
      <c r="AH1012" s="7"/>
    </row>
    <row r="1013" spans="4:34" x14ac:dyDescent="0.25">
      <c r="D1013" s="404"/>
      <c r="E1013" s="405"/>
      <c r="F1013" s="405"/>
      <c r="G1013" s="405"/>
      <c r="H1013" s="405"/>
      <c r="I1013" s="640"/>
      <c r="J1013" s="640"/>
      <c r="K1013" s="640"/>
      <c r="L1013" s="640"/>
      <c r="M1013" s="640"/>
      <c r="N1013" s="640"/>
      <c r="O1013" s="640"/>
      <c r="P1013" s="640"/>
      <c r="Q1013" s="640"/>
      <c r="R1013" s="640"/>
      <c r="S1013" s="640"/>
      <c r="T1013" s="640"/>
      <c r="U1013" s="640"/>
      <c r="V1013" s="640"/>
      <c r="W1013" s="640"/>
      <c r="X1013" s="640"/>
      <c r="Y1013" s="640"/>
      <c r="Z1013" s="640"/>
      <c r="AA1013" s="640"/>
      <c r="AB1013" s="640"/>
      <c r="AC1013" s="640"/>
      <c r="AD1013" s="640"/>
      <c r="AE1013" s="640"/>
      <c r="AF1013" s="640"/>
      <c r="AG1013" s="640"/>
      <c r="AH1013" s="7"/>
    </row>
    <row r="1014" spans="4:34" ht="15.75" x14ac:dyDescent="0.25">
      <c r="D1014" s="403"/>
      <c r="E1014" s="403"/>
      <c r="F1014" s="403"/>
      <c r="G1014" s="403"/>
      <c r="H1014" s="403"/>
      <c r="I1014" s="403"/>
      <c r="J1014" s="403"/>
      <c r="K1014" s="403"/>
      <c r="L1014" s="641"/>
      <c r="M1014" s="641"/>
      <c r="N1014" s="641"/>
      <c r="O1014" s="641"/>
      <c r="P1014" s="641"/>
      <c r="Q1014" s="641"/>
      <c r="R1014" s="641"/>
      <c r="S1014" s="641"/>
      <c r="T1014" s="641"/>
      <c r="U1014" s="641"/>
      <c r="V1014" s="641"/>
      <c r="W1014" s="641"/>
      <c r="X1014" s="641"/>
      <c r="Y1014" s="641"/>
      <c r="Z1014" s="411"/>
      <c r="AA1014" s="575"/>
      <c r="AB1014" s="575"/>
      <c r="AC1014" s="575"/>
      <c r="AD1014" s="575"/>
      <c r="AE1014" s="575"/>
      <c r="AF1014" s="575"/>
      <c r="AG1014" s="7"/>
      <c r="AH1014" s="7"/>
    </row>
    <row r="1015" spans="4:34" ht="15.75" x14ac:dyDescent="0.25">
      <c r="D1015" s="586" t="s">
        <v>15</v>
      </c>
      <c r="E1015" s="586"/>
      <c r="F1015" s="586"/>
      <c r="G1015" s="586"/>
      <c r="H1015" s="586"/>
      <c r="I1015" s="586"/>
      <c r="J1015" s="586"/>
      <c r="K1015" s="586"/>
      <c r="L1015" s="586"/>
      <c r="M1015" s="586"/>
      <c r="N1015" s="586"/>
      <c r="O1015" s="586"/>
      <c r="P1015" s="586"/>
      <c r="Q1015" s="586"/>
      <c r="R1015" s="586"/>
      <c r="S1015" s="586"/>
      <c r="T1015" s="586"/>
      <c r="U1015" s="586"/>
      <c r="V1015" s="586"/>
      <c r="W1015" s="586"/>
      <c r="X1015" s="586"/>
      <c r="Y1015" s="586"/>
      <c r="Z1015" s="586"/>
      <c r="AA1015" s="586"/>
      <c r="AB1015" s="586"/>
      <c r="AC1015" s="586"/>
      <c r="AD1015" s="586"/>
      <c r="AE1015" s="586"/>
      <c r="AF1015" s="586"/>
      <c r="AG1015" s="7"/>
      <c r="AH1015" s="7"/>
    </row>
    <row r="1016" spans="4:34" x14ac:dyDescent="0.25">
      <c r="D1016" s="9"/>
      <c r="E1016" s="587"/>
      <c r="F1016" s="587"/>
      <c r="G1016" s="587"/>
      <c r="H1016" s="588"/>
      <c r="I1016" s="588"/>
      <c r="J1016" s="588"/>
      <c r="K1016" s="587"/>
      <c r="L1016" s="587"/>
      <c r="M1016" s="587"/>
      <c r="N1016" s="587"/>
      <c r="O1016" s="587"/>
      <c r="P1016" s="587"/>
      <c r="Q1016" s="589"/>
      <c r="R1016" s="589"/>
      <c r="S1016" s="589"/>
      <c r="T1016" s="589"/>
      <c r="U1016" s="410"/>
      <c r="V1016" s="590"/>
      <c r="W1016" s="590"/>
      <c r="X1016" s="590"/>
      <c r="Y1016" s="405"/>
      <c r="Z1016" s="405"/>
      <c r="AA1016" s="591"/>
      <c r="AB1016" s="591"/>
      <c r="AC1016" s="591"/>
      <c r="AD1016" s="591"/>
      <c r="AE1016" s="591"/>
      <c r="AF1016" s="591"/>
      <c r="AG1016" s="7"/>
      <c r="AH1016" s="7"/>
    </row>
    <row r="1017" spans="4:34" x14ac:dyDescent="0.25">
      <c r="D1017" s="218"/>
      <c r="E1017" s="592"/>
      <c r="F1017" s="593"/>
      <c r="G1017" s="594"/>
      <c r="H1017" s="592"/>
      <c r="I1017" s="593"/>
      <c r="J1017" s="594"/>
      <c r="K1017" s="592"/>
      <c r="L1017" s="593"/>
      <c r="M1017" s="594"/>
      <c r="N1017" s="592"/>
      <c r="O1017" s="593"/>
      <c r="P1017" s="594"/>
      <c r="Q1017" s="592"/>
      <c r="R1017" s="593"/>
      <c r="S1017" s="593"/>
      <c r="T1017" s="594"/>
      <c r="U1017" s="100"/>
      <c r="V1017" s="595">
        <f>X1027*75%</f>
        <v>0</v>
      </c>
      <c r="W1017" s="596"/>
      <c r="X1017" s="597"/>
      <c r="Y1017" s="413"/>
      <c r="Z1017" s="15"/>
      <c r="AA1017" s="592">
        <f>V1017</f>
        <v>0</v>
      </c>
      <c r="AB1017" s="593"/>
      <c r="AC1017" s="593"/>
      <c r="AD1017" s="593"/>
      <c r="AE1017" s="593"/>
      <c r="AF1017" s="594"/>
      <c r="AG1017" s="7"/>
      <c r="AH1017" s="7"/>
    </row>
    <row r="1018" spans="4:34" ht="15.75" x14ac:dyDescent="0.25">
      <c r="D1018" s="409"/>
      <c r="E1018" s="409"/>
      <c r="F1018" s="409"/>
      <c r="G1018" s="409"/>
      <c r="H1018" s="409"/>
      <c r="I1018" s="409"/>
      <c r="J1018" s="409"/>
      <c r="K1018" s="409"/>
      <c r="L1018" s="409"/>
      <c r="M1018" s="409"/>
      <c r="N1018" s="409"/>
      <c r="O1018" s="409"/>
      <c r="P1018" s="409"/>
      <c r="Q1018" s="409"/>
      <c r="R1018" s="409"/>
      <c r="S1018" s="409"/>
      <c r="T1018" s="409"/>
      <c r="U1018" s="598" t="s">
        <v>18</v>
      </c>
      <c r="V1018" s="598"/>
      <c r="W1018" s="598"/>
      <c r="X1018" s="598"/>
      <c r="Y1018" s="598"/>
      <c r="Z1018" s="599"/>
      <c r="AA1018" s="600">
        <f>X1031-AA1017</f>
        <v>288</v>
      </c>
      <c r="AB1018" s="601"/>
      <c r="AC1018" s="601"/>
      <c r="AD1018" s="601"/>
      <c r="AE1018" s="601"/>
      <c r="AF1018" s="602"/>
      <c r="AG1018" s="7"/>
      <c r="AH1018" s="7"/>
    </row>
    <row r="1019" spans="4:34" x14ac:dyDescent="0.25">
      <c r="D1019" s="9"/>
      <c r="E1019" s="9"/>
      <c r="F1019" s="9"/>
      <c r="G1019" s="9"/>
      <c r="H1019" s="603" t="s">
        <v>19</v>
      </c>
      <c r="I1019" s="603"/>
      <c r="J1019" s="603"/>
      <c r="K1019" s="603"/>
      <c r="L1019" s="603"/>
      <c r="M1019" s="603"/>
      <c r="N1019" s="603"/>
      <c r="O1019" s="603"/>
      <c r="P1019" s="603"/>
      <c r="Q1019" s="603"/>
      <c r="R1019" s="603"/>
      <c r="S1019" s="603"/>
      <c r="T1019" s="603"/>
      <c r="U1019" s="603"/>
      <c r="V1019" s="603"/>
      <c r="W1019" s="603"/>
      <c r="X1019" s="604"/>
      <c r="Y1019" s="604"/>
      <c r="Z1019" s="604"/>
      <c r="AA1019" s="604"/>
      <c r="AB1019" s="604"/>
      <c r="AC1019" s="604"/>
      <c r="AD1019" s="604"/>
      <c r="AE1019" s="9"/>
      <c r="AF1019" s="9"/>
      <c r="AG1019" s="7"/>
      <c r="AH1019" s="7"/>
    </row>
    <row r="1020" spans="4:34" x14ac:dyDescent="0.25">
      <c r="D1020" s="9"/>
      <c r="E1020" s="9"/>
      <c r="F1020" s="9"/>
      <c r="G1020" s="9"/>
      <c r="H1020" s="567" t="s">
        <v>20</v>
      </c>
      <c r="I1020" s="568"/>
      <c r="J1020" s="567" t="s">
        <v>21</v>
      </c>
      <c r="K1020" s="568"/>
      <c r="L1020" s="567" t="s">
        <v>22</v>
      </c>
      <c r="M1020" s="568"/>
      <c r="N1020" s="567" t="s">
        <v>55</v>
      </c>
      <c r="O1020" s="568"/>
      <c r="P1020" s="567" t="s">
        <v>23</v>
      </c>
      <c r="Q1020" s="568"/>
      <c r="R1020" s="567" t="s">
        <v>24</v>
      </c>
      <c r="S1020" s="568"/>
      <c r="T1020" s="567" t="s">
        <v>25</v>
      </c>
      <c r="U1020" s="568"/>
      <c r="V1020" s="569" t="s">
        <v>26</v>
      </c>
      <c r="W1020" s="570"/>
      <c r="X1020" s="571" t="s">
        <v>27</v>
      </c>
      <c r="Y1020" s="572"/>
      <c r="Z1020" s="572"/>
      <c r="AA1020" s="572"/>
      <c r="AB1020" s="572"/>
      <c r="AC1020" s="572"/>
      <c r="AD1020" s="573"/>
      <c r="AE1020" s="16"/>
      <c r="AF1020" s="16"/>
      <c r="AG1020" s="7"/>
      <c r="AH1020" s="7"/>
    </row>
    <row r="1021" spans="4:34" ht="15.75" x14ac:dyDescent="0.25">
      <c r="D1021" s="9"/>
      <c r="E1021" s="9"/>
      <c r="F1021" s="9"/>
      <c r="G1021" s="9"/>
      <c r="H1021" s="529"/>
      <c r="I1021" s="530"/>
      <c r="J1021" s="529"/>
      <c r="K1021" s="530"/>
      <c r="L1021" s="529"/>
      <c r="M1021" s="530"/>
      <c r="N1021" s="529"/>
      <c r="O1021" s="530"/>
      <c r="P1021" s="529" t="s">
        <v>294</v>
      </c>
      <c r="Q1021" s="530"/>
      <c r="R1021" s="529" t="s">
        <v>67</v>
      </c>
      <c r="S1021" s="530"/>
      <c r="T1021" s="529" t="s">
        <v>35</v>
      </c>
      <c r="U1021" s="530"/>
      <c r="V1021" s="529" t="s">
        <v>28</v>
      </c>
      <c r="W1021" s="530"/>
      <c r="X1021" s="711">
        <v>288</v>
      </c>
      <c r="Y1021" s="712"/>
      <c r="Z1021" s="712"/>
      <c r="AA1021" s="712"/>
      <c r="AB1021" s="712"/>
      <c r="AC1021" s="712"/>
      <c r="AD1021" s="713"/>
      <c r="AE1021" s="16"/>
      <c r="AF1021" s="16"/>
      <c r="AG1021" s="7"/>
      <c r="AH1021" s="7"/>
    </row>
    <row r="1022" spans="4:34" ht="15.75" x14ac:dyDescent="0.25">
      <c r="D1022" s="9"/>
      <c r="E1022" s="9"/>
      <c r="F1022" s="9"/>
      <c r="G1022" s="9"/>
      <c r="H1022" s="562"/>
      <c r="I1022" s="563"/>
      <c r="J1022" s="562"/>
      <c r="K1022" s="563"/>
      <c r="L1022" s="562"/>
      <c r="M1022" s="563"/>
      <c r="N1022" s="562"/>
      <c r="O1022" s="563"/>
      <c r="P1022" s="529"/>
      <c r="Q1022" s="530"/>
      <c r="R1022" s="529"/>
      <c r="S1022" s="530"/>
      <c r="T1022" s="529"/>
      <c r="U1022" s="530"/>
      <c r="V1022" s="529"/>
      <c r="W1022" s="530"/>
      <c r="X1022" s="531"/>
      <c r="Y1022" s="532"/>
      <c r="Z1022" s="532"/>
      <c r="AA1022" s="532"/>
      <c r="AB1022" s="532"/>
      <c r="AC1022" s="532"/>
      <c r="AD1022" s="533"/>
      <c r="AE1022" s="16"/>
      <c r="AF1022" s="16"/>
      <c r="AG1022" s="7"/>
      <c r="AH1022" s="7"/>
    </row>
    <row r="1023" spans="4:34" ht="15.75" x14ac:dyDescent="0.25">
      <c r="D1023" s="9"/>
      <c r="E1023" s="9"/>
      <c r="F1023" s="9"/>
      <c r="G1023" s="9"/>
      <c r="H1023" s="562"/>
      <c r="I1023" s="563"/>
      <c r="J1023" s="562"/>
      <c r="K1023" s="563"/>
      <c r="L1023" s="562"/>
      <c r="M1023" s="563"/>
      <c r="N1023" s="562"/>
      <c r="O1023" s="563"/>
      <c r="P1023" s="529"/>
      <c r="Q1023" s="530"/>
      <c r="R1023" s="529"/>
      <c r="S1023" s="530"/>
      <c r="T1023" s="529"/>
      <c r="U1023" s="530"/>
      <c r="V1023" s="529"/>
      <c r="W1023" s="530"/>
      <c r="X1023" s="531"/>
      <c r="Y1023" s="532"/>
      <c r="Z1023" s="532"/>
      <c r="AA1023" s="532"/>
      <c r="AB1023" s="532"/>
      <c r="AC1023" s="532"/>
      <c r="AD1023" s="533"/>
      <c r="AE1023" s="16" t="s">
        <v>44</v>
      </c>
      <c r="AF1023" s="16"/>
      <c r="AG1023" s="7"/>
      <c r="AH1023" s="7"/>
    </row>
    <row r="1024" spans="4:34" ht="15.75" x14ac:dyDescent="0.25">
      <c r="D1024" s="9"/>
      <c r="E1024" s="9"/>
      <c r="F1024" s="9"/>
      <c r="G1024" s="9"/>
      <c r="H1024" s="562"/>
      <c r="I1024" s="563"/>
      <c r="J1024" s="562"/>
      <c r="K1024" s="563"/>
      <c r="L1024" s="562"/>
      <c r="M1024" s="563"/>
      <c r="N1024" s="562"/>
      <c r="O1024" s="563"/>
      <c r="P1024" s="529"/>
      <c r="Q1024" s="530"/>
      <c r="R1024" s="529"/>
      <c r="S1024" s="530"/>
      <c r="T1024" s="529"/>
      <c r="U1024" s="530"/>
      <c r="V1024" s="529"/>
      <c r="W1024" s="530"/>
      <c r="X1024" s="531"/>
      <c r="Y1024" s="532"/>
      <c r="Z1024" s="532"/>
      <c r="AA1024" s="532"/>
      <c r="AB1024" s="532"/>
      <c r="AC1024" s="532"/>
      <c r="AD1024" s="533"/>
      <c r="AE1024" s="16"/>
      <c r="AF1024" s="16"/>
      <c r="AG1024" s="7"/>
      <c r="AH1024" s="7"/>
    </row>
    <row r="1025" spans="4:34" ht="15.75" x14ac:dyDescent="0.25">
      <c r="D1025" s="9"/>
      <c r="E1025" s="9"/>
      <c r="F1025" s="9"/>
      <c r="G1025" s="9"/>
      <c r="H1025" s="562"/>
      <c r="I1025" s="563"/>
      <c r="J1025" s="562"/>
      <c r="K1025" s="563"/>
      <c r="L1025" s="562"/>
      <c r="M1025" s="563"/>
      <c r="N1025" s="562"/>
      <c r="O1025" s="563"/>
      <c r="P1025" s="529"/>
      <c r="Q1025" s="530"/>
      <c r="R1025" s="529"/>
      <c r="S1025" s="530"/>
      <c r="T1025" s="529"/>
      <c r="U1025" s="530"/>
      <c r="V1025" s="529"/>
      <c r="W1025" s="530"/>
      <c r="X1025" s="531"/>
      <c r="Y1025" s="532"/>
      <c r="Z1025" s="532"/>
      <c r="AA1025" s="532"/>
      <c r="AB1025" s="532"/>
      <c r="AC1025" s="532"/>
      <c r="AD1025" s="533"/>
      <c r="AE1025" s="16"/>
      <c r="AF1025" s="16"/>
      <c r="AG1025" s="7"/>
      <c r="AH1025" s="7"/>
    </row>
    <row r="1026" spans="4:34" ht="15.75" x14ac:dyDescent="0.25">
      <c r="D1026" s="9"/>
      <c r="E1026" s="9"/>
      <c r="F1026" s="9"/>
      <c r="G1026" s="9"/>
      <c r="H1026" s="562"/>
      <c r="I1026" s="563"/>
      <c r="J1026" s="562"/>
      <c r="K1026" s="563"/>
      <c r="L1026" s="562"/>
      <c r="M1026" s="563"/>
      <c r="N1026" s="562"/>
      <c r="O1026" s="563"/>
      <c r="P1026" s="529"/>
      <c r="Q1026" s="530"/>
      <c r="R1026" s="529"/>
      <c r="S1026" s="530"/>
      <c r="T1026" s="529"/>
      <c r="U1026" s="530"/>
      <c r="V1026" s="529"/>
      <c r="W1026" s="530"/>
      <c r="X1026" s="531"/>
      <c r="Y1026" s="532"/>
      <c r="Z1026" s="532"/>
      <c r="AA1026" s="532"/>
      <c r="AB1026" s="532"/>
      <c r="AC1026" s="532"/>
      <c r="AD1026" s="533"/>
      <c r="AE1026" s="16"/>
      <c r="AF1026" s="16"/>
      <c r="AG1026" s="7"/>
      <c r="AH1026" s="7"/>
    </row>
    <row r="1027" spans="4:34" ht="15.75" x14ac:dyDescent="0.25">
      <c r="D1027" s="9"/>
      <c r="E1027" s="9"/>
      <c r="F1027" s="9"/>
      <c r="G1027" s="9"/>
      <c r="H1027" s="562"/>
      <c r="I1027" s="563"/>
      <c r="J1027" s="562"/>
      <c r="K1027" s="563"/>
      <c r="L1027" s="562"/>
      <c r="M1027" s="563"/>
      <c r="N1027" s="562"/>
      <c r="O1027" s="563"/>
      <c r="P1027" s="529"/>
      <c r="Q1027" s="530"/>
      <c r="R1027" s="562"/>
      <c r="S1027" s="563"/>
      <c r="T1027" s="529"/>
      <c r="U1027" s="530"/>
      <c r="V1027" s="529"/>
      <c r="W1027" s="530"/>
      <c r="X1027" s="531"/>
      <c r="Y1027" s="532"/>
      <c r="Z1027" s="532"/>
      <c r="AA1027" s="532"/>
      <c r="AB1027" s="532"/>
      <c r="AC1027" s="532"/>
      <c r="AD1027" s="533"/>
      <c r="AE1027" s="16"/>
      <c r="AF1027" s="16"/>
      <c r="AG1027" s="7"/>
      <c r="AH1027" s="7"/>
    </row>
    <row r="1028" spans="4:34" ht="15.75" x14ac:dyDescent="0.25">
      <c r="D1028" s="9"/>
      <c r="E1028" s="9"/>
      <c r="F1028" s="9"/>
      <c r="G1028" s="9"/>
      <c r="H1028" s="529"/>
      <c r="I1028" s="530"/>
      <c r="J1028" s="529"/>
      <c r="K1028" s="530"/>
      <c r="L1028" s="529"/>
      <c r="M1028" s="530"/>
      <c r="N1028" s="529"/>
      <c r="O1028" s="530"/>
      <c r="P1028" s="529"/>
      <c r="Q1028" s="530"/>
      <c r="R1028" s="529"/>
      <c r="S1028" s="530"/>
      <c r="T1028" s="529"/>
      <c r="U1028" s="530"/>
      <c r="V1028" s="529"/>
      <c r="W1028" s="530"/>
      <c r="X1028" s="531"/>
      <c r="Y1028" s="532"/>
      <c r="Z1028" s="532"/>
      <c r="AA1028" s="532"/>
      <c r="AB1028" s="532"/>
      <c r="AC1028" s="532"/>
      <c r="AD1028" s="533"/>
      <c r="AE1028" s="16"/>
      <c r="AF1028" s="16"/>
      <c r="AG1028" s="7"/>
      <c r="AH1028" s="7"/>
    </row>
    <row r="1029" spans="4:34" ht="15.75" x14ac:dyDescent="0.25">
      <c r="D1029" s="9"/>
      <c r="E1029" s="9"/>
      <c r="F1029" s="9"/>
      <c r="G1029" s="9"/>
      <c r="H1029" s="529"/>
      <c r="I1029" s="530"/>
      <c r="J1029" s="529"/>
      <c r="K1029" s="530"/>
      <c r="L1029" s="529"/>
      <c r="M1029" s="530"/>
      <c r="N1029" s="529"/>
      <c r="O1029" s="530"/>
      <c r="P1029" s="529"/>
      <c r="Q1029" s="530"/>
      <c r="R1029" s="529"/>
      <c r="S1029" s="530"/>
      <c r="T1029" s="529"/>
      <c r="U1029" s="530"/>
      <c r="V1029" s="529"/>
      <c r="W1029" s="530"/>
      <c r="X1029" s="531"/>
      <c r="Y1029" s="532"/>
      <c r="Z1029" s="532"/>
      <c r="AA1029" s="532"/>
      <c r="AB1029" s="532"/>
      <c r="AC1029" s="532"/>
      <c r="AD1029" s="533"/>
      <c r="AE1029" s="16"/>
      <c r="AF1029" s="16"/>
      <c r="AG1029" s="7"/>
      <c r="AH1029" s="7"/>
    </row>
    <row r="1030" spans="4:34" ht="15.75" x14ac:dyDescent="0.25">
      <c r="D1030" s="9"/>
      <c r="E1030" s="9"/>
      <c r="F1030" s="9"/>
      <c r="G1030" s="9"/>
      <c r="H1030" s="529"/>
      <c r="I1030" s="530"/>
      <c r="J1030" s="529"/>
      <c r="K1030" s="530"/>
      <c r="L1030" s="529"/>
      <c r="M1030" s="530"/>
      <c r="N1030" s="529"/>
      <c r="O1030" s="530"/>
      <c r="P1030" s="529"/>
      <c r="Q1030" s="530"/>
      <c r="R1030" s="529"/>
      <c r="S1030" s="530"/>
      <c r="T1030" s="529"/>
      <c r="U1030" s="530"/>
      <c r="V1030" s="529"/>
      <c r="W1030" s="530"/>
      <c r="X1030" s="531"/>
      <c r="Y1030" s="532"/>
      <c r="Z1030" s="532"/>
      <c r="AA1030" s="532"/>
      <c r="AB1030" s="532"/>
      <c r="AC1030" s="532"/>
      <c r="AD1030" s="533"/>
      <c r="AE1030" s="16"/>
      <c r="AF1030" s="16"/>
      <c r="AG1030" s="7"/>
      <c r="AH1030" s="7"/>
    </row>
    <row r="1031" spans="4:34" ht="16.5" thickBot="1" x14ac:dyDescent="0.3">
      <c r="D1031" s="9"/>
      <c r="E1031" s="9"/>
      <c r="F1031" s="9"/>
      <c r="G1031" s="9"/>
      <c r="H1031" s="534"/>
      <c r="I1031" s="535"/>
      <c r="J1031" s="534"/>
      <c r="K1031" s="535"/>
      <c r="L1031" s="534"/>
      <c r="M1031" s="535"/>
      <c r="N1031" s="534"/>
      <c r="O1031" s="535"/>
      <c r="P1031" s="534"/>
      <c r="Q1031" s="535"/>
      <c r="R1031" s="536"/>
      <c r="S1031" s="537"/>
      <c r="T1031" s="538" t="s">
        <v>29</v>
      </c>
      <c r="U1031" s="539"/>
      <c r="V1031" s="539"/>
      <c r="W1031" s="540"/>
      <c r="X1031" s="541">
        <f>SUM(X1021:AD1030)</f>
        <v>288</v>
      </c>
      <c r="Y1031" s="542"/>
      <c r="Z1031" s="542"/>
      <c r="AA1031" s="542"/>
      <c r="AB1031" s="542"/>
      <c r="AC1031" s="542"/>
      <c r="AD1031" s="543"/>
      <c r="AE1031" s="9"/>
      <c r="AF1031" s="16"/>
      <c r="AG1031" s="7"/>
      <c r="AH1031" s="7"/>
    </row>
    <row r="1032" spans="4:34" ht="15.75" thickBot="1" x14ac:dyDescent="0.3">
      <c r="D1032" s="9"/>
      <c r="E1032" s="9"/>
      <c r="F1032" s="9"/>
      <c r="G1032" s="544" t="s">
        <v>30</v>
      </c>
      <c r="H1032" s="545"/>
      <c r="I1032" s="545"/>
      <c r="J1032" s="545"/>
      <c r="K1032" s="545"/>
      <c r="L1032" s="545"/>
      <c r="M1032" s="545"/>
      <c r="N1032" s="545"/>
      <c r="O1032" s="545"/>
      <c r="P1032" s="545"/>
      <c r="Q1032" s="545"/>
      <c r="R1032" s="546"/>
      <c r="S1032" s="22"/>
      <c r="T1032" s="544" t="s">
        <v>31</v>
      </c>
      <c r="U1032" s="545"/>
      <c r="V1032" s="545"/>
      <c r="W1032" s="545"/>
      <c r="X1032" s="545"/>
      <c r="Y1032" s="545"/>
      <c r="Z1032" s="545"/>
      <c r="AA1032" s="545"/>
      <c r="AB1032" s="545"/>
      <c r="AC1032" s="545"/>
      <c r="AD1032" s="545"/>
      <c r="AE1032" s="546"/>
      <c r="AF1032" s="16"/>
      <c r="AG1032" s="7"/>
      <c r="AH1032" s="7"/>
    </row>
    <row r="1033" spans="4:34" x14ac:dyDescent="0.25">
      <c r="D1033" s="218"/>
      <c r="E1033" s="218"/>
      <c r="F1033" s="218"/>
      <c r="G1033" s="547"/>
      <c r="H1033" s="548"/>
      <c r="I1033" s="548"/>
      <c r="J1033" s="548"/>
      <c r="K1033" s="548"/>
      <c r="L1033" s="548"/>
      <c r="M1033" s="548"/>
      <c r="N1033" s="548"/>
      <c r="O1033" s="548"/>
      <c r="P1033" s="548"/>
      <c r="Q1033" s="548"/>
      <c r="R1033" s="549"/>
      <c r="S1033" s="405"/>
      <c r="T1033" s="547"/>
      <c r="U1033" s="548"/>
      <c r="V1033" s="548"/>
      <c r="W1033" s="548"/>
      <c r="X1033" s="548"/>
      <c r="Y1033" s="548"/>
      <c r="Z1033" s="548"/>
      <c r="AA1033" s="548"/>
      <c r="AB1033" s="548"/>
      <c r="AC1033" s="548"/>
      <c r="AD1033" s="548"/>
      <c r="AE1033" s="549"/>
      <c r="AF1033" s="15"/>
      <c r="AG1033" s="7"/>
      <c r="AH1033" s="7"/>
    </row>
    <row r="1034" spans="4:34" x14ac:dyDescent="0.25">
      <c r="D1034" s="218"/>
      <c r="E1034" s="218"/>
      <c r="F1034" s="218"/>
      <c r="G1034" s="550"/>
      <c r="H1034" s="551"/>
      <c r="I1034" s="551"/>
      <c r="J1034" s="551"/>
      <c r="K1034" s="551"/>
      <c r="L1034" s="551"/>
      <c r="M1034" s="551"/>
      <c r="N1034" s="551"/>
      <c r="O1034" s="551"/>
      <c r="P1034" s="551"/>
      <c r="Q1034" s="551"/>
      <c r="R1034" s="552"/>
      <c r="S1034" s="405"/>
      <c r="T1034" s="550"/>
      <c r="U1034" s="551"/>
      <c r="V1034" s="551"/>
      <c r="W1034" s="551"/>
      <c r="X1034" s="551"/>
      <c r="Y1034" s="551"/>
      <c r="Z1034" s="551"/>
      <c r="AA1034" s="551"/>
      <c r="AB1034" s="551"/>
      <c r="AC1034" s="551"/>
      <c r="AD1034" s="551"/>
      <c r="AE1034" s="552"/>
      <c r="AF1034" s="15"/>
      <c r="AG1034" s="7"/>
      <c r="AH1034" s="7"/>
    </row>
    <row r="1035" spans="4:34" x14ac:dyDescent="0.25">
      <c r="D1035" s="218"/>
      <c r="E1035" s="218"/>
      <c r="F1035" s="218"/>
      <c r="G1035" s="550"/>
      <c r="H1035" s="551"/>
      <c r="I1035" s="551"/>
      <c r="J1035" s="551"/>
      <c r="K1035" s="551"/>
      <c r="L1035" s="551"/>
      <c r="M1035" s="551"/>
      <c r="N1035" s="551"/>
      <c r="O1035" s="551"/>
      <c r="P1035" s="551"/>
      <c r="Q1035" s="551"/>
      <c r="R1035" s="552"/>
      <c r="S1035" s="405"/>
      <c r="T1035" s="550"/>
      <c r="U1035" s="551"/>
      <c r="V1035" s="551"/>
      <c r="W1035" s="551"/>
      <c r="X1035" s="551"/>
      <c r="Y1035" s="551"/>
      <c r="Z1035" s="551"/>
      <c r="AA1035" s="551"/>
      <c r="AB1035" s="551"/>
      <c r="AC1035" s="551"/>
      <c r="AD1035" s="551"/>
      <c r="AE1035" s="552"/>
      <c r="AF1035" s="15"/>
      <c r="AG1035" s="7"/>
      <c r="AH1035" s="7"/>
    </row>
    <row r="1036" spans="4:34" ht="15.75" thickBot="1" x14ac:dyDescent="0.3">
      <c r="D1036" s="218"/>
      <c r="E1036" s="218"/>
      <c r="F1036" s="218"/>
      <c r="G1036" s="553"/>
      <c r="H1036" s="554"/>
      <c r="I1036" s="554"/>
      <c r="J1036" s="554"/>
      <c r="K1036" s="554"/>
      <c r="L1036" s="554"/>
      <c r="M1036" s="554"/>
      <c r="N1036" s="554"/>
      <c r="O1036" s="554"/>
      <c r="P1036" s="554"/>
      <c r="Q1036" s="554"/>
      <c r="R1036" s="555"/>
      <c r="S1036" s="405"/>
      <c r="T1036" s="553"/>
      <c r="U1036" s="554"/>
      <c r="V1036" s="554"/>
      <c r="W1036" s="554"/>
      <c r="X1036" s="554"/>
      <c r="Y1036" s="554"/>
      <c r="Z1036" s="554"/>
      <c r="AA1036" s="554"/>
      <c r="AB1036" s="554"/>
      <c r="AC1036" s="554"/>
      <c r="AD1036" s="554"/>
      <c r="AE1036" s="555"/>
      <c r="AF1036" s="15"/>
      <c r="AG1036" s="7"/>
      <c r="AH1036" s="7"/>
    </row>
    <row r="1037" spans="4:34" ht="15.75" thickBot="1" x14ac:dyDescent="0.3">
      <c r="D1037" s="218"/>
      <c r="E1037" s="218"/>
      <c r="F1037" s="218"/>
      <c r="G1037" s="517" t="s">
        <v>32</v>
      </c>
      <c r="H1037" s="518"/>
      <c r="I1037" s="518"/>
      <c r="J1037" s="643">
        <v>45685</v>
      </c>
      <c r="K1037" s="643"/>
      <c r="L1037" s="643"/>
      <c r="M1037" s="643"/>
      <c r="N1037" s="643"/>
      <c r="O1037" s="643"/>
      <c r="P1037" s="643"/>
      <c r="Q1037" s="643"/>
      <c r="R1037" s="644"/>
      <c r="S1037" s="405"/>
      <c r="T1037" s="517" t="s">
        <v>32</v>
      </c>
      <c r="U1037" s="518"/>
      <c r="V1037" s="518"/>
      <c r="W1037" s="521"/>
      <c r="X1037" s="521"/>
      <c r="Y1037" s="521"/>
      <c r="Z1037" s="521"/>
      <c r="AA1037" s="521"/>
      <c r="AB1037" s="521"/>
      <c r="AC1037" s="521"/>
      <c r="AD1037" s="521"/>
      <c r="AE1037" s="522"/>
      <c r="AF1037" s="15"/>
      <c r="AG1037" s="7"/>
      <c r="AH1037" s="7"/>
    </row>
    <row r="1038" spans="4:34" ht="15.75" thickBot="1" x14ac:dyDescent="0.3">
      <c r="D1038" s="218"/>
      <c r="E1038" s="218"/>
      <c r="F1038" s="218"/>
      <c r="G1038" s="523" t="s">
        <v>33</v>
      </c>
      <c r="H1038" s="524"/>
      <c r="I1038" s="524"/>
      <c r="J1038" s="524"/>
      <c r="K1038" s="524"/>
      <c r="L1038" s="524"/>
      <c r="M1038" s="524"/>
      <c r="N1038" s="524"/>
      <c r="O1038" s="524"/>
      <c r="P1038" s="524"/>
      <c r="Q1038" s="524"/>
      <c r="R1038" s="525"/>
      <c r="S1038" s="7"/>
      <c r="T1038" s="523" t="s">
        <v>34</v>
      </c>
      <c r="U1038" s="524"/>
      <c r="V1038" s="524"/>
      <c r="W1038" s="524"/>
      <c r="X1038" s="524"/>
      <c r="Y1038" s="524"/>
      <c r="Z1038" s="524"/>
      <c r="AA1038" s="524"/>
      <c r="AB1038" s="524"/>
      <c r="AC1038" s="524"/>
      <c r="AD1038" s="524"/>
      <c r="AE1038" s="525"/>
      <c r="AF1038" s="15"/>
      <c r="AG1038" s="7"/>
      <c r="AH1038" s="7"/>
    </row>
    <row r="1039" spans="4:34" x14ac:dyDescent="0.25">
      <c r="D1039" s="218"/>
      <c r="E1039" s="218"/>
      <c r="F1039" s="218"/>
      <c r="G1039" s="526"/>
      <c r="H1039" s="527"/>
      <c r="I1039" s="527"/>
      <c r="J1039" s="527"/>
      <c r="K1039" s="527"/>
      <c r="L1039" s="527"/>
      <c r="M1039" s="527"/>
      <c r="N1039" s="527"/>
      <c r="O1039" s="527"/>
      <c r="P1039" s="527"/>
      <c r="Q1039" s="527"/>
      <c r="R1039" s="528"/>
      <c r="S1039" s="7"/>
      <c r="T1039" s="526"/>
      <c r="U1039" s="527"/>
      <c r="V1039" s="527"/>
      <c r="W1039" s="527"/>
      <c r="X1039" s="527"/>
      <c r="Y1039" s="527"/>
      <c r="Z1039" s="527"/>
      <c r="AA1039" s="527"/>
      <c r="AB1039" s="527"/>
      <c r="AC1039" s="527"/>
      <c r="AD1039" s="527"/>
      <c r="AE1039" s="528"/>
      <c r="AF1039" s="15"/>
      <c r="AG1039" s="7"/>
      <c r="AH1039" s="7"/>
    </row>
    <row r="1040" spans="4:34" x14ac:dyDescent="0.25">
      <c r="D1040" s="218"/>
      <c r="E1040" s="218"/>
      <c r="F1040" s="218"/>
      <c r="G1040" s="556"/>
      <c r="H1040" s="557"/>
      <c r="I1040" s="557"/>
      <c r="J1040" s="557"/>
      <c r="K1040" s="557"/>
      <c r="L1040" s="557"/>
      <c r="M1040" s="557"/>
      <c r="N1040" s="557"/>
      <c r="O1040" s="557"/>
      <c r="P1040" s="557"/>
      <c r="Q1040" s="557"/>
      <c r="R1040" s="558"/>
      <c r="S1040" s="7"/>
      <c r="T1040" s="556"/>
      <c r="U1040" s="557"/>
      <c r="V1040" s="557"/>
      <c r="W1040" s="557"/>
      <c r="X1040" s="557"/>
      <c r="Y1040" s="557"/>
      <c r="Z1040" s="557"/>
      <c r="AA1040" s="557"/>
      <c r="AB1040" s="557"/>
      <c r="AC1040" s="557"/>
      <c r="AD1040" s="557"/>
      <c r="AE1040" s="558"/>
      <c r="AF1040" s="218"/>
      <c r="AG1040" s="7"/>
      <c r="AH1040" s="7"/>
    </row>
    <row r="1041" spans="4:36" x14ac:dyDescent="0.25">
      <c r="D1041" s="218"/>
      <c r="E1041" s="218"/>
      <c r="F1041" s="218"/>
      <c r="G1041" s="556"/>
      <c r="H1041" s="557"/>
      <c r="I1041" s="557"/>
      <c r="J1041" s="557"/>
      <c r="K1041" s="557"/>
      <c r="L1041" s="557"/>
      <c r="M1041" s="557"/>
      <c r="N1041" s="557"/>
      <c r="O1041" s="557"/>
      <c r="P1041" s="557"/>
      <c r="Q1041" s="557"/>
      <c r="R1041" s="558"/>
      <c r="S1041" s="7"/>
      <c r="T1041" s="556"/>
      <c r="U1041" s="557"/>
      <c r="V1041" s="557"/>
      <c r="W1041" s="557"/>
      <c r="X1041" s="557"/>
      <c r="Y1041" s="557"/>
      <c r="Z1041" s="557"/>
      <c r="AA1041" s="557"/>
      <c r="AB1041" s="557"/>
      <c r="AC1041" s="557"/>
      <c r="AD1041" s="557"/>
      <c r="AE1041" s="558"/>
      <c r="AF1041" s="218"/>
      <c r="AG1041" s="7"/>
      <c r="AH1041" s="7"/>
    </row>
    <row r="1042" spans="4:36" ht="15.75" thickBot="1" x14ac:dyDescent="0.3">
      <c r="D1042" s="218"/>
      <c r="E1042" s="218"/>
      <c r="F1042" s="218"/>
      <c r="G1042" s="559"/>
      <c r="H1042" s="560"/>
      <c r="I1042" s="560"/>
      <c r="J1042" s="560"/>
      <c r="K1042" s="560"/>
      <c r="L1042" s="560"/>
      <c r="M1042" s="560"/>
      <c r="N1042" s="560"/>
      <c r="O1042" s="560"/>
      <c r="P1042" s="560"/>
      <c r="Q1042" s="560"/>
      <c r="R1042" s="561"/>
      <c r="S1042" s="7"/>
      <c r="T1042" s="559"/>
      <c r="U1042" s="560"/>
      <c r="V1042" s="560"/>
      <c r="W1042" s="560"/>
      <c r="X1042" s="560"/>
      <c r="Y1042" s="560"/>
      <c r="Z1042" s="560"/>
      <c r="AA1042" s="560"/>
      <c r="AB1042" s="560"/>
      <c r="AC1042" s="560"/>
      <c r="AD1042" s="560"/>
      <c r="AE1042" s="561"/>
      <c r="AF1042" s="218"/>
      <c r="AG1042" s="7"/>
      <c r="AH1042" s="7"/>
    </row>
    <row r="1043" spans="4:36" ht="15.75" thickBot="1" x14ac:dyDescent="0.3">
      <c r="D1043" s="218"/>
      <c r="E1043" s="218"/>
      <c r="F1043" s="405"/>
      <c r="G1043" s="517" t="s">
        <v>32</v>
      </c>
      <c r="H1043" s="518"/>
      <c r="I1043" s="518"/>
      <c r="J1043" s="521"/>
      <c r="K1043" s="521"/>
      <c r="L1043" s="521"/>
      <c r="M1043" s="521"/>
      <c r="N1043" s="521"/>
      <c r="O1043" s="521"/>
      <c r="P1043" s="521"/>
      <c r="Q1043" s="521"/>
      <c r="R1043" s="522"/>
      <c r="S1043" s="7"/>
      <c r="T1043" s="517" t="s">
        <v>32</v>
      </c>
      <c r="U1043" s="518"/>
      <c r="V1043" s="518"/>
      <c r="W1043" s="521"/>
      <c r="X1043" s="521"/>
      <c r="Y1043" s="521"/>
      <c r="Z1043" s="521"/>
      <c r="AA1043" s="521"/>
      <c r="AB1043" s="521"/>
      <c r="AC1043" s="521"/>
      <c r="AD1043" s="521"/>
      <c r="AE1043" s="522"/>
      <c r="AF1043" s="218"/>
      <c r="AG1043" s="7"/>
      <c r="AH1043" s="7"/>
    </row>
    <row r="1044" spans="4:36" x14ac:dyDescent="0.25">
      <c r="D1044" s="218"/>
      <c r="E1044" s="218"/>
      <c r="F1044" s="218"/>
      <c r="G1044" s="557"/>
      <c r="H1044" s="557"/>
      <c r="I1044" s="557"/>
      <c r="J1044" s="557"/>
      <c r="K1044" s="557"/>
      <c r="L1044" s="557"/>
      <c r="M1044" s="557"/>
      <c r="N1044" s="557"/>
      <c r="O1044" s="557"/>
      <c r="P1044" s="557"/>
      <c r="Q1044" s="557"/>
      <c r="R1044" s="557"/>
      <c r="S1044" s="17"/>
      <c r="T1044" s="557"/>
      <c r="U1044" s="557"/>
      <c r="V1044" s="557"/>
      <c r="W1044" s="557"/>
      <c r="X1044" s="557"/>
      <c r="Y1044" s="557"/>
      <c r="Z1044" s="557"/>
      <c r="AA1044" s="557"/>
      <c r="AB1044" s="557"/>
      <c r="AC1044" s="557"/>
      <c r="AD1044" s="557"/>
      <c r="AE1044" s="557"/>
      <c r="AF1044" s="218"/>
      <c r="AG1044" s="7"/>
      <c r="AH1044" s="7"/>
    </row>
    <row r="1045" spans="4:36" ht="13.5" customHeight="1" x14ac:dyDescent="0.25">
      <c r="D1045" s="218"/>
      <c r="E1045" s="218"/>
      <c r="F1045" s="218"/>
      <c r="G1045" s="557"/>
      <c r="H1045" s="557"/>
      <c r="I1045" s="557"/>
      <c r="J1045" s="557"/>
      <c r="K1045" s="557"/>
      <c r="L1045" s="557"/>
      <c r="M1045" s="557"/>
      <c r="N1045" s="557"/>
      <c r="O1045" s="557"/>
      <c r="P1045" s="557"/>
      <c r="Q1045" s="557"/>
      <c r="R1045" s="557"/>
      <c r="S1045" s="17"/>
      <c r="T1045" s="557"/>
      <c r="U1045" s="557"/>
      <c r="V1045" s="557"/>
      <c r="W1045" s="557"/>
      <c r="X1045" s="557"/>
      <c r="Y1045" s="557"/>
      <c r="Z1045" s="557"/>
      <c r="AA1045" s="557"/>
      <c r="AB1045" s="557"/>
      <c r="AC1045" s="557"/>
      <c r="AD1045" s="557"/>
      <c r="AE1045" s="557"/>
      <c r="AF1045" s="218"/>
      <c r="AG1045" s="7"/>
      <c r="AH1045" s="7"/>
    </row>
    <row r="1046" spans="4:36" x14ac:dyDescent="0.25">
      <c r="D1046" s="218"/>
      <c r="E1046" s="218"/>
      <c r="F1046" s="233"/>
      <c r="G1046" s="551"/>
      <c r="H1046" s="551"/>
      <c r="I1046" s="551"/>
      <c r="J1046" s="645"/>
      <c r="K1046" s="645"/>
      <c r="L1046" s="645"/>
      <c r="M1046" s="645"/>
      <c r="N1046" s="645"/>
      <c r="O1046" s="645"/>
      <c r="P1046" s="645"/>
      <c r="Q1046" s="645"/>
      <c r="R1046" s="645"/>
      <c r="S1046" s="17"/>
      <c r="T1046" s="551"/>
      <c r="U1046" s="551"/>
      <c r="V1046" s="551"/>
      <c r="W1046" s="645"/>
      <c r="X1046" s="645"/>
      <c r="Y1046" s="645"/>
      <c r="Z1046" s="645"/>
      <c r="AA1046" s="645"/>
      <c r="AB1046" s="645"/>
      <c r="AC1046" s="645"/>
      <c r="AD1046" s="645"/>
      <c r="AE1046" s="645"/>
      <c r="AF1046" s="218"/>
      <c r="AG1046" s="7"/>
      <c r="AH1046" s="7"/>
    </row>
    <row r="1047" spans="4:36" x14ac:dyDescent="0.25"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J1047">
        <v>833</v>
      </c>
    </row>
    <row r="1048" spans="4:36" ht="12.75" customHeight="1" x14ac:dyDescent="0.25">
      <c r="D1048" s="412"/>
      <c r="E1048" s="620" t="s">
        <v>36</v>
      </c>
      <c r="F1048" s="620"/>
      <c r="G1048" s="620"/>
      <c r="H1048" s="620"/>
      <c r="I1048" s="620"/>
      <c r="J1048" s="620"/>
      <c r="K1048" s="620"/>
      <c r="L1048" s="620"/>
      <c r="M1048" s="620"/>
      <c r="N1048" s="620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218"/>
      <c r="Z1048" s="9"/>
      <c r="AA1048" s="9"/>
      <c r="AB1048" s="9"/>
      <c r="AC1048" s="9"/>
      <c r="AD1048" s="9"/>
      <c r="AE1048" s="9"/>
      <c r="AF1048" s="9"/>
      <c r="AG1048" s="7"/>
      <c r="AH1048" s="7"/>
      <c r="AJ1048">
        <v>1617133.1</v>
      </c>
    </row>
    <row r="1049" spans="4:36" ht="12.75" customHeight="1" x14ac:dyDescent="0.25">
      <c r="D1049" s="402"/>
      <c r="E1049" s="620" t="s">
        <v>0</v>
      </c>
      <c r="F1049" s="620"/>
      <c r="G1049" s="620"/>
      <c r="H1049" s="620"/>
      <c r="I1049" s="620"/>
      <c r="J1049" s="620"/>
      <c r="K1049" s="620"/>
      <c r="L1049" s="620"/>
      <c r="M1049" s="620"/>
      <c r="N1049" s="620"/>
      <c r="O1049" s="10"/>
      <c r="P1049" s="403"/>
      <c r="Q1049" s="403"/>
      <c r="R1049" s="403"/>
      <c r="S1049" s="403"/>
      <c r="T1049" s="403"/>
      <c r="U1049" s="403"/>
      <c r="V1049" s="403"/>
      <c r="W1049" s="9"/>
      <c r="X1049" s="9"/>
      <c r="Y1049" s="218"/>
      <c r="Z1049" s="9"/>
      <c r="AA1049" s="9"/>
      <c r="AB1049" s="9"/>
      <c r="AC1049" s="9"/>
      <c r="AD1049" s="9"/>
      <c r="AE1049" s="9"/>
      <c r="AF1049" s="9"/>
      <c r="AG1049" s="7"/>
      <c r="AH1049" s="7"/>
      <c r="AJ1049">
        <v>7317779.5999999996</v>
      </c>
    </row>
    <row r="1050" spans="4:36" ht="13.5" customHeight="1" x14ac:dyDescent="0.25">
      <c r="D1050" s="620" t="s">
        <v>1</v>
      </c>
      <c r="E1050" s="620"/>
      <c r="F1050" s="620"/>
      <c r="G1050" s="620"/>
      <c r="H1050" s="620"/>
      <c r="I1050" s="620"/>
      <c r="J1050" s="620"/>
      <c r="K1050" s="620"/>
      <c r="L1050" s="620"/>
      <c r="M1050" s="620"/>
      <c r="N1050" s="620"/>
      <c r="O1050" s="10"/>
      <c r="P1050" s="11"/>
      <c r="Q1050" s="11"/>
      <c r="R1050" s="218"/>
      <c r="S1050" s="405"/>
      <c r="T1050" s="405"/>
      <c r="U1050" s="405"/>
      <c r="V1050" s="583" t="s">
        <v>2</v>
      </c>
      <c r="W1050" s="583"/>
      <c r="X1050" s="583"/>
      <c r="Y1050" s="2" t="s">
        <v>70</v>
      </c>
      <c r="Z1050" s="410" t="s">
        <v>46</v>
      </c>
      <c r="AA1050" s="621" t="s">
        <v>383</v>
      </c>
      <c r="AB1050" s="621"/>
      <c r="AC1050" s="621"/>
      <c r="AD1050" s="11" t="s">
        <v>3</v>
      </c>
      <c r="AE1050" s="622">
        <v>2025</v>
      </c>
      <c r="AF1050" s="622"/>
      <c r="AG1050" s="7"/>
      <c r="AH1050" s="7"/>
      <c r="AJ1050">
        <v>110000</v>
      </c>
    </row>
    <row r="1051" spans="4:36" ht="14.25" customHeight="1" x14ac:dyDescent="0.25">
      <c r="D1051" s="620" t="s">
        <v>4</v>
      </c>
      <c r="E1051" s="620"/>
      <c r="F1051" s="620"/>
      <c r="G1051" s="620"/>
      <c r="H1051" s="620"/>
      <c r="I1051" s="620"/>
      <c r="J1051" s="620"/>
      <c r="K1051" s="620"/>
      <c r="L1051" s="620"/>
      <c r="M1051" s="620"/>
      <c r="N1051" s="620"/>
      <c r="O1051" s="10"/>
      <c r="P1051" s="403"/>
      <c r="Q1051" s="410"/>
      <c r="R1051" s="410"/>
      <c r="S1051" s="410"/>
      <c r="T1051" s="410"/>
      <c r="U1051" s="410"/>
      <c r="V1051" s="410"/>
      <c r="W1051" s="410"/>
      <c r="X1051" s="410"/>
      <c r="Y1051" s="405"/>
      <c r="Z1051" s="410"/>
      <c r="AA1051" s="9"/>
      <c r="AB1051" s="9"/>
      <c r="AC1051" s="9"/>
      <c r="AD1051" s="9"/>
      <c r="AE1051" s="9"/>
      <c r="AF1051" s="9"/>
      <c r="AG1051" s="7"/>
      <c r="AH1051" s="7"/>
      <c r="AJ1051">
        <v>6656866.5800000001</v>
      </c>
    </row>
    <row r="1052" spans="4:36" ht="15.75" x14ac:dyDescent="0.25">
      <c r="D1052" s="623" t="s">
        <v>5</v>
      </c>
      <c r="E1052" s="623"/>
      <c r="F1052" s="623"/>
      <c r="G1052" s="623"/>
      <c r="H1052" s="623"/>
      <c r="I1052" s="623"/>
      <c r="J1052" s="623"/>
      <c r="K1052" s="623"/>
      <c r="L1052" s="623"/>
      <c r="M1052" s="623"/>
      <c r="N1052" s="623"/>
      <c r="O1052" s="10"/>
      <c r="P1052" s="403"/>
      <c r="Q1052" s="403"/>
      <c r="R1052" s="403"/>
      <c r="S1052" s="403"/>
      <c r="T1052" s="403"/>
      <c r="U1052" s="403"/>
      <c r="V1052" s="403"/>
      <c r="W1052" s="9"/>
      <c r="X1052" s="9"/>
      <c r="Y1052" s="218"/>
      <c r="Z1052" s="9"/>
      <c r="AA1052" s="9"/>
      <c r="AB1052" s="9"/>
      <c r="AC1052" s="9"/>
      <c r="AD1052" s="9"/>
      <c r="AE1052" s="9"/>
      <c r="AF1052" s="9"/>
      <c r="AG1052" s="7"/>
      <c r="AH1052" s="7"/>
      <c r="AJ1052">
        <v>551850.26</v>
      </c>
    </row>
    <row r="1053" spans="4:36" ht="18" x14ac:dyDescent="0.25">
      <c r="D1053" s="633"/>
      <c r="E1053" s="633"/>
      <c r="F1053" s="633"/>
      <c r="G1053" s="633"/>
      <c r="H1053" s="633"/>
      <c r="I1053" s="633"/>
      <c r="J1053" s="633"/>
      <c r="K1053" s="633"/>
      <c r="L1053" s="633"/>
      <c r="M1053" s="633"/>
      <c r="N1053" s="633"/>
      <c r="O1053" s="624" t="s">
        <v>6</v>
      </c>
      <c r="P1053" s="624"/>
      <c r="Q1053" s="624"/>
      <c r="R1053" s="624"/>
      <c r="S1053" s="624"/>
      <c r="T1053" s="624"/>
      <c r="U1053" s="624"/>
      <c r="V1053" s="624"/>
      <c r="W1053" s="624"/>
      <c r="X1053" s="624"/>
      <c r="Y1053" s="642" t="s">
        <v>443</v>
      </c>
      <c r="Z1053" s="642"/>
      <c r="AA1053" s="642"/>
      <c r="AB1053" s="13"/>
      <c r="AC1053" s="13"/>
      <c r="AD1053" s="13"/>
      <c r="AE1053" s="13"/>
      <c r="AF1053" s="13"/>
      <c r="AG1053" s="7"/>
      <c r="AH1053" s="7"/>
      <c r="AJ1053">
        <v>1446991.17</v>
      </c>
    </row>
    <row r="1054" spans="4:36" ht="13.5" customHeight="1" x14ac:dyDescent="0.25">
      <c r="D1054" s="612"/>
      <c r="E1054" s="612"/>
      <c r="F1054" s="612"/>
      <c r="G1054" s="612"/>
      <c r="H1054" s="612"/>
      <c r="I1054" s="612"/>
      <c r="J1054" s="612"/>
      <c r="K1054" s="612"/>
      <c r="L1054" s="612"/>
      <c r="M1054" s="612"/>
      <c r="N1054" s="612"/>
      <c r="O1054" s="14"/>
      <c r="P1054" s="14"/>
      <c r="Q1054" s="405"/>
      <c r="R1054" s="405"/>
      <c r="S1054" s="409"/>
      <c r="T1054" s="11"/>
      <c r="U1054" s="11"/>
      <c r="V1054" s="9"/>
      <c r="W1054" s="9"/>
      <c r="X1054" s="9"/>
      <c r="Y1054" s="218"/>
      <c r="Z1054" s="9"/>
      <c r="AA1054" s="9"/>
      <c r="AB1054" s="9"/>
      <c r="AC1054" s="9"/>
      <c r="AD1054" s="9"/>
      <c r="AE1054" s="9"/>
      <c r="AF1054" s="9"/>
      <c r="AG1054" s="7"/>
      <c r="AH1054" s="7"/>
      <c r="AJ1054">
        <f>SUM(AJ1047:AJ1053)</f>
        <v>17701453.710000001</v>
      </c>
    </row>
    <row r="1055" spans="4:36" ht="15.75" x14ac:dyDescent="0.25"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23"/>
      <c r="U1055" s="23"/>
      <c r="V1055" s="613" t="s">
        <v>7</v>
      </c>
      <c r="W1055" s="613"/>
      <c r="X1055" s="613"/>
      <c r="Y1055" s="613"/>
      <c r="Z1055" s="613"/>
      <c r="AA1055" s="614">
        <f>Y1080</f>
        <v>288</v>
      </c>
      <c r="AB1055" s="614"/>
      <c r="AC1055" s="614"/>
      <c r="AD1055" s="614"/>
      <c r="AE1055" s="614"/>
      <c r="AF1055" s="614"/>
      <c r="AG1055" s="7"/>
      <c r="AH1055" s="7"/>
    </row>
    <row r="1056" spans="4:36" ht="18.75" customHeight="1" x14ac:dyDescent="0.25">
      <c r="D1056" s="615" t="s">
        <v>8</v>
      </c>
      <c r="E1056" s="615"/>
      <c r="F1056" s="615"/>
      <c r="G1056" s="615"/>
      <c r="H1056" s="615"/>
      <c r="I1056" s="616" t="s">
        <v>9</v>
      </c>
      <c r="J1056" s="616"/>
      <c r="K1056" s="616"/>
      <c r="L1056" s="616"/>
      <c r="M1056" s="616"/>
      <c r="N1056" s="616"/>
      <c r="O1056" s="616"/>
      <c r="P1056" s="616"/>
      <c r="Q1056" s="616"/>
      <c r="R1056" s="410"/>
      <c r="S1056" s="410"/>
      <c r="T1056" s="410"/>
      <c r="U1056" s="410"/>
      <c r="V1056" s="9"/>
      <c r="W1056" s="9"/>
      <c r="X1056" s="9"/>
      <c r="Y1056" s="218"/>
      <c r="Z1056" s="218"/>
      <c r="AA1056" s="218"/>
      <c r="AB1056" s="9"/>
      <c r="AC1056" s="9"/>
      <c r="AD1056" s="9"/>
      <c r="AE1056" s="9"/>
      <c r="AF1056" s="9"/>
      <c r="AG1056" s="7"/>
      <c r="AH1056" s="7"/>
    </row>
    <row r="1057" spans="4:35" ht="18" customHeight="1" x14ac:dyDescent="0.25">
      <c r="D1057" s="617" t="s">
        <v>10</v>
      </c>
      <c r="E1057" s="617"/>
      <c r="F1057" s="617"/>
      <c r="G1057" s="617"/>
      <c r="H1057" s="617"/>
      <c r="I1057" s="617"/>
      <c r="J1057" s="617"/>
      <c r="K1057" s="638" t="s">
        <v>376</v>
      </c>
      <c r="L1057" s="638"/>
      <c r="M1057" s="638"/>
      <c r="N1057" s="638"/>
      <c r="O1057" s="638"/>
      <c r="P1057" s="638"/>
      <c r="Q1057" s="638"/>
      <c r="R1057" s="638"/>
      <c r="S1057" s="638"/>
      <c r="T1057" s="638"/>
      <c r="U1057" s="638"/>
      <c r="V1057" s="638"/>
      <c r="W1057" s="638"/>
      <c r="X1057" s="638"/>
      <c r="Y1057" s="551" t="s">
        <v>11</v>
      </c>
      <c r="Z1057" s="551"/>
      <c r="AA1057" s="551"/>
      <c r="AB1057" s="551"/>
      <c r="AC1057" s="626">
        <v>26191823</v>
      </c>
      <c r="AD1057" s="626"/>
      <c r="AE1057" s="626"/>
      <c r="AF1057" s="626"/>
      <c r="AG1057" s="7"/>
      <c r="AH1057" s="7"/>
    </row>
    <row r="1058" spans="4:35" x14ac:dyDescent="0.25">
      <c r="D1058" s="617" t="s">
        <v>12</v>
      </c>
      <c r="E1058" s="617"/>
      <c r="F1058" s="617"/>
      <c r="G1058" s="617"/>
      <c r="H1058" s="617"/>
      <c r="I1058" s="551"/>
      <c r="J1058" s="551"/>
      <c r="K1058" s="551"/>
      <c r="L1058" s="551"/>
      <c r="M1058" s="551"/>
      <c r="N1058" s="551"/>
      <c r="O1058" s="551"/>
      <c r="P1058" s="551"/>
      <c r="Q1058" s="551"/>
      <c r="R1058" s="551"/>
      <c r="S1058" s="551"/>
      <c r="T1058" s="551"/>
      <c r="U1058" s="551"/>
      <c r="V1058" s="551"/>
      <c r="W1058" s="551"/>
      <c r="X1058" s="405"/>
      <c r="Y1058" s="551" t="s">
        <v>11</v>
      </c>
      <c r="Z1058" s="551"/>
      <c r="AA1058" s="551"/>
      <c r="AB1058" s="551"/>
      <c r="AC1058" s="619"/>
      <c r="AD1058" s="619"/>
      <c r="AE1058" s="619"/>
      <c r="AF1058" s="619"/>
      <c r="AG1058" s="7"/>
      <c r="AH1058" s="7"/>
    </row>
    <row r="1059" spans="4:35" ht="15.75" x14ac:dyDescent="0.25">
      <c r="D1059" s="583" t="s">
        <v>13</v>
      </c>
      <c r="E1059" s="583"/>
      <c r="F1059" s="583"/>
      <c r="G1059" s="583"/>
      <c r="H1059" s="583"/>
      <c r="I1059" s="639" t="s">
        <v>494</v>
      </c>
      <c r="J1059" s="639"/>
      <c r="K1059" s="639"/>
      <c r="L1059" s="639"/>
      <c r="M1059" s="639"/>
      <c r="N1059" s="639"/>
      <c r="O1059" s="639"/>
      <c r="P1059" s="639"/>
      <c r="Q1059" s="639"/>
      <c r="R1059" s="639"/>
      <c r="S1059" s="639"/>
      <c r="T1059" s="639"/>
      <c r="U1059" s="639"/>
      <c r="V1059" s="639"/>
      <c r="W1059" s="639"/>
      <c r="X1059" s="639"/>
      <c r="Y1059" s="639"/>
      <c r="Z1059" s="639"/>
      <c r="AA1059" s="639"/>
      <c r="AB1059" s="639"/>
      <c r="AC1059" s="639"/>
      <c r="AD1059" s="639"/>
      <c r="AE1059" s="639"/>
      <c r="AF1059" s="639"/>
      <c r="AG1059" s="7"/>
      <c r="AH1059" s="7"/>
    </row>
    <row r="1060" spans="4:35" ht="11.25" customHeight="1" x14ac:dyDescent="0.25">
      <c r="D1060" s="404"/>
      <c r="E1060" s="404"/>
      <c r="F1060" s="404"/>
      <c r="G1060" s="404"/>
      <c r="H1060" s="405"/>
      <c r="I1060" s="617"/>
      <c r="J1060" s="617"/>
      <c r="K1060" s="617"/>
      <c r="L1060" s="617"/>
      <c r="M1060" s="617"/>
      <c r="N1060" s="617"/>
      <c r="O1060" s="617"/>
      <c r="P1060" s="617"/>
      <c r="Q1060" s="617"/>
      <c r="R1060" s="617"/>
      <c r="S1060" s="617"/>
      <c r="T1060" s="617"/>
      <c r="U1060" s="617"/>
      <c r="V1060" s="617"/>
      <c r="W1060" s="617"/>
      <c r="X1060" s="617"/>
      <c r="Y1060" s="617"/>
      <c r="Z1060" s="617"/>
      <c r="AA1060" s="617"/>
      <c r="AB1060" s="617"/>
      <c r="AC1060" s="617"/>
      <c r="AD1060" s="617"/>
      <c r="AE1060" s="617"/>
      <c r="AF1060" s="617"/>
      <c r="AG1060" s="7"/>
      <c r="AH1060" s="7"/>
    </row>
    <row r="1061" spans="4:35" ht="12.75" customHeight="1" x14ac:dyDescent="0.25">
      <c r="D1061" s="551" t="s">
        <v>14</v>
      </c>
      <c r="E1061" s="551"/>
      <c r="F1061" s="551"/>
      <c r="G1061" s="551"/>
      <c r="H1061" s="551"/>
      <c r="I1061" s="640" t="s">
        <v>493</v>
      </c>
      <c r="J1061" s="640"/>
      <c r="K1061" s="640"/>
      <c r="L1061" s="640"/>
      <c r="M1061" s="640"/>
      <c r="N1061" s="640"/>
      <c r="O1061" s="640"/>
      <c r="P1061" s="640"/>
      <c r="Q1061" s="640"/>
      <c r="R1061" s="640"/>
      <c r="S1061" s="640"/>
      <c r="T1061" s="640"/>
      <c r="U1061" s="640"/>
      <c r="V1061" s="640"/>
      <c r="W1061" s="640"/>
      <c r="X1061" s="640"/>
      <c r="Y1061" s="640"/>
      <c r="Z1061" s="640"/>
      <c r="AA1061" s="640"/>
      <c r="AB1061" s="640"/>
      <c r="AC1061" s="640"/>
      <c r="AD1061" s="640"/>
      <c r="AE1061" s="640"/>
      <c r="AF1061" s="640"/>
      <c r="AG1061" s="640"/>
      <c r="AH1061" s="7"/>
    </row>
    <row r="1062" spans="4:35" ht="13.5" customHeight="1" x14ac:dyDescent="0.25">
      <c r="D1062" s="404"/>
      <c r="E1062" s="405"/>
      <c r="F1062" s="405"/>
      <c r="G1062" s="405"/>
      <c r="H1062" s="405"/>
      <c r="I1062" s="640"/>
      <c r="J1062" s="640"/>
      <c r="K1062" s="640"/>
      <c r="L1062" s="640"/>
      <c r="M1062" s="640"/>
      <c r="N1062" s="640"/>
      <c r="O1062" s="640"/>
      <c r="P1062" s="640"/>
      <c r="Q1062" s="640"/>
      <c r="R1062" s="640"/>
      <c r="S1062" s="640"/>
      <c r="T1062" s="640"/>
      <c r="U1062" s="640"/>
      <c r="V1062" s="640"/>
      <c r="W1062" s="640"/>
      <c r="X1062" s="640"/>
      <c r="Y1062" s="640"/>
      <c r="Z1062" s="640"/>
      <c r="AA1062" s="640"/>
      <c r="AB1062" s="640"/>
      <c r="AC1062" s="640"/>
      <c r="AD1062" s="640"/>
      <c r="AE1062" s="640"/>
      <c r="AF1062" s="640"/>
      <c r="AG1062" s="640"/>
      <c r="AH1062" s="7"/>
    </row>
    <row r="1063" spans="4:35" ht="15.75" x14ac:dyDescent="0.25">
      <c r="D1063" s="403"/>
      <c r="E1063" s="403"/>
      <c r="F1063" s="403"/>
      <c r="G1063" s="403"/>
      <c r="H1063" s="403"/>
      <c r="I1063" s="403"/>
      <c r="J1063" s="403"/>
      <c r="K1063" s="403"/>
      <c r="L1063" s="641"/>
      <c r="M1063" s="641"/>
      <c r="N1063" s="641"/>
      <c r="O1063" s="641"/>
      <c r="P1063" s="641"/>
      <c r="Q1063" s="641"/>
      <c r="R1063" s="641"/>
      <c r="S1063" s="641"/>
      <c r="T1063" s="641"/>
      <c r="U1063" s="641"/>
      <c r="V1063" s="641"/>
      <c r="W1063" s="641"/>
      <c r="X1063" s="641"/>
      <c r="Y1063" s="641"/>
      <c r="Z1063" s="411"/>
      <c r="AA1063" s="575"/>
      <c r="AB1063" s="575"/>
      <c r="AC1063" s="575"/>
      <c r="AD1063" s="575"/>
      <c r="AE1063" s="575"/>
      <c r="AF1063" s="575"/>
      <c r="AG1063" s="7"/>
      <c r="AH1063" s="7"/>
    </row>
    <row r="1064" spans="4:35" ht="15.75" x14ac:dyDescent="0.25">
      <c r="D1064" s="586" t="s">
        <v>15</v>
      </c>
      <c r="E1064" s="586"/>
      <c r="F1064" s="586"/>
      <c r="G1064" s="586"/>
      <c r="H1064" s="586"/>
      <c r="I1064" s="586"/>
      <c r="J1064" s="586"/>
      <c r="K1064" s="586"/>
      <c r="L1064" s="586"/>
      <c r="M1064" s="586"/>
      <c r="N1064" s="586"/>
      <c r="O1064" s="586"/>
      <c r="P1064" s="586"/>
      <c r="Q1064" s="586"/>
      <c r="R1064" s="586"/>
      <c r="S1064" s="586"/>
      <c r="T1064" s="586"/>
      <c r="U1064" s="586"/>
      <c r="V1064" s="586"/>
      <c r="W1064" s="586"/>
      <c r="X1064" s="586"/>
      <c r="Y1064" s="586"/>
      <c r="Z1064" s="586"/>
      <c r="AA1064" s="586"/>
      <c r="AB1064" s="586"/>
      <c r="AC1064" s="586"/>
      <c r="AD1064" s="586"/>
      <c r="AE1064" s="586"/>
      <c r="AF1064" s="586"/>
      <c r="AG1064" s="7"/>
      <c r="AH1064" s="7"/>
    </row>
    <row r="1065" spans="4:35" x14ac:dyDescent="0.25">
      <c r="D1065" s="9"/>
      <c r="E1065" s="587"/>
      <c r="F1065" s="587"/>
      <c r="G1065" s="587"/>
      <c r="H1065" s="588"/>
      <c r="I1065" s="588"/>
      <c r="J1065" s="588"/>
      <c r="K1065" s="587"/>
      <c r="L1065" s="587"/>
      <c r="M1065" s="587"/>
      <c r="N1065" s="587"/>
      <c r="O1065" s="587"/>
      <c r="P1065" s="587"/>
      <c r="Q1065" s="589"/>
      <c r="R1065" s="589"/>
      <c r="S1065" s="589"/>
      <c r="T1065" s="589"/>
      <c r="U1065" s="410"/>
      <c r="V1065" s="590"/>
      <c r="W1065" s="590"/>
      <c r="X1065" s="590"/>
      <c r="Y1065" s="405"/>
      <c r="Z1065" s="405"/>
      <c r="AA1065" s="591"/>
      <c r="AB1065" s="591"/>
      <c r="AC1065" s="591"/>
      <c r="AD1065" s="591"/>
      <c r="AE1065" s="591"/>
      <c r="AF1065" s="591"/>
      <c r="AG1065" s="7"/>
      <c r="AH1065" s="7"/>
    </row>
    <row r="1066" spans="4:35" x14ac:dyDescent="0.25">
      <c r="D1066" s="218"/>
      <c r="E1066" s="592"/>
      <c r="F1066" s="593"/>
      <c r="G1066" s="594"/>
      <c r="H1066" s="592"/>
      <c r="I1066" s="593"/>
      <c r="J1066" s="594"/>
      <c r="K1066" s="592"/>
      <c r="L1066" s="593"/>
      <c r="M1066" s="594"/>
      <c r="N1066" s="592"/>
      <c r="O1066" s="593"/>
      <c r="P1066" s="594"/>
      <c r="Q1066" s="592"/>
      <c r="R1066" s="593"/>
      <c r="S1066" s="593"/>
      <c r="T1066" s="594"/>
      <c r="U1066" s="100"/>
      <c r="V1066" s="595"/>
      <c r="W1066" s="596"/>
      <c r="X1066" s="597"/>
      <c r="Y1066" s="413"/>
      <c r="Z1066" s="15"/>
      <c r="AA1066" s="592"/>
      <c r="AB1066" s="593"/>
      <c r="AC1066" s="593"/>
      <c r="AD1066" s="593"/>
      <c r="AE1066" s="593"/>
      <c r="AF1066" s="594"/>
      <c r="AG1066" s="7"/>
      <c r="AH1066" s="7"/>
    </row>
    <row r="1067" spans="4:35" ht="16.5" thickBot="1" x14ac:dyDescent="0.3">
      <c r="D1067" s="409"/>
      <c r="E1067" s="409"/>
      <c r="F1067" s="409"/>
      <c r="G1067" s="409"/>
      <c r="H1067" s="409"/>
      <c r="I1067" s="409"/>
      <c r="J1067" s="409"/>
      <c r="K1067" s="409"/>
      <c r="L1067" s="409"/>
      <c r="M1067" s="409"/>
      <c r="N1067" s="409"/>
      <c r="O1067" s="409"/>
      <c r="P1067" s="409"/>
      <c r="Q1067" s="409"/>
      <c r="R1067" s="409"/>
      <c r="S1067" s="409"/>
      <c r="T1067" s="409"/>
      <c r="U1067" s="598" t="s">
        <v>18</v>
      </c>
      <c r="V1067" s="598"/>
      <c r="W1067" s="598"/>
      <c r="X1067" s="598"/>
      <c r="Y1067" s="598"/>
      <c r="Z1067" s="599"/>
      <c r="AA1067" s="635">
        <f>Y1080-AA1066</f>
        <v>288</v>
      </c>
      <c r="AB1067" s="636"/>
      <c r="AC1067" s="636"/>
      <c r="AD1067" s="636"/>
      <c r="AE1067" s="636"/>
      <c r="AF1067" s="637"/>
      <c r="AG1067" s="7"/>
      <c r="AH1067" s="7"/>
    </row>
    <row r="1068" spans="4:35" x14ac:dyDescent="0.25">
      <c r="D1068" s="9"/>
      <c r="E1068" s="9"/>
      <c r="F1068" s="9"/>
      <c r="G1068" s="9"/>
      <c r="H1068" s="603" t="s">
        <v>19</v>
      </c>
      <c r="I1068" s="603"/>
      <c r="J1068" s="603"/>
      <c r="K1068" s="603"/>
      <c r="L1068" s="603"/>
      <c r="M1068" s="603"/>
      <c r="N1068" s="603"/>
      <c r="O1068" s="603"/>
      <c r="P1068" s="603"/>
      <c r="Q1068" s="603"/>
      <c r="R1068" s="603"/>
      <c r="S1068" s="603"/>
      <c r="T1068" s="603"/>
      <c r="U1068" s="603"/>
      <c r="V1068" s="603"/>
      <c r="W1068" s="603"/>
      <c r="X1068" s="604"/>
      <c r="Y1068" s="604"/>
      <c r="Z1068" s="604"/>
      <c r="AA1068" s="604"/>
      <c r="AB1068" s="604"/>
      <c r="AC1068" s="604"/>
      <c r="AD1068" s="604"/>
      <c r="AE1068" s="9"/>
      <c r="AF1068" s="9"/>
      <c r="AG1068" s="7"/>
      <c r="AH1068" s="7"/>
    </row>
    <row r="1069" spans="4:35" x14ac:dyDescent="0.25">
      <c r="D1069" s="9"/>
      <c r="E1069" s="9"/>
      <c r="F1069" s="9"/>
      <c r="G1069" s="9"/>
      <c r="H1069" s="567" t="s">
        <v>20</v>
      </c>
      <c r="I1069" s="568"/>
      <c r="J1069" s="567" t="s">
        <v>21</v>
      </c>
      <c r="K1069" s="568"/>
      <c r="L1069" s="567" t="s">
        <v>22</v>
      </c>
      <c r="M1069" s="568"/>
      <c r="N1069" s="567" t="s">
        <v>55</v>
      </c>
      <c r="O1069" s="568"/>
      <c r="P1069" s="567" t="s">
        <v>23</v>
      </c>
      <c r="Q1069" s="568"/>
      <c r="R1069" s="567" t="s">
        <v>24</v>
      </c>
      <c r="S1069" s="568"/>
      <c r="T1069" s="567" t="s">
        <v>25</v>
      </c>
      <c r="U1069" s="568"/>
      <c r="V1069" s="569" t="s">
        <v>26</v>
      </c>
      <c r="W1069" s="570"/>
      <c r="X1069" s="145" t="s">
        <v>56</v>
      </c>
      <c r="Y1069" s="571" t="s">
        <v>27</v>
      </c>
      <c r="Z1069" s="572"/>
      <c r="AA1069" s="572"/>
      <c r="AB1069" s="572"/>
      <c r="AC1069" s="572"/>
      <c r="AD1069" s="573"/>
      <c r="AE1069" s="16"/>
      <c r="AF1069" s="16"/>
      <c r="AG1069" s="7"/>
      <c r="AH1069" s="7"/>
    </row>
    <row r="1070" spans="4:35" ht="15.75" x14ac:dyDescent="0.25">
      <c r="D1070" s="9"/>
      <c r="E1070" s="9"/>
      <c r="F1070" s="9"/>
      <c r="G1070" s="9"/>
      <c r="H1070" s="529"/>
      <c r="I1070" s="530"/>
      <c r="J1070" s="529"/>
      <c r="K1070" s="530"/>
      <c r="L1070" s="529"/>
      <c r="M1070" s="530"/>
      <c r="N1070" s="529"/>
      <c r="O1070" s="530"/>
      <c r="P1070" s="529" t="s">
        <v>294</v>
      </c>
      <c r="Q1070" s="530"/>
      <c r="R1070" s="562" t="s">
        <v>67</v>
      </c>
      <c r="S1070" s="563"/>
      <c r="T1070" s="562" t="s">
        <v>35</v>
      </c>
      <c r="U1070" s="563"/>
      <c r="V1070" s="529" t="s">
        <v>28</v>
      </c>
      <c r="W1070" s="530"/>
      <c r="X1070" s="146"/>
      <c r="Y1070" s="531">
        <v>288</v>
      </c>
      <c r="Z1070" s="532"/>
      <c r="AA1070" s="532"/>
      <c r="AB1070" s="532"/>
      <c r="AC1070" s="532"/>
      <c r="AD1070" s="533"/>
      <c r="AE1070" s="16"/>
      <c r="AF1070" s="16"/>
      <c r="AG1070" s="7"/>
      <c r="AH1070" s="7"/>
    </row>
    <row r="1071" spans="4:35" ht="15.75" x14ac:dyDescent="0.25">
      <c r="D1071" s="9"/>
      <c r="E1071" s="9"/>
      <c r="F1071" s="9"/>
      <c r="G1071" s="9"/>
      <c r="H1071" s="562"/>
      <c r="I1071" s="563"/>
      <c r="J1071" s="562"/>
      <c r="K1071" s="563"/>
      <c r="L1071" s="562"/>
      <c r="M1071" s="563"/>
      <c r="N1071" s="562"/>
      <c r="O1071" s="563"/>
      <c r="P1071" s="529"/>
      <c r="Q1071" s="530"/>
      <c r="R1071" s="562"/>
      <c r="S1071" s="563"/>
      <c r="T1071" s="562"/>
      <c r="U1071" s="563"/>
      <c r="V1071" s="529"/>
      <c r="W1071" s="530"/>
      <c r="X1071" s="30"/>
      <c r="Y1071" s="531"/>
      <c r="Z1071" s="532"/>
      <c r="AA1071" s="532"/>
      <c r="AB1071" s="532"/>
      <c r="AC1071" s="532"/>
      <c r="AD1071" s="533"/>
      <c r="AE1071" s="16"/>
      <c r="AF1071" s="16"/>
      <c r="AG1071" s="7"/>
      <c r="AH1071" s="7"/>
      <c r="AI1071" s="148">
        <f>Y1070+Y1071</f>
        <v>288</v>
      </c>
    </row>
    <row r="1072" spans="4:35" ht="15.75" x14ac:dyDescent="0.25">
      <c r="D1072" s="9"/>
      <c r="E1072" s="9"/>
      <c r="F1072" s="9"/>
      <c r="G1072" s="9"/>
      <c r="H1072" s="562"/>
      <c r="I1072" s="563"/>
      <c r="J1072" s="562"/>
      <c r="K1072" s="563"/>
      <c r="L1072" s="562"/>
      <c r="M1072" s="563"/>
      <c r="N1072" s="562"/>
      <c r="O1072" s="563"/>
      <c r="P1072" s="529"/>
      <c r="Q1072" s="530"/>
      <c r="R1072" s="562"/>
      <c r="S1072" s="563"/>
      <c r="T1072" s="562"/>
      <c r="U1072" s="563"/>
      <c r="V1072" s="529"/>
      <c r="W1072" s="530"/>
      <c r="X1072" s="30"/>
      <c r="Y1072" s="580"/>
      <c r="Z1072" s="581"/>
      <c r="AA1072" s="581"/>
      <c r="AB1072" s="581"/>
      <c r="AC1072" s="581"/>
      <c r="AD1072" s="582"/>
      <c r="AE1072" s="16" t="s">
        <v>44</v>
      </c>
      <c r="AF1072" s="16"/>
      <c r="AG1072" s="7"/>
      <c r="AH1072" s="7"/>
    </row>
    <row r="1073" spans="4:34" ht="15.75" x14ac:dyDescent="0.25">
      <c r="D1073" s="9"/>
      <c r="E1073" s="9"/>
      <c r="F1073" s="9"/>
      <c r="G1073" s="9"/>
      <c r="H1073" s="562"/>
      <c r="I1073" s="563"/>
      <c r="J1073" s="562"/>
      <c r="K1073" s="563"/>
      <c r="L1073" s="562"/>
      <c r="M1073" s="563"/>
      <c r="N1073" s="562"/>
      <c r="O1073" s="563"/>
      <c r="P1073" s="529"/>
      <c r="Q1073" s="530"/>
      <c r="R1073" s="562"/>
      <c r="S1073" s="563"/>
      <c r="T1073" s="562"/>
      <c r="U1073" s="563"/>
      <c r="V1073" s="529"/>
      <c r="W1073" s="530"/>
      <c r="X1073" s="30"/>
      <c r="Y1073" s="531"/>
      <c r="Z1073" s="532"/>
      <c r="AA1073" s="532"/>
      <c r="AB1073" s="532"/>
      <c r="AC1073" s="532"/>
      <c r="AD1073" s="533"/>
      <c r="AE1073" s="16"/>
      <c r="AF1073" s="16"/>
      <c r="AG1073" s="7"/>
      <c r="AH1073" s="7"/>
    </row>
    <row r="1074" spans="4:34" ht="15.75" x14ac:dyDescent="0.25">
      <c r="D1074" s="9"/>
      <c r="E1074" s="9"/>
      <c r="F1074" s="9"/>
      <c r="G1074" s="9"/>
      <c r="H1074" s="562"/>
      <c r="I1074" s="563"/>
      <c r="J1074" s="562"/>
      <c r="K1074" s="563"/>
      <c r="L1074" s="562"/>
      <c r="M1074" s="563"/>
      <c r="N1074" s="562"/>
      <c r="O1074" s="563"/>
      <c r="P1074" s="529"/>
      <c r="Q1074" s="530"/>
      <c r="R1074" s="562"/>
      <c r="S1074" s="563"/>
      <c r="T1074" s="562"/>
      <c r="U1074" s="563"/>
      <c r="V1074" s="529"/>
      <c r="W1074" s="530"/>
      <c r="X1074" s="30"/>
      <c r="Y1074" s="531"/>
      <c r="Z1074" s="532"/>
      <c r="AA1074" s="532"/>
      <c r="AB1074" s="532"/>
      <c r="AC1074" s="532"/>
      <c r="AD1074" s="533"/>
      <c r="AE1074" s="16"/>
      <c r="AF1074" s="16"/>
      <c r="AG1074" s="7"/>
      <c r="AH1074" s="7"/>
    </row>
    <row r="1075" spans="4:34" ht="15.75" x14ac:dyDescent="0.25">
      <c r="D1075" s="9"/>
      <c r="E1075" s="9"/>
      <c r="F1075" s="9"/>
      <c r="G1075" s="9"/>
      <c r="H1075" s="562"/>
      <c r="I1075" s="563"/>
      <c r="J1075" s="562"/>
      <c r="K1075" s="563"/>
      <c r="L1075" s="562"/>
      <c r="M1075" s="563"/>
      <c r="N1075" s="562"/>
      <c r="O1075" s="563"/>
      <c r="P1075" s="529"/>
      <c r="Q1075" s="530"/>
      <c r="R1075" s="562"/>
      <c r="S1075" s="563"/>
      <c r="T1075" s="562"/>
      <c r="U1075" s="563"/>
      <c r="V1075" s="529"/>
      <c r="W1075" s="530"/>
      <c r="X1075" s="30"/>
      <c r="Y1075" s="531"/>
      <c r="Z1075" s="532"/>
      <c r="AA1075" s="532"/>
      <c r="AB1075" s="532"/>
      <c r="AC1075" s="532"/>
      <c r="AD1075" s="533"/>
      <c r="AE1075" s="16"/>
      <c r="AF1075" s="16"/>
      <c r="AG1075" s="7"/>
      <c r="AH1075" s="7"/>
    </row>
    <row r="1076" spans="4:34" ht="15.75" x14ac:dyDescent="0.25">
      <c r="D1076" s="9"/>
      <c r="E1076" s="9"/>
      <c r="F1076" s="9"/>
      <c r="G1076" s="9"/>
      <c r="H1076" s="562"/>
      <c r="I1076" s="563"/>
      <c r="J1076" s="562"/>
      <c r="K1076" s="563"/>
      <c r="L1076" s="562"/>
      <c r="M1076" s="563"/>
      <c r="N1076" s="562"/>
      <c r="O1076" s="563"/>
      <c r="P1076" s="529"/>
      <c r="Q1076" s="530"/>
      <c r="R1076" s="562"/>
      <c r="S1076" s="563"/>
      <c r="T1076" s="529"/>
      <c r="U1076" s="530"/>
      <c r="V1076" s="529"/>
      <c r="W1076" s="530"/>
      <c r="X1076" s="30"/>
      <c r="Y1076" s="531"/>
      <c r="Z1076" s="532"/>
      <c r="AA1076" s="532"/>
      <c r="AB1076" s="532"/>
      <c r="AC1076" s="532"/>
      <c r="AD1076" s="533"/>
      <c r="AE1076" s="16"/>
      <c r="AF1076" s="16"/>
      <c r="AG1076" s="7"/>
      <c r="AH1076" s="7"/>
    </row>
    <row r="1077" spans="4:34" ht="15.75" x14ac:dyDescent="0.25">
      <c r="D1077" s="9"/>
      <c r="E1077" s="9"/>
      <c r="F1077" s="9"/>
      <c r="G1077" s="9"/>
      <c r="H1077" s="529"/>
      <c r="I1077" s="530"/>
      <c r="J1077" s="529"/>
      <c r="K1077" s="530"/>
      <c r="L1077" s="529"/>
      <c r="M1077" s="530"/>
      <c r="N1077" s="529"/>
      <c r="O1077" s="530"/>
      <c r="P1077" s="529"/>
      <c r="Q1077" s="530"/>
      <c r="R1077" s="529"/>
      <c r="S1077" s="530"/>
      <c r="T1077" s="529"/>
      <c r="U1077" s="530"/>
      <c r="V1077" s="529"/>
      <c r="W1077" s="530"/>
      <c r="X1077" s="30"/>
      <c r="Y1077" s="531"/>
      <c r="Z1077" s="532"/>
      <c r="AA1077" s="532"/>
      <c r="AB1077" s="532"/>
      <c r="AC1077" s="532"/>
      <c r="AD1077" s="533"/>
      <c r="AE1077" s="16"/>
      <c r="AF1077" s="16"/>
      <c r="AG1077" s="7"/>
      <c r="AH1077" s="7"/>
    </row>
    <row r="1078" spans="4:34" ht="15.75" x14ac:dyDescent="0.25">
      <c r="D1078" s="9"/>
      <c r="E1078" s="9"/>
      <c r="F1078" s="9"/>
      <c r="G1078" s="9"/>
      <c r="H1078" s="529"/>
      <c r="I1078" s="530"/>
      <c r="J1078" s="529"/>
      <c r="K1078" s="530"/>
      <c r="L1078" s="529"/>
      <c r="M1078" s="530"/>
      <c r="N1078" s="529"/>
      <c r="O1078" s="530"/>
      <c r="P1078" s="529"/>
      <c r="Q1078" s="530"/>
      <c r="R1078" s="529"/>
      <c r="S1078" s="530"/>
      <c r="T1078" s="529"/>
      <c r="U1078" s="530"/>
      <c r="V1078" s="529"/>
      <c r="W1078" s="530"/>
      <c r="X1078" s="30"/>
      <c r="Y1078" s="531"/>
      <c r="Z1078" s="532"/>
      <c r="AA1078" s="532"/>
      <c r="AB1078" s="532"/>
      <c r="AC1078" s="532"/>
      <c r="AD1078" s="533"/>
      <c r="AE1078" s="16"/>
      <c r="AF1078" s="16"/>
      <c r="AG1078" s="7"/>
      <c r="AH1078" s="7"/>
    </row>
    <row r="1079" spans="4:34" ht="15.75" x14ac:dyDescent="0.25">
      <c r="D1079" s="9"/>
      <c r="E1079" s="9"/>
      <c r="F1079" s="9"/>
      <c r="G1079" s="9"/>
      <c r="H1079" s="529"/>
      <c r="I1079" s="530"/>
      <c r="J1079" s="529"/>
      <c r="K1079" s="530"/>
      <c r="L1079" s="529"/>
      <c r="M1079" s="530"/>
      <c r="N1079" s="529"/>
      <c r="O1079" s="530"/>
      <c r="P1079" s="529"/>
      <c r="Q1079" s="530"/>
      <c r="R1079" s="529"/>
      <c r="S1079" s="530"/>
      <c r="T1079" s="529"/>
      <c r="U1079" s="530"/>
      <c r="V1079" s="529"/>
      <c r="W1079" s="530"/>
      <c r="X1079" s="30"/>
      <c r="Y1079" s="531"/>
      <c r="Z1079" s="532"/>
      <c r="AA1079" s="532"/>
      <c r="AB1079" s="532"/>
      <c r="AC1079" s="532"/>
      <c r="AD1079" s="533"/>
      <c r="AE1079" s="16"/>
      <c r="AF1079" s="16"/>
      <c r="AG1079" s="7"/>
      <c r="AH1079" s="7"/>
    </row>
    <row r="1080" spans="4:34" ht="16.5" thickBot="1" x14ac:dyDescent="0.3">
      <c r="D1080" s="9"/>
      <c r="E1080" s="9"/>
      <c r="F1080" s="9"/>
      <c r="G1080" s="9"/>
      <c r="H1080" s="534"/>
      <c r="I1080" s="535"/>
      <c r="J1080" s="534"/>
      <c r="K1080" s="535"/>
      <c r="L1080" s="534"/>
      <c r="M1080" s="535"/>
      <c r="N1080" s="534"/>
      <c r="O1080" s="535"/>
      <c r="P1080" s="534"/>
      <c r="Q1080" s="535"/>
      <c r="R1080" s="536"/>
      <c r="S1080" s="537"/>
      <c r="T1080" s="538" t="s">
        <v>29</v>
      </c>
      <c r="U1080" s="539"/>
      <c r="V1080" s="539"/>
      <c r="W1080" s="540"/>
      <c r="X1080" s="147"/>
      <c r="Y1080" s="541">
        <f>SUM(Y1070:AD1079)</f>
        <v>288</v>
      </c>
      <c r="Z1080" s="542"/>
      <c r="AA1080" s="542"/>
      <c r="AB1080" s="542"/>
      <c r="AC1080" s="542"/>
      <c r="AD1080" s="543"/>
      <c r="AE1080" s="9"/>
      <c r="AF1080" s="16"/>
      <c r="AG1080" s="7"/>
      <c r="AH1080" s="7"/>
    </row>
    <row r="1081" spans="4:34" ht="15.75" thickBot="1" x14ac:dyDescent="0.3">
      <c r="D1081" s="9"/>
      <c r="E1081" s="9"/>
      <c r="F1081" s="9"/>
      <c r="G1081" s="544" t="s">
        <v>30</v>
      </c>
      <c r="H1081" s="545"/>
      <c r="I1081" s="545"/>
      <c r="J1081" s="545"/>
      <c r="K1081" s="545"/>
      <c r="L1081" s="545"/>
      <c r="M1081" s="545"/>
      <c r="N1081" s="545"/>
      <c r="O1081" s="545"/>
      <c r="P1081" s="545"/>
      <c r="Q1081" s="545"/>
      <c r="R1081" s="546"/>
      <c r="S1081" s="22"/>
      <c r="T1081" s="544" t="s">
        <v>31</v>
      </c>
      <c r="U1081" s="545"/>
      <c r="V1081" s="545"/>
      <c r="W1081" s="545"/>
      <c r="X1081" s="545"/>
      <c r="Y1081" s="545"/>
      <c r="Z1081" s="545"/>
      <c r="AA1081" s="545"/>
      <c r="AB1081" s="545"/>
      <c r="AC1081" s="545"/>
      <c r="AD1081" s="545"/>
      <c r="AE1081" s="546"/>
      <c r="AF1081" s="16"/>
      <c r="AG1081" s="7"/>
      <c r="AH1081" s="7"/>
    </row>
    <row r="1082" spans="4:34" x14ac:dyDescent="0.25">
      <c r="D1082" s="218"/>
      <c r="E1082" s="218"/>
      <c r="F1082" s="218"/>
      <c r="G1082" s="547"/>
      <c r="H1082" s="548"/>
      <c r="I1082" s="548"/>
      <c r="J1082" s="548"/>
      <c r="K1082" s="548"/>
      <c r="L1082" s="548"/>
      <c r="M1082" s="548"/>
      <c r="N1082" s="548"/>
      <c r="O1082" s="548"/>
      <c r="P1082" s="548"/>
      <c r="Q1082" s="548"/>
      <c r="R1082" s="549"/>
      <c r="S1082" s="405"/>
      <c r="T1082" s="547"/>
      <c r="U1082" s="548"/>
      <c r="V1082" s="548"/>
      <c r="W1082" s="548"/>
      <c r="X1082" s="548"/>
      <c r="Y1082" s="548"/>
      <c r="Z1082" s="548"/>
      <c r="AA1082" s="548"/>
      <c r="AB1082" s="548"/>
      <c r="AC1082" s="548"/>
      <c r="AD1082" s="548"/>
      <c r="AE1082" s="549"/>
      <c r="AF1082" s="15"/>
      <c r="AG1082" s="7"/>
      <c r="AH1082" s="7"/>
    </row>
    <row r="1083" spans="4:34" x14ac:dyDescent="0.25">
      <c r="D1083" s="218"/>
      <c r="E1083" s="218"/>
      <c r="F1083" s="218"/>
      <c r="G1083" s="550"/>
      <c r="H1083" s="551"/>
      <c r="I1083" s="551"/>
      <c r="J1083" s="551"/>
      <c r="K1083" s="551"/>
      <c r="L1083" s="551"/>
      <c r="M1083" s="551"/>
      <c r="N1083" s="551"/>
      <c r="O1083" s="551"/>
      <c r="P1083" s="551"/>
      <c r="Q1083" s="551"/>
      <c r="R1083" s="552"/>
      <c r="S1083" s="405"/>
      <c r="T1083" s="550"/>
      <c r="U1083" s="551"/>
      <c r="V1083" s="551"/>
      <c r="W1083" s="551"/>
      <c r="X1083" s="551"/>
      <c r="Y1083" s="551"/>
      <c r="Z1083" s="551"/>
      <c r="AA1083" s="551"/>
      <c r="AB1083" s="551"/>
      <c r="AC1083" s="551"/>
      <c r="AD1083" s="551"/>
      <c r="AE1083" s="552"/>
      <c r="AF1083" s="15"/>
      <c r="AG1083" s="7"/>
      <c r="AH1083" s="7"/>
    </row>
    <row r="1084" spans="4:34" x14ac:dyDescent="0.25">
      <c r="D1084" s="218"/>
      <c r="E1084" s="218"/>
      <c r="F1084" s="218"/>
      <c r="G1084" s="550"/>
      <c r="H1084" s="551"/>
      <c r="I1084" s="551"/>
      <c r="J1084" s="551"/>
      <c r="K1084" s="551"/>
      <c r="L1084" s="551"/>
      <c r="M1084" s="551"/>
      <c r="N1084" s="551"/>
      <c r="O1084" s="551"/>
      <c r="P1084" s="551"/>
      <c r="Q1084" s="551"/>
      <c r="R1084" s="552"/>
      <c r="S1084" s="405"/>
      <c r="T1084" s="550"/>
      <c r="U1084" s="551"/>
      <c r="V1084" s="551"/>
      <c r="W1084" s="551"/>
      <c r="X1084" s="551"/>
      <c r="Y1084" s="551"/>
      <c r="Z1084" s="551"/>
      <c r="AA1084" s="551"/>
      <c r="AB1084" s="551"/>
      <c r="AC1084" s="551"/>
      <c r="AD1084" s="551"/>
      <c r="AE1084" s="552"/>
      <c r="AF1084" s="15"/>
      <c r="AG1084" s="7"/>
      <c r="AH1084" s="7"/>
    </row>
    <row r="1085" spans="4:34" ht="15.75" thickBot="1" x14ac:dyDescent="0.3">
      <c r="D1085" s="218"/>
      <c r="E1085" s="218"/>
      <c r="F1085" s="218"/>
      <c r="G1085" s="553"/>
      <c r="H1085" s="554"/>
      <c r="I1085" s="554"/>
      <c r="J1085" s="554"/>
      <c r="K1085" s="554"/>
      <c r="L1085" s="554"/>
      <c r="M1085" s="554"/>
      <c r="N1085" s="554"/>
      <c r="O1085" s="554"/>
      <c r="P1085" s="554"/>
      <c r="Q1085" s="554"/>
      <c r="R1085" s="555"/>
      <c r="S1085" s="405"/>
      <c r="T1085" s="553"/>
      <c r="U1085" s="554"/>
      <c r="V1085" s="554"/>
      <c r="W1085" s="554"/>
      <c r="X1085" s="554"/>
      <c r="Y1085" s="554"/>
      <c r="Z1085" s="554"/>
      <c r="AA1085" s="554"/>
      <c r="AB1085" s="554"/>
      <c r="AC1085" s="554"/>
      <c r="AD1085" s="554"/>
      <c r="AE1085" s="555"/>
      <c r="AF1085" s="15"/>
      <c r="AG1085" s="7"/>
      <c r="AH1085" s="7"/>
    </row>
    <row r="1086" spans="4:34" ht="15.75" thickBot="1" x14ac:dyDescent="0.3">
      <c r="D1086" s="218"/>
      <c r="E1086" s="218"/>
      <c r="F1086" s="218"/>
      <c r="G1086" s="517" t="s">
        <v>32</v>
      </c>
      <c r="H1086" s="518"/>
      <c r="I1086" s="518"/>
      <c r="J1086" s="519">
        <v>45685</v>
      </c>
      <c r="K1086" s="519"/>
      <c r="L1086" s="519"/>
      <c r="M1086" s="519"/>
      <c r="N1086" s="519"/>
      <c r="O1086" s="519"/>
      <c r="P1086" s="519"/>
      <c r="Q1086" s="519"/>
      <c r="R1086" s="520"/>
      <c r="S1086" s="405"/>
      <c r="T1086" s="517" t="s">
        <v>32</v>
      </c>
      <c r="U1086" s="518"/>
      <c r="V1086" s="518"/>
      <c r="W1086" s="521"/>
      <c r="X1086" s="521"/>
      <c r="Y1086" s="521"/>
      <c r="Z1086" s="521"/>
      <c r="AA1086" s="521"/>
      <c r="AB1086" s="521"/>
      <c r="AC1086" s="521"/>
      <c r="AD1086" s="521"/>
      <c r="AE1086" s="522"/>
      <c r="AF1086" s="15"/>
      <c r="AG1086" s="7"/>
      <c r="AH1086" s="7"/>
    </row>
    <row r="1087" spans="4:34" ht="15.75" thickBot="1" x14ac:dyDescent="0.3">
      <c r="D1087" s="218"/>
      <c r="E1087" s="218"/>
      <c r="F1087" s="218"/>
      <c r="G1087" s="523" t="s">
        <v>33</v>
      </c>
      <c r="H1087" s="524"/>
      <c r="I1087" s="524"/>
      <c r="J1087" s="524"/>
      <c r="K1087" s="524"/>
      <c r="L1087" s="524"/>
      <c r="M1087" s="524"/>
      <c r="N1087" s="524"/>
      <c r="O1087" s="524"/>
      <c r="P1087" s="524"/>
      <c r="Q1087" s="524"/>
      <c r="R1087" s="525"/>
      <c r="S1087" s="7"/>
      <c r="T1087" s="523" t="s">
        <v>34</v>
      </c>
      <c r="U1087" s="524"/>
      <c r="V1087" s="524"/>
      <c r="W1087" s="524"/>
      <c r="X1087" s="524"/>
      <c r="Y1087" s="524"/>
      <c r="Z1087" s="524"/>
      <c r="AA1087" s="524"/>
      <c r="AB1087" s="524"/>
      <c r="AC1087" s="524"/>
      <c r="AD1087" s="524"/>
      <c r="AE1087" s="525"/>
      <c r="AF1087" s="15"/>
      <c r="AG1087" s="7"/>
      <c r="AH1087" s="7"/>
    </row>
    <row r="1088" spans="4:34" x14ac:dyDescent="0.25">
      <c r="D1088" s="218"/>
      <c r="E1088" s="218"/>
      <c r="F1088" s="218"/>
      <c r="G1088" s="526"/>
      <c r="H1088" s="527"/>
      <c r="I1088" s="527"/>
      <c r="J1088" s="527"/>
      <c r="K1088" s="527"/>
      <c r="L1088" s="527"/>
      <c r="M1088" s="527"/>
      <c r="N1088" s="527"/>
      <c r="O1088" s="527"/>
      <c r="P1088" s="527"/>
      <c r="Q1088" s="527"/>
      <c r="R1088" s="528"/>
      <c r="S1088" s="7"/>
      <c r="T1088" s="526"/>
      <c r="U1088" s="527"/>
      <c r="V1088" s="527"/>
      <c r="W1088" s="527"/>
      <c r="X1088" s="527"/>
      <c r="Y1088" s="527"/>
      <c r="Z1088" s="527"/>
      <c r="AA1088" s="527"/>
      <c r="AB1088" s="527"/>
      <c r="AC1088" s="527"/>
      <c r="AD1088" s="527"/>
      <c r="AE1088" s="528"/>
      <c r="AF1088" s="15"/>
      <c r="AG1088" s="7"/>
      <c r="AH1088" s="7"/>
    </row>
    <row r="1089" spans="4:34" x14ac:dyDescent="0.25">
      <c r="D1089" s="218"/>
      <c r="E1089" s="218"/>
      <c r="F1089" s="218"/>
      <c r="G1089" s="556"/>
      <c r="H1089" s="557"/>
      <c r="I1089" s="557"/>
      <c r="J1089" s="557"/>
      <c r="K1089" s="557"/>
      <c r="L1089" s="557"/>
      <c r="M1089" s="557"/>
      <c r="N1089" s="557"/>
      <c r="O1089" s="557"/>
      <c r="P1089" s="557"/>
      <c r="Q1089" s="557"/>
      <c r="R1089" s="558"/>
      <c r="S1089" s="7"/>
      <c r="T1089" s="556"/>
      <c r="U1089" s="557"/>
      <c r="V1089" s="557"/>
      <c r="W1089" s="557"/>
      <c r="X1089" s="557"/>
      <c r="Y1089" s="557"/>
      <c r="Z1089" s="557"/>
      <c r="AA1089" s="557"/>
      <c r="AB1089" s="557"/>
      <c r="AC1089" s="557"/>
      <c r="AD1089" s="557"/>
      <c r="AE1089" s="558"/>
      <c r="AF1089" s="218"/>
      <c r="AG1089" s="7"/>
      <c r="AH1089" s="7"/>
    </row>
    <row r="1090" spans="4:34" x14ac:dyDescent="0.25">
      <c r="D1090" s="218"/>
      <c r="E1090" s="218"/>
      <c r="F1090" s="218"/>
      <c r="G1090" s="556"/>
      <c r="H1090" s="557"/>
      <c r="I1090" s="557"/>
      <c r="J1090" s="557"/>
      <c r="K1090" s="557"/>
      <c r="L1090" s="557"/>
      <c r="M1090" s="557"/>
      <c r="N1090" s="557"/>
      <c r="O1090" s="557"/>
      <c r="P1090" s="557"/>
      <c r="Q1090" s="557"/>
      <c r="R1090" s="558"/>
      <c r="S1090" s="7"/>
      <c r="T1090" s="556"/>
      <c r="U1090" s="557"/>
      <c r="V1090" s="557"/>
      <c r="W1090" s="557"/>
      <c r="X1090" s="557"/>
      <c r="Y1090" s="557"/>
      <c r="Z1090" s="557"/>
      <c r="AA1090" s="557"/>
      <c r="AB1090" s="557"/>
      <c r="AC1090" s="557"/>
      <c r="AD1090" s="557"/>
      <c r="AE1090" s="558"/>
      <c r="AF1090" s="218"/>
      <c r="AG1090" s="7"/>
      <c r="AH1090" s="7"/>
    </row>
    <row r="1091" spans="4:34" ht="15.75" thickBot="1" x14ac:dyDescent="0.3">
      <c r="D1091" s="218"/>
      <c r="E1091" s="218"/>
      <c r="F1091" s="218"/>
      <c r="G1091" s="559"/>
      <c r="H1091" s="560"/>
      <c r="I1091" s="560"/>
      <c r="J1091" s="560"/>
      <c r="K1091" s="560"/>
      <c r="L1091" s="560"/>
      <c r="M1091" s="560"/>
      <c r="N1091" s="560"/>
      <c r="O1091" s="560"/>
      <c r="P1091" s="560"/>
      <c r="Q1091" s="560"/>
      <c r="R1091" s="561"/>
      <c r="S1091" s="7"/>
      <c r="T1091" s="559"/>
      <c r="U1091" s="560"/>
      <c r="V1091" s="560"/>
      <c r="W1091" s="560"/>
      <c r="X1091" s="560"/>
      <c r="Y1091" s="560"/>
      <c r="Z1091" s="560"/>
      <c r="AA1091" s="560"/>
      <c r="AB1091" s="560"/>
      <c r="AC1091" s="560"/>
      <c r="AD1091" s="560"/>
      <c r="AE1091" s="561"/>
      <c r="AF1091" s="218"/>
      <c r="AG1091" s="7"/>
      <c r="AH1091" s="7"/>
    </row>
    <row r="1092" spans="4:34" ht="15.75" thickBot="1" x14ac:dyDescent="0.3">
      <c r="D1092" s="218"/>
      <c r="E1092" s="218"/>
      <c r="F1092" s="405"/>
      <c r="G1092" s="517" t="s">
        <v>32</v>
      </c>
      <c r="H1092" s="518"/>
      <c r="I1092" s="518"/>
      <c r="J1092" s="521"/>
      <c r="K1092" s="521"/>
      <c r="L1092" s="521"/>
      <c r="M1092" s="521"/>
      <c r="N1092" s="521"/>
      <c r="O1092" s="521"/>
      <c r="P1092" s="521"/>
      <c r="Q1092" s="521"/>
      <c r="R1092" s="522"/>
      <c r="S1092" s="7"/>
      <c r="T1092" s="517" t="s">
        <v>32</v>
      </c>
      <c r="U1092" s="518"/>
      <c r="V1092" s="518"/>
      <c r="W1092" s="521"/>
      <c r="X1092" s="521"/>
      <c r="Y1092" s="521"/>
      <c r="Z1092" s="521"/>
      <c r="AA1092" s="521"/>
      <c r="AB1092" s="521"/>
      <c r="AC1092" s="521"/>
      <c r="AD1092" s="521"/>
      <c r="AE1092" s="522"/>
      <c r="AF1092" s="218"/>
      <c r="AG1092" s="7"/>
      <c r="AH1092" s="7"/>
    </row>
    <row r="1093" spans="4:34" ht="15.75" thickBot="1" x14ac:dyDescent="0.3">
      <c r="D1093" s="7"/>
      <c r="E1093" s="7"/>
      <c r="F1093" s="7"/>
      <c r="G1093" s="523"/>
      <c r="H1093" s="524"/>
      <c r="I1093" s="524"/>
      <c r="J1093" s="524"/>
      <c r="K1093" s="524"/>
      <c r="L1093" s="524"/>
      <c r="M1093" s="524"/>
      <c r="N1093" s="524"/>
      <c r="O1093" s="524"/>
      <c r="P1093" s="524"/>
      <c r="Q1093" s="524"/>
      <c r="R1093" s="525"/>
      <c r="S1093" s="7"/>
      <c r="T1093" s="523"/>
      <c r="U1093" s="524"/>
      <c r="V1093" s="524"/>
      <c r="W1093" s="524"/>
      <c r="X1093" s="524"/>
      <c r="Y1093" s="524"/>
      <c r="Z1093" s="524"/>
      <c r="AA1093" s="524"/>
      <c r="AB1093" s="524"/>
      <c r="AC1093" s="524"/>
      <c r="AD1093" s="524"/>
      <c r="AE1093" s="525"/>
      <c r="AF1093" s="7"/>
      <c r="AG1093" s="7"/>
      <c r="AH1093" s="7"/>
    </row>
    <row r="1094" spans="4:34" x14ac:dyDescent="0.25">
      <c r="D1094" s="7"/>
      <c r="E1094" s="488"/>
      <c r="F1094" s="620" t="s">
        <v>36</v>
      </c>
      <c r="G1094" s="620"/>
      <c r="H1094" s="620"/>
      <c r="I1094" s="620"/>
      <c r="J1094" s="620"/>
      <c r="K1094" s="620"/>
      <c r="L1094" s="620"/>
      <c r="M1094" s="620"/>
      <c r="N1094" s="620"/>
      <c r="O1094" s="620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</row>
    <row r="1095" spans="4:34" x14ac:dyDescent="0.25">
      <c r="D1095" s="412"/>
      <c r="E1095" s="483"/>
      <c r="F1095" s="620" t="s">
        <v>0</v>
      </c>
      <c r="G1095" s="620"/>
      <c r="H1095" s="620"/>
      <c r="I1095" s="620"/>
      <c r="J1095" s="620"/>
      <c r="K1095" s="620"/>
      <c r="L1095" s="620"/>
      <c r="M1095" s="620"/>
      <c r="N1095" s="620"/>
      <c r="O1095" s="620"/>
      <c r="P1095" s="10"/>
      <c r="Q1095" s="403"/>
      <c r="R1095" s="403"/>
      <c r="S1095" s="403"/>
      <c r="T1095" s="403"/>
      <c r="U1095" s="403"/>
      <c r="V1095" s="403"/>
      <c r="W1095" s="403"/>
      <c r="X1095" s="9"/>
      <c r="Y1095" s="9"/>
      <c r="Z1095" s="218"/>
      <c r="AA1095" s="9"/>
      <c r="AB1095" s="9"/>
      <c r="AC1095" s="9"/>
      <c r="AD1095" s="9"/>
      <c r="AE1095" s="9"/>
      <c r="AF1095" s="9"/>
      <c r="AG1095" s="9"/>
      <c r="AH1095" s="7"/>
    </row>
    <row r="1096" spans="4:34" x14ac:dyDescent="0.25">
      <c r="D1096" s="402"/>
      <c r="E1096" s="620" t="s">
        <v>1</v>
      </c>
      <c r="F1096" s="620"/>
      <c r="G1096" s="620"/>
      <c r="H1096" s="620"/>
      <c r="I1096" s="620"/>
      <c r="J1096" s="620"/>
      <c r="K1096" s="620"/>
      <c r="L1096" s="620"/>
      <c r="M1096" s="620"/>
      <c r="N1096" s="620"/>
      <c r="O1096" s="620"/>
      <c r="P1096" s="10"/>
      <c r="Q1096" s="11"/>
      <c r="R1096" s="11"/>
      <c r="S1096" s="218"/>
      <c r="T1096" s="405"/>
      <c r="U1096" s="405"/>
      <c r="V1096" s="405"/>
      <c r="W1096" s="583" t="s">
        <v>2</v>
      </c>
      <c r="X1096" s="583"/>
      <c r="Y1096" s="583"/>
      <c r="Z1096" s="12" t="s">
        <v>70</v>
      </c>
      <c r="AA1096" s="410" t="s">
        <v>46</v>
      </c>
      <c r="AB1096" s="621" t="s">
        <v>383</v>
      </c>
      <c r="AC1096" s="621"/>
      <c r="AD1096" s="621"/>
      <c r="AE1096" s="11" t="s">
        <v>3</v>
      </c>
      <c r="AF1096" s="622">
        <v>2025</v>
      </c>
      <c r="AG1096" s="622"/>
      <c r="AH1096" s="7"/>
    </row>
    <row r="1097" spans="4:34" x14ac:dyDescent="0.25">
      <c r="D1097" s="29"/>
      <c r="E1097" s="620" t="s">
        <v>4</v>
      </c>
      <c r="F1097" s="620"/>
      <c r="G1097" s="620"/>
      <c r="H1097" s="620"/>
      <c r="I1097" s="620"/>
      <c r="J1097" s="620"/>
      <c r="K1097" s="620"/>
      <c r="L1097" s="620"/>
      <c r="M1097" s="620"/>
      <c r="N1097" s="620"/>
      <c r="O1097" s="620"/>
      <c r="P1097" s="10"/>
      <c r="Q1097" s="403"/>
      <c r="R1097" s="410"/>
      <c r="S1097" s="410"/>
      <c r="T1097" s="410"/>
      <c r="U1097" s="410"/>
      <c r="V1097" s="410"/>
      <c r="W1097" s="410"/>
      <c r="X1097" s="410"/>
      <c r="Y1097" s="410"/>
      <c r="Z1097" s="405"/>
      <c r="AA1097" s="410"/>
      <c r="AB1097" s="9"/>
      <c r="AC1097" s="9"/>
      <c r="AD1097" s="9"/>
      <c r="AE1097" s="9"/>
      <c r="AF1097" s="9"/>
      <c r="AG1097" s="9"/>
      <c r="AH1097" s="7"/>
    </row>
    <row r="1098" spans="4:34" x14ac:dyDescent="0.25">
      <c r="D1098" s="29"/>
      <c r="E1098" s="634" t="s">
        <v>5</v>
      </c>
      <c r="F1098" s="634"/>
      <c r="G1098" s="634"/>
      <c r="H1098" s="634"/>
      <c r="I1098" s="634"/>
      <c r="J1098" s="634"/>
      <c r="K1098" s="634"/>
      <c r="L1098" s="634"/>
      <c r="M1098" s="634"/>
      <c r="N1098" s="634"/>
      <c r="O1098" s="634"/>
      <c r="P1098" s="10"/>
      <c r="Q1098" s="403"/>
      <c r="R1098" s="403"/>
      <c r="S1098" s="403"/>
      <c r="T1098" s="403"/>
      <c r="U1098" s="403"/>
      <c r="V1098" s="403"/>
      <c r="W1098" s="403"/>
      <c r="X1098" s="9"/>
      <c r="Y1098" s="9"/>
      <c r="Z1098" s="218"/>
      <c r="AA1098" s="9"/>
      <c r="AB1098" s="9"/>
      <c r="AC1098" s="9"/>
      <c r="AD1098" s="9"/>
      <c r="AE1098" s="9"/>
      <c r="AF1098" s="9"/>
      <c r="AG1098" s="9"/>
      <c r="AH1098" s="7"/>
    </row>
    <row r="1099" spans="4:34" ht="18" x14ac:dyDescent="0.25">
      <c r="D1099" s="4"/>
      <c r="E1099" s="633"/>
      <c r="F1099" s="633"/>
      <c r="G1099" s="633"/>
      <c r="H1099" s="633"/>
      <c r="I1099" s="633"/>
      <c r="J1099" s="633"/>
      <c r="K1099" s="633"/>
      <c r="L1099" s="633"/>
      <c r="M1099" s="633"/>
      <c r="N1099" s="633"/>
      <c r="O1099" s="633"/>
      <c r="P1099" s="624" t="s">
        <v>6</v>
      </c>
      <c r="Q1099" s="624"/>
      <c r="R1099" s="624"/>
      <c r="S1099" s="624"/>
      <c r="T1099" s="624"/>
      <c r="U1099" s="624"/>
      <c r="V1099" s="624"/>
      <c r="W1099" s="624"/>
      <c r="X1099" s="624"/>
      <c r="Y1099" s="624"/>
      <c r="Z1099" s="625" t="s">
        <v>444</v>
      </c>
      <c r="AA1099" s="625"/>
      <c r="AB1099" s="625"/>
      <c r="AC1099" s="13"/>
      <c r="AD1099" s="13"/>
      <c r="AE1099" s="13"/>
      <c r="AF1099" s="13"/>
      <c r="AG1099" s="13"/>
      <c r="AH1099" s="7"/>
    </row>
    <row r="1100" spans="4:34" x14ac:dyDescent="0.25">
      <c r="D1100" s="218"/>
      <c r="E1100" s="612"/>
      <c r="F1100" s="612"/>
      <c r="G1100" s="612"/>
      <c r="H1100" s="612"/>
      <c r="I1100" s="612"/>
      <c r="J1100" s="612"/>
      <c r="K1100" s="612"/>
      <c r="L1100" s="612"/>
      <c r="M1100" s="612"/>
      <c r="N1100" s="612"/>
      <c r="O1100" s="612"/>
      <c r="P1100" s="14"/>
      <c r="Q1100" s="14"/>
      <c r="R1100" s="405"/>
      <c r="S1100" s="405"/>
      <c r="T1100" s="409"/>
      <c r="U1100" s="11"/>
      <c r="V1100" s="11"/>
      <c r="W1100" s="9"/>
      <c r="X1100" s="9"/>
      <c r="Y1100" s="9"/>
      <c r="Z1100" s="218"/>
      <c r="AA1100" s="9"/>
      <c r="AB1100" s="9"/>
      <c r="AC1100" s="9"/>
      <c r="AD1100" s="9"/>
      <c r="AE1100" s="9"/>
      <c r="AF1100" s="9"/>
      <c r="AG1100" s="9"/>
      <c r="AH1100" s="7"/>
    </row>
    <row r="1101" spans="4:34" ht="15.75" x14ac:dyDescent="0.25">
      <c r="D1101" s="218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23"/>
      <c r="V1101" s="23"/>
      <c r="W1101" s="613" t="s">
        <v>7</v>
      </c>
      <c r="X1101" s="613"/>
      <c r="Y1101" s="613"/>
      <c r="Z1101" s="613"/>
      <c r="AA1101" s="613"/>
      <c r="AB1101" s="614">
        <f>Y1127</f>
        <v>631.74</v>
      </c>
      <c r="AC1101" s="614"/>
      <c r="AD1101" s="614"/>
      <c r="AE1101" s="614"/>
      <c r="AF1101" s="614"/>
      <c r="AG1101" s="614"/>
      <c r="AH1101" s="7"/>
    </row>
    <row r="1102" spans="4:34" x14ac:dyDescent="0.25">
      <c r="D1102" s="5"/>
      <c r="E1102" s="615" t="s">
        <v>8</v>
      </c>
      <c r="F1102" s="615"/>
      <c r="G1102" s="615"/>
      <c r="H1102" s="615"/>
      <c r="I1102" s="615"/>
      <c r="J1102" s="616" t="s">
        <v>9</v>
      </c>
      <c r="K1102" s="616"/>
      <c r="L1102" s="616"/>
      <c r="M1102" s="616"/>
      <c r="N1102" s="616"/>
      <c r="O1102" s="616"/>
      <c r="P1102" s="616"/>
      <c r="Q1102" s="616"/>
      <c r="R1102" s="616"/>
      <c r="S1102" s="410"/>
      <c r="T1102" s="410"/>
      <c r="U1102" s="410"/>
      <c r="V1102" s="410"/>
      <c r="W1102" s="9"/>
      <c r="X1102" s="9"/>
      <c r="Y1102" s="9"/>
      <c r="Z1102" s="218"/>
      <c r="AA1102" s="218"/>
      <c r="AB1102" s="218"/>
      <c r="AC1102" s="9"/>
      <c r="AD1102" s="9"/>
      <c r="AE1102" s="9"/>
      <c r="AF1102" s="9"/>
      <c r="AG1102" s="9"/>
      <c r="AH1102" s="7"/>
    </row>
    <row r="1103" spans="4:34" ht="18" x14ac:dyDescent="0.25">
      <c r="D1103" s="6"/>
      <c r="E1103" s="617" t="s">
        <v>10</v>
      </c>
      <c r="F1103" s="617"/>
      <c r="G1103" s="617"/>
      <c r="H1103" s="617"/>
      <c r="I1103" s="617"/>
      <c r="J1103" s="617"/>
      <c r="K1103" s="617"/>
      <c r="L1103" s="652" t="s">
        <v>453</v>
      </c>
      <c r="M1103" s="652"/>
      <c r="N1103" s="652"/>
      <c r="O1103" s="652"/>
      <c r="P1103" s="652"/>
      <c r="Q1103" s="652"/>
      <c r="R1103" s="652"/>
      <c r="S1103" s="652"/>
      <c r="T1103" s="652"/>
      <c r="U1103" s="652"/>
      <c r="V1103" s="652"/>
      <c r="W1103" s="652"/>
      <c r="X1103" s="652"/>
      <c r="Y1103" s="652"/>
      <c r="Z1103" s="551" t="s">
        <v>11</v>
      </c>
      <c r="AA1103" s="551"/>
      <c r="AB1103" s="551"/>
      <c r="AC1103" s="551"/>
      <c r="AD1103" s="626">
        <v>13462933</v>
      </c>
      <c r="AE1103" s="626"/>
      <c r="AF1103" s="626"/>
      <c r="AG1103" s="626"/>
      <c r="AH1103" s="7"/>
    </row>
    <row r="1104" spans="4:34" x14ac:dyDescent="0.25">
      <c r="D1104" s="14"/>
      <c r="E1104" s="617" t="s">
        <v>12</v>
      </c>
      <c r="F1104" s="617"/>
      <c r="G1104" s="617"/>
      <c r="H1104" s="617"/>
      <c r="I1104" s="617"/>
      <c r="J1104" s="551"/>
      <c r="K1104" s="551"/>
      <c r="L1104" s="551"/>
      <c r="M1104" s="551"/>
      <c r="N1104" s="551"/>
      <c r="O1104" s="551"/>
      <c r="P1104" s="551"/>
      <c r="Q1104" s="551"/>
      <c r="R1104" s="551"/>
      <c r="S1104" s="551"/>
      <c r="T1104" s="551"/>
      <c r="U1104" s="551"/>
      <c r="V1104" s="551"/>
      <c r="W1104" s="551"/>
      <c r="X1104" s="551"/>
      <c r="Y1104" s="405"/>
      <c r="Z1104" s="551" t="s">
        <v>11</v>
      </c>
      <c r="AA1104" s="551"/>
      <c r="AB1104" s="551"/>
      <c r="AC1104" s="551"/>
      <c r="AD1104" s="619"/>
      <c r="AE1104" s="619"/>
      <c r="AF1104" s="619"/>
      <c r="AG1104" s="619"/>
      <c r="AH1104" s="7"/>
    </row>
    <row r="1105" spans="4:36" ht="18.75" customHeight="1" x14ac:dyDescent="0.25">
      <c r="D1105" s="3"/>
      <c r="E1105" s="583" t="s">
        <v>13</v>
      </c>
      <c r="F1105" s="583"/>
      <c r="G1105" s="583"/>
      <c r="H1105" s="583"/>
      <c r="I1105" s="583"/>
      <c r="J1105" s="584" t="s">
        <v>496</v>
      </c>
      <c r="K1105" s="584"/>
      <c r="L1105" s="584"/>
      <c r="M1105" s="584"/>
      <c r="N1105" s="584"/>
      <c r="O1105" s="584"/>
      <c r="P1105" s="584"/>
      <c r="Q1105" s="584"/>
      <c r="R1105" s="584"/>
      <c r="S1105" s="584"/>
      <c r="T1105" s="584"/>
      <c r="U1105" s="584"/>
      <c r="V1105" s="584"/>
      <c r="W1105" s="584"/>
      <c r="X1105" s="584"/>
      <c r="Y1105" s="584"/>
      <c r="Z1105" s="584"/>
      <c r="AA1105" s="584"/>
      <c r="AB1105" s="584"/>
      <c r="AC1105" s="584"/>
      <c r="AD1105" s="584"/>
      <c r="AE1105" s="584"/>
      <c r="AF1105" s="584"/>
      <c r="AG1105" s="584"/>
      <c r="AH1105" s="7"/>
      <c r="AJ1105">
        <f>1093.29+177.48+800.2+591.96</f>
        <v>2662.9300000000003</v>
      </c>
    </row>
    <row r="1106" spans="4:36" ht="12.75" customHeight="1" x14ac:dyDescent="0.25">
      <c r="D1106" s="218"/>
      <c r="E1106" s="551" t="s">
        <v>14</v>
      </c>
      <c r="F1106" s="551"/>
      <c r="G1106" s="551"/>
      <c r="H1106" s="551"/>
      <c r="I1106" s="551"/>
      <c r="J1106" s="628" t="s">
        <v>495</v>
      </c>
      <c r="K1106" s="628"/>
      <c r="L1106" s="628"/>
      <c r="M1106" s="628"/>
      <c r="N1106" s="628"/>
      <c r="O1106" s="628"/>
      <c r="P1106" s="628"/>
      <c r="Q1106" s="628"/>
      <c r="R1106" s="628"/>
      <c r="S1106" s="628"/>
      <c r="T1106" s="628"/>
      <c r="U1106" s="628"/>
      <c r="V1106" s="628"/>
      <c r="W1106" s="628"/>
      <c r="X1106" s="628"/>
      <c r="Y1106" s="628"/>
      <c r="Z1106" s="628"/>
      <c r="AA1106" s="628"/>
      <c r="AB1106" s="628"/>
      <c r="AC1106" s="628"/>
      <c r="AD1106" s="628"/>
      <c r="AE1106" s="628"/>
      <c r="AF1106" s="628"/>
      <c r="AG1106" s="628"/>
      <c r="AH1106" s="7"/>
    </row>
    <row r="1107" spans="4:36" ht="12.75" customHeight="1" x14ac:dyDescent="0.25">
      <c r="D1107" s="218"/>
      <c r="E1107" s="404"/>
      <c r="F1107" s="405"/>
      <c r="G1107" s="405"/>
      <c r="H1107" s="405"/>
      <c r="I1107" s="405"/>
      <c r="J1107" s="628"/>
      <c r="K1107" s="628"/>
      <c r="L1107" s="628"/>
      <c r="M1107" s="628"/>
      <c r="N1107" s="628"/>
      <c r="O1107" s="628"/>
      <c r="P1107" s="628"/>
      <c r="Q1107" s="628"/>
      <c r="R1107" s="628"/>
      <c r="S1107" s="628"/>
      <c r="T1107" s="628"/>
      <c r="U1107" s="628"/>
      <c r="V1107" s="628"/>
      <c r="W1107" s="628"/>
      <c r="X1107" s="628"/>
      <c r="Y1107" s="628"/>
      <c r="Z1107" s="628"/>
      <c r="AA1107" s="628"/>
      <c r="AB1107" s="628"/>
      <c r="AC1107" s="628"/>
      <c r="AD1107" s="628"/>
      <c r="AE1107" s="628"/>
      <c r="AF1107" s="628"/>
      <c r="AG1107" s="628"/>
      <c r="AH1107" s="7"/>
    </row>
    <row r="1108" spans="4:36" ht="15.75" x14ac:dyDescent="0.25">
      <c r="D1108" s="218"/>
      <c r="E1108" s="403"/>
      <c r="F1108" s="403"/>
      <c r="G1108" s="403"/>
      <c r="H1108" s="403"/>
      <c r="I1108" s="403"/>
      <c r="J1108" s="403"/>
      <c r="K1108" s="403"/>
      <c r="L1108" s="403"/>
      <c r="M1108" s="574"/>
      <c r="N1108" s="574"/>
      <c r="O1108" s="574"/>
      <c r="P1108" s="574"/>
      <c r="Q1108" s="574"/>
      <c r="R1108" s="574"/>
      <c r="S1108" s="574"/>
      <c r="T1108" s="574"/>
      <c r="U1108" s="574"/>
      <c r="V1108" s="574"/>
      <c r="W1108" s="574"/>
      <c r="X1108" s="574"/>
      <c r="Y1108" s="574"/>
      <c r="Z1108" s="574"/>
      <c r="AA1108" s="411"/>
      <c r="AB1108" s="575"/>
      <c r="AC1108" s="575"/>
      <c r="AD1108" s="575"/>
      <c r="AE1108" s="575"/>
      <c r="AF1108" s="575"/>
      <c r="AG1108" s="575"/>
      <c r="AH1108" s="7"/>
    </row>
    <row r="1109" spans="4:36" ht="15.75" x14ac:dyDescent="0.25">
      <c r="D1109" s="218"/>
      <c r="E1109" s="586" t="s">
        <v>15</v>
      </c>
      <c r="F1109" s="586"/>
      <c r="G1109" s="586"/>
      <c r="H1109" s="586"/>
      <c r="I1109" s="586"/>
      <c r="J1109" s="586"/>
      <c r="K1109" s="586"/>
      <c r="L1109" s="586"/>
      <c r="M1109" s="586"/>
      <c r="N1109" s="586"/>
      <c r="O1109" s="586"/>
      <c r="P1109" s="586"/>
      <c r="Q1109" s="586"/>
      <c r="R1109" s="586"/>
      <c r="S1109" s="586"/>
      <c r="T1109" s="586"/>
      <c r="U1109" s="586"/>
      <c r="V1109" s="586"/>
      <c r="W1109" s="586"/>
      <c r="X1109" s="586"/>
      <c r="Y1109" s="586"/>
      <c r="Z1109" s="586"/>
      <c r="AA1109" s="586"/>
      <c r="AB1109" s="586"/>
      <c r="AC1109" s="586"/>
      <c r="AD1109" s="586"/>
      <c r="AE1109" s="586"/>
      <c r="AF1109" s="586"/>
      <c r="AG1109" s="586"/>
      <c r="AH1109" s="7"/>
    </row>
    <row r="1110" spans="4:36" x14ac:dyDescent="0.25">
      <c r="D1110" s="404"/>
      <c r="E1110" s="9"/>
      <c r="F1110" s="587"/>
      <c r="G1110" s="587"/>
      <c r="H1110" s="587"/>
      <c r="I1110" s="588"/>
      <c r="J1110" s="588"/>
      <c r="K1110" s="588"/>
      <c r="L1110" s="587"/>
      <c r="M1110" s="587"/>
      <c r="N1110" s="587"/>
      <c r="O1110" s="587"/>
      <c r="P1110" s="587"/>
      <c r="Q1110" s="587"/>
      <c r="R1110" s="589"/>
      <c r="S1110" s="589"/>
      <c r="T1110" s="589"/>
      <c r="U1110" s="589"/>
      <c r="V1110" s="410"/>
      <c r="W1110" s="590"/>
      <c r="X1110" s="590"/>
      <c r="Y1110" s="590"/>
      <c r="Z1110" s="405"/>
      <c r="AA1110" s="405"/>
      <c r="AB1110" s="591"/>
      <c r="AC1110" s="591"/>
      <c r="AD1110" s="591"/>
      <c r="AE1110" s="591"/>
      <c r="AF1110" s="591"/>
      <c r="AG1110" s="591"/>
      <c r="AH1110" s="7"/>
    </row>
    <row r="1111" spans="4:36" x14ac:dyDescent="0.25">
      <c r="D1111" s="403"/>
      <c r="E1111" s="218"/>
      <c r="F1111" s="592"/>
      <c r="G1111" s="593"/>
      <c r="H1111" s="594"/>
      <c r="I1111" s="629"/>
      <c r="J1111" s="630"/>
      <c r="K1111" s="631"/>
      <c r="L1111" s="629"/>
      <c r="M1111" s="630"/>
      <c r="N1111" s="631"/>
      <c r="O1111" s="592"/>
      <c r="P1111" s="593"/>
      <c r="Q1111" s="594"/>
      <c r="R1111" s="592"/>
      <c r="S1111" s="593"/>
      <c r="T1111" s="593"/>
      <c r="U1111" s="594"/>
      <c r="V1111" s="100"/>
      <c r="W1111" s="595"/>
      <c r="X1111" s="596"/>
      <c r="Y1111" s="597"/>
      <c r="Z1111" s="413"/>
      <c r="AA1111" s="15"/>
      <c r="AB1111" s="592"/>
      <c r="AC1111" s="593"/>
      <c r="AD1111" s="593"/>
      <c r="AE1111" s="593"/>
      <c r="AF1111" s="593"/>
      <c r="AG1111" s="594"/>
      <c r="AH1111" s="7"/>
    </row>
    <row r="1112" spans="4:36" ht="15.75" x14ac:dyDescent="0.25">
      <c r="D1112" s="20"/>
      <c r="E1112" s="409"/>
      <c r="F1112" s="409"/>
      <c r="G1112" s="409"/>
      <c r="H1112" s="409"/>
      <c r="I1112" s="409"/>
      <c r="J1112" s="409"/>
      <c r="K1112" s="409"/>
      <c r="L1112" s="409"/>
      <c r="M1112" s="409"/>
      <c r="N1112" s="409"/>
      <c r="O1112" s="409"/>
      <c r="P1112" s="409"/>
      <c r="Q1112" s="409"/>
      <c r="R1112" s="409"/>
      <c r="S1112" s="409"/>
      <c r="T1112" s="409"/>
      <c r="U1112" s="409"/>
      <c r="V1112" s="598" t="s">
        <v>18</v>
      </c>
      <c r="W1112" s="598"/>
      <c r="X1112" s="598"/>
      <c r="Y1112" s="598"/>
      <c r="Z1112" s="598"/>
      <c r="AA1112" s="599"/>
      <c r="AB1112" s="600">
        <f>+AB1101</f>
        <v>631.74</v>
      </c>
      <c r="AC1112" s="601"/>
      <c r="AD1112" s="601"/>
      <c r="AE1112" s="601"/>
      <c r="AF1112" s="601"/>
      <c r="AG1112" s="602"/>
      <c r="AH1112" s="7"/>
    </row>
    <row r="1113" spans="4:36" x14ac:dyDescent="0.25">
      <c r="D1113" s="9"/>
      <c r="E1113" s="9"/>
      <c r="F1113" s="9"/>
      <c r="G1113" s="9"/>
      <c r="H1113" s="9"/>
      <c r="I1113" s="603" t="s">
        <v>19</v>
      </c>
      <c r="J1113" s="603"/>
      <c r="K1113" s="603"/>
      <c r="L1113" s="603"/>
      <c r="M1113" s="603"/>
      <c r="N1113" s="603"/>
      <c r="O1113" s="603"/>
      <c r="P1113" s="603"/>
      <c r="Q1113" s="603"/>
      <c r="R1113" s="603"/>
      <c r="S1113" s="603"/>
      <c r="T1113" s="603"/>
      <c r="U1113" s="603"/>
      <c r="V1113" s="603"/>
      <c r="W1113" s="603"/>
      <c r="X1113" s="603"/>
      <c r="Y1113" s="604"/>
      <c r="Z1113" s="604"/>
      <c r="AA1113" s="604"/>
      <c r="AB1113" s="604"/>
      <c r="AC1113" s="604"/>
      <c r="AD1113" s="604"/>
      <c r="AE1113" s="604"/>
      <c r="AF1113" s="9"/>
      <c r="AG1113" s="9"/>
      <c r="AH1113" s="7"/>
    </row>
    <row r="1114" spans="4:36" x14ac:dyDescent="0.25">
      <c r="D1114" s="218"/>
      <c r="E1114" s="9"/>
      <c r="F1114" s="9"/>
      <c r="G1114" s="9"/>
      <c r="H1114" s="9"/>
      <c r="I1114" s="567" t="s">
        <v>20</v>
      </c>
      <c r="J1114" s="568"/>
      <c r="K1114" s="567" t="s">
        <v>21</v>
      </c>
      <c r="L1114" s="568"/>
      <c r="M1114" s="567" t="s">
        <v>22</v>
      </c>
      <c r="N1114" s="568"/>
      <c r="O1114" s="567" t="s">
        <v>23</v>
      </c>
      <c r="P1114" s="568"/>
      <c r="Q1114" s="567" t="s">
        <v>24</v>
      </c>
      <c r="R1114" s="568"/>
      <c r="S1114" s="567" t="s">
        <v>25</v>
      </c>
      <c r="T1114" s="568"/>
      <c r="U1114" s="569" t="s">
        <v>26</v>
      </c>
      <c r="V1114" s="570"/>
      <c r="W1114" s="569" t="s">
        <v>47</v>
      </c>
      <c r="X1114" s="570"/>
      <c r="Y1114" s="571" t="s">
        <v>27</v>
      </c>
      <c r="Z1114" s="572"/>
      <c r="AA1114" s="572"/>
      <c r="AB1114" s="572"/>
      <c r="AC1114" s="572"/>
      <c r="AD1114" s="572"/>
      <c r="AE1114" s="573"/>
      <c r="AF1114" s="16"/>
      <c r="AG1114" s="16"/>
      <c r="AH1114" s="7"/>
    </row>
    <row r="1115" spans="4:36" s="7" customFormat="1" ht="15.75" x14ac:dyDescent="0.25">
      <c r="D1115" s="218"/>
      <c r="E1115" s="9"/>
      <c r="F1115" s="9"/>
      <c r="G1115" s="9"/>
      <c r="H1115" s="9"/>
      <c r="I1115" s="453"/>
      <c r="J1115" s="454"/>
      <c r="K1115" s="453"/>
      <c r="L1115" s="454"/>
      <c r="M1115" s="453"/>
      <c r="N1115" s="454"/>
      <c r="O1115" s="529" t="s">
        <v>294</v>
      </c>
      <c r="P1115" s="530"/>
      <c r="Q1115" s="562" t="s">
        <v>67</v>
      </c>
      <c r="R1115" s="563"/>
      <c r="S1115" s="562" t="s">
        <v>35</v>
      </c>
      <c r="T1115" s="563"/>
      <c r="U1115" s="529" t="s">
        <v>28</v>
      </c>
      <c r="V1115" s="530"/>
      <c r="W1115" s="569"/>
      <c r="X1115" s="570"/>
      <c r="Y1115" s="531">
        <v>631.74</v>
      </c>
      <c r="Z1115" s="532"/>
      <c r="AA1115" s="532"/>
      <c r="AB1115" s="532"/>
      <c r="AC1115" s="532"/>
      <c r="AD1115" s="532"/>
      <c r="AE1115" s="533"/>
      <c r="AF1115" s="16"/>
      <c r="AG1115" s="16"/>
      <c r="AI1115" s="148"/>
    </row>
    <row r="1116" spans="4:36" s="7" customFormat="1" ht="15.75" x14ac:dyDescent="0.25">
      <c r="D1116" s="218"/>
      <c r="E1116" s="9"/>
      <c r="F1116" s="9"/>
      <c r="G1116" s="9"/>
      <c r="H1116" s="9"/>
      <c r="I1116" s="453"/>
      <c r="J1116" s="454"/>
      <c r="K1116" s="453"/>
      <c r="L1116" s="454"/>
      <c r="M1116" s="453"/>
      <c r="N1116" s="454"/>
      <c r="O1116" s="529"/>
      <c r="P1116" s="530"/>
      <c r="Q1116" s="562"/>
      <c r="R1116" s="563"/>
      <c r="S1116" s="562"/>
      <c r="T1116" s="563"/>
      <c r="U1116" s="562"/>
      <c r="V1116" s="563"/>
      <c r="W1116" s="446"/>
      <c r="X1116" s="447"/>
      <c r="Y1116" s="531"/>
      <c r="Z1116" s="532"/>
      <c r="AA1116" s="532"/>
      <c r="AB1116" s="532"/>
      <c r="AC1116" s="532"/>
      <c r="AD1116" s="532"/>
      <c r="AE1116" s="533"/>
      <c r="AF1116" s="16"/>
      <c r="AG1116" s="16"/>
      <c r="AI1116" s="148"/>
    </row>
    <row r="1117" spans="4:36" ht="15.75" x14ac:dyDescent="0.25">
      <c r="D1117" s="409"/>
      <c r="E1117" s="9"/>
      <c r="F1117" s="9"/>
      <c r="G1117" s="9"/>
      <c r="H1117" s="9"/>
      <c r="I1117" s="529"/>
      <c r="J1117" s="530"/>
      <c r="K1117" s="529"/>
      <c r="L1117" s="530"/>
      <c r="M1117" s="529"/>
      <c r="N1117" s="530"/>
      <c r="O1117" s="529"/>
      <c r="P1117" s="530"/>
      <c r="Q1117" s="562"/>
      <c r="R1117" s="563"/>
      <c r="S1117" s="562"/>
      <c r="T1117" s="563"/>
      <c r="U1117" s="562"/>
      <c r="V1117" s="563"/>
      <c r="W1117" s="529"/>
      <c r="X1117" s="530"/>
      <c r="Y1117" s="531"/>
      <c r="Z1117" s="532"/>
      <c r="AA1117" s="532"/>
      <c r="AB1117" s="532"/>
      <c r="AC1117" s="532"/>
      <c r="AD1117" s="532"/>
      <c r="AE1117" s="533"/>
      <c r="AF1117" s="16"/>
      <c r="AG1117" s="16"/>
      <c r="AH1117" s="7"/>
      <c r="AI1117" s="148">
        <f>Y1070+Y1071</f>
        <v>288</v>
      </c>
    </row>
    <row r="1118" spans="4:36" ht="15.75" x14ac:dyDescent="0.25">
      <c r="D1118" s="9"/>
      <c r="E1118" s="9"/>
      <c r="F1118" s="9"/>
      <c r="G1118" s="9"/>
      <c r="H1118" s="9"/>
      <c r="I1118" s="562"/>
      <c r="J1118" s="563"/>
      <c r="K1118" s="562"/>
      <c r="L1118" s="563"/>
      <c r="M1118" s="562"/>
      <c r="N1118" s="563"/>
      <c r="O1118" s="529"/>
      <c r="P1118" s="530"/>
      <c r="Q1118" s="562"/>
      <c r="R1118" s="563"/>
      <c r="S1118" s="562"/>
      <c r="T1118" s="563"/>
      <c r="U1118" s="562"/>
      <c r="V1118" s="563"/>
      <c r="W1118" s="529"/>
      <c r="X1118" s="530"/>
      <c r="Y1118" s="531"/>
      <c r="Z1118" s="532"/>
      <c r="AA1118" s="532"/>
      <c r="AB1118" s="532"/>
      <c r="AC1118" s="532"/>
      <c r="AD1118" s="532"/>
      <c r="AE1118" s="533"/>
      <c r="AF1118" s="16"/>
      <c r="AG1118" s="16"/>
      <c r="AH1118" s="7"/>
    </row>
    <row r="1119" spans="4:36" ht="15.75" x14ac:dyDescent="0.25">
      <c r="D1119" s="9"/>
      <c r="E1119" s="9"/>
      <c r="F1119" s="9"/>
      <c r="G1119" s="9"/>
      <c r="H1119" s="9"/>
      <c r="I1119" s="562"/>
      <c r="J1119" s="563"/>
      <c r="K1119" s="562"/>
      <c r="L1119" s="563"/>
      <c r="M1119" s="562"/>
      <c r="N1119" s="563"/>
      <c r="O1119" s="529"/>
      <c r="P1119" s="530"/>
      <c r="Q1119" s="562"/>
      <c r="R1119" s="563"/>
      <c r="S1119" s="562"/>
      <c r="T1119" s="563"/>
      <c r="U1119" s="562"/>
      <c r="V1119" s="563"/>
      <c r="W1119" s="529"/>
      <c r="X1119" s="530"/>
      <c r="Y1119" s="531"/>
      <c r="Z1119" s="532"/>
      <c r="AA1119" s="532"/>
      <c r="AB1119" s="532"/>
      <c r="AC1119" s="532"/>
      <c r="AD1119" s="532"/>
      <c r="AE1119" s="533"/>
      <c r="AF1119" s="16"/>
      <c r="AG1119" s="16"/>
      <c r="AH1119" s="7"/>
    </row>
    <row r="1120" spans="4:36" ht="15.75" x14ac:dyDescent="0.25">
      <c r="D1120" s="9"/>
      <c r="E1120" s="9"/>
      <c r="F1120" s="9"/>
      <c r="G1120" s="9"/>
      <c r="H1120" s="9"/>
      <c r="I1120" s="562"/>
      <c r="J1120" s="563"/>
      <c r="K1120" s="562"/>
      <c r="L1120" s="563"/>
      <c r="M1120" s="562"/>
      <c r="N1120" s="563"/>
      <c r="O1120" s="529"/>
      <c r="P1120" s="530"/>
      <c r="Q1120" s="562"/>
      <c r="R1120" s="563"/>
      <c r="S1120" s="562"/>
      <c r="T1120" s="563"/>
      <c r="U1120" s="562"/>
      <c r="V1120" s="563"/>
      <c r="W1120" s="529"/>
      <c r="X1120" s="530"/>
      <c r="Y1120" s="531"/>
      <c r="Z1120" s="532"/>
      <c r="AA1120" s="532"/>
      <c r="AB1120" s="532"/>
      <c r="AC1120" s="532"/>
      <c r="AD1120" s="532"/>
      <c r="AE1120" s="533"/>
      <c r="AF1120" s="16"/>
      <c r="AG1120" s="16"/>
      <c r="AH1120" s="7"/>
    </row>
    <row r="1121" spans="4:35" ht="15.75" x14ac:dyDescent="0.25">
      <c r="D1121" s="9"/>
      <c r="E1121" s="9"/>
      <c r="F1121" s="9"/>
      <c r="G1121" s="9"/>
      <c r="H1121" s="9"/>
      <c r="I1121" s="562"/>
      <c r="J1121" s="563"/>
      <c r="K1121" s="562"/>
      <c r="L1121" s="563"/>
      <c r="M1121" s="562"/>
      <c r="N1121" s="563"/>
      <c r="O1121" s="529"/>
      <c r="P1121" s="530"/>
      <c r="Q1121" s="529"/>
      <c r="R1121" s="530"/>
      <c r="S1121" s="529"/>
      <c r="T1121" s="530"/>
      <c r="U1121" s="529"/>
      <c r="V1121" s="530"/>
      <c r="W1121" s="529"/>
      <c r="X1121" s="530"/>
      <c r="Y1121" s="531"/>
      <c r="Z1121" s="532"/>
      <c r="AA1121" s="532"/>
      <c r="AB1121" s="532"/>
      <c r="AC1121" s="532"/>
      <c r="AD1121" s="532"/>
      <c r="AE1121" s="533"/>
      <c r="AF1121" s="16"/>
      <c r="AG1121" s="16"/>
      <c r="AH1121" s="7"/>
      <c r="AI1121" s="148">
        <f>Y1115+Y1116+Y1117+Y1118+Y1119+Y1120+Y1121</f>
        <v>631.74</v>
      </c>
    </row>
    <row r="1122" spans="4:35" ht="15.75" x14ac:dyDescent="0.25">
      <c r="D1122" s="9"/>
      <c r="E1122" s="9"/>
      <c r="F1122" s="9"/>
      <c r="G1122" s="9"/>
      <c r="H1122" s="9"/>
      <c r="I1122" s="562"/>
      <c r="J1122" s="563"/>
      <c r="K1122" s="562"/>
      <c r="L1122" s="563"/>
      <c r="M1122" s="562"/>
      <c r="N1122" s="563"/>
      <c r="O1122" s="529"/>
      <c r="P1122" s="530"/>
      <c r="Q1122" s="529"/>
      <c r="R1122" s="530"/>
      <c r="S1122" s="529"/>
      <c r="T1122" s="530"/>
      <c r="U1122" s="529"/>
      <c r="V1122" s="530"/>
      <c r="W1122" s="529"/>
      <c r="X1122" s="530"/>
      <c r="Y1122" s="531"/>
      <c r="Z1122" s="532"/>
      <c r="AA1122" s="532"/>
      <c r="AB1122" s="532"/>
      <c r="AC1122" s="532"/>
      <c r="AD1122" s="532"/>
      <c r="AE1122" s="533"/>
      <c r="AF1122" s="16"/>
      <c r="AG1122" s="16"/>
      <c r="AH1122" s="7"/>
    </row>
    <row r="1123" spans="4:35" ht="15.75" x14ac:dyDescent="0.25">
      <c r="D1123" s="9"/>
      <c r="E1123" s="9"/>
      <c r="F1123" s="9"/>
      <c r="G1123" s="9"/>
      <c r="H1123" s="9"/>
      <c r="I1123" s="562"/>
      <c r="J1123" s="563"/>
      <c r="K1123" s="562"/>
      <c r="L1123" s="563"/>
      <c r="M1123" s="562"/>
      <c r="N1123" s="563"/>
      <c r="O1123" s="529"/>
      <c r="P1123" s="530"/>
      <c r="Q1123" s="529"/>
      <c r="R1123" s="530"/>
      <c r="S1123" s="529"/>
      <c r="T1123" s="530"/>
      <c r="U1123" s="529"/>
      <c r="V1123" s="530"/>
      <c r="W1123" s="529"/>
      <c r="X1123" s="530"/>
      <c r="Y1123" s="531"/>
      <c r="Z1123" s="532"/>
      <c r="AA1123" s="532"/>
      <c r="AB1123" s="532"/>
      <c r="AC1123" s="532"/>
      <c r="AD1123" s="532"/>
      <c r="AE1123" s="533"/>
      <c r="AF1123" s="16"/>
      <c r="AG1123" s="16"/>
      <c r="AH1123" s="7"/>
    </row>
    <row r="1124" spans="4:35" ht="15.75" x14ac:dyDescent="0.25">
      <c r="D1124" s="9"/>
      <c r="E1124" s="9"/>
      <c r="F1124" s="9"/>
      <c r="G1124" s="9"/>
      <c r="H1124" s="9"/>
      <c r="I1124" s="529"/>
      <c r="J1124" s="530"/>
      <c r="K1124" s="529"/>
      <c r="L1124" s="530"/>
      <c r="M1124" s="529"/>
      <c r="N1124" s="530"/>
      <c r="O1124" s="529"/>
      <c r="P1124" s="530"/>
      <c r="Q1124" s="529"/>
      <c r="R1124" s="530"/>
      <c r="S1124" s="529"/>
      <c r="T1124" s="530"/>
      <c r="U1124" s="529"/>
      <c r="V1124" s="530"/>
      <c r="W1124" s="529"/>
      <c r="X1124" s="530"/>
      <c r="Y1124" s="531"/>
      <c r="Z1124" s="532"/>
      <c r="AA1124" s="532"/>
      <c r="AB1124" s="532"/>
      <c r="AC1124" s="532"/>
      <c r="AD1124" s="532"/>
      <c r="AE1124" s="533"/>
      <c r="AF1124" s="16"/>
      <c r="AG1124" s="16"/>
      <c r="AH1124" s="7"/>
    </row>
    <row r="1125" spans="4:35" ht="15.75" x14ac:dyDescent="0.25">
      <c r="D1125" s="9"/>
      <c r="E1125" s="9"/>
      <c r="F1125" s="9"/>
      <c r="G1125" s="9"/>
      <c r="H1125" s="9"/>
      <c r="I1125" s="529"/>
      <c r="J1125" s="530"/>
      <c r="K1125" s="529"/>
      <c r="L1125" s="530"/>
      <c r="M1125" s="529"/>
      <c r="N1125" s="530"/>
      <c r="O1125" s="529"/>
      <c r="P1125" s="530"/>
      <c r="Q1125" s="529"/>
      <c r="R1125" s="530"/>
      <c r="S1125" s="529"/>
      <c r="T1125" s="530"/>
      <c r="U1125" s="529"/>
      <c r="V1125" s="530"/>
      <c r="W1125" s="529"/>
      <c r="X1125" s="530"/>
      <c r="Y1125" s="531"/>
      <c r="Z1125" s="532"/>
      <c r="AA1125" s="532"/>
      <c r="AB1125" s="532"/>
      <c r="AC1125" s="532"/>
      <c r="AD1125" s="532"/>
      <c r="AE1125" s="533"/>
      <c r="AF1125" s="16"/>
      <c r="AG1125" s="16"/>
      <c r="AH1125" s="7"/>
    </row>
    <row r="1126" spans="4:35" ht="15.75" x14ac:dyDescent="0.25">
      <c r="D1126" s="9"/>
      <c r="E1126" s="9"/>
      <c r="F1126" s="9"/>
      <c r="G1126" s="9"/>
      <c r="H1126" s="9"/>
      <c r="I1126" s="529"/>
      <c r="J1126" s="530"/>
      <c r="K1126" s="529"/>
      <c r="L1126" s="530"/>
      <c r="M1126" s="529"/>
      <c r="N1126" s="530"/>
      <c r="O1126" s="529"/>
      <c r="P1126" s="530"/>
      <c r="Q1126" s="529"/>
      <c r="R1126" s="530"/>
      <c r="S1126" s="529"/>
      <c r="T1126" s="530"/>
      <c r="U1126" s="529"/>
      <c r="V1126" s="530"/>
      <c r="W1126" s="529"/>
      <c r="X1126" s="530"/>
      <c r="Y1126" s="531"/>
      <c r="Z1126" s="532"/>
      <c r="AA1126" s="532"/>
      <c r="AB1126" s="532"/>
      <c r="AC1126" s="532"/>
      <c r="AD1126" s="532"/>
      <c r="AE1126" s="533"/>
      <c r="AF1126" s="16"/>
      <c r="AG1126" s="16"/>
      <c r="AH1126" s="7"/>
    </row>
    <row r="1127" spans="4:35" ht="16.5" thickBot="1" x14ac:dyDescent="0.3">
      <c r="D1127" s="9"/>
      <c r="E1127" s="9"/>
      <c r="F1127" s="9"/>
      <c r="G1127" s="9"/>
      <c r="H1127" s="9"/>
      <c r="I1127" s="534"/>
      <c r="J1127" s="535"/>
      <c r="K1127" s="534"/>
      <c r="L1127" s="535"/>
      <c r="M1127" s="534"/>
      <c r="N1127" s="535"/>
      <c r="O1127" s="534"/>
      <c r="P1127" s="535"/>
      <c r="Q1127" s="534"/>
      <c r="R1127" s="535"/>
      <c r="S1127" s="536"/>
      <c r="T1127" s="537"/>
      <c r="U1127" s="538" t="s">
        <v>29</v>
      </c>
      <c r="V1127" s="539"/>
      <c r="W1127" s="539"/>
      <c r="X1127" s="540"/>
      <c r="Y1127" s="541">
        <f>Y1115+Y1116+Y1117+Y1118+Y1119+Y1120+Y1121+Y1122</f>
        <v>631.74</v>
      </c>
      <c r="Z1127" s="542"/>
      <c r="AA1127" s="542"/>
      <c r="AB1127" s="542"/>
      <c r="AC1127" s="542"/>
      <c r="AD1127" s="542"/>
      <c r="AE1127" s="543"/>
      <c r="AF1127" s="9"/>
      <c r="AG1127" s="16"/>
      <c r="AH1127" s="7"/>
    </row>
    <row r="1128" spans="4:35" ht="15.75" thickBot="1" x14ac:dyDescent="0.3">
      <c r="D1128" s="9"/>
      <c r="E1128" s="9"/>
      <c r="F1128" s="9"/>
      <c r="G1128" s="9"/>
      <c r="H1128" s="544" t="s">
        <v>30</v>
      </c>
      <c r="I1128" s="545"/>
      <c r="J1128" s="545"/>
      <c r="K1128" s="545"/>
      <c r="L1128" s="545"/>
      <c r="M1128" s="545"/>
      <c r="N1128" s="545"/>
      <c r="O1128" s="545"/>
      <c r="P1128" s="545"/>
      <c r="Q1128" s="545"/>
      <c r="R1128" s="545"/>
      <c r="S1128" s="546"/>
      <c r="T1128" s="22"/>
      <c r="U1128" s="544" t="s">
        <v>31</v>
      </c>
      <c r="V1128" s="545"/>
      <c r="W1128" s="545"/>
      <c r="X1128" s="545"/>
      <c r="Y1128" s="545"/>
      <c r="Z1128" s="545"/>
      <c r="AA1128" s="545"/>
      <c r="AB1128" s="545"/>
      <c r="AC1128" s="545"/>
      <c r="AD1128" s="545"/>
      <c r="AE1128" s="545"/>
      <c r="AF1128" s="546"/>
      <c r="AG1128" s="16"/>
      <c r="AH1128" s="7"/>
    </row>
    <row r="1129" spans="4:35" x14ac:dyDescent="0.25">
      <c r="D1129" s="9"/>
      <c r="E1129" s="218"/>
      <c r="F1129" s="218"/>
      <c r="G1129" s="218"/>
      <c r="H1129" s="547"/>
      <c r="I1129" s="548"/>
      <c r="J1129" s="548"/>
      <c r="K1129" s="548"/>
      <c r="L1129" s="548"/>
      <c r="M1129" s="548"/>
      <c r="N1129" s="548"/>
      <c r="O1129" s="548"/>
      <c r="P1129" s="548"/>
      <c r="Q1129" s="548"/>
      <c r="R1129" s="548"/>
      <c r="S1129" s="549"/>
      <c r="T1129" s="405"/>
      <c r="U1129" s="547"/>
      <c r="V1129" s="548"/>
      <c r="W1129" s="548"/>
      <c r="X1129" s="548"/>
      <c r="Y1129" s="548"/>
      <c r="Z1129" s="548"/>
      <c r="AA1129" s="548"/>
      <c r="AB1129" s="548"/>
      <c r="AC1129" s="548"/>
      <c r="AD1129" s="548"/>
      <c r="AE1129" s="548"/>
      <c r="AF1129" s="549"/>
      <c r="AG1129" s="15"/>
      <c r="AH1129" s="7"/>
    </row>
    <row r="1130" spans="4:35" x14ac:dyDescent="0.25">
      <c r="D1130" s="9"/>
      <c r="E1130" s="218"/>
      <c r="F1130" s="218"/>
      <c r="G1130" s="218"/>
      <c r="H1130" s="550"/>
      <c r="I1130" s="551"/>
      <c r="J1130" s="551"/>
      <c r="K1130" s="551"/>
      <c r="L1130" s="551"/>
      <c r="M1130" s="551"/>
      <c r="N1130" s="551"/>
      <c r="O1130" s="551"/>
      <c r="P1130" s="551"/>
      <c r="Q1130" s="551"/>
      <c r="R1130" s="551"/>
      <c r="S1130" s="552"/>
      <c r="T1130" s="405"/>
      <c r="U1130" s="550"/>
      <c r="V1130" s="551"/>
      <c r="W1130" s="551"/>
      <c r="X1130" s="551"/>
      <c r="Y1130" s="551"/>
      <c r="Z1130" s="551"/>
      <c r="AA1130" s="551"/>
      <c r="AB1130" s="551"/>
      <c r="AC1130" s="551"/>
      <c r="AD1130" s="551"/>
      <c r="AE1130" s="551"/>
      <c r="AF1130" s="552"/>
      <c r="AG1130" s="15"/>
      <c r="AH1130" s="7"/>
    </row>
    <row r="1131" spans="4:35" x14ac:dyDescent="0.25">
      <c r="D1131" s="9"/>
      <c r="E1131" s="218"/>
      <c r="F1131" s="218"/>
      <c r="G1131" s="218"/>
      <c r="H1131" s="550"/>
      <c r="I1131" s="551"/>
      <c r="J1131" s="551"/>
      <c r="K1131" s="551"/>
      <c r="L1131" s="551"/>
      <c r="M1131" s="551"/>
      <c r="N1131" s="551"/>
      <c r="O1131" s="551"/>
      <c r="P1131" s="551"/>
      <c r="Q1131" s="551"/>
      <c r="R1131" s="551"/>
      <c r="S1131" s="552"/>
      <c r="T1131" s="405"/>
      <c r="U1131" s="550"/>
      <c r="V1131" s="551"/>
      <c r="W1131" s="551"/>
      <c r="X1131" s="551"/>
      <c r="Y1131" s="551"/>
      <c r="Z1131" s="551"/>
      <c r="AA1131" s="551"/>
      <c r="AB1131" s="551"/>
      <c r="AC1131" s="551"/>
      <c r="AD1131" s="551"/>
      <c r="AE1131" s="551"/>
      <c r="AF1131" s="552"/>
      <c r="AG1131" s="15"/>
      <c r="AH1131" s="7"/>
    </row>
    <row r="1132" spans="4:35" ht="15.75" thickBot="1" x14ac:dyDescent="0.3">
      <c r="D1132" s="9"/>
      <c r="E1132" s="218"/>
      <c r="F1132" s="218"/>
      <c r="G1132" s="218"/>
      <c r="H1132" s="553"/>
      <c r="I1132" s="554"/>
      <c r="J1132" s="554"/>
      <c r="K1132" s="554"/>
      <c r="L1132" s="554"/>
      <c r="M1132" s="554"/>
      <c r="N1132" s="554"/>
      <c r="O1132" s="554"/>
      <c r="P1132" s="554"/>
      <c r="Q1132" s="554"/>
      <c r="R1132" s="554"/>
      <c r="S1132" s="555"/>
      <c r="T1132" s="405"/>
      <c r="U1132" s="553"/>
      <c r="V1132" s="554"/>
      <c r="W1132" s="554"/>
      <c r="X1132" s="554"/>
      <c r="Y1132" s="554"/>
      <c r="Z1132" s="554"/>
      <c r="AA1132" s="554"/>
      <c r="AB1132" s="554"/>
      <c r="AC1132" s="554"/>
      <c r="AD1132" s="554"/>
      <c r="AE1132" s="554"/>
      <c r="AF1132" s="555"/>
      <c r="AG1132" s="15"/>
      <c r="AH1132" s="7"/>
    </row>
    <row r="1133" spans="4:35" ht="15.75" thickBot="1" x14ac:dyDescent="0.3">
      <c r="D1133" s="9"/>
      <c r="E1133" s="218"/>
      <c r="F1133" s="218"/>
      <c r="G1133" s="218"/>
      <c r="H1133" s="517" t="s">
        <v>32</v>
      </c>
      <c r="I1133" s="518"/>
      <c r="J1133" s="518"/>
      <c r="K1133" s="519">
        <v>45685</v>
      </c>
      <c r="L1133" s="519"/>
      <c r="M1133" s="519"/>
      <c r="N1133" s="519"/>
      <c r="O1133" s="519"/>
      <c r="P1133" s="519"/>
      <c r="Q1133" s="519"/>
      <c r="R1133" s="519"/>
      <c r="S1133" s="520"/>
      <c r="T1133" s="405"/>
      <c r="U1133" s="517" t="s">
        <v>32</v>
      </c>
      <c r="V1133" s="518"/>
      <c r="W1133" s="518"/>
      <c r="X1133" s="521"/>
      <c r="Y1133" s="521"/>
      <c r="Z1133" s="521"/>
      <c r="AA1133" s="521"/>
      <c r="AB1133" s="521"/>
      <c r="AC1133" s="521"/>
      <c r="AD1133" s="521"/>
      <c r="AE1133" s="521"/>
      <c r="AF1133" s="522"/>
      <c r="AG1133" s="15"/>
      <c r="AH1133" s="7"/>
    </row>
    <row r="1134" spans="4:35" ht="15.75" thickBot="1" x14ac:dyDescent="0.3">
      <c r="D1134" s="218"/>
      <c r="E1134" s="218"/>
      <c r="F1134" s="218"/>
      <c r="G1134" s="218"/>
      <c r="H1134" s="523" t="s">
        <v>33</v>
      </c>
      <c r="I1134" s="524"/>
      <c r="J1134" s="524"/>
      <c r="K1134" s="524"/>
      <c r="L1134" s="524"/>
      <c r="M1134" s="524"/>
      <c r="N1134" s="524"/>
      <c r="O1134" s="524"/>
      <c r="P1134" s="524"/>
      <c r="Q1134" s="524"/>
      <c r="R1134" s="524"/>
      <c r="S1134" s="525"/>
      <c r="T1134" s="7"/>
      <c r="U1134" s="523" t="s">
        <v>34</v>
      </c>
      <c r="V1134" s="524"/>
      <c r="W1134" s="524"/>
      <c r="X1134" s="524"/>
      <c r="Y1134" s="524"/>
      <c r="Z1134" s="524"/>
      <c r="AA1134" s="524"/>
      <c r="AB1134" s="524"/>
      <c r="AC1134" s="524"/>
      <c r="AD1134" s="524"/>
      <c r="AE1134" s="524"/>
      <c r="AF1134" s="525"/>
      <c r="AG1134" s="15"/>
      <c r="AH1134" s="7"/>
    </row>
    <row r="1135" spans="4:35" x14ac:dyDescent="0.25">
      <c r="D1135" s="218"/>
      <c r="E1135" s="218"/>
      <c r="F1135" s="218"/>
      <c r="G1135" s="218"/>
      <c r="H1135" s="526"/>
      <c r="I1135" s="527"/>
      <c r="J1135" s="527"/>
      <c r="K1135" s="527"/>
      <c r="L1135" s="527"/>
      <c r="M1135" s="527"/>
      <c r="N1135" s="527"/>
      <c r="O1135" s="527"/>
      <c r="P1135" s="527"/>
      <c r="Q1135" s="527"/>
      <c r="R1135" s="527"/>
      <c r="S1135" s="528"/>
      <c r="T1135" s="7"/>
      <c r="U1135" s="526"/>
      <c r="V1135" s="527"/>
      <c r="W1135" s="527"/>
      <c r="X1135" s="527"/>
      <c r="Y1135" s="527"/>
      <c r="Z1135" s="527"/>
      <c r="AA1135" s="527"/>
      <c r="AB1135" s="527"/>
      <c r="AC1135" s="527"/>
      <c r="AD1135" s="527"/>
      <c r="AE1135" s="527"/>
      <c r="AF1135" s="528"/>
      <c r="AG1135" s="15"/>
      <c r="AH1135" s="7"/>
    </row>
    <row r="1136" spans="4:35" x14ac:dyDescent="0.25">
      <c r="D1136" s="218"/>
      <c r="E1136" s="218"/>
      <c r="F1136" s="218"/>
      <c r="G1136" s="218"/>
      <c r="H1136" s="556"/>
      <c r="I1136" s="557"/>
      <c r="J1136" s="557"/>
      <c r="K1136" s="557"/>
      <c r="L1136" s="557"/>
      <c r="M1136" s="557"/>
      <c r="N1136" s="557"/>
      <c r="O1136" s="557"/>
      <c r="P1136" s="557"/>
      <c r="Q1136" s="557"/>
      <c r="R1136" s="557"/>
      <c r="S1136" s="558"/>
      <c r="T1136" s="7"/>
      <c r="U1136" s="556"/>
      <c r="V1136" s="557"/>
      <c r="W1136" s="557"/>
      <c r="X1136" s="557"/>
      <c r="Y1136" s="557"/>
      <c r="Z1136" s="557"/>
      <c r="AA1136" s="557"/>
      <c r="AB1136" s="557"/>
      <c r="AC1136" s="557"/>
      <c r="AD1136" s="557"/>
      <c r="AE1136" s="557"/>
      <c r="AF1136" s="558"/>
      <c r="AG1136" s="218"/>
      <c r="AH1136" s="7"/>
    </row>
    <row r="1137" spans="4:34" x14ac:dyDescent="0.25">
      <c r="D1137" s="218"/>
      <c r="E1137" s="218"/>
      <c r="F1137" s="218"/>
      <c r="G1137" s="218"/>
      <c r="H1137" s="556"/>
      <c r="I1137" s="557"/>
      <c r="J1137" s="557"/>
      <c r="K1137" s="557"/>
      <c r="L1137" s="557"/>
      <c r="M1137" s="557"/>
      <c r="N1137" s="557"/>
      <c r="O1137" s="557"/>
      <c r="P1137" s="557"/>
      <c r="Q1137" s="557"/>
      <c r="R1137" s="557"/>
      <c r="S1137" s="558"/>
      <c r="T1137" s="7"/>
      <c r="U1137" s="556"/>
      <c r="V1137" s="557"/>
      <c r="W1137" s="557"/>
      <c r="X1137" s="557"/>
      <c r="Y1137" s="557"/>
      <c r="Z1137" s="557"/>
      <c r="AA1137" s="557"/>
      <c r="AB1137" s="557"/>
      <c r="AC1137" s="557"/>
      <c r="AD1137" s="557"/>
      <c r="AE1137" s="557"/>
      <c r="AF1137" s="558"/>
      <c r="AG1137" s="218"/>
      <c r="AH1137" s="7"/>
    </row>
    <row r="1138" spans="4:34" ht="15.75" thickBot="1" x14ac:dyDescent="0.3">
      <c r="D1138" s="218"/>
      <c r="E1138" s="218"/>
      <c r="F1138" s="218"/>
      <c r="G1138" s="218"/>
      <c r="H1138" s="559"/>
      <c r="I1138" s="560"/>
      <c r="J1138" s="560"/>
      <c r="K1138" s="560"/>
      <c r="L1138" s="560"/>
      <c r="M1138" s="560"/>
      <c r="N1138" s="560"/>
      <c r="O1138" s="560"/>
      <c r="P1138" s="560"/>
      <c r="Q1138" s="560"/>
      <c r="R1138" s="560"/>
      <c r="S1138" s="561"/>
      <c r="T1138" s="7"/>
      <c r="U1138" s="559"/>
      <c r="V1138" s="560"/>
      <c r="W1138" s="560"/>
      <c r="X1138" s="560"/>
      <c r="Y1138" s="560"/>
      <c r="Z1138" s="560"/>
      <c r="AA1138" s="560"/>
      <c r="AB1138" s="560"/>
      <c r="AC1138" s="560"/>
      <c r="AD1138" s="560"/>
      <c r="AE1138" s="560"/>
      <c r="AF1138" s="561"/>
      <c r="AG1138" s="218"/>
      <c r="AH1138" s="7"/>
    </row>
    <row r="1139" spans="4:34" ht="15.75" thickBot="1" x14ac:dyDescent="0.3">
      <c r="D1139" s="218"/>
      <c r="E1139" s="218"/>
      <c r="F1139" s="218"/>
      <c r="G1139" s="405"/>
      <c r="H1139" s="517" t="s">
        <v>32</v>
      </c>
      <c r="I1139" s="518"/>
      <c r="J1139" s="518"/>
      <c r="K1139" s="521"/>
      <c r="L1139" s="521"/>
      <c r="M1139" s="521"/>
      <c r="N1139" s="521"/>
      <c r="O1139" s="521"/>
      <c r="P1139" s="521"/>
      <c r="Q1139" s="521"/>
      <c r="R1139" s="521"/>
      <c r="S1139" s="522"/>
      <c r="T1139" s="35"/>
      <c r="U1139" s="517" t="s">
        <v>32</v>
      </c>
      <c r="V1139" s="518"/>
      <c r="W1139" s="518"/>
      <c r="X1139" s="521"/>
      <c r="Y1139" s="521"/>
      <c r="Z1139" s="521"/>
      <c r="AA1139" s="521"/>
      <c r="AB1139" s="521"/>
      <c r="AC1139" s="521"/>
      <c r="AD1139" s="521"/>
      <c r="AE1139" s="521"/>
      <c r="AF1139" s="522"/>
      <c r="AG1139" s="218"/>
      <c r="AH1139" s="7"/>
    </row>
    <row r="1140" spans="4:34" x14ac:dyDescent="0.25"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</row>
    <row r="1141" spans="4:34" x14ac:dyDescent="0.25">
      <c r="D1141" s="218"/>
      <c r="E1141" s="218"/>
      <c r="F1141" s="218"/>
      <c r="G1141" s="557"/>
      <c r="H1141" s="557"/>
      <c r="I1141" s="557"/>
      <c r="J1141" s="557"/>
      <c r="K1141" s="557"/>
      <c r="L1141" s="557"/>
      <c r="M1141" s="557"/>
      <c r="N1141" s="557"/>
      <c r="O1141" s="557"/>
      <c r="P1141" s="557"/>
      <c r="Q1141" s="557"/>
      <c r="R1141" s="557"/>
      <c r="S1141" s="17"/>
      <c r="T1141" s="557"/>
      <c r="U1141" s="557"/>
      <c r="V1141" s="557"/>
      <c r="W1141" s="557"/>
      <c r="X1141" s="557"/>
      <c r="Y1141" s="557"/>
      <c r="Z1141" s="557"/>
      <c r="AA1141" s="557"/>
      <c r="AB1141" s="557"/>
      <c r="AC1141" s="557"/>
      <c r="AD1141" s="557"/>
      <c r="AE1141" s="557"/>
      <c r="AF1141" s="218"/>
      <c r="AG1141" s="7"/>
      <c r="AH1141" s="7"/>
    </row>
    <row r="1142" spans="4:34" x14ac:dyDescent="0.25">
      <c r="D1142" s="218"/>
      <c r="E1142" s="218"/>
      <c r="F1142" s="405"/>
      <c r="G1142" s="551"/>
      <c r="H1142" s="551"/>
      <c r="I1142" s="551"/>
      <c r="J1142" s="645"/>
      <c r="K1142" s="645"/>
      <c r="L1142" s="645"/>
      <c r="M1142" s="645"/>
      <c r="N1142" s="645"/>
      <c r="O1142" s="645"/>
      <c r="P1142" s="645"/>
      <c r="Q1142" s="645"/>
      <c r="R1142" s="645"/>
      <c r="S1142" s="17"/>
      <c r="T1142" s="551"/>
      <c r="U1142" s="551"/>
      <c r="V1142" s="551"/>
      <c r="W1142" s="645"/>
      <c r="X1142" s="645"/>
      <c r="Y1142" s="645"/>
      <c r="Z1142" s="645"/>
      <c r="AA1142" s="645"/>
      <c r="AB1142" s="645"/>
      <c r="AC1142" s="645"/>
      <c r="AD1142" s="645"/>
      <c r="AE1142" s="645"/>
      <c r="AF1142" s="218"/>
      <c r="AG1142" s="7"/>
      <c r="AH1142" s="7"/>
    </row>
    <row r="1143" spans="4:34" x14ac:dyDescent="0.25">
      <c r="D1143" s="7"/>
      <c r="E1143" s="17"/>
      <c r="F1143" s="17"/>
      <c r="G1143" s="647"/>
      <c r="H1143" s="647"/>
      <c r="I1143" s="647"/>
      <c r="J1143" s="647"/>
      <c r="K1143" s="647"/>
      <c r="L1143" s="647"/>
      <c r="M1143" s="647"/>
      <c r="N1143" s="647"/>
      <c r="O1143" s="647"/>
      <c r="P1143" s="647"/>
      <c r="Q1143" s="647"/>
      <c r="R1143" s="647"/>
      <c r="S1143" s="17"/>
      <c r="T1143" s="647"/>
      <c r="U1143" s="647"/>
      <c r="V1143" s="647"/>
      <c r="W1143" s="647"/>
      <c r="X1143" s="647"/>
      <c r="Y1143" s="647"/>
      <c r="Z1143" s="647"/>
      <c r="AA1143" s="647"/>
      <c r="AB1143" s="647"/>
      <c r="AC1143" s="647"/>
      <c r="AD1143" s="647"/>
      <c r="AE1143" s="647"/>
      <c r="AF1143" s="7"/>
      <c r="AG1143" s="7"/>
      <c r="AH1143" s="7"/>
    </row>
    <row r="1144" spans="4:34" x14ac:dyDescent="0.25">
      <c r="D1144" s="218"/>
      <c r="E1144" s="19"/>
      <c r="F1144" s="620" t="s">
        <v>36</v>
      </c>
      <c r="G1144" s="620"/>
      <c r="H1144" s="620"/>
      <c r="I1144" s="620"/>
      <c r="J1144" s="620"/>
      <c r="K1144" s="620"/>
      <c r="L1144" s="620"/>
      <c r="M1144" s="620"/>
      <c r="N1144" s="620"/>
      <c r="O1144" s="620"/>
      <c r="P1144" s="19"/>
      <c r="Q1144" s="19"/>
      <c r="R1144" s="19"/>
      <c r="S1144" s="19"/>
      <c r="T1144" s="19"/>
      <c r="U1144" s="100"/>
      <c r="V1144" s="19"/>
      <c r="W1144" s="19"/>
      <c r="X1144" s="19"/>
      <c r="Y1144" s="413"/>
      <c r="Z1144" s="15"/>
      <c r="AA1144" s="19"/>
      <c r="AB1144" s="19"/>
      <c r="AC1144" s="19"/>
      <c r="AD1144" s="19"/>
      <c r="AE1144" s="19"/>
      <c r="AF1144" s="19"/>
      <c r="AG1144" s="7"/>
      <c r="AH1144" s="7"/>
    </row>
    <row r="1145" spans="4:34" x14ac:dyDescent="0.25">
      <c r="D1145" s="412"/>
      <c r="E1145" s="408"/>
      <c r="F1145" s="566" t="s">
        <v>0</v>
      </c>
      <c r="G1145" s="566"/>
      <c r="H1145" s="566"/>
      <c r="I1145" s="566"/>
      <c r="J1145" s="566"/>
      <c r="K1145" s="566"/>
      <c r="L1145" s="566"/>
      <c r="M1145" s="566"/>
      <c r="N1145" s="566"/>
      <c r="O1145" s="566"/>
      <c r="P1145" s="10"/>
      <c r="Q1145" s="403"/>
      <c r="R1145" s="403"/>
      <c r="S1145" s="403"/>
      <c r="T1145" s="403"/>
      <c r="U1145" s="403"/>
      <c r="V1145" s="403"/>
      <c r="W1145" s="403"/>
      <c r="X1145" s="9"/>
      <c r="Y1145" s="9"/>
      <c r="Z1145" s="218"/>
      <c r="AA1145" s="9"/>
      <c r="AB1145" s="9"/>
      <c r="AC1145" s="9"/>
      <c r="AD1145" s="9"/>
      <c r="AE1145" s="9"/>
      <c r="AF1145" s="9"/>
      <c r="AG1145" s="9"/>
      <c r="AH1145" s="7"/>
    </row>
    <row r="1146" spans="4:34" x14ac:dyDescent="0.25">
      <c r="D1146" s="402"/>
      <c r="E1146" s="566" t="s">
        <v>1</v>
      </c>
      <c r="F1146" s="566"/>
      <c r="G1146" s="566"/>
      <c r="H1146" s="566"/>
      <c r="I1146" s="566"/>
      <c r="J1146" s="566"/>
      <c r="K1146" s="566"/>
      <c r="L1146" s="566"/>
      <c r="M1146" s="566"/>
      <c r="N1146" s="566"/>
      <c r="O1146" s="566"/>
      <c r="P1146" s="10"/>
      <c r="Q1146" s="11"/>
      <c r="R1146" s="11"/>
      <c r="S1146" s="218"/>
      <c r="T1146" s="405"/>
      <c r="U1146" s="405"/>
      <c r="V1146" s="405"/>
      <c r="W1146" s="583" t="s">
        <v>2</v>
      </c>
      <c r="X1146" s="583"/>
      <c r="Y1146" s="583"/>
      <c r="Z1146" s="12" t="s">
        <v>262</v>
      </c>
      <c r="AA1146" s="410" t="s">
        <v>46</v>
      </c>
      <c r="AB1146" s="621" t="s">
        <v>383</v>
      </c>
      <c r="AC1146" s="621"/>
      <c r="AD1146" s="621"/>
      <c r="AE1146" s="11" t="s">
        <v>3</v>
      </c>
      <c r="AF1146" s="622">
        <v>2025</v>
      </c>
      <c r="AG1146" s="622"/>
      <c r="AH1146" s="7"/>
    </row>
    <row r="1147" spans="4:34" x14ac:dyDescent="0.25">
      <c r="D1147" s="29"/>
      <c r="E1147" s="566" t="s">
        <v>4</v>
      </c>
      <c r="F1147" s="566"/>
      <c r="G1147" s="566"/>
      <c r="H1147" s="566"/>
      <c r="I1147" s="566"/>
      <c r="J1147" s="566"/>
      <c r="K1147" s="566"/>
      <c r="L1147" s="566"/>
      <c r="M1147" s="566"/>
      <c r="N1147" s="566"/>
      <c r="O1147" s="566"/>
      <c r="P1147" s="10"/>
      <c r="Q1147" s="403"/>
      <c r="R1147" s="410"/>
      <c r="S1147" s="410"/>
      <c r="T1147" s="410"/>
      <c r="U1147" s="410"/>
      <c r="V1147" s="410"/>
      <c r="W1147" s="410"/>
      <c r="X1147" s="410"/>
      <c r="Y1147" s="410"/>
      <c r="Z1147" s="405"/>
      <c r="AA1147" s="410"/>
      <c r="AB1147" s="9"/>
      <c r="AC1147" s="9"/>
      <c r="AD1147" s="9"/>
      <c r="AE1147" s="9"/>
      <c r="AF1147" s="9"/>
      <c r="AG1147" s="9"/>
      <c r="AH1147" s="7"/>
    </row>
    <row r="1148" spans="4:34" ht="20.25" customHeight="1" x14ac:dyDescent="0.25">
      <c r="D1148" s="29"/>
      <c r="E1148" s="632" t="s">
        <v>5</v>
      </c>
      <c r="F1148" s="632"/>
      <c r="G1148" s="632"/>
      <c r="H1148" s="632"/>
      <c r="I1148" s="632"/>
      <c r="J1148" s="632"/>
      <c r="K1148" s="632"/>
      <c r="L1148" s="632"/>
      <c r="M1148" s="632"/>
      <c r="N1148" s="632"/>
      <c r="O1148" s="632"/>
      <c r="P1148" s="10"/>
      <c r="Q1148" s="403"/>
      <c r="R1148" s="403"/>
      <c r="S1148" s="403"/>
      <c r="T1148" s="403"/>
      <c r="U1148" s="403"/>
      <c r="V1148" s="403"/>
      <c r="W1148" s="403"/>
      <c r="X1148" s="9"/>
      <c r="Y1148" s="9"/>
      <c r="Z1148" s="218"/>
      <c r="AA1148" s="9"/>
      <c r="AB1148" s="9"/>
      <c r="AC1148" s="9"/>
      <c r="AD1148" s="9"/>
      <c r="AE1148" s="9"/>
      <c r="AF1148" s="9"/>
      <c r="AG1148" s="9"/>
      <c r="AH1148" s="7"/>
    </row>
    <row r="1149" spans="4:34" ht="18" x14ac:dyDescent="0.25">
      <c r="D1149" s="4"/>
      <c r="E1149" s="633"/>
      <c r="F1149" s="633"/>
      <c r="G1149" s="633"/>
      <c r="H1149" s="633"/>
      <c r="I1149" s="633"/>
      <c r="J1149" s="633"/>
      <c r="K1149" s="633"/>
      <c r="L1149" s="633"/>
      <c r="M1149" s="633"/>
      <c r="N1149" s="633"/>
      <c r="O1149" s="633"/>
      <c r="P1149" s="624" t="s">
        <v>6</v>
      </c>
      <c r="Q1149" s="624"/>
      <c r="R1149" s="624"/>
      <c r="S1149" s="624"/>
      <c r="T1149" s="624"/>
      <c r="U1149" s="624"/>
      <c r="V1149" s="624"/>
      <c r="W1149" s="624"/>
      <c r="X1149" s="624"/>
      <c r="Y1149" s="624"/>
      <c r="Z1149" s="625" t="s">
        <v>424</v>
      </c>
      <c r="AA1149" s="625"/>
      <c r="AB1149" s="625"/>
      <c r="AC1149" s="13"/>
      <c r="AD1149" s="13"/>
      <c r="AE1149" s="13"/>
      <c r="AF1149" s="13"/>
      <c r="AG1149" s="13"/>
      <c r="AH1149" s="7"/>
    </row>
    <row r="1150" spans="4:34" x14ac:dyDescent="0.25">
      <c r="D1150" s="218"/>
      <c r="E1150" s="612"/>
      <c r="F1150" s="612"/>
      <c r="G1150" s="612"/>
      <c r="H1150" s="612"/>
      <c r="I1150" s="612"/>
      <c r="J1150" s="612"/>
      <c r="K1150" s="612"/>
      <c r="L1150" s="612"/>
      <c r="M1150" s="612"/>
      <c r="N1150" s="612"/>
      <c r="O1150" s="612"/>
      <c r="P1150" s="14"/>
      <c r="Q1150" s="14"/>
      <c r="R1150" s="405"/>
      <c r="S1150" s="405"/>
      <c r="T1150" s="409"/>
      <c r="U1150" s="11"/>
      <c r="V1150" s="11"/>
      <c r="W1150" s="9"/>
      <c r="X1150" s="9"/>
      <c r="Y1150" s="9"/>
      <c r="Z1150" s="218"/>
      <c r="AA1150" s="9"/>
      <c r="AB1150" s="9"/>
      <c r="AC1150" s="9"/>
      <c r="AD1150" s="9"/>
      <c r="AE1150" s="9"/>
      <c r="AF1150" s="9"/>
      <c r="AG1150" s="9"/>
      <c r="AH1150" s="7"/>
    </row>
    <row r="1151" spans="4:34" ht="15.75" x14ac:dyDescent="0.25">
      <c r="D1151" s="218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23"/>
      <c r="V1151" s="23"/>
      <c r="W1151" s="613" t="s">
        <v>7</v>
      </c>
      <c r="X1151" s="613"/>
      <c r="Y1151" s="613"/>
      <c r="Z1151" s="613"/>
      <c r="AA1151" s="613"/>
      <c r="AB1151" s="614">
        <f>Y1175</f>
        <v>111978.97</v>
      </c>
      <c r="AC1151" s="614"/>
      <c r="AD1151" s="614"/>
      <c r="AE1151" s="614"/>
      <c r="AF1151" s="614"/>
      <c r="AG1151" s="614"/>
      <c r="AH1151" s="7"/>
    </row>
    <row r="1152" spans="4:34" ht="27" customHeight="1" x14ac:dyDescent="0.25">
      <c r="D1152" s="5"/>
      <c r="E1152" s="615" t="s">
        <v>8</v>
      </c>
      <c r="F1152" s="615"/>
      <c r="G1152" s="615"/>
      <c r="H1152" s="615"/>
      <c r="I1152" s="615"/>
      <c r="J1152" s="616" t="s">
        <v>9</v>
      </c>
      <c r="K1152" s="616"/>
      <c r="L1152" s="616"/>
      <c r="M1152" s="616"/>
      <c r="N1152" s="616"/>
      <c r="O1152" s="616"/>
      <c r="P1152" s="616"/>
      <c r="Q1152" s="616"/>
      <c r="R1152" s="616"/>
      <c r="S1152" s="410"/>
      <c r="T1152" s="410"/>
      <c r="U1152" s="410"/>
      <c r="V1152" s="410"/>
      <c r="W1152" s="9"/>
      <c r="X1152" s="9"/>
      <c r="Y1152" s="9"/>
      <c r="Z1152" s="218"/>
      <c r="AA1152" s="218"/>
      <c r="AB1152" s="218"/>
      <c r="AC1152" s="9"/>
      <c r="AD1152" s="9"/>
      <c r="AE1152" s="9"/>
      <c r="AF1152" s="9"/>
      <c r="AG1152" s="9"/>
      <c r="AH1152" s="7"/>
    </row>
    <row r="1153" spans="4:35" ht="15.75" x14ac:dyDescent="0.25">
      <c r="D1153" s="6"/>
      <c r="E1153" s="617" t="s">
        <v>10</v>
      </c>
      <c r="F1153" s="617"/>
      <c r="G1153" s="617"/>
      <c r="H1153" s="617"/>
      <c r="I1153" s="617"/>
      <c r="J1153" s="617"/>
      <c r="K1153" s="617"/>
      <c r="L1153" s="618" t="s">
        <v>369</v>
      </c>
      <c r="M1153" s="618"/>
      <c r="N1153" s="618"/>
      <c r="O1153" s="618"/>
      <c r="P1153" s="618"/>
      <c r="Q1153" s="618"/>
      <c r="R1153" s="618"/>
      <c r="S1153" s="618"/>
      <c r="T1153" s="618"/>
      <c r="U1153" s="618"/>
      <c r="V1153" s="618"/>
      <c r="W1153" s="618"/>
      <c r="X1153" s="618"/>
      <c r="Y1153" s="618"/>
      <c r="Z1153" s="551" t="s">
        <v>11</v>
      </c>
      <c r="AA1153" s="551"/>
      <c r="AB1153" s="551"/>
      <c r="AC1153" s="551"/>
      <c r="AD1153" s="626" t="s">
        <v>370</v>
      </c>
      <c r="AE1153" s="626"/>
      <c r="AF1153" s="626"/>
      <c r="AG1153" s="626"/>
      <c r="AH1153" s="7"/>
    </row>
    <row r="1154" spans="4:35" x14ac:dyDescent="0.25">
      <c r="D1154" s="14"/>
      <c r="E1154" s="617" t="s">
        <v>12</v>
      </c>
      <c r="F1154" s="617"/>
      <c r="G1154" s="617"/>
      <c r="H1154" s="617"/>
      <c r="I1154" s="617"/>
      <c r="J1154" s="551"/>
      <c r="K1154" s="551"/>
      <c r="L1154" s="551"/>
      <c r="M1154" s="551"/>
      <c r="N1154" s="551"/>
      <c r="O1154" s="551"/>
      <c r="P1154" s="551"/>
      <c r="Q1154" s="551"/>
      <c r="R1154" s="551"/>
      <c r="S1154" s="551"/>
      <c r="T1154" s="551"/>
      <c r="U1154" s="551"/>
      <c r="V1154" s="551"/>
      <c r="W1154" s="551"/>
      <c r="X1154" s="551"/>
      <c r="Y1154" s="405"/>
      <c r="Z1154" s="551" t="s">
        <v>11</v>
      </c>
      <c r="AA1154" s="551"/>
      <c r="AB1154" s="551"/>
      <c r="AC1154" s="551"/>
      <c r="AD1154" s="619"/>
      <c r="AE1154" s="619"/>
      <c r="AF1154" s="619"/>
      <c r="AG1154" s="619"/>
      <c r="AH1154" s="7"/>
    </row>
    <row r="1155" spans="4:35" ht="15.75" x14ac:dyDescent="0.25">
      <c r="D1155" s="3"/>
      <c r="E1155" s="583" t="s">
        <v>13</v>
      </c>
      <c r="F1155" s="583"/>
      <c r="G1155" s="583"/>
      <c r="H1155" s="583"/>
      <c r="I1155" s="583"/>
      <c r="J1155" s="584" t="s">
        <v>425</v>
      </c>
      <c r="K1155" s="584"/>
      <c r="L1155" s="584"/>
      <c r="M1155" s="584"/>
      <c r="N1155" s="584"/>
      <c r="O1155" s="584"/>
      <c r="P1155" s="584"/>
      <c r="Q1155" s="584"/>
      <c r="R1155" s="584"/>
      <c r="S1155" s="584"/>
      <c r="T1155" s="584"/>
      <c r="U1155" s="584"/>
      <c r="V1155" s="584"/>
      <c r="W1155" s="584"/>
      <c r="X1155" s="584"/>
      <c r="Y1155" s="584"/>
      <c r="Z1155" s="584"/>
      <c r="AA1155" s="584"/>
      <c r="AB1155" s="584"/>
      <c r="AC1155" s="584"/>
      <c r="AD1155" s="584"/>
      <c r="AE1155" s="584"/>
      <c r="AF1155" s="584"/>
      <c r="AG1155" s="584"/>
      <c r="AH1155" s="7"/>
    </row>
    <row r="1156" spans="4:35" x14ac:dyDescent="0.25">
      <c r="D1156" s="218"/>
      <c r="E1156" s="551" t="s">
        <v>14</v>
      </c>
      <c r="F1156" s="551"/>
      <c r="G1156" s="551"/>
      <c r="H1156" s="551"/>
      <c r="I1156" s="551"/>
      <c r="J1156" s="628" t="s">
        <v>479</v>
      </c>
      <c r="K1156" s="628"/>
      <c r="L1156" s="628"/>
      <c r="M1156" s="628"/>
      <c r="N1156" s="628"/>
      <c r="O1156" s="628"/>
      <c r="P1156" s="628"/>
      <c r="Q1156" s="628"/>
      <c r="R1156" s="628"/>
      <c r="S1156" s="628"/>
      <c r="T1156" s="628"/>
      <c r="U1156" s="628"/>
      <c r="V1156" s="628"/>
      <c r="W1156" s="628"/>
      <c r="X1156" s="628"/>
      <c r="Y1156" s="628"/>
      <c r="Z1156" s="628"/>
      <c r="AA1156" s="628"/>
      <c r="AB1156" s="628"/>
      <c r="AC1156" s="628"/>
      <c r="AD1156" s="628"/>
      <c r="AE1156" s="628"/>
      <c r="AF1156" s="628"/>
      <c r="AG1156" s="628"/>
      <c r="AH1156" s="7"/>
    </row>
    <row r="1157" spans="4:35" x14ac:dyDescent="0.25">
      <c r="D1157" s="218"/>
      <c r="E1157" s="404"/>
      <c r="F1157" s="405"/>
      <c r="G1157" s="405"/>
      <c r="H1157" s="405"/>
      <c r="I1157" s="405"/>
      <c r="J1157" s="628"/>
      <c r="K1157" s="628"/>
      <c r="L1157" s="628"/>
      <c r="M1157" s="628"/>
      <c r="N1157" s="628"/>
      <c r="O1157" s="628"/>
      <c r="P1157" s="628"/>
      <c r="Q1157" s="628"/>
      <c r="R1157" s="628"/>
      <c r="S1157" s="628"/>
      <c r="T1157" s="628"/>
      <c r="U1157" s="628"/>
      <c r="V1157" s="628"/>
      <c r="W1157" s="628"/>
      <c r="X1157" s="628"/>
      <c r="Y1157" s="628"/>
      <c r="Z1157" s="628"/>
      <c r="AA1157" s="628"/>
      <c r="AB1157" s="628"/>
      <c r="AC1157" s="628"/>
      <c r="AD1157" s="628"/>
      <c r="AE1157" s="628"/>
      <c r="AF1157" s="628"/>
      <c r="AG1157" s="628"/>
      <c r="AH1157" s="7"/>
    </row>
    <row r="1158" spans="4:35" ht="15.75" x14ac:dyDescent="0.25">
      <c r="D1158" s="218"/>
      <c r="E1158" s="403"/>
      <c r="F1158" s="403"/>
      <c r="G1158" s="403"/>
      <c r="H1158" s="403"/>
      <c r="I1158" s="403"/>
      <c r="J1158" s="403"/>
      <c r="K1158" s="403"/>
      <c r="L1158" s="403"/>
      <c r="M1158" s="574"/>
      <c r="N1158" s="574"/>
      <c r="O1158" s="574"/>
      <c r="P1158" s="574"/>
      <c r="Q1158" s="574"/>
      <c r="R1158" s="574"/>
      <c r="S1158" s="574"/>
      <c r="T1158" s="574"/>
      <c r="U1158" s="574"/>
      <c r="V1158" s="574"/>
      <c r="W1158" s="574"/>
      <c r="X1158" s="574"/>
      <c r="Y1158" s="574"/>
      <c r="Z1158" s="574"/>
      <c r="AA1158" s="411"/>
      <c r="AB1158" s="575"/>
      <c r="AC1158" s="575"/>
      <c r="AD1158" s="575"/>
      <c r="AE1158" s="575"/>
      <c r="AF1158" s="575"/>
      <c r="AG1158" s="575"/>
      <c r="AH1158" s="7"/>
    </row>
    <row r="1159" spans="4:35" ht="15.75" x14ac:dyDescent="0.25">
      <c r="D1159" s="218"/>
      <c r="E1159" s="586" t="s">
        <v>15</v>
      </c>
      <c r="F1159" s="586"/>
      <c r="G1159" s="586"/>
      <c r="H1159" s="586"/>
      <c r="I1159" s="586"/>
      <c r="J1159" s="586"/>
      <c r="K1159" s="586"/>
      <c r="L1159" s="586"/>
      <c r="M1159" s="586"/>
      <c r="N1159" s="586"/>
      <c r="O1159" s="586"/>
      <c r="P1159" s="586"/>
      <c r="Q1159" s="586"/>
      <c r="R1159" s="586"/>
      <c r="S1159" s="586"/>
      <c r="T1159" s="586"/>
      <c r="U1159" s="586"/>
      <c r="V1159" s="586"/>
      <c r="W1159" s="586"/>
      <c r="X1159" s="586"/>
      <c r="Y1159" s="586"/>
      <c r="Z1159" s="586"/>
      <c r="AA1159" s="586"/>
      <c r="AB1159" s="586"/>
      <c r="AC1159" s="586"/>
      <c r="AD1159" s="586"/>
      <c r="AE1159" s="586"/>
      <c r="AF1159" s="586"/>
      <c r="AG1159" s="586"/>
      <c r="AH1159" s="7"/>
    </row>
    <row r="1160" spans="4:35" x14ac:dyDescent="0.25">
      <c r="D1160" s="404"/>
      <c r="E1160" s="9"/>
      <c r="F1160" s="587" t="s">
        <v>38</v>
      </c>
      <c r="G1160" s="587"/>
      <c r="H1160" s="587"/>
      <c r="I1160" s="588" t="s">
        <v>39</v>
      </c>
      <c r="J1160" s="588"/>
      <c r="K1160" s="588"/>
      <c r="L1160" s="587" t="s">
        <v>40</v>
      </c>
      <c r="M1160" s="587"/>
      <c r="N1160" s="587"/>
      <c r="O1160" s="587"/>
      <c r="P1160" s="587"/>
      <c r="Q1160" s="587"/>
      <c r="R1160" s="589"/>
      <c r="S1160" s="589"/>
      <c r="T1160" s="589"/>
      <c r="U1160" s="589"/>
      <c r="V1160" s="410"/>
      <c r="W1160" s="590" t="s">
        <v>16</v>
      </c>
      <c r="X1160" s="590"/>
      <c r="Y1160" s="590"/>
      <c r="Z1160" s="405"/>
      <c r="AA1160" s="405"/>
      <c r="AB1160" s="591" t="s">
        <v>17</v>
      </c>
      <c r="AC1160" s="591"/>
      <c r="AD1160" s="591"/>
      <c r="AE1160" s="591"/>
      <c r="AF1160" s="591"/>
      <c r="AG1160" s="591"/>
      <c r="AH1160" s="7"/>
    </row>
    <row r="1161" spans="4:35" x14ac:dyDescent="0.25">
      <c r="D1161" s="403"/>
      <c r="E1161" s="218"/>
      <c r="F1161" s="592">
        <f>+Y1165*0.001</f>
        <v>110.69631</v>
      </c>
      <c r="G1161" s="593"/>
      <c r="H1161" s="594"/>
      <c r="I1161" s="629">
        <f>+Y1165*3%</f>
        <v>3320.8892999999998</v>
      </c>
      <c r="J1161" s="630"/>
      <c r="K1161" s="631"/>
      <c r="L1161" s="629"/>
      <c r="M1161" s="630"/>
      <c r="N1161" s="631"/>
      <c r="O1161" s="592"/>
      <c r="P1161" s="593"/>
      <c r="Q1161" s="594"/>
      <c r="R1161" s="592"/>
      <c r="S1161" s="593"/>
      <c r="T1161" s="593"/>
      <c r="U1161" s="594"/>
      <c r="V1161" s="100"/>
      <c r="W1161" s="595">
        <f>+Y1166*75%</f>
        <v>961.99500000000012</v>
      </c>
      <c r="X1161" s="596"/>
      <c r="Y1161" s="597"/>
      <c r="Z1161" s="413"/>
      <c r="AA1161" s="15"/>
      <c r="AB1161" s="592">
        <f>+F1161+I1161+W1161+0.01</f>
        <v>4393.5906100000002</v>
      </c>
      <c r="AC1161" s="593"/>
      <c r="AD1161" s="593"/>
      <c r="AE1161" s="593"/>
      <c r="AF1161" s="593"/>
      <c r="AG1161" s="594"/>
      <c r="AH1161" s="7"/>
    </row>
    <row r="1162" spans="4:35" ht="15.75" x14ac:dyDescent="0.25">
      <c r="D1162" s="20"/>
      <c r="E1162" s="409"/>
      <c r="F1162" s="409"/>
      <c r="G1162" s="409"/>
      <c r="H1162" s="409"/>
      <c r="I1162" s="409"/>
      <c r="J1162" s="409"/>
      <c r="K1162" s="409"/>
      <c r="L1162" s="409"/>
      <c r="M1162" s="409"/>
      <c r="N1162" s="409"/>
      <c r="O1162" s="409"/>
      <c r="P1162" s="409"/>
      <c r="Q1162" s="409"/>
      <c r="R1162" s="409"/>
      <c r="S1162" s="409"/>
      <c r="T1162" s="409"/>
      <c r="U1162" s="409"/>
      <c r="V1162" s="598" t="s">
        <v>18</v>
      </c>
      <c r="W1162" s="598"/>
      <c r="X1162" s="598"/>
      <c r="Y1162" s="598"/>
      <c r="Z1162" s="598"/>
      <c r="AA1162" s="599"/>
      <c r="AB1162" s="600">
        <f>+Y1175-AB1161</f>
        <v>107585.37939</v>
      </c>
      <c r="AC1162" s="601"/>
      <c r="AD1162" s="601"/>
      <c r="AE1162" s="601"/>
      <c r="AF1162" s="601"/>
      <c r="AG1162" s="602"/>
      <c r="AH1162" s="7"/>
    </row>
    <row r="1163" spans="4:35" x14ac:dyDescent="0.25">
      <c r="D1163" s="9"/>
      <c r="E1163" s="9"/>
      <c r="F1163" s="9"/>
      <c r="G1163" s="9"/>
      <c r="H1163" s="9"/>
      <c r="I1163" s="603" t="s">
        <v>19</v>
      </c>
      <c r="J1163" s="603"/>
      <c r="K1163" s="603"/>
      <c r="L1163" s="603"/>
      <c r="M1163" s="603"/>
      <c r="N1163" s="603"/>
      <c r="O1163" s="603"/>
      <c r="P1163" s="603"/>
      <c r="Q1163" s="603"/>
      <c r="R1163" s="603"/>
      <c r="S1163" s="603"/>
      <c r="T1163" s="603"/>
      <c r="U1163" s="603"/>
      <c r="V1163" s="603"/>
      <c r="W1163" s="603"/>
      <c r="X1163" s="603"/>
      <c r="Y1163" s="604"/>
      <c r="Z1163" s="604"/>
      <c r="AA1163" s="604"/>
      <c r="AB1163" s="604"/>
      <c r="AC1163" s="604"/>
      <c r="AD1163" s="604"/>
      <c r="AE1163" s="604"/>
      <c r="AF1163" s="9"/>
      <c r="AG1163" s="9"/>
      <c r="AH1163" s="7"/>
    </row>
    <row r="1164" spans="4:35" x14ac:dyDescent="0.25">
      <c r="D1164" s="218"/>
      <c r="E1164" s="9"/>
      <c r="F1164" s="9"/>
      <c r="G1164" s="9"/>
      <c r="H1164" s="9"/>
      <c r="I1164" s="567" t="s">
        <v>20</v>
      </c>
      <c r="J1164" s="568"/>
      <c r="K1164" s="567" t="s">
        <v>21</v>
      </c>
      <c r="L1164" s="568"/>
      <c r="M1164" s="567" t="s">
        <v>22</v>
      </c>
      <c r="N1164" s="568"/>
      <c r="O1164" s="567" t="s">
        <v>23</v>
      </c>
      <c r="P1164" s="568"/>
      <c r="Q1164" s="567" t="s">
        <v>24</v>
      </c>
      <c r="R1164" s="568"/>
      <c r="S1164" s="567" t="s">
        <v>25</v>
      </c>
      <c r="T1164" s="568"/>
      <c r="U1164" s="569" t="s">
        <v>26</v>
      </c>
      <c r="V1164" s="570"/>
      <c r="W1164" s="569" t="s">
        <v>47</v>
      </c>
      <c r="X1164" s="570"/>
      <c r="Y1164" s="571" t="s">
        <v>27</v>
      </c>
      <c r="Z1164" s="572"/>
      <c r="AA1164" s="572"/>
      <c r="AB1164" s="572"/>
      <c r="AC1164" s="572"/>
      <c r="AD1164" s="572"/>
      <c r="AE1164" s="573"/>
      <c r="AF1164" s="16"/>
      <c r="AG1164" s="16"/>
      <c r="AH1164" s="7"/>
    </row>
    <row r="1165" spans="4:35" ht="15.75" x14ac:dyDescent="0.25">
      <c r="D1165" s="409"/>
      <c r="E1165" s="9"/>
      <c r="F1165" s="9"/>
      <c r="G1165" s="9"/>
      <c r="H1165" s="9"/>
      <c r="I1165" s="529"/>
      <c r="J1165" s="530"/>
      <c r="K1165" s="529"/>
      <c r="L1165" s="530"/>
      <c r="M1165" s="529"/>
      <c r="N1165" s="530"/>
      <c r="O1165" s="529" t="s">
        <v>359</v>
      </c>
      <c r="P1165" s="530"/>
      <c r="Q1165" s="562" t="s">
        <v>35</v>
      </c>
      <c r="R1165" s="563"/>
      <c r="S1165" s="562" t="s">
        <v>35</v>
      </c>
      <c r="T1165" s="563"/>
      <c r="U1165" s="562" t="s">
        <v>28</v>
      </c>
      <c r="V1165" s="563"/>
      <c r="W1165" s="529"/>
      <c r="X1165" s="530"/>
      <c r="Y1165" s="531">
        <v>110696.31</v>
      </c>
      <c r="Z1165" s="532"/>
      <c r="AA1165" s="532"/>
      <c r="AB1165" s="532"/>
      <c r="AC1165" s="532"/>
      <c r="AD1165" s="532"/>
      <c r="AE1165" s="533"/>
      <c r="AF1165" s="16"/>
      <c r="AG1165" s="16"/>
      <c r="AH1165" s="7"/>
    </row>
    <row r="1166" spans="4:35" ht="15.75" x14ac:dyDescent="0.25">
      <c r="D1166" s="9"/>
      <c r="E1166" s="9"/>
      <c r="F1166" s="9"/>
      <c r="G1166" s="9"/>
      <c r="H1166" s="9"/>
      <c r="I1166" s="562"/>
      <c r="J1166" s="563"/>
      <c r="K1166" s="562"/>
      <c r="L1166" s="563"/>
      <c r="M1166" s="562"/>
      <c r="N1166" s="563"/>
      <c r="O1166" s="529" t="s">
        <v>294</v>
      </c>
      <c r="P1166" s="530"/>
      <c r="Q1166" s="562" t="s">
        <v>37</v>
      </c>
      <c r="R1166" s="563"/>
      <c r="S1166" s="562" t="s">
        <v>35</v>
      </c>
      <c r="T1166" s="563"/>
      <c r="U1166" s="562" t="s">
        <v>28</v>
      </c>
      <c r="V1166" s="563"/>
      <c r="W1166" s="529"/>
      <c r="X1166" s="530"/>
      <c r="Y1166" s="531">
        <v>1282.6600000000001</v>
      </c>
      <c r="Z1166" s="532"/>
      <c r="AA1166" s="532"/>
      <c r="AB1166" s="532"/>
      <c r="AC1166" s="532"/>
      <c r="AD1166" s="532"/>
      <c r="AE1166" s="533"/>
      <c r="AF1166" s="16"/>
      <c r="AG1166" s="16"/>
      <c r="AH1166" s="7"/>
      <c r="AI1166" s="148">
        <f>Y1165+Y1166</f>
        <v>111978.97</v>
      </c>
    </row>
    <row r="1167" spans="4:35" ht="15.75" x14ac:dyDescent="0.25">
      <c r="D1167" s="9"/>
      <c r="E1167" s="9"/>
      <c r="F1167" s="9"/>
      <c r="G1167" s="9"/>
      <c r="H1167" s="9"/>
      <c r="I1167" s="562"/>
      <c r="J1167" s="563"/>
      <c r="K1167" s="562"/>
      <c r="L1167" s="563"/>
      <c r="M1167" s="562"/>
      <c r="N1167" s="563"/>
      <c r="O1167" s="529"/>
      <c r="P1167" s="530"/>
      <c r="Q1167" s="562"/>
      <c r="R1167" s="563"/>
      <c r="S1167" s="562"/>
      <c r="T1167" s="563"/>
      <c r="U1167" s="562"/>
      <c r="V1167" s="563"/>
      <c r="W1167" s="529"/>
      <c r="X1167" s="530"/>
      <c r="Y1167" s="531"/>
      <c r="Z1167" s="532"/>
      <c r="AA1167" s="532"/>
      <c r="AB1167" s="532"/>
      <c r="AC1167" s="532"/>
      <c r="AD1167" s="532"/>
      <c r="AE1167" s="533"/>
      <c r="AF1167" s="16"/>
      <c r="AG1167" s="16"/>
      <c r="AH1167" s="7"/>
    </row>
    <row r="1168" spans="4:35" ht="15.75" x14ac:dyDescent="0.25">
      <c r="D1168" s="9"/>
      <c r="E1168" s="9"/>
      <c r="F1168" s="9"/>
      <c r="G1168" s="9"/>
      <c r="H1168" s="9"/>
      <c r="I1168" s="562"/>
      <c r="J1168" s="563"/>
      <c r="K1168" s="562"/>
      <c r="L1168" s="563"/>
      <c r="M1168" s="562"/>
      <c r="N1168" s="563"/>
      <c r="O1168" s="529"/>
      <c r="P1168" s="530"/>
      <c r="Q1168" s="562"/>
      <c r="R1168" s="563"/>
      <c r="S1168" s="562"/>
      <c r="T1168" s="563"/>
      <c r="U1168" s="562"/>
      <c r="V1168" s="563"/>
      <c r="W1168" s="529"/>
      <c r="X1168" s="530"/>
      <c r="Y1168" s="531"/>
      <c r="Z1168" s="532"/>
      <c r="AA1168" s="532"/>
      <c r="AB1168" s="532"/>
      <c r="AC1168" s="532"/>
      <c r="AD1168" s="532"/>
      <c r="AE1168" s="533"/>
      <c r="AF1168" s="16"/>
      <c r="AG1168" s="16"/>
      <c r="AH1168" s="7"/>
    </row>
    <row r="1169" spans="4:34" ht="15.75" x14ac:dyDescent="0.25">
      <c r="D1169" s="9"/>
      <c r="E1169" s="9"/>
      <c r="F1169" s="9"/>
      <c r="G1169" s="9"/>
      <c r="H1169" s="9"/>
      <c r="I1169" s="562"/>
      <c r="J1169" s="563"/>
      <c r="K1169" s="562"/>
      <c r="L1169" s="563"/>
      <c r="M1169" s="562"/>
      <c r="N1169" s="563"/>
      <c r="O1169" s="529"/>
      <c r="P1169" s="530"/>
      <c r="Q1169" s="529"/>
      <c r="R1169" s="530"/>
      <c r="S1169" s="529"/>
      <c r="T1169" s="530"/>
      <c r="U1169" s="529"/>
      <c r="V1169" s="530"/>
      <c r="W1169" s="529"/>
      <c r="X1169" s="530"/>
      <c r="Y1169" s="531"/>
      <c r="Z1169" s="532"/>
      <c r="AA1169" s="532"/>
      <c r="AB1169" s="532"/>
      <c r="AC1169" s="532"/>
      <c r="AD1169" s="532"/>
      <c r="AE1169" s="533"/>
      <c r="AF1169" s="16"/>
      <c r="AG1169" s="16"/>
      <c r="AH1169" s="7"/>
    </row>
    <row r="1170" spans="4:34" ht="15.75" x14ac:dyDescent="0.25">
      <c r="D1170" s="9"/>
      <c r="E1170" s="9"/>
      <c r="F1170" s="9"/>
      <c r="G1170" s="9"/>
      <c r="H1170" s="9"/>
      <c r="I1170" s="562"/>
      <c r="J1170" s="563"/>
      <c r="K1170" s="562"/>
      <c r="L1170" s="563"/>
      <c r="M1170" s="562"/>
      <c r="N1170" s="563"/>
      <c r="O1170" s="529"/>
      <c r="P1170" s="530"/>
      <c r="Q1170" s="529"/>
      <c r="R1170" s="530"/>
      <c r="S1170" s="529"/>
      <c r="T1170" s="530"/>
      <c r="U1170" s="529"/>
      <c r="V1170" s="530"/>
      <c r="W1170" s="529"/>
      <c r="X1170" s="530"/>
      <c r="Y1170" s="531"/>
      <c r="Z1170" s="532"/>
      <c r="AA1170" s="532"/>
      <c r="AB1170" s="532"/>
      <c r="AC1170" s="532"/>
      <c r="AD1170" s="532"/>
      <c r="AE1170" s="533"/>
      <c r="AF1170" s="16"/>
      <c r="AG1170" s="16"/>
      <c r="AH1170" s="7"/>
    </row>
    <row r="1171" spans="4:34" ht="15.75" x14ac:dyDescent="0.25">
      <c r="D1171" s="9"/>
      <c r="E1171" s="9"/>
      <c r="F1171" s="9"/>
      <c r="G1171" s="9"/>
      <c r="H1171" s="9"/>
      <c r="I1171" s="562"/>
      <c r="J1171" s="563"/>
      <c r="K1171" s="562"/>
      <c r="L1171" s="563"/>
      <c r="M1171" s="562"/>
      <c r="N1171" s="563"/>
      <c r="O1171" s="529"/>
      <c r="P1171" s="530"/>
      <c r="Q1171" s="529"/>
      <c r="R1171" s="530"/>
      <c r="S1171" s="529"/>
      <c r="T1171" s="530"/>
      <c r="U1171" s="529"/>
      <c r="V1171" s="530"/>
      <c r="W1171" s="529"/>
      <c r="X1171" s="530"/>
      <c r="Y1171" s="531"/>
      <c r="Z1171" s="532"/>
      <c r="AA1171" s="532"/>
      <c r="AB1171" s="532"/>
      <c r="AC1171" s="532"/>
      <c r="AD1171" s="532"/>
      <c r="AE1171" s="533"/>
      <c r="AF1171" s="16"/>
      <c r="AG1171" s="16"/>
      <c r="AH1171" s="7"/>
    </row>
    <row r="1172" spans="4:34" ht="15.75" x14ac:dyDescent="0.25">
      <c r="D1172" s="9"/>
      <c r="E1172" s="9"/>
      <c r="F1172" s="9"/>
      <c r="G1172" s="9"/>
      <c r="H1172" s="9"/>
      <c r="I1172" s="529"/>
      <c r="J1172" s="530"/>
      <c r="K1172" s="529"/>
      <c r="L1172" s="530"/>
      <c r="M1172" s="529"/>
      <c r="N1172" s="530"/>
      <c r="O1172" s="529"/>
      <c r="P1172" s="530"/>
      <c r="Q1172" s="529"/>
      <c r="R1172" s="530"/>
      <c r="S1172" s="529"/>
      <c r="T1172" s="530"/>
      <c r="U1172" s="529"/>
      <c r="V1172" s="530"/>
      <c r="W1172" s="529"/>
      <c r="X1172" s="530"/>
      <c r="Y1172" s="531"/>
      <c r="Z1172" s="532"/>
      <c r="AA1172" s="532"/>
      <c r="AB1172" s="532"/>
      <c r="AC1172" s="532"/>
      <c r="AD1172" s="532"/>
      <c r="AE1172" s="533"/>
      <c r="AF1172" s="16"/>
      <c r="AG1172" s="16"/>
      <c r="AH1172" s="7"/>
    </row>
    <row r="1173" spans="4:34" ht="15.75" x14ac:dyDescent="0.25">
      <c r="D1173" s="9"/>
      <c r="E1173" s="9"/>
      <c r="F1173" s="9"/>
      <c r="G1173" s="9"/>
      <c r="H1173" s="9"/>
      <c r="I1173" s="529"/>
      <c r="J1173" s="530"/>
      <c r="K1173" s="529"/>
      <c r="L1173" s="530"/>
      <c r="M1173" s="529"/>
      <c r="N1173" s="530"/>
      <c r="O1173" s="529"/>
      <c r="P1173" s="530"/>
      <c r="Q1173" s="529"/>
      <c r="R1173" s="530"/>
      <c r="S1173" s="529"/>
      <c r="T1173" s="530"/>
      <c r="U1173" s="529"/>
      <c r="V1173" s="530"/>
      <c r="W1173" s="529"/>
      <c r="X1173" s="530"/>
      <c r="Y1173" s="531"/>
      <c r="Z1173" s="532"/>
      <c r="AA1173" s="532"/>
      <c r="AB1173" s="532"/>
      <c r="AC1173" s="532"/>
      <c r="AD1173" s="532"/>
      <c r="AE1173" s="533"/>
      <c r="AF1173" s="16"/>
      <c r="AG1173" s="16"/>
      <c r="AH1173" s="7"/>
    </row>
    <row r="1174" spans="4:34" ht="15.75" x14ac:dyDescent="0.25">
      <c r="D1174" s="9"/>
      <c r="E1174" s="9"/>
      <c r="F1174" s="9"/>
      <c r="G1174" s="9"/>
      <c r="H1174" s="9"/>
      <c r="I1174" s="529"/>
      <c r="J1174" s="530"/>
      <c r="K1174" s="529"/>
      <c r="L1174" s="530"/>
      <c r="M1174" s="529"/>
      <c r="N1174" s="530"/>
      <c r="O1174" s="529"/>
      <c r="P1174" s="530"/>
      <c r="Q1174" s="529"/>
      <c r="R1174" s="530"/>
      <c r="S1174" s="529"/>
      <c r="T1174" s="530"/>
      <c r="U1174" s="529"/>
      <c r="V1174" s="530"/>
      <c r="W1174" s="529"/>
      <c r="X1174" s="530"/>
      <c r="Y1174" s="531"/>
      <c r="Z1174" s="532"/>
      <c r="AA1174" s="532"/>
      <c r="AB1174" s="532"/>
      <c r="AC1174" s="532"/>
      <c r="AD1174" s="532"/>
      <c r="AE1174" s="533"/>
      <c r="AF1174" s="16"/>
      <c r="AG1174" s="16"/>
      <c r="AH1174" s="7"/>
    </row>
    <row r="1175" spans="4:34" ht="16.5" thickBot="1" x14ac:dyDescent="0.3">
      <c r="D1175" s="9"/>
      <c r="E1175" s="9"/>
      <c r="F1175" s="9"/>
      <c r="G1175" s="9"/>
      <c r="H1175" s="9"/>
      <c r="I1175" s="534"/>
      <c r="J1175" s="535"/>
      <c r="K1175" s="534"/>
      <c r="L1175" s="535"/>
      <c r="M1175" s="534"/>
      <c r="N1175" s="535"/>
      <c r="O1175" s="534"/>
      <c r="P1175" s="535"/>
      <c r="Q1175" s="534"/>
      <c r="R1175" s="535"/>
      <c r="S1175" s="536"/>
      <c r="T1175" s="537"/>
      <c r="U1175" s="538" t="s">
        <v>29</v>
      </c>
      <c r="V1175" s="539"/>
      <c r="W1175" s="539"/>
      <c r="X1175" s="540"/>
      <c r="Y1175" s="541">
        <f>SUM(Y1165:AE1174)</f>
        <v>111978.97</v>
      </c>
      <c r="Z1175" s="542"/>
      <c r="AA1175" s="542"/>
      <c r="AB1175" s="542"/>
      <c r="AC1175" s="542"/>
      <c r="AD1175" s="542"/>
      <c r="AE1175" s="543"/>
      <c r="AF1175" s="9"/>
      <c r="AG1175" s="16"/>
      <c r="AH1175" s="7"/>
    </row>
    <row r="1176" spans="4:34" ht="15.75" thickBot="1" x14ac:dyDescent="0.3">
      <c r="D1176" s="9"/>
      <c r="E1176" s="9"/>
      <c r="F1176" s="9"/>
      <c r="G1176" s="9"/>
      <c r="H1176" s="544" t="s">
        <v>30</v>
      </c>
      <c r="I1176" s="545"/>
      <c r="J1176" s="545"/>
      <c r="K1176" s="545"/>
      <c r="L1176" s="545"/>
      <c r="M1176" s="545"/>
      <c r="N1176" s="545"/>
      <c r="O1176" s="545"/>
      <c r="P1176" s="545"/>
      <c r="Q1176" s="545"/>
      <c r="R1176" s="545"/>
      <c r="S1176" s="546"/>
      <c r="T1176" s="22"/>
      <c r="U1176" s="544" t="s">
        <v>31</v>
      </c>
      <c r="V1176" s="545"/>
      <c r="W1176" s="545"/>
      <c r="X1176" s="545"/>
      <c r="Y1176" s="545"/>
      <c r="Z1176" s="545"/>
      <c r="AA1176" s="545"/>
      <c r="AB1176" s="545"/>
      <c r="AC1176" s="545"/>
      <c r="AD1176" s="545"/>
      <c r="AE1176" s="545"/>
      <c r="AF1176" s="546"/>
      <c r="AG1176" s="16"/>
      <c r="AH1176" s="7"/>
    </row>
    <row r="1177" spans="4:34" x14ac:dyDescent="0.25">
      <c r="D1177" s="9"/>
      <c r="E1177" s="218"/>
      <c r="F1177" s="218"/>
      <c r="G1177" s="218"/>
      <c r="H1177" s="547"/>
      <c r="I1177" s="548"/>
      <c r="J1177" s="548"/>
      <c r="K1177" s="548"/>
      <c r="L1177" s="548"/>
      <c r="M1177" s="548"/>
      <c r="N1177" s="548"/>
      <c r="O1177" s="548"/>
      <c r="P1177" s="548"/>
      <c r="Q1177" s="548"/>
      <c r="R1177" s="548"/>
      <c r="S1177" s="549"/>
      <c r="T1177" s="405"/>
      <c r="U1177" s="547"/>
      <c r="V1177" s="548"/>
      <c r="W1177" s="548"/>
      <c r="X1177" s="548"/>
      <c r="Y1177" s="548"/>
      <c r="Z1177" s="548"/>
      <c r="AA1177" s="548"/>
      <c r="AB1177" s="548"/>
      <c r="AC1177" s="548"/>
      <c r="AD1177" s="548"/>
      <c r="AE1177" s="548"/>
      <c r="AF1177" s="549"/>
      <c r="AG1177" s="15"/>
      <c r="AH1177" s="7"/>
    </row>
    <row r="1178" spans="4:34" x14ac:dyDescent="0.25">
      <c r="D1178" s="9"/>
      <c r="E1178" s="218"/>
      <c r="F1178" s="218"/>
      <c r="G1178" s="218"/>
      <c r="H1178" s="550"/>
      <c r="I1178" s="551"/>
      <c r="J1178" s="551"/>
      <c r="K1178" s="551"/>
      <c r="L1178" s="551"/>
      <c r="M1178" s="551"/>
      <c r="N1178" s="551"/>
      <c r="O1178" s="551"/>
      <c r="P1178" s="551"/>
      <c r="Q1178" s="551"/>
      <c r="R1178" s="551"/>
      <c r="S1178" s="552"/>
      <c r="T1178" s="405"/>
      <c r="U1178" s="550"/>
      <c r="V1178" s="551"/>
      <c r="W1178" s="551"/>
      <c r="X1178" s="551"/>
      <c r="Y1178" s="551"/>
      <c r="Z1178" s="551"/>
      <c r="AA1178" s="551"/>
      <c r="AB1178" s="551"/>
      <c r="AC1178" s="551"/>
      <c r="AD1178" s="551"/>
      <c r="AE1178" s="551"/>
      <c r="AF1178" s="552"/>
      <c r="AG1178" s="15"/>
      <c r="AH1178" s="7"/>
    </row>
    <row r="1179" spans="4:34" x14ac:dyDescent="0.25">
      <c r="D1179" s="9"/>
      <c r="E1179" s="218"/>
      <c r="F1179" s="218"/>
      <c r="G1179" s="218"/>
      <c r="H1179" s="550"/>
      <c r="I1179" s="551"/>
      <c r="J1179" s="551"/>
      <c r="K1179" s="551"/>
      <c r="L1179" s="551"/>
      <c r="M1179" s="551"/>
      <c r="N1179" s="551"/>
      <c r="O1179" s="551"/>
      <c r="P1179" s="551"/>
      <c r="Q1179" s="551"/>
      <c r="R1179" s="551"/>
      <c r="S1179" s="552"/>
      <c r="T1179" s="405"/>
      <c r="U1179" s="550"/>
      <c r="V1179" s="551"/>
      <c r="W1179" s="551"/>
      <c r="X1179" s="551"/>
      <c r="Y1179" s="551"/>
      <c r="Z1179" s="551"/>
      <c r="AA1179" s="551"/>
      <c r="AB1179" s="551"/>
      <c r="AC1179" s="551"/>
      <c r="AD1179" s="551"/>
      <c r="AE1179" s="551"/>
      <c r="AF1179" s="552"/>
      <c r="AG1179" s="15"/>
      <c r="AH1179" s="7"/>
    </row>
    <row r="1180" spans="4:34" ht="15.75" thickBot="1" x14ac:dyDescent="0.3">
      <c r="D1180" s="9"/>
      <c r="E1180" s="218"/>
      <c r="F1180" s="218"/>
      <c r="G1180" s="218"/>
      <c r="H1180" s="553"/>
      <c r="I1180" s="554"/>
      <c r="J1180" s="554"/>
      <c r="K1180" s="554"/>
      <c r="L1180" s="554"/>
      <c r="M1180" s="554"/>
      <c r="N1180" s="554"/>
      <c r="O1180" s="554"/>
      <c r="P1180" s="554"/>
      <c r="Q1180" s="554"/>
      <c r="R1180" s="554"/>
      <c r="S1180" s="555"/>
      <c r="T1180" s="405"/>
      <c r="U1180" s="553"/>
      <c r="V1180" s="554"/>
      <c r="W1180" s="554"/>
      <c r="X1180" s="554"/>
      <c r="Y1180" s="554"/>
      <c r="Z1180" s="554"/>
      <c r="AA1180" s="554"/>
      <c r="AB1180" s="554"/>
      <c r="AC1180" s="554"/>
      <c r="AD1180" s="554"/>
      <c r="AE1180" s="554"/>
      <c r="AF1180" s="555"/>
      <c r="AG1180" s="15"/>
      <c r="AH1180" s="7"/>
    </row>
    <row r="1181" spans="4:34" ht="15.75" thickBot="1" x14ac:dyDescent="0.3">
      <c r="D1181" s="9"/>
      <c r="E1181" s="218"/>
      <c r="F1181" s="218"/>
      <c r="G1181" s="218"/>
      <c r="H1181" s="517" t="s">
        <v>32</v>
      </c>
      <c r="I1181" s="518"/>
      <c r="J1181" s="518"/>
      <c r="K1181" s="519">
        <v>45687</v>
      </c>
      <c r="L1181" s="519"/>
      <c r="M1181" s="519"/>
      <c r="N1181" s="519"/>
      <c r="O1181" s="519"/>
      <c r="P1181" s="519"/>
      <c r="Q1181" s="519"/>
      <c r="R1181" s="519"/>
      <c r="S1181" s="520"/>
      <c r="T1181" s="405"/>
      <c r="U1181" s="517" t="s">
        <v>32</v>
      </c>
      <c r="V1181" s="518"/>
      <c r="W1181" s="518"/>
      <c r="X1181" s="521"/>
      <c r="Y1181" s="521"/>
      <c r="Z1181" s="521"/>
      <c r="AA1181" s="521"/>
      <c r="AB1181" s="521"/>
      <c r="AC1181" s="521"/>
      <c r="AD1181" s="521"/>
      <c r="AE1181" s="521"/>
      <c r="AF1181" s="522"/>
      <c r="AG1181" s="15"/>
      <c r="AH1181" s="7"/>
    </row>
    <row r="1182" spans="4:34" ht="15.75" thickBot="1" x14ac:dyDescent="0.3">
      <c r="D1182" s="218"/>
      <c r="E1182" s="218"/>
      <c r="F1182" s="218"/>
      <c r="G1182" s="218"/>
      <c r="H1182" s="523" t="s">
        <v>33</v>
      </c>
      <c r="I1182" s="524"/>
      <c r="J1182" s="524"/>
      <c r="K1182" s="524"/>
      <c r="L1182" s="524"/>
      <c r="M1182" s="524"/>
      <c r="N1182" s="524"/>
      <c r="O1182" s="524"/>
      <c r="P1182" s="524"/>
      <c r="Q1182" s="524"/>
      <c r="R1182" s="524"/>
      <c r="S1182" s="525"/>
      <c r="T1182" s="7"/>
      <c r="U1182" s="523" t="s">
        <v>34</v>
      </c>
      <c r="V1182" s="524"/>
      <c r="W1182" s="524"/>
      <c r="X1182" s="524"/>
      <c r="Y1182" s="524"/>
      <c r="Z1182" s="524"/>
      <c r="AA1182" s="524"/>
      <c r="AB1182" s="524"/>
      <c r="AC1182" s="524"/>
      <c r="AD1182" s="524"/>
      <c r="AE1182" s="524"/>
      <c r="AF1182" s="525"/>
      <c r="AG1182" s="15"/>
      <c r="AH1182" s="7"/>
    </row>
    <row r="1183" spans="4:34" x14ac:dyDescent="0.25">
      <c r="D1183" s="218"/>
      <c r="E1183" s="218"/>
      <c r="F1183" s="218"/>
      <c r="G1183" s="218"/>
      <c r="H1183" s="526"/>
      <c r="I1183" s="527"/>
      <c r="J1183" s="527"/>
      <c r="K1183" s="527"/>
      <c r="L1183" s="527"/>
      <c r="M1183" s="527"/>
      <c r="N1183" s="527"/>
      <c r="O1183" s="527"/>
      <c r="P1183" s="527"/>
      <c r="Q1183" s="527"/>
      <c r="R1183" s="527"/>
      <c r="S1183" s="528"/>
      <c r="T1183" s="7"/>
      <c r="U1183" s="526"/>
      <c r="V1183" s="527"/>
      <c r="W1183" s="527"/>
      <c r="X1183" s="527"/>
      <c r="Y1183" s="527"/>
      <c r="Z1183" s="527"/>
      <c r="AA1183" s="527"/>
      <c r="AB1183" s="527"/>
      <c r="AC1183" s="527"/>
      <c r="AD1183" s="527"/>
      <c r="AE1183" s="527"/>
      <c r="AF1183" s="528"/>
      <c r="AG1183" s="15"/>
      <c r="AH1183" s="7"/>
    </row>
    <row r="1184" spans="4:34" x14ac:dyDescent="0.25">
      <c r="D1184" s="218"/>
      <c r="E1184" s="218"/>
      <c r="F1184" s="218"/>
      <c r="G1184" s="218"/>
      <c r="H1184" s="556"/>
      <c r="I1184" s="557"/>
      <c r="J1184" s="557"/>
      <c r="K1184" s="557"/>
      <c r="L1184" s="557"/>
      <c r="M1184" s="557"/>
      <c r="N1184" s="557"/>
      <c r="O1184" s="557"/>
      <c r="P1184" s="557"/>
      <c r="Q1184" s="557"/>
      <c r="R1184" s="557"/>
      <c r="S1184" s="558"/>
      <c r="T1184" s="7"/>
      <c r="U1184" s="556"/>
      <c r="V1184" s="557"/>
      <c r="W1184" s="557"/>
      <c r="X1184" s="557"/>
      <c r="Y1184" s="557"/>
      <c r="Z1184" s="557"/>
      <c r="AA1184" s="557"/>
      <c r="AB1184" s="557"/>
      <c r="AC1184" s="557"/>
      <c r="AD1184" s="557"/>
      <c r="AE1184" s="557"/>
      <c r="AF1184" s="558"/>
      <c r="AG1184" s="218"/>
      <c r="AH1184" s="7"/>
    </row>
    <row r="1185" spans="4:34" x14ac:dyDescent="0.25">
      <c r="D1185" s="218"/>
      <c r="E1185" s="218"/>
      <c r="F1185" s="218"/>
      <c r="G1185" s="218"/>
      <c r="H1185" s="556"/>
      <c r="I1185" s="557"/>
      <c r="J1185" s="557"/>
      <c r="K1185" s="557"/>
      <c r="L1185" s="557"/>
      <c r="M1185" s="557"/>
      <c r="N1185" s="557"/>
      <c r="O1185" s="557"/>
      <c r="P1185" s="557"/>
      <c r="Q1185" s="557"/>
      <c r="R1185" s="557"/>
      <c r="S1185" s="558"/>
      <c r="T1185" s="7"/>
      <c r="U1185" s="556"/>
      <c r="V1185" s="557"/>
      <c r="W1185" s="557"/>
      <c r="X1185" s="557"/>
      <c r="Y1185" s="557"/>
      <c r="Z1185" s="557"/>
      <c r="AA1185" s="557"/>
      <c r="AB1185" s="557"/>
      <c r="AC1185" s="557"/>
      <c r="AD1185" s="557"/>
      <c r="AE1185" s="557"/>
      <c r="AF1185" s="558"/>
      <c r="AG1185" s="218"/>
      <c r="AH1185" s="7"/>
    </row>
    <row r="1186" spans="4:34" ht="15.75" thickBot="1" x14ac:dyDescent="0.3">
      <c r="D1186" s="218"/>
      <c r="E1186" s="218"/>
      <c r="F1186" s="218"/>
      <c r="G1186" s="218"/>
      <c r="H1186" s="559"/>
      <c r="I1186" s="560"/>
      <c r="J1186" s="560"/>
      <c r="K1186" s="560"/>
      <c r="L1186" s="560"/>
      <c r="M1186" s="560"/>
      <c r="N1186" s="560"/>
      <c r="O1186" s="560"/>
      <c r="P1186" s="560"/>
      <c r="Q1186" s="560"/>
      <c r="R1186" s="560"/>
      <c r="S1186" s="561"/>
      <c r="T1186" s="7"/>
      <c r="U1186" s="559"/>
      <c r="V1186" s="560"/>
      <c r="W1186" s="560"/>
      <c r="X1186" s="560"/>
      <c r="Y1186" s="560"/>
      <c r="Z1186" s="560"/>
      <c r="AA1186" s="560"/>
      <c r="AB1186" s="560"/>
      <c r="AC1186" s="560"/>
      <c r="AD1186" s="560"/>
      <c r="AE1186" s="560"/>
      <c r="AF1186" s="561"/>
      <c r="AG1186" s="218"/>
      <c r="AH1186" s="7"/>
    </row>
    <row r="1187" spans="4:34" ht="15.75" thickBot="1" x14ac:dyDescent="0.3">
      <c r="D1187" s="218"/>
      <c r="E1187" s="218"/>
      <c r="F1187" s="218"/>
      <c r="G1187" s="405"/>
      <c r="H1187" s="517" t="s">
        <v>32</v>
      </c>
      <c r="I1187" s="518"/>
      <c r="J1187" s="518"/>
      <c r="K1187" s="521"/>
      <c r="L1187" s="521"/>
      <c r="M1187" s="521"/>
      <c r="N1187" s="521"/>
      <c r="O1187" s="521"/>
      <c r="P1187" s="521"/>
      <c r="Q1187" s="521"/>
      <c r="R1187" s="521"/>
      <c r="S1187" s="522"/>
      <c r="T1187" s="35"/>
      <c r="U1187" s="517" t="s">
        <v>32</v>
      </c>
      <c r="V1187" s="518"/>
      <c r="W1187" s="518"/>
      <c r="X1187" s="521"/>
      <c r="Y1187" s="521"/>
      <c r="Z1187" s="521"/>
      <c r="AA1187" s="521"/>
      <c r="AB1187" s="521"/>
      <c r="AC1187" s="521"/>
      <c r="AD1187" s="521"/>
      <c r="AE1187" s="521"/>
      <c r="AF1187" s="522"/>
      <c r="AG1187" s="218"/>
      <c r="AH1187" s="7"/>
    </row>
    <row r="1188" spans="4:34" x14ac:dyDescent="0.25"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</row>
    <row r="1189" spans="4:34" x14ac:dyDescent="0.25">
      <c r="D1189" s="218"/>
      <c r="E1189" s="218"/>
      <c r="F1189" s="218"/>
      <c r="G1189" s="557"/>
      <c r="H1189" s="557"/>
      <c r="I1189" s="557"/>
      <c r="J1189" s="557"/>
      <c r="K1189" s="557"/>
      <c r="L1189" s="557"/>
      <c r="M1189" s="557"/>
      <c r="N1189" s="557"/>
      <c r="O1189" s="557"/>
      <c r="P1189" s="557"/>
      <c r="Q1189" s="557"/>
      <c r="R1189" s="557"/>
      <c r="S1189" s="17"/>
      <c r="T1189" s="557"/>
      <c r="U1189" s="557"/>
      <c r="V1189" s="557"/>
      <c r="W1189" s="557"/>
      <c r="X1189" s="557"/>
      <c r="Y1189" s="557"/>
      <c r="Z1189" s="557"/>
      <c r="AA1189" s="557"/>
      <c r="AB1189" s="557"/>
      <c r="AC1189" s="557"/>
      <c r="AD1189" s="557"/>
      <c r="AE1189" s="557"/>
      <c r="AF1189" s="218"/>
      <c r="AG1189" s="7"/>
      <c r="AH1189" s="7"/>
    </row>
    <row r="1190" spans="4:34" ht="15.75" x14ac:dyDescent="0.25">
      <c r="D1190" s="23"/>
      <c r="E1190" s="23"/>
      <c r="F1190" s="620" t="s">
        <v>36</v>
      </c>
      <c r="G1190" s="620"/>
      <c r="H1190" s="620"/>
      <c r="I1190" s="620"/>
      <c r="J1190" s="620"/>
      <c r="K1190" s="620"/>
      <c r="L1190" s="620"/>
      <c r="M1190" s="620"/>
      <c r="N1190" s="620"/>
      <c r="O1190" s="620"/>
      <c r="P1190" s="23"/>
      <c r="Q1190" s="23"/>
      <c r="R1190" s="23"/>
      <c r="S1190" s="23"/>
      <c r="T1190" s="23"/>
      <c r="U1190" s="23"/>
      <c r="V1190" s="23"/>
      <c r="W1190" s="415"/>
      <c r="X1190" s="415"/>
      <c r="Y1190" s="415"/>
      <c r="Z1190" s="415"/>
      <c r="AA1190" s="415"/>
      <c r="AB1190" s="234"/>
      <c r="AC1190" s="234"/>
      <c r="AD1190" s="234"/>
      <c r="AE1190" s="234"/>
      <c r="AF1190" s="234"/>
      <c r="AG1190" s="234"/>
      <c r="AH1190" s="7"/>
    </row>
    <row r="1191" spans="4:34" x14ac:dyDescent="0.25">
      <c r="D1191" s="412"/>
      <c r="E1191" s="408"/>
      <c r="F1191" s="566" t="s">
        <v>0</v>
      </c>
      <c r="G1191" s="566"/>
      <c r="H1191" s="566"/>
      <c r="I1191" s="566"/>
      <c r="J1191" s="566"/>
      <c r="K1191" s="566"/>
      <c r="L1191" s="566"/>
      <c r="M1191" s="566"/>
      <c r="N1191" s="566"/>
      <c r="O1191" s="566"/>
      <c r="P1191" s="10"/>
      <c r="Q1191" s="403"/>
      <c r="R1191" s="403"/>
      <c r="S1191" s="403"/>
      <c r="T1191" s="403"/>
      <c r="U1191" s="403"/>
      <c r="V1191" s="403"/>
      <c r="W1191" s="403"/>
      <c r="X1191" s="9"/>
      <c r="Y1191" s="9"/>
      <c r="Z1191" s="218"/>
      <c r="AA1191" s="9"/>
      <c r="AB1191" s="9"/>
      <c r="AC1191" s="9"/>
      <c r="AD1191" s="9"/>
      <c r="AE1191" s="9"/>
      <c r="AF1191" s="9"/>
      <c r="AG1191" s="9"/>
      <c r="AH1191" s="7"/>
    </row>
    <row r="1192" spans="4:34" x14ac:dyDescent="0.25">
      <c r="D1192" s="402"/>
      <c r="E1192" s="566" t="s">
        <v>1</v>
      </c>
      <c r="F1192" s="566"/>
      <c r="G1192" s="566"/>
      <c r="H1192" s="566"/>
      <c r="I1192" s="566"/>
      <c r="J1192" s="566"/>
      <c r="K1192" s="566"/>
      <c r="L1192" s="566"/>
      <c r="M1192" s="566"/>
      <c r="N1192" s="566"/>
      <c r="O1192" s="566"/>
      <c r="P1192" s="10"/>
      <c r="Q1192" s="11"/>
      <c r="R1192" s="11"/>
      <c r="S1192" s="218"/>
      <c r="T1192" s="405"/>
      <c r="U1192" s="405"/>
      <c r="V1192" s="405"/>
      <c r="W1192" s="583" t="s">
        <v>2</v>
      </c>
      <c r="X1192" s="583"/>
      <c r="Y1192" s="583"/>
      <c r="Z1192" s="12" t="s">
        <v>262</v>
      </c>
      <c r="AA1192" s="410" t="s">
        <v>46</v>
      </c>
      <c r="AB1192" s="621" t="s">
        <v>383</v>
      </c>
      <c r="AC1192" s="621"/>
      <c r="AD1192" s="621"/>
      <c r="AE1192" s="11" t="s">
        <v>3</v>
      </c>
      <c r="AF1192" s="622">
        <v>2025</v>
      </c>
      <c r="AG1192" s="622"/>
      <c r="AH1192" s="7"/>
    </row>
    <row r="1193" spans="4:34" x14ac:dyDescent="0.25">
      <c r="D1193" s="29"/>
      <c r="E1193" s="566" t="s">
        <v>4</v>
      </c>
      <c r="F1193" s="566"/>
      <c r="G1193" s="566"/>
      <c r="H1193" s="566"/>
      <c r="I1193" s="566"/>
      <c r="J1193" s="566"/>
      <c r="K1193" s="566"/>
      <c r="L1193" s="566"/>
      <c r="M1193" s="566"/>
      <c r="N1193" s="566"/>
      <c r="O1193" s="566"/>
      <c r="P1193" s="10"/>
      <c r="Q1193" s="403"/>
      <c r="R1193" s="410"/>
      <c r="S1193" s="410"/>
      <c r="T1193" s="410"/>
      <c r="U1193" s="410"/>
      <c r="V1193" s="410"/>
      <c r="W1193" s="410"/>
      <c r="X1193" s="410"/>
      <c r="Y1193" s="410"/>
      <c r="Z1193" s="405"/>
      <c r="AA1193" s="410"/>
      <c r="AB1193" s="9"/>
      <c r="AC1193" s="9"/>
      <c r="AD1193" s="9"/>
      <c r="AE1193" s="9"/>
      <c r="AF1193" s="9"/>
      <c r="AG1193" s="9"/>
      <c r="AH1193" s="7"/>
    </row>
    <row r="1194" spans="4:34" x14ac:dyDescent="0.25">
      <c r="D1194" s="29"/>
      <c r="E1194" s="632" t="s">
        <v>5</v>
      </c>
      <c r="F1194" s="632"/>
      <c r="G1194" s="632"/>
      <c r="H1194" s="632"/>
      <c r="I1194" s="632"/>
      <c r="J1194" s="632"/>
      <c r="K1194" s="632"/>
      <c r="L1194" s="632"/>
      <c r="M1194" s="632"/>
      <c r="N1194" s="632"/>
      <c r="O1194" s="632"/>
      <c r="P1194" s="10"/>
      <c r="Q1194" s="403"/>
      <c r="R1194" s="403"/>
      <c r="S1194" s="403"/>
      <c r="T1194" s="403"/>
      <c r="U1194" s="403"/>
      <c r="V1194" s="403"/>
      <c r="W1194" s="403"/>
      <c r="X1194" s="9"/>
      <c r="Y1194" s="9"/>
      <c r="Z1194" s="218"/>
      <c r="AA1194" s="9"/>
      <c r="AB1194" s="9"/>
      <c r="AC1194" s="9"/>
      <c r="AD1194" s="9"/>
      <c r="AE1194" s="9"/>
      <c r="AF1194" s="9"/>
      <c r="AG1194" s="9"/>
      <c r="AH1194" s="7"/>
    </row>
    <row r="1195" spans="4:34" ht="18" x14ac:dyDescent="0.25">
      <c r="D1195" s="4"/>
      <c r="E1195" s="633"/>
      <c r="F1195" s="633"/>
      <c r="G1195" s="633"/>
      <c r="H1195" s="633"/>
      <c r="I1195" s="633"/>
      <c r="J1195" s="633"/>
      <c r="K1195" s="633"/>
      <c r="L1195" s="633"/>
      <c r="M1195" s="633"/>
      <c r="N1195" s="633"/>
      <c r="O1195" s="633"/>
      <c r="P1195" s="624" t="s">
        <v>6</v>
      </c>
      <c r="Q1195" s="624"/>
      <c r="R1195" s="624"/>
      <c r="S1195" s="624"/>
      <c r="T1195" s="624"/>
      <c r="U1195" s="624"/>
      <c r="V1195" s="624"/>
      <c r="W1195" s="624"/>
      <c r="X1195" s="624"/>
      <c r="Y1195" s="624"/>
      <c r="Z1195" s="625" t="s">
        <v>426</v>
      </c>
      <c r="AA1195" s="625"/>
      <c r="AB1195" s="625"/>
      <c r="AC1195" s="13"/>
      <c r="AD1195" s="13"/>
      <c r="AE1195" s="13"/>
      <c r="AF1195" s="13"/>
      <c r="AG1195" s="13"/>
      <c r="AH1195" s="7"/>
    </row>
    <row r="1196" spans="4:34" x14ac:dyDescent="0.25">
      <c r="D1196" s="218"/>
      <c r="E1196" s="612"/>
      <c r="F1196" s="612"/>
      <c r="G1196" s="612"/>
      <c r="H1196" s="612"/>
      <c r="I1196" s="612"/>
      <c r="J1196" s="612"/>
      <c r="K1196" s="612"/>
      <c r="L1196" s="612"/>
      <c r="M1196" s="612"/>
      <c r="N1196" s="612"/>
      <c r="O1196" s="612"/>
      <c r="P1196" s="14"/>
      <c r="Q1196" s="14"/>
      <c r="R1196" s="405"/>
      <c r="S1196" s="405"/>
      <c r="T1196" s="409"/>
      <c r="U1196" s="11"/>
      <c r="V1196" s="11"/>
      <c r="W1196" s="9"/>
      <c r="X1196" s="9"/>
      <c r="Y1196" s="9"/>
      <c r="Z1196" s="218"/>
      <c r="AA1196" s="9"/>
      <c r="AB1196" s="9"/>
      <c r="AC1196" s="9"/>
      <c r="AD1196" s="9"/>
      <c r="AE1196" s="9"/>
      <c r="AF1196" s="9"/>
      <c r="AG1196" s="9"/>
      <c r="AH1196" s="7"/>
    </row>
    <row r="1197" spans="4:34" ht="15.75" x14ac:dyDescent="0.25">
      <c r="D1197" s="218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23"/>
      <c r="V1197" s="23"/>
      <c r="W1197" s="613" t="s">
        <v>7</v>
      </c>
      <c r="X1197" s="613"/>
      <c r="Y1197" s="613"/>
      <c r="Z1197" s="613"/>
      <c r="AA1197" s="613"/>
      <c r="AB1197" s="614">
        <f>Y1225</f>
        <v>31964.799999999999</v>
      </c>
      <c r="AC1197" s="614"/>
      <c r="AD1197" s="614"/>
      <c r="AE1197" s="614"/>
      <c r="AF1197" s="614"/>
      <c r="AG1197" s="614"/>
      <c r="AH1197" s="7"/>
    </row>
    <row r="1198" spans="4:34" x14ac:dyDescent="0.25">
      <c r="D1198" s="5"/>
      <c r="E1198" s="615" t="s">
        <v>8</v>
      </c>
      <c r="F1198" s="615"/>
      <c r="G1198" s="615"/>
      <c r="H1198" s="615"/>
      <c r="I1198" s="615"/>
      <c r="J1198" s="616" t="s">
        <v>9</v>
      </c>
      <c r="K1198" s="616"/>
      <c r="L1198" s="616"/>
      <c r="M1198" s="616"/>
      <c r="N1198" s="616"/>
      <c r="O1198" s="616"/>
      <c r="P1198" s="616"/>
      <c r="Q1198" s="616"/>
      <c r="R1198" s="616"/>
      <c r="S1198" s="410"/>
      <c r="T1198" s="410"/>
      <c r="U1198" s="410"/>
      <c r="V1198" s="410"/>
      <c r="W1198" s="9"/>
      <c r="X1198" s="9"/>
      <c r="Y1198" s="9"/>
      <c r="Z1198" s="218"/>
      <c r="AA1198" s="218"/>
      <c r="AB1198" s="218"/>
      <c r="AC1198" s="9"/>
      <c r="AD1198" s="9"/>
      <c r="AE1198" s="9"/>
      <c r="AF1198" s="9"/>
      <c r="AG1198" s="9"/>
      <c r="AH1198" s="7"/>
    </row>
    <row r="1199" spans="4:34" ht="18" customHeight="1" x14ac:dyDescent="0.25">
      <c r="D1199" s="6"/>
      <c r="E1199" s="617" t="s">
        <v>10</v>
      </c>
      <c r="F1199" s="617"/>
      <c r="G1199" s="617"/>
      <c r="H1199" s="617"/>
      <c r="I1199" s="617"/>
      <c r="J1199" s="617"/>
      <c r="K1199" s="617"/>
      <c r="L1199" s="618" t="s">
        <v>369</v>
      </c>
      <c r="M1199" s="618"/>
      <c r="N1199" s="618"/>
      <c r="O1199" s="618"/>
      <c r="P1199" s="618"/>
      <c r="Q1199" s="618"/>
      <c r="R1199" s="618"/>
      <c r="S1199" s="618"/>
      <c r="T1199" s="618"/>
      <c r="U1199" s="618"/>
      <c r="V1199" s="618"/>
      <c r="W1199" s="618"/>
      <c r="X1199" s="618"/>
      <c r="Y1199" s="618"/>
      <c r="Z1199" s="551" t="s">
        <v>11</v>
      </c>
      <c r="AA1199" s="551"/>
      <c r="AB1199" s="551"/>
      <c r="AC1199" s="551"/>
      <c r="AD1199" s="626" t="s">
        <v>370</v>
      </c>
      <c r="AE1199" s="626"/>
      <c r="AF1199" s="626"/>
      <c r="AG1199" s="626"/>
      <c r="AH1199" s="7"/>
    </row>
    <row r="1200" spans="4:34" ht="18" customHeight="1" x14ac:dyDescent="0.25">
      <c r="D1200" s="14"/>
      <c r="E1200" s="617" t="s">
        <v>12</v>
      </c>
      <c r="F1200" s="617"/>
      <c r="G1200" s="617"/>
      <c r="H1200" s="617"/>
      <c r="I1200" s="617"/>
      <c r="J1200" s="551"/>
      <c r="K1200" s="551"/>
      <c r="L1200" s="551"/>
      <c r="M1200" s="551"/>
      <c r="N1200" s="551"/>
      <c r="O1200" s="551"/>
      <c r="P1200" s="551"/>
      <c r="Q1200" s="551"/>
      <c r="R1200" s="551"/>
      <c r="S1200" s="551"/>
      <c r="T1200" s="551"/>
      <c r="U1200" s="551"/>
      <c r="V1200" s="551"/>
      <c r="W1200" s="551"/>
      <c r="X1200" s="551"/>
      <c r="Y1200" s="405"/>
      <c r="Z1200" s="551" t="s">
        <v>11</v>
      </c>
      <c r="AA1200" s="551"/>
      <c r="AB1200" s="551"/>
      <c r="AC1200" s="551"/>
      <c r="AD1200" s="619"/>
      <c r="AE1200" s="619"/>
      <c r="AF1200" s="619"/>
      <c r="AG1200" s="619"/>
      <c r="AH1200" s="7"/>
    </row>
    <row r="1201" spans="4:35" x14ac:dyDescent="0.25">
      <c r="D1201" s="3"/>
      <c r="E1201" s="583" t="s">
        <v>13</v>
      </c>
      <c r="F1201" s="583"/>
      <c r="G1201" s="583"/>
      <c r="H1201" s="583"/>
      <c r="I1201" s="583"/>
      <c r="J1201" s="714" t="s">
        <v>427</v>
      </c>
      <c r="K1201" s="714"/>
      <c r="L1201" s="714"/>
      <c r="M1201" s="714"/>
      <c r="N1201" s="714"/>
      <c r="O1201" s="714"/>
      <c r="P1201" s="714"/>
      <c r="Q1201" s="714"/>
      <c r="R1201" s="714"/>
      <c r="S1201" s="714"/>
      <c r="T1201" s="714"/>
      <c r="U1201" s="714"/>
      <c r="V1201" s="714"/>
      <c r="W1201" s="714"/>
      <c r="X1201" s="714"/>
      <c r="Y1201" s="714"/>
      <c r="Z1201" s="714"/>
      <c r="AA1201" s="714"/>
      <c r="AB1201" s="714"/>
      <c r="AC1201" s="714"/>
      <c r="AD1201" s="714"/>
      <c r="AE1201" s="714"/>
      <c r="AF1201" s="714"/>
      <c r="AG1201" s="714"/>
      <c r="AH1201" s="7"/>
    </row>
    <row r="1202" spans="4:35" x14ac:dyDescent="0.25">
      <c r="D1202" s="218"/>
      <c r="E1202" s="551" t="s">
        <v>14</v>
      </c>
      <c r="F1202" s="551"/>
      <c r="G1202" s="551"/>
      <c r="H1202" s="551"/>
      <c r="I1202" s="551"/>
      <c r="J1202" s="649" t="s">
        <v>480</v>
      </c>
      <c r="K1202" s="649"/>
      <c r="L1202" s="649"/>
      <c r="M1202" s="649"/>
      <c r="N1202" s="649"/>
      <c r="O1202" s="649"/>
      <c r="P1202" s="649"/>
      <c r="Q1202" s="649"/>
      <c r="R1202" s="649"/>
      <c r="S1202" s="649"/>
      <c r="T1202" s="649"/>
      <c r="U1202" s="649"/>
      <c r="V1202" s="649"/>
      <c r="W1202" s="649"/>
      <c r="X1202" s="649"/>
      <c r="Y1202" s="649"/>
      <c r="Z1202" s="649"/>
      <c r="AA1202" s="649"/>
      <c r="AB1202" s="649"/>
      <c r="AC1202" s="649"/>
      <c r="AD1202" s="649"/>
      <c r="AE1202" s="649"/>
      <c r="AF1202" s="649"/>
      <c r="AG1202" s="649"/>
      <c r="AH1202" s="7"/>
    </row>
    <row r="1203" spans="4:35" x14ac:dyDescent="0.25">
      <c r="D1203" s="218"/>
      <c r="E1203" s="404"/>
      <c r="F1203" s="405"/>
      <c r="G1203" s="405"/>
      <c r="H1203" s="405"/>
      <c r="I1203" s="405"/>
      <c r="J1203" s="649"/>
      <c r="K1203" s="649"/>
      <c r="L1203" s="649"/>
      <c r="M1203" s="649"/>
      <c r="N1203" s="649"/>
      <c r="O1203" s="649"/>
      <c r="P1203" s="649"/>
      <c r="Q1203" s="649"/>
      <c r="R1203" s="649"/>
      <c r="S1203" s="649"/>
      <c r="T1203" s="649"/>
      <c r="U1203" s="649"/>
      <c r="V1203" s="649"/>
      <c r="W1203" s="649"/>
      <c r="X1203" s="649"/>
      <c r="Y1203" s="649"/>
      <c r="Z1203" s="649"/>
      <c r="AA1203" s="649"/>
      <c r="AB1203" s="649"/>
      <c r="AC1203" s="649"/>
      <c r="AD1203" s="649"/>
      <c r="AE1203" s="649"/>
      <c r="AF1203" s="649"/>
      <c r="AG1203" s="649"/>
      <c r="AH1203" s="7"/>
    </row>
    <row r="1204" spans="4:35" ht="15.75" x14ac:dyDescent="0.25">
      <c r="D1204" s="218"/>
      <c r="E1204" s="403"/>
      <c r="F1204" s="403"/>
      <c r="G1204" s="403"/>
      <c r="H1204" s="403"/>
      <c r="I1204" s="403"/>
      <c r="J1204" s="403"/>
      <c r="K1204" s="403"/>
      <c r="L1204" s="403"/>
      <c r="M1204" s="574"/>
      <c r="N1204" s="574"/>
      <c r="O1204" s="574"/>
      <c r="P1204" s="574"/>
      <c r="Q1204" s="574"/>
      <c r="R1204" s="574"/>
      <c r="S1204" s="574"/>
      <c r="T1204" s="574"/>
      <c r="U1204" s="574"/>
      <c r="V1204" s="574"/>
      <c r="W1204" s="574"/>
      <c r="X1204" s="574"/>
      <c r="Y1204" s="574"/>
      <c r="Z1204" s="574"/>
      <c r="AA1204" s="411"/>
      <c r="AB1204" s="575"/>
      <c r="AC1204" s="575"/>
      <c r="AD1204" s="575"/>
      <c r="AE1204" s="575"/>
      <c r="AF1204" s="575"/>
      <c r="AG1204" s="575"/>
      <c r="AH1204" s="7"/>
    </row>
    <row r="1205" spans="4:35" ht="15.75" x14ac:dyDescent="0.25">
      <c r="D1205" s="218"/>
      <c r="E1205" s="586" t="s">
        <v>15</v>
      </c>
      <c r="F1205" s="586"/>
      <c r="G1205" s="586"/>
      <c r="H1205" s="586"/>
      <c r="I1205" s="586"/>
      <c r="J1205" s="586"/>
      <c r="K1205" s="586"/>
      <c r="L1205" s="586"/>
      <c r="M1205" s="586"/>
      <c r="N1205" s="586"/>
      <c r="O1205" s="586"/>
      <c r="P1205" s="586"/>
      <c r="Q1205" s="586"/>
      <c r="R1205" s="586"/>
      <c r="S1205" s="586"/>
      <c r="T1205" s="586"/>
      <c r="U1205" s="586"/>
      <c r="V1205" s="586"/>
      <c r="W1205" s="586"/>
      <c r="X1205" s="586"/>
      <c r="Y1205" s="586"/>
      <c r="Z1205" s="586"/>
      <c r="AA1205" s="586"/>
      <c r="AB1205" s="586"/>
      <c r="AC1205" s="586"/>
      <c r="AD1205" s="586"/>
      <c r="AE1205" s="586"/>
      <c r="AF1205" s="586"/>
      <c r="AG1205" s="586"/>
      <c r="AH1205" s="7"/>
    </row>
    <row r="1206" spans="4:35" x14ac:dyDescent="0.25">
      <c r="D1206" s="404"/>
      <c r="E1206" s="9"/>
      <c r="F1206" s="587" t="s">
        <v>38</v>
      </c>
      <c r="G1206" s="587"/>
      <c r="H1206" s="587"/>
      <c r="I1206" s="588" t="s">
        <v>39</v>
      </c>
      <c r="J1206" s="588"/>
      <c r="K1206" s="588"/>
      <c r="L1206" s="587" t="s">
        <v>40</v>
      </c>
      <c r="M1206" s="587"/>
      <c r="N1206" s="587"/>
      <c r="O1206" s="587"/>
      <c r="P1206" s="587"/>
      <c r="Q1206" s="587"/>
      <c r="R1206" s="589"/>
      <c r="S1206" s="589"/>
      <c r="T1206" s="589"/>
      <c r="U1206" s="589"/>
      <c r="V1206" s="410"/>
      <c r="W1206" s="590" t="s">
        <v>16</v>
      </c>
      <c r="X1206" s="590"/>
      <c r="Y1206" s="590"/>
      <c r="Z1206" s="405"/>
      <c r="AA1206" s="405"/>
      <c r="AB1206" s="591" t="s">
        <v>17</v>
      </c>
      <c r="AC1206" s="591"/>
      <c r="AD1206" s="591"/>
      <c r="AE1206" s="591"/>
      <c r="AF1206" s="591"/>
      <c r="AG1206" s="591"/>
      <c r="AH1206" s="7"/>
    </row>
    <row r="1207" spans="4:35" x14ac:dyDescent="0.25">
      <c r="D1207" s="403"/>
      <c r="E1207" s="218"/>
      <c r="F1207" s="592">
        <f>+Y1211*0.001</f>
        <v>30.8</v>
      </c>
      <c r="G1207" s="593"/>
      <c r="H1207" s="594"/>
      <c r="I1207" s="629"/>
      <c r="J1207" s="630"/>
      <c r="K1207" s="631"/>
      <c r="L1207" s="629"/>
      <c r="M1207" s="630"/>
      <c r="N1207" s="631"/>
      <c r="O1207" s="592"/>
      <c r="P1207" s="593"/>
      <c r="Q1207" s="594"/>
      <c r="R1207" s="592"/>
      <c r="S1207" s="593"/>
      <c r="T1207" s="593"/>
      <c r="U1207" s="594"/>
      <c r="V1207" s="100"/>
      <c r="W1207" s="595">
        <f>+Y1212*75%</f>
        <v>873.59999999999991</v>
      </c>
      <c r="X1207" s="596"/>
      <c r="Y1207" s="597"/>
      <c r="Z1207" s="413"/>
      <c r="AA1207" s="15"/>
      <c r="AB1207" s="592">
        <f>+F1207+W1207</f>
        <v>904.39999999999986</v>
      </c>
      <c r="AC1207" s="593"/>
      <c r="AD1207" s="593"/>
      <c r="AE1207" s="593"/>
      <c r="AF1207" s="593"/>
      <c r="AG1207" s="594"/>
      <c r="AH1207" s="7"/>
    </row>
    <row r="1208" spans="4:35" ht="15.75" x14ac:dyDescent="0.25">
      <c r="D1208" s="20"/>
      <c r="E1208" s="409"/>
      <c r="F1208" s="409"/>
      <c r="G1208" s="409"/>
      <c r="H1208" s="409"/>
      <c r="I1208" s="409"/>
      <c r="J1208" s="409"/>
      <c r="K1208" s="409"/>
      <c r="L1208" s="409"/>
      <c r="M1208" s="409"/>
      <c r="N1208" s="409"/>
      <c r="O1208" s="409"/>
      <c r="P1208" s="409"/>
      <c r="Q1208" s="409"/>
      <c r="R1208" s="409"/>
      <c r="S1208" s="409"/>
      <c r="T1208" s="409"/>
      <c r="U1208" s="409"/>
      <c r="V1208" s="598" t="s">
        <v>18</v>
      </c>
      <c r="W1208" s="598"/>
      <c r="X1208" s="598"/>
      <c r="Y1208" s="598"/>
      <c r="Z1208" s="598"/>
      <c r="AA1208" s="599"/>
      <c r="AB1208" s="600">
        <f>+Y1225-AB1207</f>
        <v>31060.399999999998</v>
      </c>
      <c r="AC1208" s="601"/>
      <c r="AD1208" s="601"/>
      <c r="AE1208" s="601"/>
      <c r="AF1208" s="601"/>
      <c r="AG1208" s="602"/>
      <c r="AH1208" s="7"/>
    </row>
    <row r="1209" spans="4:35" x14ac:dyDescent="0.25">
      <c r="D1209" s="9"/>
      <c r="E1209" s="9"/>
      <c r="F1209" s="9"/>
      <c r="G1209" s="9"/>
      <c r="H1209" s="9"/>
      <c r="I1209" s="603" t="s">
        <v>19</v>
      </c>
      <c r="J1209" s="603"/>
      <c r="K1209" s="603"/>
      <c r="L1209" s="603"/>
      <c r="M1209" s="603"/>
      <c r="N1209" s="603"/>
      <c r="O1209" s="603"/>
      <c r="P1209" s="603"/>
      <c r="Q1209" s="603"/>
      <c r="R1209" s="603"/>
      <c r="S1209" s="603"/>
      <c r="T1209" s="603"/>
      <c r="U1209" s="603"/>
      <c r="V1209" s="603"/>
      <c r="W1209" s="603"/>
      <c r="X1209" s="603"/>
      <c r="Y1209" s="604"/>
      <c r="Z1209" s="604"/>
      <c r="AA1209" s="604"/>
      <c r="AB1209" s="604"/>
      <c r="AC1209" s="604"/>
      <c r="AD1209" s="604"/>
      <c r="AE1209" s="604"/>
      <c r="AF1209" s="9"/>
      <c r="AG1209" s="9"/>
      <c r="AH1209" s="7"/>
    </row>
    <row r="1210" spans="4:35" x14ac:dyDescent="0.25">
      <c r="D1210" s="218"/>
      <c r="E1210" s="9"/>
      <c r="F1210" s="9"/>
      <c r="G1210" s="9"/>
      <c r="H1210" s="9"/>
      <c r="I1210" s="567" t="s">
        <v>20</v>
      </c>
      <c r="J1210" s="568"/>
      <c r="K1210" s="567" t="s">
        <v>21</v>
      </c>
      <c r="L1210" s="568"/>
      <c r="M1210" s="567" t="s">
        <v>22</v>
      </c>
      <c r="N1210" s="568"/>
      <c r="O1210" s="567" t="s">
        <v>23</v>
      </c>
      <c r="P1210" s="568"/>
      <c r="Q1210" s="567" t="s">
        <v>24</v>
      </c>
      <c r="R1210" s="568"/>
      <c r="S1210" s="567" t="s">
        <v>25</v>
      </c>
      <c r="T1210" s="568"/>
      <c r="U1210" s="569" t="s">
        <v>26</v>
      </c>
      <c r="V1210" s="570"/>
      <c r="W1210" s="569" t="s">
        <v>47</v>
      </c>
      <c r="X1210" s="570"/>
      <c r="Y1210" s="571" t="s">
        <v>27</v>
      </c>
      <c r="Z1210" s="572"/>
      <c r="AA1210" s="572"/>
      <c r="AB1210" s="572"/>
      <c r="AC1210" s="572"/>
      <c r="AD1210" s="572"/>
      <c r="AE1210" s="573"/>
      <c r="AF1210" s="16"/>
      <c r="AG1210" s="16"/>
      <c r="AH1210" s="7"/>
    </row>
    <row r="1211" spans="4:35" ht="15.75" x14ac:dyDescent="0.25">
      <c r="D1211" s="409"/>
      <c r="E1211" s="9"/>
      <c r="F1211" s="9"/>
      <c r="G1211" s="9"/>
      <c r="H1211" s="9"/>
      <c r="I1211" s="529"/>
      <c r="J1211" s="530"/>
      <c r="K1211" s="529"/>
      <c r="L1211" s="530"/>
      <c r="M1211" s="529"/>
      <c r="N1211" s="530"/>
      <c r="O1211" s="529" t="s">
        <v>359</v>
      </c>
      <c r="P1211" s="530"/>
      <c r="Q1211" s="562" t="s">
        <v>35</v>
      </c>
      <c r="R1211" s="563"/>
      <c r="S1211" s="562" t="s">
        <v>35</v>
      </c>
      <c r="T1211" s="563"/>
      <c r="U1211" s="562" t="s">
        <v>28</v>
      </c>
      <c r="V1211" s="563"/>
      <c r="W1211" s="529"/>
      <c r="X1211" s="530"/>
      <c r="Y1211" s="531">
        <v>30800</v>
      </c>
      <c r="Z1211" s="532"/>
      <c r="AA1211" s="532"/>
      <c r="AB1211" s="532"/>
      <c r="AC1211" s="532"/>
      <c r="AD1211" s="532"/>
      <c r="AE1211" s="533"/>
      <c r="AF1211" s="16"/>
      <c r="AG1211" s="16"/>
      <c r="AH1211" s="7"/>
    </row>
    <row r="1212" spans="4:35" s="7" customFormat="1" ht="15.75" x14ac:dyDescent="0.25">
      <c r="D1212" s="452"/>
      <c r="E1212" s="9"/>
      <c r="F1212" s="9"/>
      <c r="G1212" s="9"/>
      <c r="H1212" s="9"/>
      <c r="I1212" s="448"/>
      <c r="J1212" s="449"/>
      <c r="K1212" s="448"/>
      <c r="L1212" s="449"/>
      <c r="M1212" s="448"/>
      <c r="N1212" s="449"/>
      <c r="O1212" s="529" t="s">
        <v>294</v>
      </c>
      <c r="P1212" s="530"/>
      <c r="Q1212" s="562" t="s">
        <v>37</v>
      </c>
      <c r="R1212" s="563"/>
      <c r="S1212" s="562" t="s">
        <v>35</v>
      </c>
      <c r="T1212" s="563"/>
      <c r="U1212" s="562" t="s">
        <v>28</v>
      </c>
      <c r="V1212" s="563"/>
      <c r="W1212" s="448"/>
      <c r="X1212" s="449"/>
      <c r="Y1212" s="531">
        <v>1164.8</v>
      </c>
      <c r="Z1212" s="532"/>
      <c r="AA1212" s="532"/>
      <c r="AB1212" s="532"/>
      <c r="AC1212" s="532"/>
      <c r="AD1212" s="532"/>
      <c r="AE1212" s="533"/>
      <c r="AF1212" s="16"/>
      <c r="AG1212" s="16"/>
      <c r="AI1212" s="148"/>
    </row>
    <row r="1213" spans="4:35" ht="15.75" x14ac:dyDescent="0.25">
      <c r="D1213" s="9"/>
      <c r="E1213" s="9"/>
      <c r="F1213" s="9"/>
      <c r="G1213" s="9"/>
      <c r="H1213" s="9"/>
      <c r="I1213" s="562"/>
      <c r="J1213" s="563"/>
      <c r="K1213" s="562"/>
      <c r="L1213" s="563"/>
      <c r="M1213" s="562"/>
      <c r="N1213" s="563"/>
      <c r="O1213" s="529"/>
      <c r="P1213" s="530"/>
      <c r="Q1213" s="562"/>
      <c r="R1213" s="563"/>
      <c r="S1213" s="562"/>
      <c r="T1213" s="563"/>
      <c r="U1213" s="562"/>
      <c r="V1213" s="563"/>
      <c r="W1213" s="529"/>
      <c r="X1213" s="530"/>
      <c r="Y1213" s="531"/>
      <c r="Z1213" s="532"/>
      <c r="AA1213" s="532"/>
      <c r="AB1213" s="532"/>
      <c r="AC1213" s="532"/>
      <c r="AD1213" s="532"/>
      <c r="AE1213" s="533"/>
      <c r="AF1213" s="16"/>
      <c r="AG1213" s="16"/>
      <c r="AH1213" s="7"/>
    </row>
    <row r="1214" spans="4:35" ht="15.75" x14ac:dyDescent="0.25">
      <c r="D1214" s="9"/>
      <c r="E1214" s="9"/>
      <c r="F1214" s="9"/>
      <c r="G1214" s="9"/>
      <c r="H1214" s="9"/>
      <c r="I1214" s="562"/>
      <c r="J1214" s="563"/>
      <c r="K1214" s="562"/>
      <c r="L1214" s="563"/>
      <c r="M1214" s="562"/>
      <c r="N1214" s="563"/>
      <c r="O1214" s="529"/>
      <c r="P1214" s="530"/>
      <c r="Q1214" s="562"/>
      <c r="R1214" s="563"/>
      <c r="S1214" s="562"/>
      <c r="T1214" s="563"/>
      <c r="U1214" s="562"/>
      <c r="V1214" s="563"/>
      <c r="W1214" s="529"/>
      <c r="X1214" s="530"/>
      <c r="Y1214" s="531"/>
      <c r="Z1214" s="532"/>
      <c r="AA1214" s="532"/>
      <c r="AB1214" s="532"/>
      <c r="AC1214" s="532"/>
      <c r="AD1214" s="532"/>
      <c r="AE1214" s="533"/>
      <c r="AF1214" s="16"/>
      <c r="AG1214" s="16"/>
      <c r="AH1214" s="7"/>
    </row>
    <row r="1215" spans="4:35" s="7" customFormat="1" ht="15.75" x14ac:dyDescent="0.25">
      <c r="D1215" s="9"/>
      <c r="E1215" s="9"/>
      <c r="F1215" s="9"/>
      <c r="G1215" s="9"/>
      <c r="H1215" s="9"/>
      <c r="I1215" s="450"/>
      <c r="J1215" s="451"/>
      <c r="K1215" s="450"/>
      <c r="L1215" s="451"/>
      <c r="M1215" s="450"/>
      <c r="N1215" s="451"/>
      <c r="O1215" s="529"/>
      <c r="P1215" s="530"/>
      <c r="Q1215" s="562"/>
      <c r="R1215" s="563"/>
      <c r="S1215" s="562"/>
      <c r="T1215" s="563"/>
      <c r="U1215" s="562"/>
      <c r="V1215" s="563"/>
      <c r="W1215" s="448"/>
      <c r="X1215" s="449"/>
      <c r="Y1215" s="531"/>
      <c r="Z1215" s="532"/>
      <c r="AA1215" s="532"/>
      <c r="AB1215" s="532"/>
      <c r="AC1215" s="532"/>
      <c r="AD1215" s="532"/>
      <c r="AE1215" s="533"/>
      <c r="AF1215" s="16"/>
      <c r="AG1215" s="16"/>
      <c r="AI1215" s="148"/>
    </row>
    <row r="1216" spans="4:35" ht="15.75" x14ac:dyDescent="0.25">
      <c r="D1216" s="9"/>
      <c r="E1216" s="9"/>
      <c r="F1216" s="9"/>
      <c r="G1216" s="9"/>
      <c r="H1216" s="9"/>
      <c r="I1216" s="562"/>
      <c r="J1216" s="563"/>
      <c r="K1216" s="562"/>
      <c r="L1216" s="563"/>
      <c r="M1216" s="562"/>
      <c r="N1216" s="563"/>
      <c r="O1216" s="529"/>
      <c r="P1216" s="530"/>
      <c r="Q1216" s="562"/>
      <c r="R1216" s="563"/>
      <c r="S1216" s="562"/>
      <c r="T1216" s="563"/>
      <c r="U1216" s="562"/>
      <c r="V1216" s="563"/>
      <c r="W1216" s="529"/>
      <c r="X1216" s="530"/>
      <c r="Y1216" s="531"/>
      <c r="Z1216" s="532"/>
      <c r="AA1216" s="532"/>
      <c r="AB1216" s="532"/>
      <c r="AC1216" s="532"/>
      <c r="AD1216" s="532"/>
      <c r="AE1216" s="533"/>
      <c r="AF1216" s="16"/>
      <c r="AG1216" s="16"/>
      <c r="AH1216" s="7"/>
    </row>
    <row r="1217" spans="4:35" s="7" customFormat="1" ht="15.75" x14ac:dyDescent="0.25">
      <c r="D1217" s="9"/>
      <c r="E1217" s="9"/>
      <c r="F1217" s="9"/>
      <c r="G1217" s="9"/>
      <c r="H1217" s="9"/>
      <c r="I1217" s="450"/>
      <c r="J1217" s="451"/>
      <c r="K1217" s="450"/>
      <c r="L1217" s="451"/>
      <c r="M1217" s="450"/>
      <c r="N1217" s="451"/>
      <c r="O1217" s="529"/>
      <c r="P1217" s="530"/>
      <c r="Q1217" s="562"/>
      <c r="R1217" s="563"/>
      <c r="S1217" s="562"/>
      <c r="T1217" s="563"/>
      <c r="U1217" s="562"/>
      <c r="V1217" s="563"/>
      <c r="W1217" s="448"/>
      <c r="X1217" s="449"/>
      <c r="Y1217" s="531"/>
      <c r="Z1217" s="532"/>
      <c r="AA1217" s="532"/>
      <c r="AB1217" s="532"/>
      <c r="AC1217" s="532"/>
      <c r="AD1217" s="532"/>
      <c r="AE1217" s="533"/>
      <c r="AF1217" s="16"/>
      <c r="AG1217" s="16"/>
      <c r="AI1217" s="148"/>
    </row>
    <row r="1218" spans="4:35" ht="15.75" x14ac:dyDescent="0.25">
      <c r="D1218" s="9"/>
      <c r="E1218" s="9"/>
      <c r="F1218" s="9"/>
      <c r="G1218" s="9"/>
      <c r="H1218" s="9"/>
      <c r="I1218" s="562"/>
      <c r="J1218" s="563"/>
      <c r="K1218" s="562"/>
      <c r="L1218" s="563"/>
      <c r="M1218" s="562"/>
      <c r="N1218" s="563"/>
      <c r="O1218" s="529"/>
      <c r="P1218" s="530"/>
      <c r="Q1218" s="529"/>
      <c r="R1218" s="530"/>
      <c r="S1218" s="529"/>
      <c r="T1218" s="530"/>
      <c r="U1218" s="529"/>
      <c r="V1218" s="530"/>
      <c r="W1218" s="529"/>
      <c r="X1218" s="530"/>
      <c r="Y1218" s="531"/>
      <c r="Z1218" s="532"/>
      <c r="AA1218" s="532"/>
      <c r="AB1218" s="532"/>
      <c r="AC1218" s="532"/>
      <c r="AD1218" s="532"/>
      <c r="AE1218" s="533"/>
      <c r="AF1218" s="16"/>
      <c r="AG1218" s="16"/>
      <c r="AH1218" s="7"/>
      <c r="AI1218" s="148">
        <f>Y1211+Y1213+Y1214+Y1216+Y1218</f>
        <v>30800</v>
      </c>
    </row>
    <row r="1219" spans="4:35" s="7" customFormat="1" ht="15.75" x14ac:dyDescent="0.25">
      <c r="D1219" s="9"/>
      <c r="E1219" s="9"/>
      <c r="F1219" s="9"/>
      <c r="G1219" s="9"/>
      <c r="H1219" s="9"/>
      <c r="I1219" s="450"/>
      <c r="J1219" s="451"/>
      <c r="K1219" s="450"/>
      <c r="L1219" s="451"/>
      <c r="M1219" s="450"/>
      <c r="N1219" s="451"/>
      <c r="O1219" s="529"/>
      <c r="P1219" s="530"/>
      <c r="Q1219" s="529"/>
      <c r="R1219" s="530"/>
      <c r="S1219" s="529"/>
      <c r="T1219" s="530"/>
      <c r="U1219" s="529"/>
      <c r="V1219" s="530"/>
      <c r="W1219" s="448"/>
      <c r="X1219" s="449"/>
      <c r="Y1219" s="531"/>
      <c r="Z1219" s="532"/>
      <c r="AA1219" s="532"/>
      <c r="AB1219" s="532"/>
      <c r="AC1219" s="532"/>
      <c r="AD1219" s="532"/>
      <c r="AE1219" s="533"/>
      <c r="AF1219" s="16"/>
      <c r="AG1219" s="16"/>
      <c r="AI1219" s="148">
        <f>Y1211+Y1212+Y1213+Y1214+Y1215+Y1216+Y1217+Y1218+Y1219</f>
        <v>31964.799999999999</v>
      </c>
    </row>
    <row r="1220" spans="4:35" ht="15.75" x14ac:dyDescent="0.25">
      <c r="D1220" s="9"/>
      <c r="E1220" s="9"/>
      <c r="F1220" s="9"/>
      <c r="G1220" s="9"/>
      <c r="H1220" s="9"/>
      <c r="I1220" s="562"/>
      <c r="J1220" s="563"/>
      <c r="K1220" s="562"/>
      <c r="L1220" s="563"/>
      <c r="M1220" s="562"/>
      <c r="N1220" s="563"/>
      <c r="O1220" s="529"/>
      <c r="P1220" s="530"/>
      <c r="Q1220" s="529"/>
      <c r="R1220" s="530"/>
      <c r="S1220" s="529"/>
      <c r="T1220" s="530"/>
      <c r="U1220" s="529"/>
      <c r="V1220" s="530"/>
      <c r="W1220" s="529"/>
      <c r="X1220" s="530"/>
      <c r="Y1220" s="531"/>
      <c r="Z1220" s="532"/>
      <c r="AA1220" s="532"/>
      <c r="AB1220" s="532"/>
      <c r="AC1220" s="532"/>
      <c r="AD1220" s="532"/>
      <c r="AE1220" s="533"/>
      <c r="AF1220" s="16"/>
      <c r="AG1220" s="16"/>
      <c r="AH1220" s="7"/>
    </row>
    <row r="1221" spans="4:35" ht="15.75" x14ac:dyDescent="0.25">
      <c r="D1221" s="9"/>
      <c r="E1221" s="9"/>
      <c r="F1221" s="9"/>
      <c r="G1221" s="9"/>
      <c r="H1221" s="9"/>
      <c r="I1221" s="562"/>
      <c r="J1221" s="563"/>
      <c r="K1221" s="562"/>
      <c r="L1221" s="563"/>
      <c r="M1221" s="562"/>
      <c r="N1221" s="563"/>
      <c r="O1221" s="529"/>
      <c r="P1221" s="530"/>
      <c r="Q1221" s="529"/>
      <c r="R1221" s="530"/>
      <c r="S1221" s="529"/>
      <c r="T1221" s="530"/>
      <c r="U1221" s="529"/>
      <c r="V1221" s="530"/>
      <c r="W1221" s="529"/>
      <c r="X1221" s="530"/>
      <c r="Y1221" s="531"/>
      <c r="Z1221" s="532"/>
      <c r="AA1221" s="532"/>
      <c r="AB1221" s="532"/>
      <c r="AC1221" s="532"/>
      <c r="AD1221" s="532"/>
      <c r="AE1221" s="533"/>
      <c r="AF1221" s="16"/>
      <c r="AG1221" s="16"/>
      <c r="AH1221" s="7"/>
    </row>
    <row r="1222" spans="4:35" ht="15.75" x14ac:dyDescent="0.25">
      <c r="D1222" s="9"/>
      <c r="E1222" s="9"/>
      <c r="F1222" s="9"/>
      <c r="G1222" s="9"/>
      <c r="H1222" s="9"/>
      <c r="I1222" s="529"/>
      <c r="J1222" s="530"/>
      <c r="K1222" s="529"/>
      <c r="L1222" s="530"/>
      <c r="M1222" s="529"/>
      <c r="N1222" s="530"/>
      <c r="O1222" s="529"/>
      <c r="P1222" s="530"/>
      <c r="Q1222" s="529"/>
      <c r="R1222" s="530"/>
      <c r="S1222" s="529"/>
      <c r="T1222" s="530"/>
      <c r="U1222" s="529"/>
      <c r="V1222" s="530"/>
      <c r="W1222" s="529"/>
      <c r="X1222" s="530"/>
      <c r="Y1222" s="531"/>
      <c r="Z1222" s="532"/>
      <c r="AA1222" s="532"/>
      <c r="AB1222" s="532"/>
      <c r="AC1222" s="532"/>
      <c r="AD1222" s="532"/>
      <c r="AE1222" s="533"/>
      <c r="AF1222" s="16"/>
      <c r="AG1222" s="16"/>
      <c r="AH1222" s="7"/>
    </row>
    <row r="1223" spans="4:35" ht="15.75" x14ac:dyDescent="0.25">
      <c r="D1223" s="9"/>
      <c r="E1223" s="9"/>
      <c r="F1223" s="9"/>
      <c r="G1223" s="9"/>
      <c r="H1223" s="9"/>
      <c r="I1223" s="529"/>
      <c r="J1223" s="530"/>
      <c r="K1223" s="529"/>
      <c r="L1223" s="530"/>
      <c r="M1223" s="529"/>
      <c r="N1223" s="530"/>
      <c r="O1223" s="529"/>
      <c r="P1223" s="530"/>
      <c r="Q1223" s="529"/>
      <c r="R1223" s="530"/>
      <c r="S1223" s="529"/>
      <c r="T1223" s="530"/>
      <c r="U1223" s="529"/>
      <c r="V1223" s="530"/>
      <c r="W1223" s="529"/>
      <c r="X1223" s="530"/>
      <c r="Y1223" s="531"/>
      <c r="Z1223" s="532"/>
      <c r="AA1223" s="532"/>
      <c r="AB1223" s="532"/>
      <c r="AC1223" s="532"/>
      <c r="AD1223" s="532"/>
      <c r="AE1223" s="533"/>
      <c r="AF1223" s="16"/>
      <c r="AG1223" s="16"/>
      <c r="AH1223" s="7"/>
    </row>
    <row r="1224" spans="4:35" ht="15.75" x14ac:dyDescent="0.25">
      <c r="D1224" s="9"/>
      <c r="E1224" s="9"/>
      <c r="F1224" s="9"/>
      <c r="G1224" s="9"/>
      <c r="H1224" s="9"/>
      <c r="I1224" s="529"/>
      <c r="J1224" s="530"/>
      <c r="K1224" s="529"/>
      <c r="L1224" s="530"/>
      <c r="M1224" s="529"/>
      <c r="N1224" s="530"/>
      <c r="O1224" s="529"/>
      <c r="P1224" s="530"/>
      <c r="Q1224" s="529"/>
      <c r="R1224" s="530"/>
      <c r="S1224" s="529"/>
      <c r="T1224" s="530"/>
      <c r="U1224" s="529"/>
      <c r="V1224" s="530"/>
      <c r="W1224" s="529"/>
      <c r="X1224" s="530"/>
      <c r="Y1224" s="531"/>
      <c r="Z1224" s="532"/>
      <c r="AA1224" s="532"/>
      <c r="AB1224" s="532"/>
      <c r="AC1224" s="532"/>
      <c r="AD1224" s="532"/>
      <c r="AE1224" s="533"/>
      <c r="AF1224" s="16"/>
      <c r="AG1224" s="16"/>
      <c r="AH1224" s="7"/>
    </row>
    <row r="1225" spans="4:35" ht="16.5" thickBot="1" x14ac:dyDescent="0.3">
      <c r="D1225" s="9"/>
      <c r="E1225" s="9"/>
      <c r="F1225" s="9"/>
      <c r="G1225" s="9"/>
      <c r="H1225" s="9"/>
      <c r="I1225" s="534"/>
      <c r="J1225" s="535"/>
      <c r="K1225" s="534"/>
      <c r="L1225" s="535"/>
      <c r="M1225" s="534"/>
      <c r="N1225" s="535"/>
      <c r="O1225" s="534"/>
      <c r="P1225" s="535"/>
      <c r="Q1225" s="534"/>
      <c r="R1225" s="535"/>
      <c r="S1225" s="536"/>
      <c r="T1225" s="537"/>
      <c r="U1225" s="538" t="s">
        <v>29</v>
      </c>
      <c r="V1225" s="539"/>
      <c r="W1225" s="539"/>
      <c r="X1225" s="540"/>
      <c r="Y1225" s="541">
        <f>Y1211+Y1212+Y1213+Y1214+Y1215+Y1216+Y1217+Y1218+Y1219+Y1220</f>
        <v>31964.799999999999</v>
      </c>
      <c r="Z1225" s="542"/>
      <c r="AA1225" s="542"/>
      <c r="AB1225" s="542"/>
      <c r="AC1225" s="542"/>
      <c r="AD1225" s="542"/>
      <c r="AE1225" s="543"/>
      <c r="AF1225" s="9"/>
      <c r="AG1225" s="16"/>
      <c r="AH1225" s="7"/>
    </row>
    <row r="1226" spans="4:35" ht="15.75" thickBot="1" x14ac:dyDescent="0.3">
      <c r="D1226" s="9"/>
      <c r="E1226" s="9"/>
      <c r="F1226" s="9"/>
      <c r="G1226" s="9"/>
      <c r="H1226" s="544" t="s">
        <v>30</v>
      </c>
      <c r="I1226" s="545"/>
      <c r="J1226" s="545"/>
      <c r="K1226" s="545"/>
      <c r="L1226" s="545"/>
      <c r="M1226" s="545"/>
      <c r="N1226" s="545"/>
      <c r="O1226" s="545"/>
      <c r="P1226" s="545"/>
      <c r="Q1226" s="545"/>
      <c r="R1226" s="545"/>
      <c r="S1226" s="546"/>
      <c r="T1226" s="22"/>
      <c r="U1226" s="544" t="s">
        <v>31</v>
      </c>
      <c r="V1226" s="545"/>
      <c r="W1226" s="545"/>
      <c r="X1226" s="545"/>
      <c r="Y1226" s="545"/>
      <c r="Z1226" s="545"/>
      <c r="AA1226" s="545"/>
      <c r="AB1226" s="545"/>
      <c r="AC1226" s="545"/>
      <c r="AD1226" s="545"/>
      <c r="AE1226" s="545"/>
      <c r="AF1226" s="546"/>
      <c r="AG1226" s="16"/>
      <c r="AH1226" s="7"/>
    </row>
    <row r="1227" spans="4:35" x14ac:dyDescent="0.25">
      <c r="D1227" s="9"/>
      <c r="E1227" s="218"/>
      <c r="F1227" s="218"/>
      <c r="G1227" s="218"/>
      <c r="H1227" s="547"/>
      <c r="I1227" s="548"/>
      <c r="J1227" s="548"/>
      <c r="K1227" s="548"/>
      <c r="L1227" s="548"/>
      <c r="M1227" s="548"/>
      <c r="N1227" s="548"/>
      <c r="O1227" s="548"/>
      <c r="P1227" s="548"/>
      <c r="Q1227" s="548"/>
      <c r="R1227" s="548"/>
      <c r="S1227" s="549"/>
      <c r="T1227" s="405"/>
      <c r="U1227" s="547"/>
      <c r="V1227" s="548"/>
      <c r="W1227" s="548"/>
      <c r="X1227" s="548"/>
      <c r="Y1227" s="548"/>
      <c r="Z1227" s="548"/>
      <c r="AA1227" s="548"/>
      <c r="AB1227" s="548"/>
      <c r="AC1227" s="548"/>
      <c r="AD1227" s="548"/>
      <c r="AE1227" s="548"/>
      <c r="AF1227" s="549"/>
      <c r="AG1227" s="15"/>
      <c r="AH1227" s="7"/>
    </row>
    <row r="1228" spans="4:35" x14ac:dyDescent="0.25">
      <c r="D1228" s="9"/>
      <c r="E1228" s="218"/>
      <c r="F1228" s="218"/>
      <c r="G1228" s="218"/>
      <c r="H1228" s="550"/>
      <c r="I1228" s="551"/>
      <c r="J1228" s="551"/>
      <c r="K1228" s="551"/>
      <c r="L1228" s="551"/>
      <c r="M1228" s="551"/>
      <c r="N1228" s="551"/>
      <c r="O1228" s="551"/>
      <c r="P1228" s="551"/>
      <c r="Q1228" s="551"/>
      <c r="R1228" s="551"/>
      <c r="S1228" s="552"/>
      <c r="T1228" s="405"/>
      <c r="U1228" s="550"/>
      <c r="V1228" s="551"/>
      <c r="W1228" s="551"/>
      <c r="X1228" s="551"/>
      <c r="Y1228" s="551"/>
      <c r="Z1228" s="551"/>
      <c r="AA1228" s="551"/>
      <c r="AB1228" s="551"/>
      <c r="AC1228" s="551"/>
      <c r="AD1228" s="551"/>
      <c r="AE1228" s="551"/>
      <c r="AF1228" s="552"/>
      <c r="AG1228" s="15"/>
      <c r="AH1228" s="7"/>
    </row>
    <row r="1229" spans="4:35" x14ac:dyDescent="0.25">
      <c r="D1229" s="9"/>
      <c r="E1229" s="218"/>
      <c r="F1229" s="218"/>
      <c r="G1229" s="218"/>
      <c r="H1229" s="550"/>
      <c r="I1229" s="551"/>
      <c r="J1229" s="551"/>
      <c r="K1229" s="551"/>
      <c r="L1229" s="551"/>
      <c r="M1229" s="551"/>
      <c r="N1229" s="551"/>
      <c r="O1229" s="551"/>
      <c r="P1229" s="551"/>
      <c r="Q1229" s="551"/>
      <c r="R1229" s="551"/>
      <c r="S1229" s="552"/>
      <c r="T1229" s="405"/>
      <c r="U1229" s="550"/>
      <c r="V1229" s="551"/>
      <c r="W1229" s="551"/>
      <c r="X1229" s="551"/>
      <c r="Y1229" s="551"/>
      <c r="Z1229" s="551"/>
      <c r="AA1229" s="551"/>
      <c r="AB1229" s="551"/>
      <c r="AC1229" s="551"/>
      <c r="AD1229" s="551"/>
      <c r="AE1229" s="551"/>
      <c r="AF1229" s="552"/>
      <c r="AG1229" s="15"/>
      <c r="AH1229" s="7"/>
    </row>
    <row r="1230" spans="4:35" ht="15.75" thickBot="1" x14ac:dyDescent="0.3">
      <c r="D1230" s="9"/>
      <c r="E1230" s="218"/>
      <c r="F1230" s="218"/>
      <c r="G1230" s="218"/>
      <c r="H1230" s="553"/>
      <c r="I1230" s="554"/>
      <c r="J1230" s="554"/>
      <c r="K1230" s="554"/>
      <c r="L1230" s="554"/>
      <c r="M1230" s="554"/>
      <c r="N1230" s="554"/>
      <c r="O1230" s="554"/>
      <c r="P1230" s="554"/>
      <c r="Q1230" s="554"/>
      <c r="R1230" s="554"/>
      <c r="S1230" s="555"/>
      <c r="T1230" s="405"/>
      <c r="U1230" s="553"/>
      <c r="V1230" s="554"/>
      <c r="W1230" s="554"/>
      <c r="X1230" s="554"/>
      <c r="Y1230" s="554"/>
      <c r="Z1230" s="554"/>
      <c r="AA1230" s="554"/>
      <c r="AB1230" s="554"/>
      <c r="AC1230" s="554"/>
      <c r="AD1230" s="554"/>
      <c r="AE1230" s="554"/>
      <c r="AF1230" s="555"/>
      <c r="AG1230" s="15"/>
      <c r="AH1230" s="7"/>
    </row>
    <row r="1231" spans="4:35" ht="15.75" thickBot="1" x14ac:dyDescent="0.3">
      <c r="D1231" s="9"/>
      <c r="E1231" s="218"/>
      <c r="F1231" s="218"/>
      <c r="G1231" s="218"/>
      <c r="H1231" s="517" t="s">
        <v>32</v>
      </c>
      <c r="I1231" s="518"/>
      <c r="J1231" s="518"/>
      <c r="K1231" s="519">
        <v>45687</v>
      </c>
      <c r="L1231" s="519"/>
      <c r="M1231" s="519"/>
      <c r="N1231" s="519"/>
      <c r="O1231" s="519"/>
      <c r="P1231" s="519"/>
      <c r="Q1231" s="519"/>
      <c r="R1231" s="519"/>
      <c r="S1231" s="520"/>
      <c r="T1231" s="405"/>
      <c r="U1231" s="517" t="s">
        <v>32</v>
      </c>
      <c r="V1231" s="518"/>
      <c r="W1231" s="518"/>
      <c r="X1231" s="521"/>
      <c r="Y1231" s="521"/>
      <c r="Z1231" s="521"/>
      <c r="AA1231" s="521"/>
      <c r="AB1231" s="521"/>
      <c r="AC1231" s="521"/>
      <c r="AD1231" s="521"/>
      <c r="AE1231" s="521"/>
      <c r="AF1231" s="522"/>
      <c r="AG1231" s="15"/>
      <c r="AH1231" s="7"/>
    </row>
    <row r="1232" spans="4:35" ht="15.75" thickBot="1" x14ac:dyDescent="0.3">
      <c r="D1232" s="218"/>
      <c r="E1232" s="218"/>
      <c r="F1232" s="218"/>
      <c r="G1232" s="218"/>
      <c r="H1232" s="523" t="s">
        <v>33</v>
      </c>
      <c r="I1232" s="524"/>
      <c r="J1232" s="524"/>
      <c r="K1232" s="524"/>
      <c r="L1232" s="524"/>
      <c r="M1232" s="524"/>
      <c r="N1232" s="524"/>
      <c r="O1232" s="524"/>
      <c r="P1232" s="524"/>
      <c r="Q1232" s="524"/>
      <c r="R1232" s="524"/>
      <c r="S1232" s="525"/>
      <c r="T1232" s="7"/>
      <c r="U1232" s="523" t="s">
        <v>34</v>
      </c>
      <c r="V1232" s="524"/>
      <c r="W1232" s="524"/>
      <c r="X1232" s="524"/>
      <c r="Y1232" s="524"/>
      <c r="Z1232" s="524"/>
      <c r="AA1232" s="524"/>
      <c r="AB1232" s="524"/>
      <c r="AC1232" s="524"/>
      <c r="AD1232" s="524"/>
      <c r="AE1232" s="524"/>
      <c r="AF1232" s="525"/>
      <c r="AG1232" s="15"/>
      <c r="AH1232" s="7"/>
    </row>
    <row r="1233" spans="4:34" x14ac:dyDescent="0.25">
      <c r="D1233" s="218"/>
      <c r="E1233" s="218"/>
      <c r="F1233" s="218"/>
      <c r="G1233" s="218"/>
      <c r="H1233" s="526"/>
      <c r="I1233" s="527"/>
      <c r="J1233" s="527"/>
      <c r="K1233" s="527"/>
      <c r="L1233" s="527"/>
      <c r="M1233" s="527"/>
      <c r="N1233" s="527"/>
      <c r="O1233" s="527"/>
      <c r="P1233" s="527"/>
      <c r="Q1233" s="527"/>
      <c r="R1233" s="527"/>
      <c r="S1233" s="528"/>
      <c r="T1233" s="7"/>
      <c r="U1233" s="526"/>
      <c r="V1233" s="527"/>
      <c r="W1233" s="527"/>
      <c r="X1233" s="527"/>
      <c r="Y1233" s="527"/>
      <c r="Z1233" s="527"/>
      <c r="AA1233" s="527"/>
      <c r="AB1233" s="527"/>
      <c r="AC1233" s="527"/>
      <c r="AD1233" s="527"/>
      <c r="AE1233" s="527"/>
      <c r="AF1233" s="528"/>
      <c r="AG1233" s="15"/>
      <c r="AH1233" s="7"/>
    </row>
    <row r="1234" spans="4:34" x14ac:dyDescent="0.25">
      <c r="D1234" s="218"/>
      <c r="E1234" s="218"/>
      <c r="F1234" s="218"/>
      <c r="G1234" s="218"/>
      <c r="H1234" s="556"/>
      <c r="I1234" s="557"/>
      <c r="J1234" s="557"/>
      <c r="K1234" s="557"/>
      <c r="L1234" s="557"/>
      <c r="M1234" s="557"/>
      <c r="N1234" s="557"/>
      <c r="O1234" s="557"/>
      <c r="P1234" s="557"/>
      <c r="Q1234" s="557"/>
      <c r="R1234" s="557"/>
      <c r="S1234" s="558"/>
      <c r="T1234" s="7"/>
      <c r="U1234" s="556"/>
      <c r="V1234" s="557"/>
      <c r="W1234" s="557"/>
      <c r="X1234" s="557"/>
      <c r="Y1234" s="557"/>
      <c r="Z1234" s="557"/>
      <c r="AA1234" s="557"/>
      <c r="AB1234" s="557"/>
      <c r="AC1234" s="557"/>
      <c r="AD1234" s="557"/>
      <c r="AE1234" s="557"/>
      <c r="AF1234" s="558"/>
      <c r="AG1234" s="218"/>
      <c r="AH1234" s="7"/>
    </row>
    <row r="1235" spans="4:34" x14ac:dyDescent="0.25">
      <c r="D1235" s="218"/>
      <c r="E1235" s="218"/>
      <c r="F1235" s="218"/>
      <c r="G1235" s="218"/>
      <c r="H1235" s="556"/>
      <c r="I1235" s="557"/>
      <c r="J1235" s="557"/>
      <c r="K1235" s="557"/>
      <c r="L1235" s="557"/>
      <c r="M1235" s="557"/>
      <c r="N1235" s="557"/>
      <c r="O1235" s="557"/>
      <c r="P1235" s="557"/>
      <c r="Q1235" s="557"/>
      <c r="R1235" s="557"/>
      <c r="S1235" s="558"/>
      <c r="T1235" s="7"/>
      <c r="U1235" s="556"/>
      <c r="V1235" s="557"/>
      <c r="W1235" s="557"/>
      <c r="X1235" s="557"/>
      <c r="Y1235" s="557"/>
      <c r="Z1235" s="557"/>
      <c r="AA1235" s="557"/>
      <c r="AB1235" s="557"/>
      <c r="AC1235" s="557"/>
      <c r="AD1235" s="557"/>
      <c r="AE1235" s="557"/>
      <c r="AF1235" s="558"/>
      <c r="AG1235" s="218"/>
      <c r="AH1235" s="7"/>
    </row>
    <row r="1236" spans="4:34" ht="15.75" thickBot="1" x14ac:dyDescent="0.3">
      <c r="D1236" s="218"/>
      <c r="E1236" s="218"/>
      <c r="F1236" s="218"/>
      <c r="G1236" s="218"/>
      <c r="H1236" s="559"/>
      <c r="I1236" s="560"/>
      <c r="J1236" s="560"/>
      <c r="K1236" s="560"/>
      <c r="L1236" s="560"/>
      <c r="M1236" s="560"/>
      <c r="N1236" s="560"/>
      <c r="O1236" s="560"/>
      <c r="P1236" s="560"/>
      <c r="Q1236" s="560"/>
      <c r="R1236" s="560"/>
      <c r="S1236" s="561"/>
      <c r="T1236" s="7"/>
      <c r="U1236" s="559"/>
      <c r="V1236" s="560"/>
      <c r="W1236" s="560"/>
      <c r="X1236" s="560"/>
      <c r="Y1236" s="560"/>
      <c r="Z1236" s="560"/>
      <c r="AA1236" s="560"/>
      <c r="AB1236" s="560"/>
      <c r="AC1236" s="560"/>
      <c r="AD1236" s="560"/>
      <c r="AE1236" s="560"/>
      <c r="AF1236" s="561"/>
      <c r="AG1236" s="218"/>
      <c r="AH1236" s="7"/>
    </row>
    <row r="1237" spans="4:34" ht="15.75" thickBot="1" x14ac:dyDescent="0.3">
      <c r="D1237" s="218"/>
      <c r="E1237" s="218"/>
      <c r="F1237" s="218"/>
      <c r="G1237" s="405"/>
      <c r="H1237" s="517" t="s">
        <v>32</v>
      </c>
      <c r="I1237" s="518"/>
      <c r="J1237" s="518"/>
      <c r="K1237" s="521"/>
      <c r="L1237" s="521"/>
      <c r="M1237" s="521"/>
      <c r="N1237" s="521"/>
      <c r="O1237" s="521"/>
      <c r="P1237" s="521"/>
      <c r="Q1237" s="521"/>
      <c r="R1237" s="521"/>
      <c r="S1237" s="522"/>
      <c r="T1237" s="35"/>
      <c r="U1237" s="517" t="s">
        <v>32</v>
      </c>
      <c r="V1237" s="518"/>
      <c r="W1237" s="518"/>
      <c r="X1237" s="521"/>
      <c r="Y1237" s="521"/>
      <c r="Z1237" s="521"/>
      <c r="AA1237" s="521"/>
      <c r="AB1237" s="521"/>
      <c r="AC1237" s="521"/>
      <c r="AD1237" s="521"/>
      <c r="AE1237" s="521"/>
      <c r="AF1237" s="522"/>
      <c r="AG1237" s="218"/>
      <c r="AH1237" s="7"/>
    </row>
    <row r="1238" spans="4:34" x14ac:dyDescent="0.25"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</row>
    <row r="1239" spans="4:34" x14ac:dyDescent="0.25">
      <c r="D1239" s="218"/>
      <c r="E1239" s="218"/>
      <c r="F1239" s="218"/>
      <c r="G1239" s="557"/>
      <c r="H1239" s="557"/>
      <c r="I1239" s="557"/>
      <c r="J1239" s="557"/>
      <c r="K1239" s="557"/>
      <c r="L1239" s="557"/>
      <c r="M1239" s="557"/>
      <c r="N1239" s="557"/>
      <c r="O1239" s="557"/>
      <c r="P1239" s="557"/>
      <c r="Q1239" s="557"/>
      <c r="R1239" s="557"/>
      <c r="S1239" s="17"/>
      <c r="T1239" s="557"/>
      <c r="U1239" s="557"/>
      <c r="V1239" s="557"/>
      <c r="W1239" s="557"/>
      <c r="X1239" s="557"/>
      <c r="Y1239" s="557"/>
      <c r="Z1239" s="557"/>
      <c r="AA1239" s="557"/>
      <c r="AB1239" s="557"/>
      <c r="AC1239" s="557"/>
      <c r="AD1239" s="557"/>
      <c r="AE1239" s="557"/>
      <c r="AF1239" s="218"/>
      <c r="AG1239" s="7"/>
      <c r="AH1239" s="7"/>
    </row>
    <row r="1241" spans="4:34" ht="8.25" customHeight="1" x14ac:dyDescent="0.25">
      <c r="D1241" s="633"/>
      <c r="E1241" s="633"/>
      <c r="F1241" s="633"/>
      <c r="G1241" s="633"/>
      <c r="H1241" s="633"/>
      <c r="I1241" s="633"/>
      <c r="J1241" s="633"/>
      <c r="K1241" s="633"/>
      <c r="L1241" s="633"/>
      <c r="M1241" s="633"/>
      <c r="N1241" s="633"/>
      <c r="O1241" s="624"/>
      <c r="P1241" s="624"/>
      <c r="Q1241" s="624"/>
      <c r="R1241" s="624"/>
      <c r="S1241" s="624"/>
      <c r="T1241" s="624"/>
      <c r="U1241" s="624"/>
      <c r="V1241" s="624"/>
      <c r="W1241" s="624"/>
      <c r="X1241" s="624"/>
      <c r="Y1241" s="625"/>
      <c r="Z1241" s="625"/>
      <c r="AA1241" s="625"/>
      <c r="AB1241" s="13"/>
      <c r="AC1241" s="13"/>
      <c r="AD1241" s="13"/>
      <c r="AE1241" s="13"/>
      <c r="AF1241" s="13"/>
      <c r="AG1241" s="7"/>
    </row>
    <row r="1242" spans="4:34" ht="20.25" customHeight="1" x14ac:dyDescent="0.25">
      <c r="D1242" s="505"/>
      <c r="E1242" s="492"/>
      <c r="F1242" s="492"/>
      <c r="G1242" s="719" t="s">
        <v>36</v>
      </c>
      <c r="H1242" s="719"/>
      <c r="I1242" s="719"/>
      <c r="J1242" s="719"/>
      <c r="K1242" s="719"/>
      <c r="L1242" s="719"/>
      <c r="M1242" s="719"/>
      <c r="N1242" s="719"/>
      <c r="O1242" s="719"/>
      <c r="P1242" s="9"/>
      <c r="Q1242" s="9"/>
      <c r="R1242" s="9"/>
      <c r="S1242" s="9"/>
      <c r="T1242" s="9"/>
      <c r="U1242" s="9"/>
      <c r="V1242" s="9"/>
      <c r="W1242" s="9"/>
      <c r="X1242" s="9"/>
      <c r="Y1242" s="218"/>
      <c r="Z1242" s="9"/>
      <c r="AA1242" s="9"/>
      <c r="AB1242" s="9"/>
      <c r="AC1242" s="9"/>
      <c r="AD1242" s="9"/>
      <c r="AE1242" s="9"/>
      <c r="AF1242" s="9"/>
      <c r="AG1242" s="7"/>
    </row>
    <row r="1243" spans="4:34" x14ac:dyDescent="0.25">
      <c r="D1243" s="491"/>
      <c r="E1243" s="491"/>
      <c r="F1243" s="566" t="s">
        <v>0</v>
      </c>
      <c r="G1243" s="566"/>
      <c r="H1243" s="566"/>
      <c r="I1243" s="566"/>
      <c r="J1243" s="566"/>
      <c r="K1243" s="566"/>
      <c r="L1243" s="566"/>
      <c r="M1243" s="566"/>
      <c r="N1243" s="566"/>
      <c r="O1243" s="566"/>
      <c r="P1243" s="9"/>
      <c r="Q1243" s="9"/>
      <c r="R1243" s="9"/>
      <c r="S1243" s="9"/>
      <c r="T1243" s="9"/>
      <c r="U1243" s="9"/>
      <c r="V1243" s="9"/>
      <c r="W1243" s="9"/>
      <c r="X1243" s="9"/>
      <c r="Y1243" s="218"/>
      <c r="Z1243" s="9"/>
      <c r="AA1243" s="9"/>
      <c r="AB1243" s="9"/>
      <c r="AC1243" s="9"/>
      <c r="AD1243" s="9"/>
      <c r="AE1243" s="9"/>
      <c r="AF1243" s="9"/>
      <c r="AG1243" s="7"/>
    </row>
    <row r="1244" spans="4:34" x14ac:dyDescent="0.25">
      <c r="D1244" s="491"/>
      <c r="E1244" s="507"/>
      <c r="F1244" s="566" t="s">
        <v>1</v>
      </c>
      <c r="G1244" s="566"/>
      <c r="H1244" s="566"/>
      <c r="I1244" s="566"/>
      <c r="J1244" s="566"/>
      <c r="K1244" s="566"/>
      <c r="L1244" s="566"/>
      <c r="M1244" s="566"/>
      <c r="N1244" s="566"/>
      <c r="O1244" s="566"/>
      <c r="P1244" s="566"/>
      <c r="Q1244" s="490"/>
      <c r="R1244" s="490"/>
      <c r="S1244" s="490"/>
      <c r="T1244" s="490"/>
      <c r="U1244" s="490"/>
      <c r="V1244" s="490"/>
      <c r="W1244" s="9"/>
      <c r="X1244" s="9"/>
      <c r="Y1244" s="218"/>
      <c r="Z1244" s="9"/>
      <c r="AA1244" s="9"/>
      <c r="AB1244" s="9"/>
      <c r="AC1244" s="9"/>
      <c r="AD1244" s="9"/>
      <c r="AE1244" s="9"/>
      <c r="AF1244" s="9"/>
      <c r="AG1244" s="7"/>
    </row>
    <row r="1245" spans="4:34" x14ac:dyDescent="0.25">
      <c r="D1245" s="507"/>
      <c r="E1245" s="507"/>
      <c r="F1245" s="507"/>
      <c r="G1245" s="566" t="s">
        <v>4</v>
      </c>
      <c r="H1245" s="566"/>
      <c r="I1245" s="566"/>
      <c r="J1245" s="566"/>
      <c r="K1245" s="566"/>
      <c r="L1245" s="566"/>
      <c r="M1245" s="566"/>
      <c r="N1245" s="566"/>
      <c r="O1245" s="566"/>
      <c r="P1245" s="11"/>
      <c r="Q1245" s="11"/>
      <c r="R1245" s="218"/>
      <c r="S1245" s="493"/>
      <c r="T1245" s="493"/>
      <c r="U1245" s="493"/>
      <c r="V1245" s="583" t="s">
        <v>2</v>
      </c>
      <c r="W1245" s="583"/>
      <c r="X1245" s="583"/>
      <c r="Y1245" s="2" t="s">
        <v>456</v>
      </c>
      <c r="Z1245" s="505" t="s">
        <v>46</v>
      </c>
      <c r="AA1245" s="621" t="s">
        <v>383</v>
      </c>
      <c r="AB1245" s="621"/>
      <c r="AC1245" s="621"/>
      <c r="AD1245" s="505" t="s">
        <v>3</v>
      </c>
      <c r="AE1245" s="684">
        <v>2025</v>
      </c>
      <c r="AF1245" s="684"/>
      <c r="AG1245" s="7"/>
    </row>
    <row r="1246" spans="4:34" ht="12" customHeight="1" x14ac:dyDescent="0.25">
      <c r="D1246" s="507"/>
      <c r="E1246" s="507"/>
      <c r="F1246" s="507"/>
      <c r="G1246" s="786" t="s">
        <v>5</v>
      </c>
      <c r="H1246" s="786"/>
      <c r="I1246" s="786"/>
      <c r="J1246" s="786"/>
      <c r="K1246" s="786"/>
      <c r="L1246" s="786"/>
      <c r="M1246" s="786"/>
      <c r="N1246" s="786"/>
      <c r="O1246" s="786"/>
      <c r="P1246" s="490"/>
      <c r="Q1246" s="499"/>
      <c r="R1246" s="499"/>
      <c r="S1246" s="499"/>
      <c r="T1246" s="499"/>
      <c r="U1246" s="499"/>
      <c r="V1246" s="499"/>
      <c r="W1246" s="499"/>
      <c r="X1246" s="499"/>
      <c r="Y1246" s="502"/>
      <c r="Z1246" s="505"/>
      <c r="AA1246" s="16"/>
      <c r="AB1246" s="16"/>
      <c r="AC1246" s="16"/>
      <c r="AD1246" s="16"/>
      <c r="AE1246" s="16"/>
      <c r="AF1246" s="16"/>
      <c r="AG1246" s="7"/>
    </row>
    <row r="1247" spans="4:34" x14ac:dyDescent="0.25">
      <c r="D1247" s="632"/>
      <c r="E1247" s="632"/>
      <c r="F1247" s="632"/>
      <c r="G1247" s="632"/>
      <c r="H1247" s="632"/>
      <c r="I1247" s="632"/>
      <c r="J1247" s="632"/>
      <c r="K1247" s="632"/>
      <c r="L1247" s="632"/>
      <c r="M1247" s="632"/>
      <c r="N1247" s="632"/>
      <c r="O1247" s="10"/>
      <c r="P1247" s="490"/>
      <c r="Q1247" s="490"/>
      <c r="R1247" s="490"/>
      <c r="S1247" s="490"/>
      <c r="T1247" s="490"/>
      <c r="U1247" s="490"/>
      <c r="V1247" s="490"/>
      <c r="W1247" s="9"/>
      <c r="X1247" s="9"/>
      <c r="Y1247" s="218"/>
      <c r="Z1247" s="9"/>
      <c r="AA1247" s="9"/>
      <c r="AB1247" s="9"/>
      <c r="AC1247" s="9"/>
      <c r="AD1247" s="9"/>
      <c r="AE1247" s="9"/>
      <c r="AF1247" s="9"/>
      <c r="AG1247" s="7"/>
    </row>
    <row r="1248" spans="4:34" ht="17.25" customHeight="1" x14ac:dyDescent="0.25">
      <c r="D1248" s="4"/>
      <c r="E1248" s="633"/>
      <c r="F1248" s="633"/>
      <c r="G1248" s="633"/>
      <c r="H1248" s="633"/>
      <c r="I1248" s="633"/>
      <c r="J1248" s="633"/>
      <c r="K1248" s="633"/>
      <c r="L1248" s="633"/>
      <c r="M1248" s="633"/>
      <c r="N1248" s="633"/>
      <c r="O1248" s="633"/>
      <c r="P1248" s="624" t="s">
        <v>6</v>
      </c>
      <c r="Q1248" s="624"/>
      <c r="R1248" s="624"/>
      <c r="S1248" s="624"/>
      <c r="T1248" s="624"/>
      <c r="U1248" s="624"/>
      <c r="V1248" s="624"/>
      <c r="W1248" s="624"/>
      <c r="X1248" s="624"/>
      <c r="Y1248" s="624"/>
      <c r="Z1248" s="625" t="s">
        <v>482</v>
      </c>
      <c r="AA1248" s="625"/>
      <c r="AB1248" s="625"/>
      <c r="AC1248" s="13"/>
      <c r="AD1248" s="13"/>
      <c r="AE1248" s="13"/>
      <c r="AF1248" s="13"/>
      <c r="AG1248" s="13"/>
    </row>
    <row r="1249" spans="4:33" ht="14.25" customHeight="1" x14ac:dyDescent="0.25">
      <c r="D1249" s="218"/>
      <c r="E1249" s="612"/>
      <c r="F1249" s="612"/>
      <c r="G1249" s="612"/>
      <c r="H1249" s="612"/>
      <c r="I1249" s="612"/>
      <c r="J1249" s="612"/>
      <c r="K1249" s="612"/>
      <c r="L1249" s="612"/>
      <c r="M1249" s="612"/>
      <c r="N1249" s="612"/>
      <c r="O1249" s="612"/>
      <c r="P1249" s="14"/>
      <c r="Q1249" s="14"/>
      <c r="R1249" s="493"/>
      <c r="S1249" s="493"/>
      <c r="T1249" s="498"/>
      <c r="U1249" s="11"/>
      <c r="V1249" s="11"/>
      <c r="W1249" s="9"/>
      <c r="X1249" s="9"/>
      <c r="Y1249" s="9"/>
      <c r="Z1249" s="218"/>
      <c r="AA1249" s="9"/>
      <c r="AB1249" s="9"/>
      <c r="AC1249" s="9"/>
      <c r="AD1249" s="9"/>
      <c r="AE1249" s="9"/>
      <c r="AF1249" s="9"/>
      <c r="AG1249" s="9"/>
    </row>
    <row r="1250" spans="4:33" ht="14.25" customHeight="1" x14ac:dyDescent="0.25">
      <c r="D1250" s="218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23"/>
      <c r="V1250" s="23"/>
      <c r="W1250" s="613" t="s">
        <v>7</v>
      </c>
      <c r="X1250" s="613"/>
      <c r="Y1250" s="613"/>
      <c r="Z1250" s="613"/>
      <c r="AA1250" s="613"/>
      <c r="AB1250" s="718">
        <f>Y1274</f>
        <v>0.5</v>
      </c>
      <c r="AC1250" s="718"/>
      <c r="AD1250" s="718"/>
      <c r="AE1250" s="718"/>
      <c r="AF1250" s="718"/>
      <c r="AG1250" s="718"/>
    </row>
    <row r="1251" spans="4:33" ht="18" customHeight="1" x14ac:dyDescent="0.25">
      <c r="D1251" s="5"/>
      <c r="E1251" s="615" t="s">
        <v>8</v>
      </c>
      <c r="F1251" s="615"/>
      <c r="G1251" s="615"/>
      <c r="H1251" s="615"/>
      <c r="I1251" s="615"/>
      <c r="J1251" s="616" t="s">
        <v>9</v>
      </c>
      <c r="K1251" s="616"/>
      <c r="L1251" s="616"/>
      <c r="M1251" s="616"/>
      <c r="N1251" s="616"/>
      <c r="O1251" s="616"/>
      <c r="P1251" s="616"/>
      <c r="Q1251" s="616"/>
      <c r="R1251" s="616"/>
      <c r="S1251" s="499"/>
      <c r="T1251" s="499"/>
      <c r="U1251" s="499"/>
      <c r="V1251" s="499"/>
      <c r="W1251" s="9"/>
      <c r="X1251" s="9"/>
      <c r="Y1251" s="9"/>
      <c r="Z1251" s="218"/>
      <c r="AA1251" s="218"/>
      <c r="AB1251" s="218"/>
      <c r="AC1251" s="9"/>
      <c r="AD1251" s="9"/>
      <c r="AE1251" s="9"/>
      <c r="AF1251" s="9"/>
      <c r="AG1251" s="9"/>
    </row>
    <row r="1252" spans="4:33" ht="16.5" customHeight="1" x14ac:dyDescent="0.25">
      <c r="D1252" s="6"/>
      <c r="E1252" s="617" t="s">
        <v>10</v>
      </c>
      <c r="F1252" s="617"/>
      <c r="G1252" s="617"/>
      <c r="H1252" s="617"/>
      <c r="I1252" s="617"/>
      <c r="J1252" s="617"/>
      <c r="K1252" s="617"/>
      <c r="L1252" s="652" t="s">
        <v>378</v>
      </c>
      <c r="M1252" s="652"/>
      <c r="N1252" s="652"/>
      <c r="O1252" s="652"/>
      <c r="P1252" s="652"/>
      <c r="Q1252" s="652"/>
      <c r="R1252" s="652"/>
      <c r="S1252" s="652"/>
      <c r="T1252" s="652"/>
      <c r="U1252" s="652"/>
      <c r="V1252" s="652"/>
      <c r="W1252" s="652"/>
      <c r="X1252" s="652"/>
      <c r="Y1252" s="652"/>
      <c r="Z1252" s="551" t="s">
        <v>11</v>
      </c>
      <c r="AA1252" s="551"/>
      <c r="AB1252" s="551"/>
      <c r="AC1252" s="551"/>
      <c r="AD1252" s="762"/>
      <c r="AE1252" s="762"/>
      <c r="AF1252" s="762"/>
      <c r="AG1252" s="762"/>
    </row>
    <row r="1253" spans="4:33" x14ac:dyDescent="0.25">
      <c r="D1253" s="14"/>
      <c r="E1253" s="720" t="s">
        <v>12</v>
      </c>
      <c r="F1253" s="720"/>
      <c r="G1253" s="720"/>
      <c r="H1253" s="720"/>
      <c r="I1253" s="720"/>
      <c r="J1253" s="663"/>
      <c r="K1253" s="663"/>
      <c r="L1253" s="663"/>
      <c r="M1253" s="663"/>
      <c r="N1253" s="663"/>
      <c r="O1253" s="663"/>
      <c r="P1253" s="663"/>
      <c r="Q1253" s="663"/>
      <c r="R1253" s="663"/>
      <c r="S1253" s="663"/>
      <c r="T1253" s="663"/>
      <c r="U1253" s="663"/>
      <c r="V1253" s="663"/>
      <c r="W1253" s="663"/>
      <c r="X1253" s="663"/>
      <c r="Y1253" s="502"/>
      <c r="Z1253" s="663" t="s">
        <v>11</v>
      </c>
      <c r="AA1253" s="663"/>
      <c r="AB1253" s="663"/>
      <c r="AC1253" s="663"/>
      <c r="AD1253" s="626"/>
      <c r="AE1253" s="626"/>
      <c r="AF1253" s="626"/>
      <c r="AG1253" s="626"/>
    </row>
    <row r="1254" spans="4:33" ht="15" customHeight="1" x14ac:dyDescent="0.25">
      <c r="D1254" s="3"/>
      <c r="E1254" s="721" t="s">
        <v>13</v>
      </c>
      <c r="F1254" s="721"/>
      <c r="G1254" s="721"/>
      <c r="H1254" s="721"/>
      <c r="I1254" s="721"/>
      <c r="J1254" s="584" t="s">
        <v>380</v>
      </c>
      <c r="K1254" s="584"/>
      <c r="L1254" s="584"/>
      <c r="M1254" s="584"/>
      <c r="N1254" s="584"/>
      <c r="O1254" s="584"/>
      <c r="P1254" s="584"/>
      <c r="Q1254" s="584"/>
      <c r="R1254" s="584"/>
      <c r="S1254" s="584"/>
      <c r="T1254" s="584"/>
      <c r="U1254" s="584"/>
      <c r="V1254" s="584"/>
      <c r="W1254" s="584"/>
      <c r="X1254" s="584"/>
      <c r="Y1254" s="584"/>
      <c r="Z1254" s="584"/>
      <c r="AA1254" s="584"/>
      <c r="AB1254" s="584"/>
      <c r="AC1254" s="584"/>
      <c r="AD1254" s="584"/>
      <c r="AE1254" s="584"/>
      <c r="AF1254" s="584"/>
      <c r="AG1254" s="584"/>
    </row>
    <row r="1255" spans="4:33" x14ac:dyDescent="0.25">
      <c r="D1255" s="218"/>
      <c r="E1255" s="663" t="s">
        <v>14</v>
      </c>
      <c r="F1255" s="663"/>
      <c r="G1255" s="663"/>
      <c r="H1255" s="663"/>
      <c r="I1255" s="663"/>
      <c r="J1255" s="585" t="s">
        <v>457</v>
      </c>
      <c r="K1255" s="585"/>
      <c r="L1255" s="585"/>
      <c r="M1255" s="585"/>
      <c r="N1255" s="585"/>
      <c r="O1255" s="585"/>
      <c r="P1255" s="585"/>
      <c r="Q1255" s="585"/>
      <c r="R1255" s="585"/>
      <c r="S1255" s="585"/>
      <c r="T1255" s="585"/>
      <c r="U1255" s="585"/>
      <c r="V1255" s="585"/>
      <c r="W1255" s="585"/>
      <c r="X1255" s="585"/>
      <c r="Y1255" s="585"/>
      <c r="Z1255" s="585"/>
      <c r="AA1255" s="585"/>
      <c r="AB1255" s="585"/>
      <c r="AC1255" s="585"/>
      <c r="AD1255" s="585"/>
      <c r="AE1255" s="585"/>
      <c r="AF1255" s="585"/>
      <c r="AG1255" s="585"/>
    </row>
    <row r="1256" spans="4:33" ht="27.75" customHeight="1" x14ac:dyDescent="0.25">
      <c r="D1256" s="218"/>
      <c r="E1256" s="489"/>
      <c r="F1256" s="502"/>
      <c r="G1256" s="502"/>
      <c r="H1256" s="502"/>
      <c r="I1256" s="502"/>
      <c r="J1256" s="585"/>
      <c r="K1256" s="585"/>
      <c r="L1256" s="585"/>
      <c r="M1256" s="585"/>
      <c r="N1256" s="585"/>
      <c r="O1256" s="585"/>
      <c r="P1256" s="585"/>
      <c r="Q1256" s="585"/>
      <c r="R1256" s="585"/>
      <c r="S1256" s="585"/>
      <c r="T1256" s="585"/>
      <c r="U1256" s="585"/>
      <c r="V1256" s="585"/>
      <c r="W1256" s="585"/>
      <c r="X1256" s="585"/>
      <c r="Y1256" s="585"/>
      <c r="Z1256" s="585"/>
      <c r="AA1256" s="585"/>
      <c r="AB1256" s="585"/>
      <c r="AC1256" s="585"/>
      <c r="AD1256" s="585"/>
      <c r="AE1256" s="585"/>
      <c r="AF1256" s="585"/>
      <c r="AG1256" s="585"/>
    </row>
    <row r="1257" spans="4:33" ht="15.75" x14ac:dyDescent="0.25">
      <c r="D1257" s="218"/>
      <c r="E1257" s="457"/>
      <c r="F1257" s="457"/>
      <c r="G1257" s="457"/>
      <c r="H1257" s="457"/>
      <c r="I1257" s="457"/>
      <c r="J1257" s="457"/>
      <c r="K1257" s="457"/>
      <c r="L1257" s="457"/>
      <c r="M1257" s="715"/>
      <c r="N1257" s="715"/>
      <c r="O1257" s="715"/>
      <c r="P1257" s="715"/>
      <c r="Q1257" s="715"/>
      <c r="R1257" s="715"/>
      <c r="S1257" s="715"/>
      <c r="T1257" s="715"/>
      <c r="U1257" s="715"/>
      <c r="V1257" s="715"/>
      <c r="W1257" s="715"/>
      <c r="X1257" s="715"/>
      <c r="Y1257" s="715"/>
      <c r="Z1257" s="715"/>
      <c r="AA1257" s="503"/>
      <c r="AB1257" s="716"/>
      <c r="AC1257" s="716"/>
      <c r="AD1257" s="716"/>
      <c r="AE1257" s="716"/>
      <c r="AF1257" s="716"/>
      <c r="AG1257" s="716"/>
    </row>
    <row r="1258" spans="4:33" ht="15.75" x14ac:dyDescent="0.25">
      <c r="D1258" s="218"/>
      <c r="E1258" s="717" t="s">
        <v>15</v>
      </c>
      <c r="F1258" s="717"/>
      <c r="G1258" s="717"/>
      <c r="H1258" s="717"/>
      <c r="I1258" s="717"/>
      <c r="J1258" s="717"/>
      <c r="K1258" s="717"/>
      <c r="L1258" s="717"/>
      <c r="M1258" s="717"/>
      <c r="N1258" s="717"/>
      <c r="O1258" s="717"/>
      <c r="P1258" s="717"/>
      <c r="Q1258" s="717"/>
      <c r="R1258" s="717"/>
      <c r="S1258" s="717"/>
      <c r="T1258" s="717"/>
      <c r="U1258" s="717"/>
      <c r="V1258" s="717"/>
      <c r="W1258" s="717"/>
      <c r="X1258" s="717"/>
      <c r="Y1258" s="717"/>
      <c r="Z1258" s="717"/>
      <c r="AA1258" s="717"/>
      <c r="AB1258" s="717"/>
      <c r="AC1258" s="717"/>
      <c r="AD1258" s="717"/>
      <c r="AE1258" s="717"/>
      <c r="AF1258" s="717"/>
      <c r="AG1258" s="717"/>
    </row>
    <row r="1259" spans="4:33" x14ac:dyDescent="0.25">
      <c r="D1259" s="500"/>
      <c r="E1259" s="16"/>
      <c r="F1259" s="587"/>
      <c r="G1259" s="587"/>
      <c r="H1259" s="587"/>
      <c r="I1259" s="722"/>
      <c r="J1259" s="722"/>
      <c r="K1259" s="722"/>
      <c r="L1259" s="587"/>
      <c r="M1259" s="587"/>
      <c r="N1259" s="587"/>
      <c r="O1259" s="723"/>
      <c r="P1259" s="723"/>
      <c r="Q1259" s="723"/>
      <c r="R1259" s="724"/>
      <c r="S1259" s="724"/>
      <c r="T1259" s="724"/>
      <c r="U1259" s="724"/>
      <c r="V1259" s="505"/>
      <c r="W1259" s="725"/>
      <c r="X1259" s="725"/>
      <c r="Y1259" s="725"/>
      <c r="Z1259" s="502"/>
      <c r="AA1259" s="502"/>
      <c r="AB1259" s="726" t="s">
        <v>17</v>
      </c>
      <c r="AC1259" s="726"/>
      <c r="AD1259" s="726"/>
      <c r="AE1259" s="726"/>
      <c r="AF1259" s="726"/>
      <c r="AG1259" s="726"/>
    </row>
    <row r="1260" spans="4:33" x14ac:dyDescent="0.25">
      <c r="D1260" s="490"/>
      <c r="E1260" s="15"/>
      <c r="F1260" s="592"/>
      <c r="G1260" s="593"/>
      <c r="H1260" s="594"/>
      <c r="I1260" s="629"/>
      <c r="J1260" s="630"/>
      <c r="K1260" s="631"/>
      <c r="L1260" s="629"/>
      <c r="M1260" s="630"/>
      <c r="N1260" s="631"/>
      <c r="O1260" s="592"/>
      <c r="P1260" s="593"/>
      <c r="Q1260" s="594"/>
      <c r="R1260" s="592"/>
      <c r="S1260" s="593"/>
      <c r="T1260" s="593"/>
      <c r="U1260" s="594"/>
      <c r="V1260" s="504"/>
      <c r="W1260" s="595"/>
      <c r="X1260" s="596"/>
      <c r="Y1260" s="597"/>
      <c r="Z1260" s="502"/>
      <c r="AA1260" s="15"/>
      <c r="AB1260" s="592"/>
      <c r="AC1260" s="593"/>
      <c r="AD1260" s="593"/>
      <c r="AE1260" s="593"/>
      <c r="AF1260" s="593"/>
      <c r="AG1260" s="594"/>
    </row>
    <row r="1261" spans="4:33" ht="15.75" x14ac:dyDescent="0.25">
      <c r="D1261" s="20"/>
      <c r="E1261" s="504"/>
      <c r="F1261" s="504"/>
      <c r="G1261" s="504"/>
      <c r="H1261" s="504"/>
      <c r="I1261" s="504"/>
      <c r="J1261" s="504"/>
      <c r="K1261" s="504"/>
      <c r="L1261" s="504"/>
      <c r="M1261" s="504"/>
      <c r="N1261" s="504"/>
      <c r="O1261" s="504"/>
      <c r="P1261" s="504"/>
      <c r="Q1261" s="504"/>
      <c r="R1261" s="504"/>
      <c r="S1261" s="504"/>
      <c r="T1261" s="504"/>
      <c r="U1261" s="504"/>
      <c r="V1261" s="666" t="s">
        <v>18</v>
      </c>
      <c r="W1261" s="666"/>
      <c r="X1261" s="666"/>
      <c r="Y1261" s="666"/>
      <c r="Z1261" s="666"/>
      <c r="AA1261" s="667"/>
      <c r="AB1261" s="600">
        <f>Y1274-AB1260</f>
        <v>0.5</v>
      </c>
      <c r="AC1261" s="601"/>
      <c r="AD1261" s="601"/>
      <c r="AE1261" s="601"/>
      <c r="AF1261" s="601"/>
      <c r="AG1261" s="602"/>
    </row>
    <row r="1262" spans="4:33" x14ac:dyDescent="0.25">
      <c r="D1262" s="9"/>
      <c r="E1262" s="16"/>
      <c r="F1262" s="16"/>
      <c r="G1262" s="16"/>
      <c r="H1262" s="16"/>
      <c r="I1262" s="668" t="s">
        <v>19</v>
      </c>
      <c r="J1262" s="668"/>
      <c r="K1262" s="668"/>
      <c r="L1262" s="668"/>
      <c r="M1262" s="668"/>
      <c r="N1262" s="668"/>
      <c r="O1262" s="668"/>
      <c r="P1262" s="668"/>
      <c r="Q1262" s="668"/>
      <c r="R1262" s="668"/>
      <c r="S1262" s="668"/>
      <c r="T1262" s="668"/>
      <c r="U1262" s="668"/>
      <c r="V1262" s="668"/>
      <c r="W1262" s="668"/>
      <c r="X1262" s="668"/>
      <c r="Y1262" s="658"/>
      <c r="Z1262" s="658"/>
      <c r="AA1262" s="658"/>
      <c r="AB1262" s="658"/>
      <c r="AC1262" s="658"/>
      <c r="AD1262" s="658"/>
      <c r="AE1262" s="658"/>
      <c r="AF1262" s="16"/>
      <c r="AG1262" s="16"/>
    </row>
    <row r="1263" spans="4:33" x14ac:dyDescent="0.25">
      <c r="D1263" s="218"/>
      <c r="E1263" s="16"/>
      <c r="F1263" s="16"/>
      <c r="G1263" s="16"/>
      <c r="H1263" s="16"/>
      <c r="I1263" s="653" t="s">
        <v>20</v>
      </c>
      <c r="J1263" s="654"/>
      <c r="K1263" s="653" t="s">
        <v>21</v>
      </c>
      <c r="L1263" s="654"/>
      <c r="M1263" s="653" t="s">
        <v>22</v>
      </c>
      <c r="N1263" s="654"/>
      <c r="O1263" s="653" t="s">
        <v>23</v>
      </c>
      <c r="P1263" s="654"/>
      <c r="Q1263" s="653" t="s">
        <v>24</v>
      </c>
      <c r="R1263" s="654"/>
      <c r="S1263" s="653" t="s">
        <v>25</v>
      </c>
      <c r="T1263" s="654"/>
      <c r="U1263" s="694" t="s">
        <v>26</v>
      </c>
      <c r="V1263" s="695"/>
      <c r="W1263" s="694" t="s">
        <v>47</v>
      </c>
      <c r="X1263" s="695"/>
      <c r="Y1263" s="696" t="s">
        <v>27</v>
      </c>
      <c r="Z1263" s="697"/>
      <c r="AA1263" s="697"/>
      <c r="AB1263" s="697"/>
      <c r="AC1263" s="697"/>
      <c r="AD1263" s="697"/>
      <c r="AE1263" s="698"/>
      <c r="AF1263" s="16"/>
      <c r="AG1263" s="16"/>
    </row>
    <row r="1264" spans="4:33" ht="15.75" x14ac:dyDescent="0.25">
      <c r="D1264" s="498"/>
      <c r="E1264" s="16"/>
      <c r="F1264" s="16"/>
      <c r="G1264" s="16"/>
      <c r="H1264" s="16"/>
      <c r="I1264" s="562"/>
      <c r="J1264" s="563"/>
      <c r="K1264" s="562"/>
      <c r="L1264" s="563"/>
      <c r="M1264" s="562"/>
      <c r="N1264" s="563"/>
      <c r="O1264" s="562" t="s">
        <v>294</v>
      </c>
      <c r="P1264" s="563"/>
      <c r="Q1264" s="562" t="s">
        <v>43</v>
      </c>
      <c r="R1264" s="563"/>
      <c r="S1264" s="562" t="s">
        <v>48</v>
      </c>
      <c r="T1264" s="563"/>
      <c r="U1264" s="562" t="s">
        <v>28</v>
      </c>
      <c r="V1264" s="563"/>
      <c r="W1264" s="562"/>
      <c r="X1264" s="563"/>
      <c r="Y1264" s="580">
        <v>0.5</v>
      </c>
      <c r="Z1264" s="581"/>
      <c r="AA1264" s="581"/>
      <c r="AB1264" s="581"/>
      <c r="AC1264" s="581"/>
      <c r="AD1264" s="581"/>
      <c r="AE1264" s="582"/>
      <c r="AF1264" s="16"/>
      <c r="AG1264" s="16"/>
    </row>
    <row r="1265" spans="4:33" ht="15.75" x14ac:dyDescent="0.25">
      <c r="D1265" s="9"/>
      <c r="E1265" s="16"/>
      <c r="F1265" s="16"/>
      <c r="G1265" s="16"/>
      <c r="H1265" s="16"/>
      <c r="I1265" s="562"/>
      <c r="J1265" s="563"/>
      <c r="K1265" s="562"/>
      <c r="L1265" s="563"/>
      <c r="M1265" s="562"/>
      <c r="N1265" s="563"/>
      <c r="O1265" s="529"/>
      <c r="P1265" s="530"/>
      <c r="Q1265" s="562"/>
      <c r="R1265" s="563"/>
      <c r="S1265" s="562"/>
      <c r="T1265" s="563"/>
      <c r="U1265" s="562"/>
      <c r="V1265" s="563"/>
      <c r="W1265" s="562"/>
      <c r="X1265" s="563"/>
      <c r="Y1265" s="580"/>
      <c r="Z1265" s="581"/>
      <c r="AA1265" s="581"/>
      <c r="AB1265" s="581"/>
      <c r="AC1265" s="581"/>
      <c r="AD1265" s="581"/>
      <c r="AE1265" s="582"/>
      <c r="AF1265" s="16"/>
      <c r="AG1265" s="16"/>
    </row>
    <row r="1266" spans="4:33" ht="15.75" x14ac:dyDescent="0.25">
      <c r="D1266" s="9"/>
      <c r="E1266" s="16"/>
      <c r="F1266" s="16"/>
      <c r="G1266" s="16"/>
      <c r="H1266" s="16"/>
      <c r="I1266" s="562"/>
      <c r="J1266" s="563"/>
      <c r="K1266" s="562"/>
      <c r="L1266" s="563"/>
      <c r="M1266" s="562"/>
      <c r="N1266" s="563"/>
      <c r="O1266" s="529"/>
      <c r="P1266" s="530"/>
      <c r="Q1266" s="562"/>
      <c r="R1266" s="563"/>
      <c r="S1266" s="562"/>
      <c r="T1266" s="563"/>
      <c r="U1266" s="562"/>
      <c r="V1266" s="563"/>
      <c r="W1266" s="562"/>
      <c r="X1266" s="563"/>
      <c r="Y1266" s="580"/>
      <c r="Z1266" s="581"/>
      <c r="AA1266" s="581"/>
      <c r="AB1266" s="581"/>
      <c r="AC1266" s="581"/>
      <c r="AD1266" s="581"/>
      <c r="AE1266" s="582"/>
      <c r="AF1266" s="16"/>
      <c r="AG1266" s="16"/>
    </row>
    <row r="1267" spans="4:33" ht="15.75" x14ac:dyDescent="0.25">
      <c r="D1267" s="9"/>
      <c r="E1267" s="16"/>
      <c r="F1267" s="16"/>
      <c r="G1267" s="16"/>
      <c r="H1267" s="16"/>
      <c r="I1267" s="562"/>
      <c r="J1267" s="563"/>
      <c r="K1267" s="562"/>
      <c r="L1267" s="563"/>
      <c r="M1267" s="562"/>
      <c r="N1267" s="563"/>
      <c r="O1267" s="529"/>
      <c r="P1267" s="530"/>
      <c r="Q1267" s="562"/>
      <c r="R1267" s="563"/>
      <c r="S1267" s="562"/>
      <c r="T1267" s="563"/>
      <c r="U1267" s="562"/>
      <c r="V1267" s="563"/>
      <c r="W1267" s="562"/>
      <c r="X1267" s="563"/>
      <c r="Y1267" s="580"/>
      <c r="Z1267" s="581"/>
      <c r="AA1267" s="581"/>
      <c r="AB1267" s="581"/>
      <c r="AC1267" s="581"/>
      <c r="AD1267" s="581"/>
      <c r="AE1267" s="582"/>
      <c r="AF1267" s="16"/>
      <c r="AG1267" s="16"/>
    </row>
    <row r="1268" spans="4:33" ht="15.75" x14ac:dyDescent="0.25">
      <c r="D1268" s="9"/>
      <c r="E1268" s="16"/>
      <c r="F1268" s="16"/>
      <c r="G1268" s="16"/>
      <c r="H1268" s="16"/>
      <c r="I1268" s="562"/>
      <c r="J1268" s="563"/>
      <c r="K1268" s="562"/>
      <c r="L1268" s="563"/>
      <c r="M1268" s="562"/>
      <c r="N1268" s="563"/>
      <c r="O1268" s="529"/>
      <c r="P1268" s="530"/>
      <c r="Q1268" s="562"/>
      <c r="R1268" s="563"/>
      <c r="S1268" s="562"/>
      <c r="T1268" s="563"/>
      <c r="U1268" s="562"/>
      <c r="V1268" s="563"/>
      <c r="W1268" s="562"/>
      <c r="X1268" s="563"/>
      <c r="Y1268" s="580"/>
      <c r="Z1268" s="581"/>
      <c r="AA1268" s="581"/>
      <c r="AB1268" s="581"/>
      <c r="AC1268" s="581"/>
      <c r="AD1268" s="581"/>
      <c r="AE1268" s="582"/>
      <c r="AF1268" s="16"/>
      <c r="AG1268" s="16"/>
    </row>
    <row r="1269" spans="4:33" ht="15.75" x14ac:dyDescent="0.25">
      <c r="D1269" s="9"/>
      <c r="E1269" s="16"/>
      <c r="F1269" s="16"/>
      <c r="G1269" s="16"/>
      <c r="H1269" s="16"/>
      <c r="I1269" s="562"/>
      <c r="J1269" s="563"/>
      <c r="K1269" s="562"/>
      <c r="L1269" s="563"/>
      <c r="M1269" s="562"/>
      <c r="N1269" s="563"/>
      <c r="O1269" s="529"/>
      <c r="P1269" s="530"/>
      <c r="Q1269" s="529"/>
      <c r="R1269" s="530"/>
      <c r="S1269" s="529"/>
      <c r="T1269" s="530"/>
      <c r="U1269" s="529"/>
      <c r="V1269" s="530"/>
      <c r="W1269" s="562"/>
      <c r="X1269" s="563"/>
      <c r="Y1269" s="580"/>
      <c r="Z1269" s="581"/>
      <c r="AA1269" s="581"/>
      <c r="AB1269" s="581"/>
      <c r="AC1269" s="581"/>
      <c r="AD1269" s="581"/>
      <c r="AE1269" s="582"/>
      <c r="AF1269" s="16"/>
      <c r="AG1269" s="16"/>
    </row>
    <row r="1270" spans="4:33" ht="15.75" x14ac:dyDescent="0.25">
      <c r="D1270" s="9"/>
      <c r="E1270" s="16"/>
      <c r="F1270" s="16"/>
      <c r="G1270" s="16"/>
      <c r="H1270" s="16"/>
      <c r="I1270" s="562"/>
      <c r="J1270" s="563"/>
      <c r="K1270" s="562"/>
      <c r="L1270" s="563"/>
      <c r="M1270" s="562"/>
      <c r="N1270" s="563"/>
      <c r="O1270" s="529"/>
      <c r="P1270" s="530"/>
      <c r="Q1270" s="529"/>
      <c r="R1270" s="530"/>
      <c r="S1270" s="529"/>
      <c r="T1270" s="530"/>
      <c r="U1270" s="529"/>
      <c r="V1270" s="530"/>
      <c r="W1270" s="562"/>
      <c r="X1270" s="563"/>
      <c r="Y1270" s="580"/>
      <c r="Z1270" s="581"/>
      <c r="AA1270" s="581"/>
      <c r="AB1270" s="581"/>
      <c r="AC1270" s="581"/>
      <c r="AD1270" s="581"/>
      <c r="AE1270" s="582"/>
      <c r="AF1270" s="16"/>
      <c r="AG1270" s="16"/>
    </row>
    <row r="1271" spans="4:33" ht="15.75" x14ac:dyDescent="0.25">
      <c r="D1271" s="9"/>
      <c r="E1271" s="16"/>
      <c r="F1271" s="16"/>
      <c r="G1271" s="16"/>
      <c r="H1271" s="16"/>
      <c r="I1271" s="562"/>
      <c r="J1271" s="563"/>
      <c r="K1271" s="562"/>
      <c r="L1271" s="563"/>
      <c r="M1271" s="562"/>
      <c r="N1271" s="563"/>
      <c r="O1271" s="529"/>
      <c r="P1271" s="530"/>
      <c r="Q1271" s="529"/>
      <c r="R1271" s="530"/>
      <c r="S1271" s="529"/>
      <c r="T1271" s="530"/>
      <c r="U1271" s="529"/>
      <c r="V1271" s="530"/>
      <c r="W1271" s="562"/>
      <c r="X1271" s="563"/>
      <c r="Y1271" s="580"/>
      <c r="Z1271" s="581"/>
      <c r="AA1271" s="581"/>
      <c r="AB1271" s="581"/>
      <c r="AC1271" s="581"/>
      <c r="AD1271" s="581"/>
      <c r="AE1271" s="582"/>
      <c r="AF1271" s="16"/>
      <c r="AG1271" s="16"/>
    </row>
    <row r="1272" spans="4:33" ht="15.75" x14ac:dyDescent="0.25">
      <c r="D1272" s="9"/>
      <c r="E1272" s="16"/>
      <c r="F1272" s="16"/>
      <c r="G1272" s="16"/>
      <c r="H1272" s="16"/>
      <c r="I1272" s="562"/>
      <c r="J1272" s="563"/>
      <c r="K1272" s="562"/>
      <c r="L1272" s="563"/>
      <c r="M1272" s="562"/>
      <c r="N1272" s="563"/>
      <c r="O1272" s="529"/>
      <c r="P1272" s="530"/>
      <c r="Q1272" s="529"/>
      <c r="R1272" s="530"/>
      <c r="S1272" s="529"/>
      <c r="T1272" s="530"/>
      <c r="U1272" s="529"/>
      <c r="V1272" s="530"/>
      <c r="W1272" s="562"/>
      <c r="X1272" s="563"/>
      <c r="Y1272" s="580"/>
      <c r="Z1272" s="581"/>
      <c r="AA1272" s="581"/>
      <c r="AB1272" s="581"/>
      <c r="AC1272" s="581"/>
      <c r="AD1272" s="581"/>
      <c r="AE1272" s="582"/>
      <c r="AF1272" s="16"/>
      <c r="AG1272" s="16"/>
    </row>
    <row r="1273" spans="4:33" ht="15.75" x14ac:dyDescent="0.25">
      <c r="D1273" s="9"/>
      <c r="E1273" s="16"/>
      <c r="F1273" s="16"/>
      <c r="G1273" s="16"/>
      <c r="H1273" s="16"/>
      <c r="I1273" s="562"/>
      <c r="J1273" s="563"/>
      <c r="K1273" s="562"/>
      <c r="L1273" s="563"/>
      <c r="M1273" s="562"/>
      <c r="N1273" s="563"/>
      <c r="O1273" s="562"/>
      <c r="P1273" s="563"/>
      <c r="Q1273" s="562"/>
      <c r="R1273" s="563"/>
      <c r="S1273" s="562"/>
      <c r="T1273" s="563"/>
      <c r="U1273" s="562"/>
      <c r="V1273" s="563"/>
      <c r="W1273" s="562"/>
      <c r="X1273" s="563"/>
      <c r="Y1273" s="580"/>
      <c r="Z1273" s="581"/>
      <c r="AA1273" s="581"/>
      <c r="AB1273" s="581"/>
      <c r="AC1273" s="581"/>
      <c r="AD1273" s="581"/>
      <c r="AE1273" s="582"/>
      <c r="AF1273" s="16"/>
      <c r="AG1273" s="16"/>
    </row>
    <row r="1274" spans="4:33" ht="16.5" thickBot="1" x14ac:dyDescent="0.3">
      <c r="D1274" s="9"/>
      <c r="E1274" s="16"/>
      <c r="F1274" s="16"/>
      <c r="G1274" s="16"/>
      <c r="H1274" s="16"/>
      <c r="I1274" s="727"/>
      <c r="J1274" s="728"/>
      <c r="K1274" s="727"/>
      <c r="L1274" s="728"/>
      <c r="M1274" s="727"/>
      <c r="N1274" s="728"/>
      <c r="O1274" s="727"/>
      <c r="P1274" s="728"/>
      <c r="Q1274" s="727"/>
      <c r="R1274" s="728"/>
      <c r="S1274" s="705"/>
      <c r="T1274" s="706"/>
      <c r="U1274" s="729" t="s">
        <v>29</v>
      </c>
      <c r="V1274" s="730"/>
      <c r="W1274" s="730"/>
      <c r="X1274" s="731"/>
      <c r="Y1274" s="635">
        <f>Y1264+Y1265+Y1266+Y1267+Y1268+Y1269+Y1270+Y1271+Y1272</f>
        <v>0.5</v>
      </c>
      <c r="Z1274" s="636"/>
      <c r="AA1274" s="636"/>
      <c r="AB1274" s="636"/>
      <c r="AC1274" s="636"/>
      <c r="AD1274" s="636"/>
      <c r="AE1274" s="637"/>
      <c r="AF1274" s="16"/>
      <c r="AG1274" s="16"/>
    </row>
    <row r="1275" spans="4:33" ht="15.75" thickBot="1" x14ac:dyDescent="0.3">
      <c r="D1275" s="9"/>
      <c r="E1275" s="16"/>
      <c r="F1275" s="16"/>
      <c r="G1275" s="16"/>
      <c r="H1275" s="732" t="s">
        <v>30</v>
      </c>
      <c r="I1275" s="733"/>
      <c r="J1275" s="733"/>
      <c r="K1275" s="733"/>
      <c r="L1275" s="733"/>
      <c r="M1275" s="733"/>
      <c r="N1275" s="733"/>
      <c r="O1275" s="733"/>
      <c r="P1275" s="733"/>
      <c r="Q1275" s="733"/>
      <c r="R1275" s="733"/>
      <c r="S1275" s="734"/>
      <c r="T1275" s="459"/>
      <c r="U1275" s="732" t="s">
        <v>31</v>
      </c>
      <c r="V1275" s="733"/>
      <c r="W1275" s="733"/>
      <c r="X1275" s="733"/>
      <c r="Y1275" s="733"/>
      <c r="Z1275" s="733"/>
      <c r="AA1275" s="733"/>
      <c r="AB1275" s="733"/>
      <c r="AC1275" s="733"/>
      <c r="AD1275" s="733"/>
      <c r="AE1275" s="734"/>
      <c r="AF1275" s="7"/>
      <c r="AG1275" s="16"/>
    </row>
    <row r="1276" spans="4:33" x14ac:dyDescent="0.25">
      <c r="D1276" s="9"/>
      <c r="E1276" s="15"/>
      <c r="F1276" s="15"/>
      <c r="G1276" s="15"/>
      <c r="H1276" s="735"/>
      <c r="I1276" s="736"/>
      <c r="J1276" s="736"/>
      <c r="K1276" s="736"/>
      <c r="L1276" s="736"/>
      <c r="M1276" s="736"/>
      <c r="N1276" s="736"/>
      <c r="O1276" s="736"/>
      <c r="P1276" s="736"/>
      <c r="Q1276" s="736"/>
      <c r="R1276" s="736"/>
      <c r="S1276" s="737"/>
      <c r="T1276" s="502"/>
      <c r="U1276" s="735"/>
      <c r="V1276" s="736"/>
      <c r="W1276" s="736"/>
      <c r="X1276" s="736"/>
      <c r="Y1276" s="736"/>
      <c r="Z1276" s="736"/>
      <c r="AA1276" s="736"/>
      <c r="AB1276" s="736"/>
      <c r="AC1276" s="736"/>
      <c r="AD1276" s="736"/>
      <c r="AE1276" s="737"/>
      <c r="AF1276" s="15"/>
      <c r="AG1276" s="15"/>
    </row>
    <row r="1277" spans="4:33" x14ac:dyDescent="0.25">
      <c r="D1277" s="9"/>
      <c r="E1277" s="15"/>
      <c r="F1277" s="15"/>
      <c r="G1277" s="15"/>
      <c r="H1277" s="738"/>
      <c r="I1277" s="663"/>
      <c r="J1277" s="663"/>
      <c r="K1277" s="663"/>
      <c r="L1277" s="663"/>
      <c r="M1277" s="663"/>
      <c r="N1277" s="663"/>
      <c r="O1277" s="663"/>
      <c r="P1277" s="663"/>
      <c r="Q1277" s="663"/>
      <c r="R1277" s="663"/>
      <c r="S1277" s="739"/>
      <c r="T1277" s="502"/>
      <c r="U1277" s="738"/>
      <c r="V1277" s="663"/>
      <c r="W1277" s="663"/>
      <c r="X1277" s="663"/>
      <c r="Y1277" s="663"/>
      <c r="Z1277" s="663"/>
      <c r="AA1277" s="663"/>
      <c r="AB1277" s="663"/>
      <c r="AC1277" s="663"/>
      <c r="AD1277" s="663"/>
      <c r="AE1277" s="739"/>
      <c r="AF1277" s="15"/>
      <c r="AG1277" s="15"/>
    </row>
    <row r="1278" spans="4:33" x14ac:dyDescent="0.25">
      <c r="D1278" s="9"/>
      <c r="E1278" s="15"/>
      <c r="F1278" s="15"/>
      <c r="G1278" s="15"/>
      <c r="H1278" s="738"/>
      <c r="I1278" s="663"/>
      <c r="J1278" s="663"/>
      <c r="K1278" s="663"/>
      <c r="L1278" s="663"/>
      <c r="M1278" s="663"/>
      <c r="N1278" s="663"/>
      <c r="O1278" s="663"/>
      <c r="P1278" s="663"/>
      <c r="Q1278" s="663"/>
      <c r="R1278" s="663"/>
      <c r="S1278" s="739"/>
      <c r="T1278" s="502"/>
      <c r="U1278" s="738"/>
      <c r="V1278" s="663"/>
      <c r="W1278" s="663"/>
      <c r="X1278" s="663"/>
      <c r="Y1278" s="663"/>
      <c r="Z1278" s="663"/>
      <c r="AA1278" s="663"/>
      <c r="AB1278" s="663"/>
      <c r="AC1278" s="663"/>
      <c r="AD1278" s="663"/>
      <c r="AE1278" s="739"/>
      <c r="AF1278" s="15"/>
      <c r="AG1278" s="15"/>
    </row>
    <row r="1279" spans="4:33" ht="15.75" thickBot="1" x14ac:dyDescent="0.3">
      <c r="D1279" s="9"/>
      <c r="E1279" s="15"/>
      <c r="F1279" s="15"/>
      <c r="G1279" s="15"/>
      <c r="H1279" s="740"/>
      <c r="I1279" s="741"/>
      <c r="J1279" s="741"/>
      <c r="K1279" s="741"/>
      <c r="L1279" s="741"/>
      <c r="M1279" s="741"/>
      <c r="N1279" s="741"/>
      <c r="O1279" s="741"/>
      <c r="P1279" s="741"/>
      <c r="Q1279" s="741"/>
      <c r="R1279" s="741"/>
      <c r="S1279" s="742"/>
      <c r="T1279" s="502"/>
      <c r="U1279" s="740"/>
      <c r="V1279" s="741"/>
      <c r="W1279" s="741"/>
      <c r="X1279" s="741"/>
      <c r="Y1279" s="741"/>
      <c r="Z1279" s="741"/>
      <c r="AA1279" s="741"/>
      <c r="AB1279" s="741"/>
      <c r="AC1279" s="741"/>
      <c r="AD1279" s="741"/>
      <c r="AE1279" s="742"/>
      <c r="AF1279" s="15"/>
      <c r="AG1279" s="15"/>
    </row>
    <row r="1280" spans="4:33" ht="15.75" thickBot="1" x14ac:dyDescent="0.3">
      <c r="D1280" s="9"/>
      <c r="E1280" s="15"/>
      <c r="F1280" s="15"/>
      <c r="G1280" s="15"/>
      <c r="H1280" s="743" t="s">
        <v>32</v>
      </c>
      <c r="I1280" s="744"/>
      <c r="J1280" s="744"/>
      <c r="K1280" s="643">
        <v>45688</v>
      </c>
      <c r="L1280" s="643"/>
      <c r="M1280" s="643"/>
      <c r="N1280" s="643"/>
      <c r="O1280" s="643"/>
      <c r="P1280" s="643"/>
      <c r="Q1280" s="643"/>
      <c r="R1280" s="643"/>
      <c r="S1280" s="644"/>
      <c r="T1280" s="502"/>
      <c r="U1280" s="743" t="s">
        <v>32</v>
      </c>
      <c r="V1280" s="744"/>
      <c r="W1280" s="744"/>
      <c r="X1280" s="745"/>
      <c r="Y1280" s="745"/>
      <c r="Z1280" s="745"/>
      <c r="AA1280" s="745"/>
      <c r="AB1280" s="745"/>
      <c r="AC1280" s="745"/>
      <c r="AD1280" s="745"/>
      <c r="AE1280" s="746"/>
      <c r="AF1280" s="508"/>
      <c r="AG1280" s="15"/>
    </row>
    <row r="1281" spans="4:33" ht="15.75" thickBot="1" x14ac:dyDescent="0.3">
      <c r="D1281" s="218"/>
      <c r="E1281" s="15"/>
      <c r="F1281" s="15"/>
      <c r="G1281" s="15"/>
      <c r="H1281" s="747" t="s">
        <v>33</v>
      </c>
      <c r="I1281" s="748"/>
      <c r="J1281" s="748"/>
      <c r="K1281" s="748"/>
      <c r="L1281" s="748"/>
      <c r="M1281" s="748"/>
      <c r="N1281" s="748"/>
      <c r="O1281" s="748"/>
      <c r="P1281" s="748"/>
      <c r="Q1281" s="748"/>
      <c r="R1281" s="748"/>
      <c r="S1281" s="749"/>
      <c r="T1281" s="71"/>
      <c r="U1281" s="747" t="s">
        <v>34</v>
      </c>
      <c r="V1281" s="748"/>
      <c r="W1281" s="748"/>
      <c r="X1281" s="748"/>
      <c r="Y1281" s="748"/>
      <c r="Z1281" s="748"/>
      <c r="AA1281" s="748"/>
      <c r="AB1281" s="748"/>
      <c r="AC1281" s="748"/>
      <c r="AD1281" s="748"/>
      <c r="AE1281" s="749"/>
      <c r="AF1281" s="509"/>
      <c r="AG1281" s="15"/>
    </row>
    <row r="1282" spans="4:33" x14ac:dyDescent="0.25">
      <c r="D1282" s="218"/>
      <c r="E1282" s="15"/>
      <c r="F1282" s="15"/>
      <c r="G1282" s="15"/>
      <c r="H1282" s="750"/>
      <c r="I1282" s="751"/>
      <c r="J1282" s="751"/>
      <c r="K1282" s="751"/>
      <c r="L1282" s="751"/>
      <c r="M1282" s="751"/>
      <c r="N1282" s="751"/>
      <c r="O1282" s="751"/>
      <c r="P1282" s="751"/>
      <c r="Q1282" s="751"/>
      <c r="R1282" s="751"/>
      <c r="S1282" s="752"/>
      <c r="T1282" s="71"/>
      <c r="U1282" s="750"/>
      <c r="V1282" s="751"/>
      <c r="W1282" s="751"/>
      <c r="X1282" s="751"/>
      <c r="Y1282" s="751"/>
      <c r="Z1282" s="751"/>
      <c r="AA1282" s="751"/>
      <c r="AB1282" s="751"/>
      <c r="AC1282" s="751"/>
      <c r="AD1282" s="751"/>
      <c r="AE1282" s="752"/>
      <c r="AF1282" s="510"/>
      <c r="AG1282" s="15"/>
    </row>
    <row r="1283" spans="4:33" x14ac:dyDescent="0.25">
      <c r="D1283" s="218"/>
      <c r="E1283" s="15"/>
      <c r="F1283" s="15"/>
      <c r="G1283" s="15"/>
      <c r="H1283" s="753"/>
      <c r="I1283" s="754"/>
      <c r="J1283" s="754"/>
      <c r="K1283" s="754"/>
      <c r="L1283" s="754"/>
      <c r="M1283" s="754"/>
      <c r="N1283" s="754"/>
      <c r="O1283" s="754"/>
      <c r="P1283" s="754"/>
      <c r="Q1283" s="754"/>
      <c r="R1283" s="754"/>
      <c r="S1283" s="755"/>
      <c r="T1283" s="71"/>
      <c r="U1283" s="753"/>
      <c r="V1283" s="754"/>
      <c r="W1283" s="754"/>
      <c r="X1283" s="754"/>
      <c r="Y1283" s="754"/>
      <c r="Z1283" s="754"/>
      <c r="AA1283" s="754"/>
      <c r="AB1283" s="754"/>
      <c r="AC1283" s="754"/>
      <c r="AD1283" s="754"/>
      <c r="AE1283" s="755"/>
      <c r="AF1283" s="510"/>
      <c r="AG1283" s="15"/>
    </row>
    <row r="1284" spans="4:33" x14ac:dyDescent="0.25">
      <c r="D1284" s="218"/>
      <c r="E1284" s="15"/>
      <c r="F1284" s="15"/>
      <c r="G1284" s="15"/>
      <c r="H1284" s="753"/>
      <c r="I1284" s="754"/>
      <c r="J1284" s="754"/>
      <c r="K1284" s="754"/>
      <c r="L1284" s="754"/>
      <c r="M1284" s="754"/>
      <c r="N1284" s="754"/>
      <c r="O1284" s="754"/>
      <c r="P1284" s="754"/>
      <c r="Q1284" s="754"/>
      <c r="R1284" s="754"/>
      <c r="S1284" s="755"/>
      <c r="T1284" s="71"/>
      <c r="U1284" s="753"/>
      <c r="V1284" s="754"/>
      <c r="W1284" s="754"/>
      <c r="X1284" s="754"/>
      <c r="Y1284" s="754"/>
      <c r="Z1284" s="754"/>
      <c r="AA1284" s="754"/>
      <c r="AB1284" s="754"/>
      <c r="AC1284" s="754"/>
      <c r="AD1284" s="754"/>
      <c r="AE1284" s="755"/>
      <c r="AF1284" s="510"/>
      <c r="AG1284" s="15"/>
    </row>
    <row r="1285" spans="4:33" ht="15.75" thickBot="1" x14ac:dyDescent="0.3">
      <c r="D1285" s="218"/>
      <c r="E1285" s="218"/>
      <c r="F1285" s="218"/>
      <c r="G1285" s="218"/>
      <c r="H1285" s="559"/>
      <c r="I1285" s="560"/>
      <c r="J1285" s="560"/>
      <c r="K1285" s="560"/>
      <c r="L1285" s="560"/>
      <c r="M1285" s="560"/>
      <c r="N1285" s="560"/>
      <c r="O1285" s="560"/>
      <c r="P1285" s="560"/>
      <c r="Q1285" s="560"/>
      <c r="R1285" s="560"/>
      <c r="S1285" s="561"/>
      <c r="T1285" s="7"/>
      <c r="U1285" s="757"/>
      <c r="V1285" s="758"/>
      <c r="W1285" s="758"/>
      <c r="X1285" s="758"/>
      <c r="Y1285" s="758"/>
      <c r="Z1285" s="758"/>
      <c r="AA1285" s="758"/>
      <c r="AB1285" s="758"/>
      <c r="AC1285" s="758"/>
      <c r="AD1285" s="758"/>
      <c r="AE1285" s="759"/>
      <c r="AF1285" s="21"/>
      <c r="AG1285" s="218"/>
    </row>
    <row r="1286" spans="4:33" ht="15.75" thickBot="1" x14ac:dyDescent="0.3">
      <c r="D1286" s="218"/>
      <c r="E1286" s="218"/>
      <c r="F1286" s="218"/>
      <c r="G1286" s="493"/>
      <c r="H1286" s="517" t="s">
        <v>32</v>
      </c>
      <c r="I1286" s="518"/>
      <c r="J1286" s="518"/>
      <c r="K1286" s="521"/>
      <c r="L1286" s="521"/>
      <c r="M1286" s="521"/>
      <c r="N1286" s="521"/>
      <c r="O1286" s="521"/>
      <c r="P1286" s="521"/>
      <c r="Q1286" s="521"/>
      <c r="R1286" s="521"/>
      <c r="S1286" s="522"/>
      <c r="T1286" s="35"/>
      <c r="U1286" s="517" t="s">
        <v>32</v>
      </c>
      <c r="V1286" s="518"/>
      <c r="W1286" s="518"/>
      <c r="X1286" s="760"/>
      <c r="Y1286" s="760"/>
      <c r="Z1286" s="760"/>
      <c r="AA1286" s="760"/>
      <c r="AB1286" s="760"/>
      <c r="AC1286" s="760"/>
      <c r="AD1286" s="760"/>
      <c r="AE1286" s="761"/>
      <c r="AF1286" s="24"/>
      <c r="AG1286" s="218"/>
    </row>
    <row r="1287" spans="4:33" x14ac:dyDescent="0.25"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17"/>
      <c r="AG1287" s="7"/>
    </row>
    <row r="1289" spans="4:33" ht="15.75" x14ac:dyDescent="0.25">
      <c r="D1289" s="218"/>
      <c r="E1289" s="218"/>
      <c r="F1289" s="218"/>
      <c r="G1289" s="218"/>
      <c r="H1289" s="218"/>
      <c r="I1289" s="218"/>
      <c r="J1289" s="24"/>
      <c r="K1289" s="24"/>
      <c r="L1289" s="24"/>
      <c r="M1289" s="24"/>
      <c r="N1289" s="24"/>
      <c r="O1289" s="24"/>
      <c r="P1289" s="24"/>
      <c r="Q1289" s="24"/>
      <c r="R1289" s="24"/>
      <c r="S1289" s="493"/>
      <c r="T1289" s="218"/>
      <c r="U1289" s="218"/>
      <c r="V1289" s="218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18"/>
      <c r="AG1289" s="18"/>
    </row>
    <row r="1290" spans="4:33" x14ac:dyDescent="0.25">
      <c r="D1290" s="7"/>
      <c r="E1290" s="7"/>
      <c r="F1290" s="7"/>
      <c r="G1290" s="756" t="s">
        <v>36</v>
      </c>
      <c r="H1290" s="756"/>
      <c r="I1290" s="756"/>
      <c r="J1290" s="756"/>
      <c r="K1290" s="756"/>
      <c r="L1290" s="756"/>
      <c r="M1290" s="756"/>
      <c r="N1290" s="756"/>
      <c r="O1290" s="756"/>
      <c r="P1290" s="756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</row>
    <row r="1291" spans="4:33" x14ac:dyDescent="0.25">
      <c r="D1291" s="505"/>
      <c r="E1291" s="491"/>
      <c r="F1291" s="566" t="s">
        <v>0</v>
      </c>
      <c r="G1291" s="566"/>
      <c r="H1291" s="566"/>
      <c r="I1291" s="566"/>
      <c r="J1291" s="566"/>
      <c r="K1291" s="566"/>
      <c r="L1291" s="566"/>
      <c r="M1291" s="566"/>
      <c r="N1291" s="566"/>
      <c r="O1291" s="566"/>
      <c r="P1291" s="10"/>
      <c r="Q1291" s="490"/>
      <c r="R1291" s="490"/>
      <c r="S1291" s="490"/>
      <c r="T1291" s="490"/>
      <c r="U1291" s="490"/>
      <c r="V1291" s="490"/>
      <c r="W1291" s="490"/>
      <c r="X1291" s="9"/>
      <c r="Y1291" s="9"/>
      <c r="Z1291" s="218"/>
      <c r="AA1291" s="9"/>
      <c r="AB1291" s="9"/>
      <c r="AC1291" s="9"/>
      <c r="AD1291" s="9"/>
      <c r="AE1291" s="9"/>
      <c r="AF1291" s="9"/>
      <c r="AG1291" s="9"/>
    </row>
    <row r="1292" spans="4:33" x14ac:dyDescent="0.25">
      <c r="D1292" s="492"/>
      <c r="E1292" s="566" t="s">
        <v>1</v>
      </c>
      <c r="F1292" s="566"/>
      <c r="G1292" s="566"/>
      <c r="H1292" s="566"/>
      <c r="I1292" s="566"/>
      <c r="J1292" s="566"/>
      <c r="K1292" s="566"/>
      <c r="L1292" s="566"/>
      <c r="M1292" s="566"/>
      <c r="N1292" s="566"/>
      <c r="O1292" s="566"/>
      <c r="P1292" s="10"/>
      <c r="Q1292" s="11"/>
      <c r="R1292" s="11"/>
      <c r="S1292" s="218"/>
      <c r="T1292" s="493"/>
      <c r="U1292" s="493"/>
      <c r="V1292" s="493"/>
      <c r="W1292" s="583" t="s">
        <v>2</v>
      </c>
      <c r="X1292" s="583"/>
      <c r="Y1292" s="583"/>
      <c r="Z1292" s="2" t="s">
        <v>456</v>
      </c>
      <c r="AA1292" s="499" t="s">
        <v>46</v>
      </c>
      <c r="AB1292" s="621" t="s">
        <v>383</v>
      </c>
      <c r="AC1292" s="621"/>
      <c r="AD1292" s="621"/>
      <c r="AE1292" s="11" t="s">
        <v>3</v>
      </c>
      <c r="AF1292" s="622">
        <v>2025</v>
      </c>
      <c r="AG1292" s="622"/>
    </row>
    <row r="1293" spans="4:33" x14ac:dyDescent="0.25">
      <c r="D1293" s="29"/>
      <c r="E1293" s="566" t="s">
        <v>4</v>
      </c>
      <c r="F1293" s="566"/>
      <c r="G1293" s="566"/>
      <c r="H1293" s="566"/>
      <c r="I1293" s="566"/>
      <c r="J1293" s="566"/>
      <c r="K1293" s="566"/>
      <c r="L1293" s="566"/>
      <c r="M1293" s="566"/>
      <c r="N1293" s="566"/>
      <c r="O1293" s="566"/>
      <c r="P1293" s="10"/>
      <c r="Q1293" s="490"/>
      <c r="R1293" s="499"/>
      <c r="S1293" s="499"/>
      <c r="T1293" s="499"/>
      <c r="U1293" s="499"/>
      <c r="V1293" s="499"/>
      <c r="W1293" s="499"/>
      <c r="X1293" s="499"/>
      <c r="Y1293" s="499"/>
      <c r="Z1293" s="493"/>
      <c r="AA1293" s="499"/>
      <c r="AB1293" s="9"/>
      <c r="AC1293" s="9"/>
      <c r="AD1293" s="9"/>
      <c r="AE1293" s="9"/>
      <c r="AF1293" s="9"/>
      <c r="AG1293" s="9"/>
    </row>
    <row r="1294" spans="4:33" x14ac:dyDescent="0.25">
      <c r="D1294" s="29"/>
      <c r="E1294" s="632" t="s">
        <v>5</v>
      </c>
      <c r="F1294" s="632"/>
      <c r="G1294" s="632"/>
      <c r="H1294" s="632"/>
      <c r="I1294" s="632"/>
      <c r="J1294" s="632"/>
      <c r="K1294" s="632"/>
      <c r="L1294" s="632"/>
      <c r="M1294" s="632"/>
      <c r="N1294" s="632"/>
      <c r="O1294" s="632"/>
      <c r="P1294" s="10"/>
      <c r="Q1294" s="490"/>
      <c r="R1294" s="490"/>
      <c r="S1294" s="490"/>
      <c r="T1294" s="490"/>
      <c r="U1294" s="490"/>
      <c r="V1294" s="490"/>
      <c r="W1294" s="490"/>
      <c r="X1294" s="9"/>
      <c r="Y1294" s="9"/>
      <c r="Z1294" s="218"/>
      <c r="AA1294" s="9"/>
      <c r="AB1294" s="9"/>
      <c r="AC1294" s="9"/>
      <c r="AD1294" s="9"/>
      <c r="AE1294" s="9"/>
      <c r="AF1294" s="9"/>
      <c r="AG1294" s="9"/>
    </row>
    <row r="1295" spans="4:33" ht="18" x14ac:dyDescent="0.25">
      <c r="D1295" s="4"/>
      <c r="E1295" s="633"/>
      <c r="F1295" s="633"/>
      <c r="G1295" s="633"/>
      <c r="H1295" s="633"/>
      <c r="I1295" s="633"/>
      <c r="J1295" s="633"/>
      <c r="K1295" s="633"/>
      <c r="L1295" s="633"/>
      <c r="M1295" s="633"/>
      <c r="N1295" s="633"/>
      <c r="O1295" s="633"/>
      <c r="P1295" s="624" t="s">
        <v>6</v>
      </c>
      <c r="Q1295" s="624"/>
      <c r="R1295" s="624"/>
      <c r="S1295" s="624"/>
      <c r="T1295" s="624"/>
      <c r="U1295" s="624"/>
      <c r="V1295" s="624"/>
      <c r="W1295" s="624"/>
      <c r="X1295" s="624"/>
      <c r="Y1295" s="624"/>
      <c r="Z1295" s="625" t="s">
        <v>483</v>
      </c>
      <c r="AA1295" s="625"/>
      <c r="AB1295" s="625"/>
      <c r="AC1295" s="13"/>
      <c r="AD1295" s="13"/>
      <c r="AE1295" s="13"/>
      <c r="AF1295" s="13"/>
      <c r="AG1295" s="13"/>
    </row>
    <row r="1296" spans="4:33" x14ac:dyDescent="0.25">
      <c r="D1296" s="218"/>
      <c r="E1296" s="612"/>
      <c r="F1296" s="612"/>
      <c r="G1296" s="612"/>
      <c r="H1296" s="612"/>
      <c r="I1296" s="612"/>
      <c r="J1296" s="612"/>
      <c r="K1296" s="612"/>
      <c r="L1296" s="612"/>
      <c r="M1296" s="612"/>
      <c r="N1296" s="612"/>
      <c r="O1296" s="612"/>
      <c r="P1296" s="14"/>
      <c r="Q1296" s="14"/>
      <c r="R1296" s="493"/>
      <c r="S1296" s="493"/>
      <c r="T1296" s="498"/>
      <c r="U1296" s="11"/>
      <c r="V1296" s="11"/>
      <c r="W1296" s="9"/>
      <c r="X1296" s="9"/>
      <c r="Y1296" s="9"/>
      <c r="Z1296" s="218"/>
      <c r="AA1296" s="9"/>
      <c r="AB1296" s="9"/>
      <c r="AC1296" s="9"/>
      <c r="AD1296" s="9"/>
      <c r="AE1296" s="9"/>
      <c r="AF1296" s="9"/>
      <c r="AG1296" s="9"/>
    </row>
    <row r="1297" spans="4:33" ht="15.75" x14ac:dyDescent="0.25">
      <c r="D1297" s="218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23"/>
      <c r="V1297" s="23"/>
      <c r="W1297" s="613" t="s">
        <v>7</v>
      </c>
      <c r="X1297" s="613"/>
      <c r="Y1297" s="613"/>
      <c r="Z1297" s="613"/>
      <c r="AA1297" s="613"/>
      <c r="AB1297" s="718">
        <f>Y1322</f>
        <v>6379.6500000000005</v>
      </c>
      <c r="AC1297" s="718"/>
      <c r="AD1297" s="718"/>
      <c r="AE1297" s="718"/>
      <c r="AF1297" s="718"/>
      <c r="AG1297" s="718"/>
    </row>
    <row r="1298" spans="4:33" ht="23.25" customHeight="1" x14ac:dyDescent="0.25">
      <c r="D1298" s="5"/>
      <c r="E1298" s="615" t="s">
        <v>8</v>
      </c>
      <c r="F1298" s="615"/>
      <c r="G1298" s="615"/>
      <c r="H1298" s="615"/>
      <c r="I1298" s="615"/>
      <c r="J1298" s="616" t="s">
        <v>9</v>
      </c>
      <c r="K1298" s="616"/>
      <c r="L1298" s="616"/>
      <c r="M1298" s="616"/>
      <c r="N1298" s="616"/>
      <c r="O1298" s="616"/>
      <c r="P1298" s="616"/>
      <c r="Q1298" s="616"/>
      <c r="R1298" s="616"/>
      <c r="S1298" s="499"/>
      <c r="T1298" s="499"/>
      <c r="U1298" s="499"/>
      <c r="V1298" s="499"/>
      <c r="W1298" s="9"/>
      <c r="X1298" s="9"/>
      <c r="Y1298" s="9"/>
      <c r="Z1298" s="218"/>
      <c r="AA1298" s="218"/>
      <c r="AB1298" s="218"/>
      <c r="AC1298" s="9"/>
      <c r="AD1298" s="9"/>
      <c r="AE1298" s="9"/>
      <c r="AF1298" s="9"/>
      <c r="AG1298" s="9"/>
    </row>
    <row r="1299" spans="4:33" ht="18" customHeight="1" x14ac:dyDescent="0.25">
      <c r="D1299" s="6"/>
      <c r="E1299" s="617" t="s">
        <v>10</v>
      </c>
      <c r="F1299" s="617"/>
      <c r="G1299" s="617"/>
      <c r="H1299" s="617"/>
      <c r="I1299" s="617"/>
      <c r="J1299" s="617"/>
      <c r="K1299" s="617"/>
      <c r="L1299" s="652" t="s">
        <v>379</v>
      </c>
      <c r="M1299" s="652"/>
      <c r="N1299" s="652"/>
      <c r="O1299" s="652"/>
      <c r="P1299" s="652"/>
      <c r="Q1299" s="652"/>
      <c r="R1299" s="652"/>
      <c r="S1299" s="652"/>
      <c r="T1299" s="652"/>
      <c r="U1299" s="652"/>
      <c r="V1299" s="652"/>
      <c r="W1299" s="652"/>
      <c r="X1299" s="652"/>
      <c r="Y1299" s="652"/>
      <c r="Z1299" s="551" t="s">
        <v>11</v>
      </c>
      <c r="AA1299" s="551"/>
      <c r="AB1299" s="551"/>
      <c r="AC1299" s="551"/>
      <c r="AD1299" s="762"/>
      <c r="AE1299" s="762"/>
      <c r="AF1299" s="762"/>
      <c r="AG1299" s="762"/>
    </row>
    <row r="1300" spans="4:33" x14ac:dyDescent="0.25">
      <c r="D1300" s="455"/>
      <c r="E1300" s="720" t="s">
        <v>12</v>
      </c>
      <c r="F1300" s="720"/>
      <c r="G1300" s="720"/>
      <c r="H1300" s="720"/>
      <c r="I1300" s="720"/>
      <c r="J1300" s="663"/>
      <c r="K1300" s="663"/>
      <c r="L1300" s="663"/>
      <c r="M1300" s="663"/>
      <c r="N1300" s="663"/>
      <c r="O1300" s="663"/>
      <c r="P1300" s="663"/>
      <c r="Q1300" s="663"/>
      <c r="R1300" s="663"/>
      <c r="S1300" s="663"/>
      <c r="T1300" s="663"/>
      <c r="U1300" s="663"/>
      <c r="V1300" s="663"/>
      <c r="W1300" s="663"/>
      <c r="X1300" s="663"/>
      <c r="Y1300" s="502"/>
      <c r="Z1300" s="663" t="s">
        <v>11</v>
      </c>
      <c r="AA1300" s="663"/>
      <c r="AB1300" s="663"/>
      <c r="AC1300" s="663"/>
      <c r="AD1300" s="626"/>
      <c r="AE1300" s="626"/>
      <c r="AF1300" s="626"/>
      <c r="AG1300" s="626"/>
    </row>
    <row r="1301" spans="4:33" ht="15.75" x14ac:dyDescent="0.25">
      <c r="D1301" s="456"/>
      <c r="E1301" s="721" t="s">
        <v>13</v>
      </c>
      <c r="F1301" s="721"/>
      <c r="G1301" s="721"/>
      <c r="H1301" s="721"/>
      <c r="I1301" s="721"/>
      <c r="J1301" s="584" t="s">
        <v>459</v>
      </c>
      <c r="K1301" s="584"/>
      <c r="L1301" s="584"/>
      <c r="M1301" s="584"/>
      <c r="N1301" s="584"/>
      <c r="O1301" s="584"/>
      <c r="P1301" s="584"/>
      <c r="Q1301" s="584"/>
      <c r="R1301" s="584"/>
      <c r="S1301" s="584"/>
      <c r="T1301" s="584"/>
      <c r="U1301" s="584"/>
      <c r="V1301" s="584"/>
      <c r="W1301" s="584"/>
      <c r="X1301" s="584"/>
      <c r="Y1301" s="584"/>
      <c r="Z1301" s="584"/>
      <c r="AA1301" s="584"/>
      <c r="AB1301" s="584"/>
      <c r="AC1301" s="584"/>
      <c r="AD1301" s="584"/>
      <c r="AE1301" s="584"/>
      <c r="AF1301" s="584"/>
      <c r="AG1301" s="584"/>
    </row>
    <row r="1302" spans="4:33" ht="15" customHeight="1" x14ac:dyDescent="0.25">
      <c r="D1302" s="15"/>
      <c r="E1302" s="663" t="s">
        <v>14</v>
      </c>
      <c r="F1302" s="663"/>
      <c r="G1302" s="663"/>
      <c r="H1302" s="663"/>
      <c r="I1302" s="663"/>
      <c r="J1302" s="763" t="s">
        <v>458</v>
      </c>
      <c r="K1302" s="763"/>
      <c r="L1302" s="763"/>
      <c r="M1302" s="763"/>
      <c r="N1302" s="763"/>
      <c r="O1302" s="763"/>
      <c r="P1302" s="763"/>
      <c r="Q1302" s="763"/>
      <c r="R1302" s="763"/>
      <c r="S1302" s="763"/>
      <c r="T1302" s="763"/>
      <c r="U1302" s="763"/>
      <c r="V1302" s="763"/>
      <c r="W1302" s="763"/>
      <c r="X1302" s="763"/>
      <c r="Y1302" s="763"/>
      <c r="Z1302" s="763"/>
      <c r="AA1302" s="763"/>
      <c r="AB1302" s="763"/>
      <c r="AC1302" s="763"/>
      <c r="AD1302" s="763"/>
      <c r="AE1302" s="763"/>
      <c r="AF1302" s="763"/>
      <c r="AG1302" s="763"/>
    </row>
    <row r="1303" spans="4:33" ht="15" customHeight="1" x14ac:dyDescent="0.25">
      <c r="D1303" s="15"/>
      <c r="E1303" s="489"/>
      <c r="F1303" s="502"/>
      <c r="G1303" s="502"/>
      <c r="H1303" s="502"/>
      <c r="I1303" s="502"/>
      <c r="J1303" s="763"/>
      <c r="K1303" s="763"/>
      <c r="L1303" s="763"/>
      <c r="M1303" s="763"/>
      <c r="N1303" s="763"/>
      <c r="O1303" s="763"/>
      <c r="P1303" s="763"/>
      <c r="Q1303" s="763"/>
      <c r="R1303" s="763"/>
      <c r="S1303" s="763"/>
      <c r="T1303" s="763"/>
      <c r="U1303" s="763"/>
      <c r="V1303" s="763"/>
      <c r="W1303" s="763"/>
      <c r="X1303" s="763"/>
      <c r="Y1303" s="763"/>
      <c r="Z1303" s="763"/>
      <c r="AA1303" s="763"/>
      <c r="AB1303" s="763"/>
      <c r="AC1303" s="763"/>
      <c r="AD1303" s="763"/>
      <c r="AE1303" s="763"/>
      <c r="AF1303" s="763"/>
      <c r="AG1303" s="763"/>
    </row>
    <row r="1304" spans="4:33" ht="15.75" x14ac:dyDescent="0.25">
      <c r="D1304" s="15"/>
      <c r="E1304" s="457"/>
      <c r="F1304" s="457"/>
      <c r="G1304" s="457"/>
      <c r="H1304" s="457"/>
      <c r="I1304" s="457"/>
      <c r="J1304" s="457"/>
      <c r="K1304" s="457"/>
      <c r="L1304" s="457"/>
      <c r="M1304" s="715"/>
      <c r="N1304" s="715"/>
      <c r="O1304" s="715"/>
      <c r="P1304" s="715"/>
      <c r="Q1304" s="715"/>
      <c r="R1304" s="715"/>
      <c r="S1304" s="715"/>
      <c r="T1304" s="715"/>
      <c r="U1304" s="715"/>
      <c r="V1304" s="715"/>
      <c r="W1304" s="715"/>
      <c r="X1304" s="715"/>
      <c r="Y1304" s="715"/>
      <c r="Z1304" s="715"/>
      <c r="AA1304" s="503"/>
      <c r="AB1304" s="716"/>
      <c r="AC1304" s="716"/>
      <c r="AD1304" s="716"/>
      <c r="AE1304" s="716"/>
      <c r="AF1304" s="716"/>
      <c r="AG1304" s="716"/>
    </row>
    <row r="1305" spans="4:33" ht="15.75" x14ac:dyDescent="0.25">
      <c r="D1305" s="15"/>
      <c r="E1305" s="717" t="s">
        <v>15</v>
      </c>
      <c r="F1305" s="717"/>
      <c r="G1305" s="717"/>
      <c r="H1305" s="717"/>
      <c r="I1305" s="717"/>
      <c r="J1305" s="717"/>
      <c r="K1305" s="717"/>
      <c r="L1305" s="717"/>
      <c r="M1305" s="717"/>
      <c r="N1305" s="717"/>
      <c r="O1305" s="717"/>
      <c r="P1305" s="717"/>
      <c r="Q1305" s="717"/>
      <c r="R1305" s="717"/>
      <c r="S1305" s="717"/>
      <c r="T1305" s="717"/>
      <c r="U1305" s="717"/>
      <c r="V1305" s="717"/>
      <c r="W1305" s="717"/>
      <c r="X1305" s="717"/>
      <c r="Y1305" s="717"/>
      <c r="Z1305" s="717"/>
      <c r="AA1305" s="717"/>
      <c r="AB1305" s="717"/>
      <c r="AC1305" s="717"/>
      <c r="AD1305" s="717"/>
      <c r="AE1305" s="717"/>
      <c r="AF1305" s="717"/>
      <c r="AG1305" s="717"/>
    </row>
    <row r="1306" spans="4:33" x14ac:dyDescent="0.25">
      <c r="D1306" s="489"/>
      <c r="E1306" s="16"/>
      <c r="F1306" s="587"/>
      <c r="G1306" s="587"/>
      <c r="H1306" s="587"/>
      <c r="I1306" s="722"/>
      <c r="J1306" s="722"/>
      <c r="K1306" s="722"/>
      <c r="L1306" s="587"/>
      <c r="M1306" s="587"/>
      <c r="N1306" s="587"/>
      <c r="O1306" s="723"/>
      <c r="P1306" s="723"/>
      <c r="Q1306" s="723"/>
      <c r="R1306" s="724"/>
      <c r="S1306" s="724"/>
      <c r="T1306" s="724"/>
      <c r="U1306" s="724"/>
      <c r="V1306" s="505"/>
      <c r="W1306" s="725"/>
      <c r="X1306" s="725"/>
      <c r="Y1306" s="725"/>
      <c r="Z1306" s="502"/>
      <c r="AA1306" s="502"/>
      <c r="AB1306" s="726" t="s">
        <v>17</v>
      </c>
      <c r="AC1306" s="726"/>
      <c r="AD1306" s="726"/>
      <c r="AE1306" s="726"/>
      <c r="AF1306" s="726"/>
      <c r="AG1306" s="726"/>
    </row>
    <row r="1307" spans="4:33" x14ac:dyDescent="0.25">
      <c r="D1307" s="457"/>
      <c r="E1307" s="15"/>
      <c r="F1307" s="592"/>
      <c r="G1307" s="593"/>
      <c r="H1307" s="594"/>
      <c r="I1307" s="629"/>
      <c r="J1307" s="630"/>
      <c r="K1307" s="631"/>
      <c r="L1307" s="629"/>
      <c r="M1307" s="630"/>
      <c r="N1307" s="631"/>
      <c r="O1307" s="592"/>
      <c r="P1307" s="593"/>
      <c r="Q1307" s="594"/>
      <c r="R1307" s="592"/>
      <c r="S1307" s="593"/>
      <c r="T1307" s="593"/>
      <c r="U1307" s="594"/>
      <c r="V1307" s="504"/>
      <c r="W1307" s="595"/>
      <c r="X1307" s="596"/>
      <c r="Y1307" s="597"/>
      <c r="Z1307" s="502"/>
      <c r="AA1307" s="15"/>
      <c r="AB1307" s="592"/>
      <c r="AC1307" s="593"/>
      <c r="AD1307" s="593"/>
      <c r="AE1307" s="593"/>
      <c r="AF1307" s="593"/>
      <c r="AG1307" s="594"/>
    </row>
    <row r="1308" spans="4:33" ht="15.75" x14ac:dyDescent="0.25">
      <c r="D1308" s="458"/>
      <c r="E1308" s="504"/>
      <c r="F1308" s="504"/>
      <c r="G1308" s="504"/>
      <c r="H1308" s="504"/>
      <c r="I1308" s="504"/>
      <c r="J1308" s="504"/>
      <c r="K1308" s="504"/>
      <c r="L1308" s="504"/>
      <c r="M1308" s="504"/>
      <c r="N1308" s="504"/>
      <c r="O1308" s="504"/>
      <c r="P1308" s="504"/>
      <c r="Q1308" s="504"/>
      <c r="R1308" s="504"/>
      <c r="S1308" s="504"/>
      <c r="T1308" s="504"/>
      <c r="U1308" s="504"/>
      <c r="V1308" s="666" t="s">
        <v>18</v>
      </c>
      <c r="W1308" s="666"/>
      <c r="X1308" s="666"/>
      <c r="Y1308" s="666"/>
      <c r="Z1308" s="666"/>
      <c r="AA1308" s="667"/>
      <c r="AB1308" s="600">
        <f>Y1322-AB1307</f>
        <v>6379.6500000000005</v>
      </c>
      <c r="AC1308" s="601"/>
      <c r="AD1308" s="601"/>
      <c r="AE1308" s="601"/>
      <c r="AF1308" s="601"/>
      <c r="AG1308" s="602"/>
    </row>
    <row r="1309" spans="4:33" x14ac:dyDescent="0.25">
      <c r="D1309" s="16"/>
      <c r="E1309" s="16"/>
      <c r="F1309" s="16"/>
      <c r="G1309" s="16"/>
      <c r="H1309" s="16"/>
      <c r="I1309" s="668" t="s">
        <v>19</v>
      </c>
      <c r="J1309" s="668"/>
      <c r="K1309" s="668"/>
      <c r="L1309" s="668"/>
      <c r="M1309" s="668"/>
      <c r="N1309" s="668"/>
      <c r="O1309" s="668"/>
      <c r="P1309" s="668"/>
      <c r="Q1309" s="668"/>
      <c r="R1309" s="668"/>
      <c r="S1309" s="668"/>
      <c r="T1309" s="668"/>
      <c r="U1309" s="668"/>
      <c r="V1309" s="668"/>
      <c r="W1309" s="668"/>
      <c r="X1309" s="668"/>
      <c r="Y1309" s="658"/>
      <c r="Z1309" s="658"/>
      <c r="AA1309" s="658"/>
      <c r="AB1309" s="658"/>
      <c r="AC1309" s="658"/>
      <c r="AD1309" s="658"/>
      <c r="AE1309" s="658"/>
      <c r="AF1309" s="16"/>
      <c r="AG1309" s="16"/>
    </row>
    <row r="1310" spans="4:33" x14ac:dyDescent="0.25">
      <c r="D1310" s="15"/>
      <c r="E1310" s="16"/>
      <c r="F1310" s="16"/>
      <c r="G1310" s="16"/>
      <c r="H1310" s="16"/>
      <c r="I1310" s="653" t="s">
        <v>20</v>
      </c>
      <c r="J1310" s="654"/>
      <c r="K1310" s="653" t="s">
        <v>21</v>
      </c>
      <c r="L1310" s="654"/>
      <c r="M1310" s="653" t="s">
        <v>22</v>
      </c>
      <c r="N1310" s="654"/>
      <c r="O1310" s="653" t="s">
        <v>23</v>
      </c>
      <c r="P1310" s="654"/>
      <c r="Q1310" s="653" t="s">
        <v>24</v>
      </c>
      <c r="R1310" s="654"/>
      <c r="S1310" s="653" t="s">
        <v>25</v>
      </c>
      <c r="T1310" s="654"/>
      <c r="U1310" s="694" t="s">
        <v>26</v>
      </c>
      <c r="V1310" s="695"/>
      <c r="W1310" s="694" t="s">
        <v>47</v>
      </c>
      <c r="X1310" s="695"/>
      <c r="Y1310" s="696" t="s">
        <v>27</v>
      </c>
      <c r="Z1310" s="697"/>
      <c r="AA1310" s="697"/>
      <c r="AB1310" s="697"/>
      <c r="AC1310" s="697"/>
      <c r="AD1310" s="697"/>
      <c r="AE1310" s="698"/>
      <c r="AF1310" s="16"/>
      <c r="AG1310" s="16"/>
    </row>
    <row r="1311" spans="4:33" ht="15.75" x14ac:dyDescent="0.25">
      <c r="D1311" s="504"/>
      <c r="E1311" s="16"/>
      <c r="F1311" s="16"/>
      <c r="G1311" s="16"/>
      <c r="H1311" s="16"/>
      <c r="I1311" s="562"/>
      <c r="J1311" s="563"/>
      <c r="K1311" s="562"/>
      <c r="L1311" s="563"/>
      <c r="M1311" s="562"/>
      <c r="N1311" s="563"/>
      <c r="O1311" s="562" t="s">
        <v>294</v>
      </c>
      <c r="P1311" s="563"/>
      <c r="Q1311" s="562" t="s">
        <v>43</v>
      </c>
      <c r="R1311" s="563"/>
      <c r="S1311" s="562" t="s">
        <v>48</v>
      </c>
      <c r="T1311" s="563"/>
      <c r="U1311" s="562" t="s">
        <v>28</v>
      </c>
      <c r="V1311" s="563"/>
      <c r="W1311" s="562"/>
      <c r="X1311" s="563"/>
      <c r="Y1311" s="580">
        <f>1.37+0.59+0.06+0.33+380.21+766.68+194.2+341.39+348.99+57.87+273.28+2.85+146.83+104.59+122.39+372.07+67.08+220.18+0.82+54.32+1416.63+34.9+0.82+58.18+445.33+0.72+1.57+0.72+0.01+14.37+14.37+268.96+77.65+25.64+387+176.68</f>
        <v>6379.6500000000005</v>
      </c>
      <c r="Z1311" s="581"/>
      <c r="AA1311" s="581"/>
      <c r="AB1311" s="581"/>
      <c r="AC1311" s="581"/>
      <c r="AD1311" s="581"/>
      <c r="AE1311" s="582"/>
      <c r="AF1311" s="16"/>
      <c r="AG1311" s="16"/>
    </row>
    <row r="1312" spans="4:33" ht="15.75" x14ac:dyDescent="0.25">
      <c r="D1312" s="16"/>
      <c r="E1312" s="16"/>
      <c r="F1312" s="16"/>
      <c r="G1312" s="16"/>
      <c r="H1312" s="16"/>
      <c r="I1312" s="562"/>
      <c r="J1312" s="563"/>
      <c r="K1312" s="562"/>
      <c r="L1312" s="563"/>
      <c r="M1312" s="562"/>
      <c r="N1312" s="563"/>
      <c r="O1312" s="562"/>
      <c r="P1312" s="563"/>
      <c r="Q1312" s="562"/>
      <c r="R1312" s="563"/>
      <c r="S1312" s="562"/>
      <c r="T1312" s="563"/>
      <c r="U1312" s="562"/>
      <c r="V1312" s="563"/>
      <c r="W1312" s="562"/>
      <c r="X1312" s="563"/>
      <c r="Y1312" s="580"/>
      <c r="Z1312" s="581"/>
      <c r="AA1312" s="581"/>
      <c r="AB1312" s="581"/>
      <c r="AC1312" s="581"/>
      <c r="AD1312" s="581"/>
      <c r="AE1312" s="582"/>
      <c r="AF1312" s="16"/>
      <c r="AG1312" s="16"/>
    </row>
    <row r="1313" spans="4:33" ht="15.75" x14ac:dyDescent="0.25">
      <c r="D1313" s="16"/>
      <c r="E1313" s="16"/>
      <c r="F1313" s="16"/>
      <c r="G1313" s="16"/>
      <c r="H1313" s="16"/>
      <c r="I1313" s="562"/>
      <c r="J1313" s="563"/>
      <c r="K1313" s="562"/>
      <c r="L1313" s="563"/>
      <c r="M1313" s="562"/>
      <c r="N1313" s="563"/>
      <c r="O1313" s="529"/>
      <c r="P1313" s="530"/>
      <c r="Q1313" s="562"/>
      <c r="R1313" s="563"/>
      <c r="S1313" s="562"/>
      <c r="T1313" s="563"/>
      <c r="U1313" s="562"/>
      <c r="V1313" s="563"/>
      <c r="W1313" s="562"/>
      <c r="X1313" s="563"/>
      <c r="Y1313" s="580"/>
      <c r="Z1313" s="581"/>
      <c r="AA1313" s="581"/>
      <c r="AB1313" s="581"/>
      <c r="AC1313" s="581"/>
      <c r="AD1313" s="581"/>
      <c r="AE1313" s="582"/>
      <c r="AF1313" s="16"/>
      <c r="AG1313" s="16"/>
    </row>
    <row r="1314" spans="4:33" ht="15.75" x14ac:dyDescent="0.25">
      <c r="D1314" s="16"/>
      <c r="E1314" s="16"/>
      <c r="F1314" s="16"/>
      <c r="G1314" s="16"/>
      <c r="H1314" s="16"/>
      <c r="I1314" s="496"/>
      <c r="J1314" s="497"/>
      <c r="K1314" s="496"/>
      <c r="L1314" s="497"/>
      <c r="M1314" s="496"/>
      <c r="N1314" s="497"/>
      <c r="O1314" s="529"/>
      <c r="P1314" s="530"/>
      <c r="Q1314" s="562"/>
      <c r="R1314" s="563"/>
      <c r="S1314" s="562"/>
      <c r="T1314" s="563"/>
      <c r="U1314" s="562"/>
      <c r="V1314" s="563"/>
      <c r="W1314" s="562"/>
      <c r="X1314" s="563"/>
      <c r="Y1314" s="580"/>
      <c r="Z1314" s="581"/>
      <c r="AA1314" s="581"/>
      <c r="AB1314" s="581"/>
      <c r="AC1314" s="581"/>
      <c r="AD1314" s="581"/>
      <c r="AE1314" s="582"/>
      <c r="AF1314" s="16"/>
      <c r="AG1314" s="16"/>
    </row>
    <row r="1315" spans="4:33" ht="15.75" x14ac:dyDescent="0.25">
      <c r="D1315" s="16"/>
      <c r="E1315" s="16"/>
      <c r="F1315" s="16"/>
      <c r="G1315" s="16"/>
      <c r="H1315" s="16"/>
      <c r="I1315" s="562"/>
      <c r="J1315" s="563"/>
      <c r="K1315" s="562"/>
      <c r="L1315" s="563"/>
      <c r="M1315" s="562"/>
      <c r="N1315" s="563"/>
      <c r="O1315" s="529"/>
      <c r="P1315" s="530"/>
      <c r="Q1315" s="529"/>
      <c r="R1315" s="530"/>
      <c r="S1315" s="529"/>
      <c r="T1315" s="530"/>
      <c r="U1315" s="529"/>
      <c r="V1315" s="530"/>
      <c r="W1315" s="562"/>
      <c r="X1315" s="563"/>
      <c r="Y1315" s="580"/>
      <c r="Z1315" s="581"/>
      <c r="AA1315" s="581"/>
      <c r="AB1315" s="581"/>
      <c r="AC1315" s="581"/>
      <c r="AD1315" s="581"/>
      <c r="AE1315" s="582"/>
      <c r="AF1315" s="16"/>
      <c r="AG1315" s="16"/>
    </row>
    <row r="1316" spans="4:33" ht="15.75" x14ac:dyDescent="0.25">
      <c r="D1316" s="16"/>
      <c r="E1316" s="16"/>
      <c r="F1316" s="16"/>
      <c r="G1316" s="16"/>
      <c r="H1316" s="16"/>
      <c r="I1316" s="562"/>
      <c r="J1316" s="563"/>
      <c r="K1316" s="562"/>
      <c r="L1316" s="563"/>
      <c r="M1316" s="562"/>
      <c r="N1316" s="563"/>
      <c r="O1316" s="529"/>
      <c r="P1316" s="530"/>
      <c r="Q1316" s="529"/>
      <c r="R1316" s="530"/>
      <c r="S1316" s="529"/>
      <c r="T1316" s="530"/>
      <c r="U1316" s="529"/>
      <c r="V1316" s="530"/>
      <c r="W1316" s="562"/>
      <c r="X1316" s="563"/>
      <c r="Y1316" s="580"/>
      <c r="Z1316" s="581"/>
      <c r="AA1316" s="581"/>
      <c r="AB1316" s="581"/>
      <c r="AC1316" s="581"/>
      <c r="AD1316" s="581"/>
      <c r="AE1316" s="582"/>
      <c r="AF1316" s="16"/>
      <c r="AG1316" s="16"/>
    </row>
    <row r="1317" spans="4:33" ht="15.75" x14ac:dyDescent="0.25">
      <c r="D1317" s="16"/>
      <c r="E1317" s="16"/>
      <c r="F1317" s="16"/>
      <c r="G1317" s="16"/>
      <c r="H1317" s="16"/>
      <c r="I1317" s="562"/>
      <c r="J1317" s="563"/>
      <c r="K1317" s="562"/>
      <c r="L1317" s="563"/>
      <c r="M1317" s="562"/>
      <c r="N1317" s="563"/>
      <c r="O1317" s="529"/>
      <c r="P1317" s="530"/>
      <c r="Q1317" s="529"/>
      <c r="R1317" s="530"/>
      <c r="S1317" s="529"/>
      <c r="T1317" s="530"/>
      <c r="U1317" s="529"/>
      <c r="V1317" s="530"/>
      <c r="W1317" s="562"/>
      <c r="X1317" s="563"/>
      <c r="Y1317" s="580"/>
      <c r="Z1317" s="581"/>
      <c r="AA1317" s="581"/>
      <c r="AB1317" s="581"/>
      <c r="AC1317" s="581"/>
      <c r="AD1317" s="581"/>
      <c r="AE1317" s="582"/>
      <c r="AF1317" s="16"/>
      <c r="AG1317" s="16"/>
    </row>
    <row r="1318" spans="4:33" ht="15.75" x14ac:dyDescent="0.25">
      <c r="D1318" s="16"/>
      <c r="E1318" s="16"/>
      <c r="F1318" s="16"/>
      <c r="G1318" s="16"/>
      <c r="H1318" s="16"/>
      <c r="I1318" s="562"/>
      <c r="J1318" s="563"/>
      <c r="K1318" s="562"/>
      <c r="L1318" s="563"/>
      <c r="M1318" s="562"/>
      <c r="N1318" s="563"/>
      <c r="O1318" s="529"/>
      <c r="P1318" s="530"/>
      <c r="Q1318" s="529"/>
      <c r="R1318" s="530"/>
      <c r="S1318" s="529"/>
      <c r="T1318" s="530"/>
      <c r="U1318" s="529"/>
      <c r="V1318" s="530"/>
      <c r="W1318" s="562"/>
      <c r="X1318" s="563"/>
      <c r="Y1318" s="580"/>
      <c r="Z1318" s="581"/>
      <c r="AA1318" s="581"/>
      <c r="AB1318" s="581"/>
      <c r="AC1318" s="581"/>
      <c r="AD1318" s="581"/>
      <c r="AE1318" s="582"/>
      <c r="AF1318" s="16"/>
      <c r="AG1318" s="16"/>
    </row>
    <row r="1319" spans="4:33" ht="15.75" x14ac:dyDescent="0.25">
      <c r="D1319" s="16"/>
      <c r="E1319" s="16"/>
      <c r="F1319" s="16"/>
      <c r="G1319" s="16"/>
      <c r="H1319" s="16"/>
      <c r="I1319" s="562"/>
      <c r="J1319" s="563"/>
      <c r="K1319" s="562"/>
      <c r="L1319" s="563"/>
      <c r="M1319" s="562"/>
      <c r="N1319" s="563"/>
      <c r="O1319" s="529"/>
      <c r="P1319" s="530"/>
      <c r="Q1319" s="529"/>
      <c r="R1319" s="530"/>
      <c r="S1319" s="529"/>
      <c r="T1319" s="530"/>
      <c r="U1319" s="529"/>
      <c r="V1319" s="530"/>
      <c r="W1319" s="562"/>
      <c r="X1319" s="563"/>
      <c r="Y1319" s="580"/>
      <c r="Z1319" s="581"/>
      <c r="AA1319" s="581"/>
      <c r="AB1319" s="581"/>
      <c r="AC1319" s="581"/>
      <c r="AD1319" s="581"/>
      <c r="AE1319" s="582"/>
      <c r="AF1319" s="16"/>
      <c r="AG1319" s="16"/>
    </row>
    <row r="1320" spans="4:33" ht="15.75" x14ac:dyDescent="0.25">
      <c r="D1320" s="9"/>
      <c r="E1320" s="9"/>
      <c r="F1320" s="9"/>
      <c r="G1320" s="9"/>
      <c r="H1320" s="9"/>
      <c r="I1320" s="529"/>
      <c r="J1320" s="530"/>
      <c r="K1320" s="529"/>
      <c r="L1320" s="530"/>
      <c r="M1320" s="529"/>
      <c r="N1320" s="530"/>
      <c r="O1320" s="529"/>
      <c r="P1320" s="530"/>
      <c r="Q1320" s="529"/>
      <c r="R1320" s="530"/>
      <c r="S1320" s="529"/>
      <c r="T1320" s="530"/>
      <c r="U1320" s="529"/>
      <c r="V1320" s="530"/>
      <c r="W1320" s="529"/>
      <c r="X1320" s="530"/>
      <c r="Y1320" s="531"/>
      <c r="Z1320" s="532"/>
      <c r="AA1320" s="532"/>
      <c r="AB1320" s="532"/>
      <c r="AC1320" s="532"/>
      <c r="AD1320" s="532"/>
      <c r="AE1320" s="533"/>
      <c r="AF1320" s="16"/>
      <c r="AG1320" s="16"/>
    </row>
    <row r="1321" spans="4:33" ht="15.75" x14ac:dyDescent="0.25">
      <c r="D1321" s="9"/>
      <c r="E1321" s="9"/>
      <c r="F1321" s="9"/>
      <c r="G1321" s="9"/>
      <c r="H1321" s="9"/>
      <c r="I1321" s="529"/>
      <c r="J1321" s="530"/>
      <c r="K1321" s="529"/>
      <c r="L1321" s="530"/>
      <c r="M1321" s="529"/>
      <c r="N1321" s="530"/>
      <c r="O1321" s="529"/>
      <c r="P1321" s="530"/>
      <c r="Q1321" s="529"/>
      <c r="R1321" s="530"/>
      <c r="S1321" s="529"/>
      <c r="T1321" s="530"/>
      <c r="U1321" s="529"/>
      <c r="V1321" s="530"/>
      <c r="W1321" s="529"/>
      <c r="X1321" s="530"/>
      <c r="Y1321" s="531"/>
      <c r="Z1321" s="532"/>
      <c r="AA1321" s="532"/>
      <c r="AB1321" s="532"/>
      <c r="AC1321" s="532"/>
      <c r="AD1321" s="532"/>
      <c r="AE1321" s="533"/>
      <c r="AF1321" s="16"/>
      <c r="AG1321" s="16"/>
    </row>
    <row r="1322" spans="4:33" ht="16.5" thickBot="1" x14ac:dyDescent="0.3">
      <c r="D1322" s="9"/>
      <c r="E1322" s="9"/>
      <c r="F1322" s="9"/>
      <c r="G1322" s="9"/>
      <c r="H1322" s="9"/>
      <c r="I1322" s="534"/>
      <c r="J1322" s="535"/>
      <c r="K1322" s="534"/>
      <c r="L1322" s="535"/>
      <c r="M1322" s="534"/>
      <c r="N1322" s="535"/>
      <c r="O1322" s="534"/>
      <c r="P1322" s="535"/>
      <c r="Q1322" s="534"/>
      <c r="R1322" s="535"/>
      <c r="S1322" s="536"/>
      <c r="T1322" s="537"/>
      <c r="U1322" s="538" t="s">
        <v>29</v>
      </c>
      <c r="V1322" s="539"/>
      <c r="W1322" s="539"/>
      <c r="X1322" s="540"/>
      <c r="Y1322" s="541">
        <f>SUM(Y1311:AE1321)</f>
        <v>6379.6500000000005</v>
      </c>
      <c r="Z1322" s="542"/>
      <c r="AA1322" s="542"/>
      <c r="AB1322" s="542"/>
      <c r="AC1322" s="542"/>
      <c r="AD1322" s="542"/>
      <c r="AE1322" s="543"/>
      <c r="AF1322" s="9"/>
      <c r="AG1322" s="16"/>
    </row>
    <row r="1323" spans="4:33" ht="15.75" thickBot="1" x14ac:dyDescent="0.3">
      <c r="D1323" s="9"/>
      <c r="E1323" s="9"/>
      <c r="F1323" s="9"/>
      <c r="G1323" s="9"/>
      <c r="H1323" s="544" t="s">
        <v>30</v>
      </c>
      <c r="I1323" s="545"/>
      <c r="J1323" s="545"/>
      <c r="K1323" s="545"/>
      <c r="L1323" s="545"/>
      <c r="M1323" s="545"/>
      <c r="N1323" s="545"/>
      <c r="O1323" s="545"/>
      <c r="P1323" s="545"/>
      <c r="Q1323" s="545"/>
      <c r="R1323" s="545"/>
      <c r="S1323" s="546"/>
      <c r="T1323" s="22"/>
      <c r="U1323" s="544" t="s">
        <v>31</v>
      </c>
      <c r="V1323" s="545"/>
      <c r="W1323" s="545"/>
      <c r="X1323" s="545"/>
      <c r="Y1323" s="545"/>
      <c r="Z1323" s="545"/>
      <c r="AA1323" s="545"/>
      <c r="AB1323" s="545"/>
      <c r="AC1323" s="545"/>
      <c r="AD1323" s="545"/>
      <c r="AE1323" s="545"/>
      <c r="AF1323" s="546"/>
      <c r="AG1323" s="16"/>
    </row>
    <row r="1324" spans="4:33" x14ac:dyDescent="0.25">
      <c r="D1324" s="9"/>
      <c r="E1324" s="218"/>
      <c r="F1324" s="218"/>
      <c r="G1324" s="218"/>
      <c r="H1324" s="547"/>
      <c r="I1324" s="548"/>
      <c r="J1324" s="548"/>
      <c r="K1324" s="548"/>
      <c r="L1324" s="548"/>
      <c r="M1324" s="548"/>
      <c r="N1324" s="548"/>
      <c r="O1324" s="548"/>
      <c r="P1324" s="548"/>
      <c r="Q1324" s="548"/>
      <c r="R1324" s="548"/>
      <c r="S1324" s="549"/>
      <c r="T1324" s="493"/>
      <c r="U1324" s="547"/>
      <c r="V1324" s="548"/>
      <c r="W1324" s="548"/>
      <c r="X1324" s="548"/>
      <c r="Y1324" s="548"/>
      <c r="Z1324" s="548"/>
      <c r="AA1324" s="548"/>
      <c r="AB1324" s="548"/>
      <c r="AC1324" s="548"/>
      <c r="AD1324" s="548"/>
      <c r="AE1324" s="548"/>
      <c r="AF1324" s="549"/>
      <c r="AG1324" s="15"/>
    </row>
    <row r="1325" spans="4:33" x14ac:dyDescent="0.25">
      <c r="D1325" s="9"/>
      <c r="E1325" s="218"/>
      <c r="F1325" s="218"/>
      <c r="G1325" s="218"/>
      <c r="H1325" s="550"/>
      <c r="I1325" s="551"/>
      <c r="J1325" s="551"/>
      <c r="K1325" s="551"/>
      <c r="L1325" s="551"/>
      <c r="M1325" s="551"/>
      <c r="N1325" s="551"/>
      <c r="O1325" s="551"/>
      <c r="P1325" s="551"/>
      <c r="Q1325" s="551"/>
      <c r="R1325" s="551"/>
      <c r="S1325" s="552"/>
      <c r="T1325" s="493"/>
      <c r="U1325" s="550"/>
      <c r="V1325" s="551"/>
      <c r="W1325" s="551"/>
      <c r="X1325" s="551"/>
      <c r="Y1325" s="551"/>
      <c r="Z1325" s="551"/>
      <c r="AA1325" s="551"/>
      <c r="AB1325" s="551"/>
      <c r="AC1325" s="551"/>
      <c r="AD1325" s="551"/>
      <c r="AE1325" s="551"/>
      <c r="AF1325" s="552"/>
      <c r="AG1325" s="15"/>
    </row>
    <row r="1326" spans="4:33" x14ac:dyDescent="0.25">
      <c r="D1326" s="9"/>
      <c r="E1326" s="218"/>
      <c r="F1326" s="218"/>
      <c r="G1326" s="218"/>
      <c r="H1326" s="550"/>
      <c r="I1326" s="551"/>
      <c r="J1326" s="551"/>
      <c r="K1326" s="551"/>
      <c r="L1326" s="551"/>
      <c r="M1326" s="551"/>
      <c r="N1326" s="551"/>
      <c r="O1326" s="551"/>
      <c r="P1326" s="551"/>
      <c r="Q1326" s="551"/>
      <c r="R1326" s="551"/>
      <c r="S1326" s="552"/>
      <c r="T1326" s="493"/>
      <c r="U1326" s="550"/>
      <c r="V1326" s="551"/>
      <c r="W1326" s="551"/>
      <c r="X1326" s="551"/>
      <c r="Y1326" s="551"/>
      <c r="Z1326" s="551"/>
      <c r="AA1326" s="551"/>
      <c r="AB1326" s="551"/>
      <c r="AC1326" s="551"/>
      <c r="AD1326" s="551"/>
      <c r="AE1326" s="551"/>
      <c r="AF1326" s="552"/>
      <c r="AG1326" s="15"/>
    </row>
    <row r="1327" spans="4:33" ht="15.75" thickBot="1" x14ac:dyDescent="0.3">
      <c r="D1327" s="9"/>
      <c r="E1327" s="218"/>
      <c r="F1327" s="218"/>
      <c r="G1327" s="218"/>
      <c r="H1327" s="553"/>
      <c r="I1327" s="554"/>
      <c r="J1327" s="554"/>
      <c r="K1327" s="554"/>
      <c r="L1327" s="554"/>
      <c r="M1327" s="554"/>
      <c r="N1327" s="554"/>
      <c r="O1327" s="554"/>
      <c r="P1327" s="554"/>
      <c r="Q1327" s="554"/>
      <c r="R1327" s="554"/>
      <c r="S1327" s="555"/>
      <c r="T1327" s="493"/>
      <c r="U1327" s="553"/>
      <c r="V1327" s="554"/>
      <c r="W1327" s="554"/>
      <c r="X1327" s="554"/>
      <c r="Y1327" s="554"/>
      <c r="Z1327" s="554"/>
      <c r="AA1327" s="554"/>
      <c r="AB1327" s="554"/>
      <c r="AC1327" s="554"/>
      <c r="AD1327" s="554"/>
      <c r="AE1327" s="554"/>
      <c r="AF1327" s="555"/>
      <c r="AG1327" s="15"/>
    </row>
    <row r="1328" spans="4:33" ht="15.75" thickBot="1" x14ac:dyDescent="0.3">
      <c r="D1328" s="9"/>
      <c r="E1328" s="218"/>
      <c r="F1328" s="218"/>
      <c r="G1328" s="218"/>
      <c r="H1328" s="517" t="s">
        <v>32</v>
      </c>
      <c r="I1328" s="518"/>
      <c r="J1328" s="518"/>
      <c r="K1328" s="643">
        <v>45688</v>
      </c>
      <c r="L1328" s="643"/>
      <c r="M1328" s="643"/>
      <c r="N1328" s="643"/>
      <c r="O1328" s="643"/>
      <c r="P1328" s="643"/>
      <c r="Q1328" s="643"/>
      <c r="R1328" s="643"/>
      <c r="S1328" s="644"/>
      <c r="T1328" s="493"/>
      <c r="U1328" s="517" t="s">
        <v>32</v>
      </c>
      <c r="V1328" s="518"/>
      <c r="W1328" s="518"/>
      <c r="X1328" s="521"/>
      <c r="Y1328" s="521"/>
      <c r="Z1328" s="521"/>
      <c r="AA1328" s="521"/>
      <c r="AB1328" s="521"/>
      <c r="AC1328" s="521"/>
      <c r="AD1328" s="521"/>
      <c r="AE1328" s="521"/>
      <c r="AF1328" s="522"/>
      <c r="AG1328" s="15"/>
    </row>
    <row r="1329" spans="4:35" ht="15.75" thickBot="1" x14ac:dyDescent="0.3">
      <c r="D1329" s="218"/>
      <c r="E1329" s="218"/>
      <c r="F1329" s="218"/>
      <c r="G1329" s="218"/>
      <c r="H1329" s="523" t="s">
        <v>33</v>
      </c>
      <c r="I1329" s="524"/>
      <c r="J1329" s="524"/>
      <c r="K1329" s="524"/>
      <c r="L1329" s="524"/>
      <c r="M1329" s="524"/>
      <c r="N1329" s="524"/>
      <c r="O1329" s="524"/>
      <c r="P1329" s="524"/>
      <c r="Q1329" s="524"/>
      <c r="R1329" s="524"/>
      <c r="S1329" s="525"/>
      <c r="T1329" s="7"/>
      <c r="U1329" s="523" t="s">
        <v>34</v>
      </c>
      <c r="V1329" s="524"/>
      <c r="W1329" s="524"/>
      <c r="X1329" s="524"/>
      <c r="Y1329" s="524"/>
      <c r="Z1329" s="524"/>
      <c r="AA1329" s="524"/>
      <c r="AB1329" s="524"/>
      <c r="AC1329" s="524"/>
      <c r="AD1329" s="524"/>
      <c r="AE1329" s="524"/>
      <c r="AF1329" s="525"/>
      <c r="AG1329" s="15"/>
    </row>
    <row r="1330" spans="4:35" x14ac:dyDescent="0.25">
      <c r="D1330" s="218"/>
      <c r="E1330" s="218"/>
      <c r="F1330" s="218"/>
      <c r="G1330" s="218"/>
      <c r="H1330" s="526"/>
      <c r="I1330" s="527"/>
      <c r="J1330" s="527"/>
      <c r="K1330" s="527"/>
      <c r="L1330" s="527"/>
      <c r="M1330" s="527"/>
      <c r="N1330" s="527"/>
      <c r="O1330" s="527"/>
      <c r="P1330" s="527"/>
      <c r="Q1330" s="527"/>
      <c r="R1330" s="527"/>
      <c r="S1330" s="528"/>
      <c r="T1330" s="7"/>
      <c r="U1330" s="526"/>
      <c r="V1330" s="527"/>
      <c r="W1330" s="527"/>
      <c r="X1330" s="527"/>
      <c r="Y1330" s="527"/>
      <c r="Z1330" s="527"/>
      <c r="AA1330" s="527"/>
      <c r="AB1330" s="527"/>
      <c r="AC1330" s="527"/>
      <c r="AD1330" s="527"/>
      <c r="AE1330" s="527"/>
      <c r="AF1330" s="528"/>
      <c r="AG1330" s="15"/>
    </row>
    <row r="1331" spans="4:35" x14ac:dyDescent="0.25">
      <c r="D1331" s="218"/>
      <c r="E1331" s="218"/>
      <c r="F1331" s="218"/>
      <c r="G1331" s="218"/>
      <c r="H1331" s="556"/>
      <c r="I1331" s="557"/>
      <c r="J1331" s="557"/>
      <c r="K1331" s="557"/>
      <c r="L1331" s="557"/>
      <c r="M1331" s="557"/>
      <c r="N1331" s="557"/>
      <c r="O1331" s="557"/>
      <c r="P1331" s="557"/>
      <c r="Q1331" s="557"/>
      <c r="R1331" s="557"/>
      <c r="S1331" s="558"/>
      <c r="T1331" s="7"/>
      <c r="U1331" s="556"/>
      <c r="V1331" s="557"/>
      <c r="W1331" s="557"/>
      <c r="X1331" s="557"/>
      <c r="Y1331" s="557"/>
      <c r="Z1331" s="557"/>
      <c r="AA1331" s="557"/>
      <c r="AB1331" s="557"/>
      <c r="AC1331" s="557"/>
      <c r="AD1331" s="557"/>
      <c r="AE1331" s="557"/>
      <c r="AF1331" s="558"/>
      <c r="AG1331" s="218"/>
    </row>
    <row r="1332" spans="4:35" x14ac:dyDescent="0.25">
      <c r="D1332" s="218"/>
      <c r="E1332" s="218"/>
      <c r="F1332" s="218"/>
      <c r="G1332" s="218"/>
      <c r="H1332" s="556"/>
      <c r="I1332" s="557"/>
      <c r="J1332" s="557"/>
      <c r="K1332" s="557"/>
      <c r="L1332" s="557"/>
      <c r="M1332" s="557"/>
      <c r="N1332" s="557"/>
      <c r="O1332" s="557"/>
      <c r="P1332" s="557"/>
      <c r="Q1332" s="557"/>
      <c r="R1332" s="557"/>
      <c r="S1332" s="558"/>
      <c r="T1332" s="7"/>
      <c r="U1332" s="556"/>
      <c r="V1332" s="557"/>
      <c r="W1332" s="557"/>
      <c r="X1332" s="557"/>
      <c r="Y1332" s="557"/>
      <c r="Z1332" s="557"/>
      <c r="AA1332" s="557"/>
      <c r="AB1332" s="557"/>
      <c r="AC1332" s="557"/>
      <c r="AD1332" s="557"/>
      <c r="AE1332" s="557"/>
      <c r="AF1332" s="558"/>
      <c r="AG1332" s="218"/>
    </row>
    <row r="1333" spans="4:35" ht="15.75" thickBot="1" x14ac:dyDescent="0.3">
      <c r="D1333" s="218"/>
      <c r="E1333" s="218"/>
      <c r="F1333" s="218"/>
      <c r="G1333" s="218"/>
      <c r="H1333" s="559"/>
      <c r="I1333" s="560"/>
      <c r="J1333" s="560"/>
      <c r="K1333" s="560"/>
      <c r="L1333" s="560"/>
      <c r="M1333" s="560"/>
      <c r="N1333" s="560"/>
      <c r="O1333" s="560"/>
      <c r="P1333" s="560"/>
      <c r="Q1333" s="560"/>
      <c r="R1333" s="560"/>
      <c r="S1333" s="561"/>
      <c r="T1333" s="7"/>
      <c r="U1333" s="559"/>
      <c r="V1333" s="560"/>
      <c r="W1333" s="560"/>
      <c r="X1333" s="560"/>
      <c r="Y1333" s="560"/>
      <c r="Z1333" s="560"/>
      <c r="AA1333" s="560"/>
      <c r="AB1333" s="560"/>
      <c r="AC1333" s="560"/>
      <c r="AD1333" s="560"/>
      <c r="AE1333" s="560"/>
      <c r="AF1333" s="561"/>
      <c r="AG1333" s="218"/>
    </row>
    <row r="1334" spans="4:35" ht="15.75" thickBot="1" x14ac:dyDescent="0.3">
      <c r="D1334" s="218"/>
      <c r="E1334" s="218"/>
      <c r="F1334" s="218"/>
      <c r="G1334" s="493"/>
      <c r="H1334" s="517" t="s">
        <v>32</v>
      </c>
      <c r="I1334" s="518"/>
      <c r="J1334" s="518"/>
      <c r="K1334" s="521"/>
      <c r="L1334" s="521"/>
      <c r="M1334" s="521"/>
      <c r="N1334" s="521"/>
      <c r="O1334" s="521"/>
      <c r="P1334" s="521"/>
      <c r="Q1334" s="521"/>
      <c r="R1334" s="521"/>
      <c r="S1334" s="522"/>
      <c r="T1334" s="35"/>
      <c r="U1334" s="517" t="s">
        <v>32</v>
      </c>
      <c r="V1334" s="518"/>
      <c r="W1334" s="518"/>
      <c r="X1334" s="521"/>
      <c r="Y1334" s="521"/>
      <c r="Z1334" s="521"/>
      <c r="AA1334" s="521"/>
      <c r="AB1334" s="521"/>
      <c r="AC1334" s="521"/>
      <c r="AD1334" s="521"/>
      <c r="AE1334" s="521"/>
      <c r="AF1334" s="522"/>
      <c r="AG1334" s="218"/>
    </row>
    <row r="1335" spans="4:35" x14ac:dyDescent="0.25"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</row>
    <row r="1337" spans="4:35" x14ac:dyDescent="0.25">
      <c r="D1337" s="7"/>
      <c r="E1337" s="7"/>
      <c r="F1337" s="7"/>
      <c r="G1337" s="756" t="s">
        <v>36</v>
      </c>
      <c r="H1337" s="756"/>
      <c r="I1337" s="756"/>
      <c r="J1337" s="756"/>
      <c r="K1337" s="756"/>
      <c r="L1337" s="756"/>
      <c r="M1337" s="756"/>
      <c r="N1337" s="756"/>
      <c r="O1337" s="756"/>
      <c r="P1337" s="756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</row>
    <row r="1338" spans="4:35" x14ac:dyDescent="0.25">
      <c r="D1338" s="505"/>
      <c r="E1338" s="491"/>
      <c r="F1338" s="566" t="s">
        <v>0</v>
      </c>
      <c r="G1338" s="566"/>
      <c r="H1338" s="566"/>
      <c r="I1338" s="566"/>
      <c r="J1338" s="566"/>
      <c r="K1338" s="566"/>
      <c r="L1338" s="566"/>
      <c r="M1338" s="566"/>
      <c r="N1338" s="566"/>
      <c r="O1338" s="566"/>
      <c r="P1338" s="10"/>
      <c r="Q1338" s="490"/>
      <c r="R1338" s="490"/>
      <c r="S1338" s="490"/>
      <c r="T1338" s="490"/>
      <c r="U1338" s="490"/>
      <c r="V1338" s="490"/>
      <c r="W1338" s="490"/>
      <c r="X1338" s="9"/>
      <c r="Y1338" s="9"/>
      <c r="Z1338" s="218"/>
      <c r="AA1338" s="9"/>
      <c r="AB1338" s="9"/>
      <c r="AC1338" s="9"/>
      <c r="AD1338" s="9"/>
      <c r="AE1338" s="9"/>
      <c r="AF1338" s="9"/>
      <c r="AG1338" s="9"/>
      <c r="AH1338" s="7"/>
    </row>
    <row r="1339" spans="4:35" x14ac:dyDescent="0.25">
      <c r="D1339" s="492"/>
      <c r="E1339" s="566" t="s">
        <v>1</v>
      </c>
      <c r="F1339" s="566"/>
      <c r="G1339" s="566"/>
      <c r="H1339" s="566"/>
      <c r="I1339" s="566"/>
      <c r="J1339" s="566"/>
      <c r="K1339" s="566"/>
      <c r="L1339" s="566"/>
      <c r="M1339" s="566"/>
      <c r="N1339" s="566"/>
      <c r="O1339" s="566"/>
      <c r="P1339" s="10"/>
      <c r="Q1339" s="11"/>
      <c r="R1339" s="11"/>
      <c r="S1339" s="218"/>
      <c r="T1339" s="493"/>
      <c r="U1339" s="493"/>
      <c r="V1339" s="493"/>
      <c r="W1339" s="583" t="s">
        <v>2</v>
      </c>
      <c r="X1339" s="583"/>
      <c r="Y1339" s="583"/>
      <c r="Z1339" s="2" t="s">
        <v>456</v>
      </c>
      <c r="AA1339" s="499" t="s">
        <v>46</v>
      </c>
      <c r="AB1339" s="621" t="s">
        <v>383</v>
      </c>
      <c r="AC1339" s="621"/>
      <c r="AD1339" s="621"/>
      <c r="AE1339" s="11" t="s">
        <v>3</v>
      </c>
      <c r="AF1339" s="622">
        <v>2025</v>
      </c>
      <c r="AG1339" s="622"/>
      <c r="AH1339" s="7"/>
    </row>
    <row r="1340" spans="4:35" x14ac:dyDescent="0.25">
      <c r="D1340" s="29"/>
      <c r="E1340" s="566" t="s">
        <v>4</v>
      </c>
      <c r="F1340" s="566"/>
      <c r="G1340" s="566"/>
      <c r="H1340" s="566"/>
      <c r="I1340" s="566"/>
      <c r="J1340" s="566"/>
      <c r="K1340" s="566"/>
      <c r="L1340" s="566"/>
      <c r="M1340" s="566"/>
      <c r="N1340" s="566"/>
      <c r="O1340" s="566"/>
      <c r="P1340" s="10"/>
      <c r="Q1340" s="490"/>
      <c r="R1340" s="499"/>
      <c r="S1340" s="499"/>
      <c r="T1340" s="499"/>
      <c r="U1340" s="499"/>
      <c r="V1340" s="499"/>
      <c r="W1340" s="499"/>
      <c r="X1340" s="499"/>
      <c r="Y1340" s="499"/>
      <c r="Z1340" s="493"/>
      <c r="AA1340" s="499"/>
      <c r="AB1340" s="9"/>
      <c r="AC1340" s="9"/>
      <c r="AD1340" s="9"/>
      <c r="AE1340" s="9"/>
      <c r="AF1340" s="9"/>
      <c r="AG1340" s="9"/>
      <c r="AH1340" s="7"/>
    </row>
    <row r="1341" spans="4:35" x14ac:dyDescent="0.25">
      <c r="D1341" s="29"/>
      <c r="E1341" s="632" t="s">
        <v>5</v>
      </c>
      <c r="F1341" s="632"/>
      <c r="G1341" s="632"/>
      <c r="H1341" s="632"/>
      <c r="I1341" s="632"/>
      <c r="J1341" s="632"/>
      <c r="K1341" s="632"/>
      <c r="L1341" s="632"/>
      <c r="M1341" s="632"/>
      <c r="N1341" s="632"/>
      <c r="O1341" s="632"/>
      <c r="P1341" s="10"/>
      <c r="Q1341" s="490"/>
      <c r="R1341" s="490"/>
      <c r="S1341" s="490"/>
      <c r="T1341" s="490"/>
      <c r="U1341" s="490"/>
      <c r="V1341" s="490"/>
      <c r="W1341" s="490"/>
      <c r="X1341" s="9"/>
      <c r="Y1341" s="9"/>
      <c r="Z1341" s="218"/>
      <c r="AA1341" s="9"/>
      <c r="AB1341" s="9"/>
      <c r="AC1341" s="9"/>
      <c r="AD1341" s="9"/>
      <c r="AE1341" s="9"/>
      <c r="AF1341" s="9"/>
      <c r="AG1341" s="9"/>
      <c r="AH1341" s="7"/>
    </row>
    <row r="1342" spans="4:35" ht="21.75" customHeight="1" x14ac:dyDescent="0.25">
      <c r="D1342" s="4"/>
      <c r="E1342" s="633"/>
      <c r="F1342" s="633"/>
      <c r="G1342" s="633"/>
      <c r="H1342" s="633"/>
      <c r="I1342" s="633"/>
      <c r="J1342" s="633"/>
      <c r="K1342" s="633"/>
      <c r="L1342" s="633"/>
      <c r="M1342" s="633"/>
      <c r="N1342" s="633"/>
      <c r="O1342" s="633"/>
      <c r="P1342" s="624" t="s">
        <v>6</v>
      </c>
      <c r="Q1342" s="624"/>
      <c r="R1342" s="624"/>
      <c r="S1342" s="624"/>
      <c r="T1342" s="624"/>
      <c r="U1342" s="624"/>
      <c r="V1342" s="624"/>
      <c r="W1342" s="624"/>
      <c r="X1342" s="624"/>
      <c r="Y1342" s="624"/>
      <c r="Z1342" s="625" t="s">
        <v>484</v>
      </c>
      <c r="AA1342" s="625"/>
      <c r="AB1342" s="625"/>
      <c r="AC1342" s="13"/>
      <c r="AD1342" s="13"/>
      <c r="AE1342" s="13"/>
      <c r="AF1342" s="13"/>
      <c r="AG1342" s="13"/>
      <c r="AH1342" s="7"/>
    </row>
    <row r="1343" spans="4:35" x14ac:dyDescent="0.25">
      <c r="D1343" s="218"/>
      <c r="E1343" s="612"/>
      <c r="F1343" s="612"/>
      <c r="G1343" s="612"/>
      <c r="H1343" s="612"/>
      <c r="I1343" s="612"/>
      <c r="J1343" s="612"/>
      <c r="K1343" s="612"/>
      <c r="L1343" s="612"/>
      <c r="M1343" s="612"/>
      <c r="N1343" s="612"/>
      <c r="O1343" s="612"/>
      <c r="P1343" s="14"/>
      <c r="Q1343" s="14"/>
      <c r="R1343" s="493"/>
      <c r="S1343" s="493"/>
      <c r="T1343" s="498"/>
      <c r="U1343" s="11"/>
      <c r="V1343" s="11"/>
      <c r="W1343" s="9"/>
      <c r="X1343" s="9"/>
      <c r="Y1343" s="9"/>
      <c r="Z1343" s="218"/>
      <c r="AA1343" s="9"/>
      <c r="AB1343" s="9"/>
      <c r="AC1343" s="9"/>
      <c r="AD1343" s="9"/>
      <c r="AE1343" s="9"/>
      <c r="AF1343" s="9"/>
      <c r="AG1343" s="9"/>
      <c r="AH1343" s="7"/>
    </row>
    <row r="1344" spans="4:35" ht="15.75" x14ac:dyDescent="0.25">
      <c r="D1344" s="218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23"/>
      <c r="V1344" s="23"/>
      <c r="W1344" s="613" t="s">
        <v>7</v>
      </c>
      <c r="X1344" s="613"/>
      <c r="Y1344" s="613"/>
      <c r="Z1344" s="613"/>
      <c r="AA1344" s="613"/>
      <c r="AB1344" s="718">
        <f>Y1369</f>
        <v>24.88</v>
      </c>
      <c r="AC1344" s="718"/>
      <c r="AD1344" s="718"/>
      <c r="AE1344" s="718"/>
      <c r="AF1344" s="718"/>
      <c r="AG1344" s="718"/>
      <c r="AH1344" s="7"/>
      <c r="AI1344" s="426"/>
    </row>
    <row r="1345" spans="4:34" x14ac:dyDescent="0.25">
      <c r="D1345" s="5"/>
      <c r="E1345" s="615" t="s">
        <v>8</v>
      </c>
      <c r="F1345" s="615"/>
      <c r="G1345" s="615"/>
      <c r="H1345" s="615"/>
      <c r="I1345" s="615"/>
      <c r="J1345" s="616" t="s">
        <v>9</v>
      </c>
      <c r="K1345" s="616"/>
      <c r="L1345" s="616"/>
      <c r="M1345" s="616"/>
      <c r="N1345" s="616"/>
      <c r="O1345" s="616"/>
      <c r="P1345" s="616"/>
      <c r="Q1345" s="616"/>
      <c r="R1345" s="616"/>
      <c r="S1345" s="499"/>
      <c r="T1345" s="499"/>
      <c r="U1345" s="499"/>
      <c r="V1345" s="499"/>
      <c r="W1345" s="9"/>
      <c r="X1345" s="9"/>
      <c r="Y1345" s="9"/>
      <c r="Z1345" s="218"/>
      <c r="AA1345" s="218"/>
      <c r="AB1345" s="218"/>
      <c r="AC1345" s="9"/>
      <c r="AD1345" s="9"/>
      <c r="AE1345" s="9"/>
      <c r="AF1345" s="9"/>
      <c r="AG1345" s="9"/>
      <c r="AH1345" s="7"/>
    </row>
    <row r="1346" spans="4:34" ht="17.25" customHeight="1" x14ac:dyDescent="0.25">
      <c r="D1346" s="6"/>
      <c r="E1346" s="617" t="s">
        <v>10</v>
      </c>
      <c r="F1346" s="617"/>
      <c r="G1346" s="617"/>
      <c r="H1346" s="617"/>
      <c r="I1346" s="617"/>
      <c r="J1346" s="617"/>
      <c r="K1346" s="617"/>
      <c r="L1346" s="652" t="s">
        <v>379</v>
      </c>
      <c r="M1346" s="652"/>
      <c r="N1346" s="652"/>
      <c r="O1346" s="652"/>
      <c r="P1346" s="652"/>
      <c r="Q1346" s="652"/>
      <c r="R1346" s="652"/>
      <c r="S1346" s="652"/>
      <c r="T1346" s="652"/>
      <c r="U1346" s="652"/>
      <c r="V1346" s="652"/>
      <c r="W1346" s="652"/>
      <c r="X1346" s="652"/>
      <c r="Y1346" s="652"/>
      <c r="Z1346" s="551" t="s">
        <v>11</v>
      </c>
      <c r="AA1346" s="551"/>
      <c r="AB1346" s="551"/>
      <c r="AC1346" s="551"/>
      <c r="AD1346" s="762"/>
      <c r="AE1346" s="762"/>
      <c r="AF1346" s="762"/>
      <c r="AG1346" s="762"/>
      <c r="AH1346" s="7"/>
    </row>
    <row r="1347" spans="4:34" x14ac:dyDescent="0.25">
      <c r="D1347" s="455"/>
      <c r="E1347" s="720" t="s">
        <v>12</v>
      </c>
      <c r="F1347" s="720"/>
      <c r="G1347" s="720"/>
      <c r="H1347" s="720"/>
      <c r="I1347" s="720"/>
      <c r="J1347" s="663"/>
      <c r="K1347" s="663"/>
      <c r="L1347" s="663"/>
      <c r="M1347" s="663"/>
      <c r="N1347" s="663"/>
      <c r="O1347" s="663"/>
      <c r="P1347" s="663"/>
      <c r="Q1347" s="663"/>
      <c r="R1347" s="663"/>
      <c r="S1347" s="663"/>
      <c r="T1347" s="663"/>
      <c r="U1347" s="663"/>
      <c r="V1347" s="663"/>
      <c r="W1347" s="663"/>
      <c r="X1347" s="663"/>
      <c r="Y1347" s="502"/>
      <c r="Z1347" s="663" t="s">
        <v>11</v>
      </c>
      <c r="AA1347" s="663"/>
      <c r="AB1347" s="663"/>
      <c r="AC1347" s="663"/>
      <c r="AD1347" s="626"/>
      <c r="AE1347" s="626"/>
      <c r="AF1347" s="626"/>
      <c r="AG1347" s="626"/>
      <c r="AH1347" s="7"/>
    </row>
    <row r="1348" spans="4:34" ht="15.75" x14ac:dyDescent="0.25">
      <c r="D1348" s="456"/>
      <c r="E1348" s="721" t="s">
        <v>13</v>
      </c>
      <c r="F1348" s="721"/>
      <c r="G1348" s="721"/>
      <c r="H1348" s="721"/>
      <c r="I1348" s="721"/>
      <c r="J1348" s="584" t="s">
        <v>461</v>
      </c>
      <c r="K1348" s="584"/>
      <c r="L1348" s="584"/>
      <c r="M1348" s="584"/>
      <c r="N1348" s="584"/>
      <c r="O1348" s="584"/>
      <c r="P1348" s="584"/>
      <c r="Q1348" s="584"/>
      <c r="R1348" s="584"/>
      <c r="S1348" s="584"/>
      <c r="T1348" s="584"/>
      <c r="U1348" s="584"/>
      <c r="V1348" s="584"/>
      <c r="W1348" s="584"/>
      <c r="X1348" s="584"/>
      <c r="Y1348" s="584"/>
      <c r="Z1348" s="584"/>
      <c r="AA1348" s="584"/>
      <c r="AB1348" s="584"/>
      <c r="AC1348" s="584"/>
      <c r="AD1348" s="584"/>
      <c r="AE1348" s="584"/>
      <c r="AF1348" s="584"/>
      <c r="AG1348" s="584"/>
      <c r="AH1348" s="7"/>
    </row>
    <row r="1349" spans="4:34" ht="15" customHeight="1" x14ac:dyDescent="0.25">
      <c r="D1349" s="15"/>
      <c r="E1349" s="663" t="s">
        <v>14</v>
      </c>
      <c r="F1349" s="663"/>
      <c r="G1349" s="663"/>
      <c r="H1349" s="663"/>
      <c r="I1349" s="663"/>
      <c r="J1349" s="763" t="s">
        <v>460</v>
      </c>
      <c r="K1349" s="763"/>
      <c r="L1349" s="763"/>
      <c r="M1349" s="763"/>
      <c r="N1349" s="763"/>
      <c r="O1349" s="763"/>
      <c r="P1349" s="763"/>
      <c r="Q1349" s="763"/>
      <c r="R1349" s="763"/>
      <c r="S1349" s="763"/>
      <c r="T1349" s="763"/>
      <c r="U1349" s="763"/>
      <c r="V1349" s="763"/>
      <c r="W1349" s="763"/>
      <c r="X1349" s="763"/>
      <c r="Y1349" s="763"/>
      <c r="Z1349" s="763"/>
      <c r="AA1349" s="763"/>
      <c r="AB1349" s="763"/>
      <c r="AC1349" s="763"/>
      <c r="AD1349" s="763"/>
      <c r="AE1349" s="763"/>
      <c r="AF1349" s="763"/>
      <c r="AG1349" s="763"/>
      <c r="AH1349" s="7"/>
    </row>
    <row r="1350" spans="4:34" x14ac:dyDescent="0.25">
      <c r="D1350" s="15"/>
      <c r="E1350" s="489"/>
      <c r="F1350" s="502"/>
      <c r="G1350" s="502"/>
      <c r="H1350" s="502"/>
      <c r="I1350" s="502"/>
      <c r="J1350" s="763"/>
      <c r="K1350" s="763"/>
      <c r="L1350" s="763"/>
      <c r="M1350" s="763"/>
      <c r="N1350" s="763"/>
      <c r="O1350" s="763"/>
      <c r="P1350" s="763"/>
      <c r="Q1350" s="763"/>
      <c r="R1350" s="763"/>
      <c r="S1350" s="763"/>
      <c r="T1350" s="763"/>
      <c r="U1350" s="763"/>
      <c r="V1350" s="763"/>
      <c r="W1350" s="763"/>
      <c r="X1350" s="763"/>
      <c r="Y1350" s="763"/>
      <c r="Z1350" s="763"/>
      <c r="AA1350" s="763"/>
      <c r="AB1350" s="763"/>
      <c r="AC1350" s="763"/>
      <c r="AD1350" s="763"/>
      <c r="AE1350" s="763"/>
      <c r="AF1350" s="763"/>
      <c r="AG1350" s="763"/>
      <c r="AH1350" s="7"/>
    </row>
    <row r="1351" spans="4:34" ht="15.75" x14ac:dyDescent="0.25">
      <c r="D1351" s="15"/>
      <c r="E1351" s="457"/>
      <c r="F1351" s="457"/>
      <c r="G1351" s="457"/>
      <c r="H1351" s="457"/>
      <c r="I1351" s="457"/>
      <c r="J1351" s="457"/>
      <c r="K1351" s="457"/>
      <c r="L1351" s="457"/>
      <c r="M1351" s="715"/>
      <c r="N1351" s="715"/>
      <c r="O1351" s="715"/>
      <c r="P1351" s="715"/>
      <c r="Q1351" s="715"/>
      <c r="R1351" s="715"/>
      <c r="S1351" s="715"/>
      <c r="T1351" s="715"/>
      <c r="U1351" s="715"/>
      <c r="V1351" s="715"/>
      <c r="W1351" s="715"/>
      <c r="X1351" s="715"/>
      <c r="Y1351" s="715"/>
      <c r="Z1351" s="715"/>
      <c r="AA1351" s="503"/>
      <c r="AB1351" s="716"/>
      <c r="AC1351" s="716"/>
      <c r="AD1351" s="716"/>
      <c r="AE1351" s="716"/>
      <c r="AF1351" s="716"/>
      <c r="AG1351" s="716"/>
      <c r="AH1351" s="7"/>
    </row>
    <row r="1352" spans="4:34" ht="15.75" x14ac:dyDescent="0.25">
      <c r="D1352" s="15"/>
      <c r="E1352" s="717" t="s">
        <v>15</v>
      </c>
      <c r="F1352" s="717"/>
      <c r="G1352" s="717"/>
      <c r="H1352" s="717"/>
      <c r="I1352" s="717"/>
      <c r="J1352" s="717"/>
      <c r="K1352" s="717"/>
      <c r="L1352" s="717"/>
      <c r="M1352" s="717"/>
      <c r="N1352" s="717"/>
      <c r="O1352" s="717"/>
      <c r="P1352" s="717"/>
      <c r="Q1352" s="717"/>
      <c r="R1352" s="717"/>
      <c r="S1352" s="717"/>
      <c r="T1352" s="717"/>
      <c r="U1352" s="717"/>
      <c r="V1352" s="717"/>
      <c r="W1352" s="717"/>
      <c r="X1352" s="717"/>
      <c r="Y1352" s="717"/>
      <c r="Z1352" s="717"/>
      <c r="AA1352" s="717"/>
      <c r="AB1352" s="717"/>
      <c r="AC1352" s="717"/>
      <c r="AD1352" s="717"/>
      <c r="AE1352" s="717"/>
      <c r="AF1352" s="717"/>
      <c r="AG1352" s="717"/>
      <c r="AH1352" s="7"/>
    </row>
    <row r="1353" spans="4:34" x14ac:dyDescent="0.25">
      <c r="D1353" s="489"/>
      <c r="E1353" s="16"/>
      <c r="F1353" s="587"/>
      <c r="G1353" s="587"/>
      <c r="H1353" s="587"/>
      <c r="I1353" s="722"/>
      <c r="J1353" s="722"/>
      <c r="K1353" s="722"/>
      <c r="L1353" s="587"/>
      <c r="M1353" s="587"/>
      <c r="N1353" s="587"/>
      <c r="O1353" s="723"/>
      <c r="P1353" s="723"/>
      <c r="Q1353" s="723"/>
      <c r="R1353" s="724"/>
      <c r="S1353" s="724"/>
      <c r="T1353" s="724"/>
      <c r="U1353" s="724"/>
      <c r="V1353" s="505"/>
      <c r="W1353" s="725"/>
      <c r="X1353" s="725"/>
      <c r="Y1353" s="725"/>
      <c r="Z1353" s="502"/>
      <c r="AA1353" s="502"/>
      <c r="AB1353" s="726" t="s">
        <v>17</v>
      </c>
      <c r="AC1353" s="726"/>
      <c r="AD1353" s="726"/>
      <c r="AE1353" s="726"/>
      <c r="AF1353" s="726"/>
      <c r="AG1353" s="726"/>
      <c r="AH1353" s="7"/>
    </row>
    <row r="1354" spans="4:34" x14ac:dyDescent="0.25">
      <c r="D1354" s="457"/>
      <c r="E1354" s="15"/>
      <c r="F1354" s="592"/>
      <c r="G1354" s="593"/>
      <c r="H1354" s="594"/>
      <c r="I1354" s="629"/>
      <c r="J1354" s="630"/>
      <c r="K1354" s="631"/>
      <c r="L1354" s="629"/>
      <c r="M1354" s="630"/>
      <c r="N1354" s="631"/>
      <c r="O1354" s="592"/>
      <c r="P1354" s="593"/>
      <c r="Q1354" s="594"/>
      <c r="R1354" s="592"/>
      <c r="S1354" s="593"/>
      <c r="T1354" s="593"/>
      <c r="U1354" s="594"/>
      <c r="V1354" s="504"/>
      <c r="W1354" s="595"/>
      <c r="X1354" s="596"/>
      <c r="Y1354" s="597"/>
      <c r="Z1354" s="502"/>
      <c r="AA1354" s="15"/>
      <c r="AB1354" s="592"/>
      <c r="AC1354" s="593"/>
      <c r="AD1354" s="593"/>
      <c r="AE1354" s="593"/>
      <c r="AF1354" s="593"/>
      <c r="AG1354" s="594"/>
      <c r="AH1354" s="7"/>
    </row>
    <row r="1355" spans="4:34" ht="15.75" x14ac:dyDescent="0.25">
      <c r="D1355" s="458"/>
      <c r="E1355" s="504"/>
      <c r="F1355" s="504"/>
      <c r="G1355" s="504"/>
      <c r="H1355" s="504"/>
      <c r="I1355" s="504"/>
      <c r="J1355" s="504"/>
      <c r="K1355" s="504"/>
      <c r="L1355" s="504"/>
      <c r="M1355" s="504"/>
      <c r="N1355" s="504"/>
      <c r="O1355" s="504"/>
      <c r="P1355" s="504"/>
      <c r="Q1355" s="504"/>
      <c r="R1355" s="504"/>
      <c r="S1355" s="504"/>
      <c r="T1355" s="504"/>
      <c r="U1355" s="504"/>
      <c r="V1355" s="666" t="s">
        <v>18</v>
      </c>
      <c r="W1355" s="666"/>
      <c r="X1355" s="666"/>
      <c r="Y1355" s="666"/>
      <c r="Z1355" s="666"/>
      <c r="AA1355" s="667"/>
      <c r="AB1355" s="600">
        <f>Y1369-AB1354</f>
        <v>24.88</v>
      </c>
      <c r="AC1355" s="601"/>
      <c r="AD1355" s="601"/>
      <c r="AE1355" s="601"/>
      <c r="AF1355" s="601"/>
      <c r="AG1355" s="602"/>
      <c r="AH1355" s="7"/>
    </row>
    <row r="1356" spans="4:34" x14ac:dyDescent="0.25">
      <c r="D1356" s="16"/>
      <c r="E1356" s="16"/>
      <c r="F1356" s="16"/>
      <c r="G1356" s="16"/>
      <c r="H1356" s="16"/>
      <c r="I1356" s="668" t="s">
        <v>19</v>
      </c>
      <c r="J1356" s="668"/>
      <c r="K1356" s="668"/>
      <c r="L1356" s="668"/>
      <c r="M1356" s="668"/>
      <c r="N1356" s="668"/>
      <c r="O1356" s="668"/>
      <c r="P1356" s="668"/>
      <c r="Q1356" s="668"/>
      <c r="R1356" s="668"/>
      <c r="S1356" s="668"/>
      <c r="T1356" s="668"/>
      <c r="U1356" s="668"/>
      <c r="V1356" s="668"/>
      <c r="W1356" s="668"/>
      <c r="X1356" s="668"/>
      <c r="Y1356" s="658"/>
      <c r="Z1356" s="658"/>
      <c r="AA1356" s="658"/>
      <c r="AB1356" s="658"/>
      <c r="AC1356" s="658"/>
      <c r="AD1356" s="658"/>
      <c r="AE1356" s="658"/>
      <c r="AF1356" s="16"/>
      <c r="AG1356" s="16"/>
      <c r="AH1356" s="7"/>
    </row>
    <row r="1357" spans="4:34" x14ac:dyDescent="0.25">
      <c r="D1357" s="15"/>
      <c r="E1357" s="16"/>
      <c r="F1357" s="16"/>
      <c r="G1357" s="16"/>
      <c r="H1357" s="16"/>
      <c r="I1357" s="653" t="s">
        <v>20</v>
      </c>
      <c r="J1357" s="654"/>
      <c r="K1357" s="653" t="s">
        <v>21</v>
      </c>
      <c r="L1357" s="654"/>
      <c r="M1357" s="653" t="s">
        <v>22</v>
      </c>
      <c r="N1357" s="654"/>
      <c r="O1357" s="653" t="s">
        <v>23</v>
      </c>
      <c r="P1357" s="654"/>
      <c r="Q1357" s="653" t="s">
        <v>24</v>
      </c>
      <c r="R1357" s="654"/>
      <c r="S1357" s="653" t="s">
        <v>25</v>
      </c>
      <c r="T1357" s="654"/>
      <c r="U1357" s="694" t="s">
        <v>26</v>
      </c>
      <c r="V1357" s="695"/>
      <c r="W1357" s="694" t="s">
        <v>47</v>
      </c>
      <c r="X1357" s="695"/>
      <c r="Y1357" s="696" t="s">
        <v>27</v>
      </c>
      <c r="Z1357" s="697"/>
      <c r="AA1357" s="697"/>
      <c r="AB1357" s="697"/>
      <c r="AC1357" s="697"/>
      <c r="AD1357" s="697"/>
      <c r="AE1357" s="698"/>
      <c r="AF1357" s="16"/>
      <c r="AG1357" s="16"/>
      <c r="AH1357" s="7"/>
    </row>
    <row r="1358" spans="4:34" ht="15.75" x14ac:dyDescent="0.25">
      <c r="D1358" s="504"/>
      <c r="E1358" s="16"/>
      <c r="F1358" s="16"/>
      <c r="G1358" s="16"/>
      <c r="H1358" s="16"/>
      <c r="I1358" s="562"/>
      <c r="J1358" s="563"/>
      <c r="K1358" s="562"/>
      <c r="L1358" s="563"/>
      <c r="M1358" s="562"/>
      <c r="N1358" s="563"/>
      <c r="O1358" s="562" t="s">
        <v>294</v>
      </c>
      <c r="P1358" s="563"/>
      <c r="Q1358" s="562" t="s">
        <v>43</v>
      </c>
      <c r="R1358" s="563"/>
      <c r="S1358" s="562" t="s">
        <v>48</v>
      </c>
      <c r="T1358" s="563"/>
      <c r="U1358" s="562" t="s">
        <v>28</v>
      </c>
      <c r="V1358" s="563"/>
      <c r="W1358" s="562"/>
      <c r="X1358" s="563"/>
      <c r="Y1358" s="580">
        <f>0.5+24.38</f>
        <v>24.88</v>
      </c>
      <c r="Z1358" s="581"/>
      <c r="AA1358" s="581"/>
      <c r="AB1358" s="581"/>
      <c r="AC1358" s="581"/>
      <c r="AD1358" s="581"/>
      <c r="AE1358" s="582"/>
      <c r="AF1358" s="16"/>
      <c r="AG1358" s="16"/>
      <c r="AH1358" s="7"/>
    </row>
    <row r="1359" spans="4:34" ht="15.75" x14ac:dyDescent="0.25">
      <c r="D1359" s="16"/>
      <c r="E1359" s="16"/>
      <c r="F1359" s="16"/>
      <c r="G1359" s="16"/>
      <c r="H1359" s="16"/>
      <c r="I1359" s="562"/>
      <c r="J1359" s="563"/>
      <c r="K1359" s="562"/>
      <c r="L1359" s="563"/>
      <c r="M1359" s="562"/>
      <c r="N1359" s="563"/>
      <c r="O1359" s="562"/>
      <c r="P1359" s="563"/>
      <c r="Q1359" s="562"/>
      <c r="R1359" s="563"/>
      <c r="S1359" s="562"/>
      <c r="T1359" s="563"/>
      <c r="U1359" s="562"/>
      <c r="V1359" s="563"/>
      <c r="W1359" s="562"/>
      <c r="X1359" s="563"/>
      <c r="Y1359" s="580"/>
      <c r="Z1359" s="581"/>
      <c r="AA1359" s="581"/>
      <c r="AB1359" s="581"/>
      <c r="AC1359" s="581"/>
      <c r="AD1359" s="581"/>
      <c r="AE1359" s="582"/>
      <c r="AF1359" s="16"/>
      <c r="AG1359" s="16"/>
      <c r="AH1359" s="7"/>
    </row>
    <row r="1360" spans="4:34" ht="15.75" x14ac:dyDescent="0.25">
      <c r="D1360" s="16"/>
      <c r="E1360" s="16"/>
      <c r="F1360" s="16"/>
      <c r="G1360" s="16"/>
      <c r="H1360" s="16"/>
      <c r="I1360" s="562"/>
      <c r="J1360" s="563"/>
      <c r="K1360" s="562"/>
      <c r="L1360" s="563"/>
      <c r="M1360" s="562"/>
      <c r="N1360" s="563"/>
      <c r="O1360" s="529"/>
      <c r="P1360" s="530"/>
      <c r="Q1360" s="562"/>
      <c r="R1360" s="563"/>
      <c r="S1360" s="562"/>
      <c r="T1360" s="563"/>
      <c r="U1360" s="562"/>
      <c r="V1360" s="563"/>
      <c r="W1360" s="562"/>
      <c r="X1360" s="563"/>
      <c r="Y1360" s="580"/>
      <c r="Z1360" s="581"/>
      <c r="AA1360" s="581"/>
      <c r="AB1360" s="581"/>
      <c r="AC1360" s="581"/>
      <c r="AD1360" s="581"/>
      <c r="AE1360" s="582"/>
      <c r="AF1360" s="16"/>
      <c r="AG1360" s="16"/>
      <c r="AH1360" s="7"/>
    </row>
    <row r="1361" spans="4:34" ht="15.75" x14ac:dyDescent="0.25">
      <c r="D1361" s="16"/>
      <c r="E1361" s="16"/>
      <c r="F1361" s="16"/>
      <c r="G1361" s="16"/>
      <c r="H1361" s="16"/>
      <c r="I1361" s="496"/>
      <c r="J1361" s="497"/>
      <c r="K1361" s="496"/>
      <c r="L1361" s="497"/>
      <c r="M1361" s="496"/>
      <c r="N1361" s="497"/>
      <c r="O1361" s="529"/>
      <c r="P1361" s="530"/>
      <c r="Q1361" s="562"/>
      <c r="R1361" s="563"/>
      <c r="S1361" s="562"/>
      <c r="T1361" s="563"/>
      <c r="U1361" s="562"/>
      <c r="V1361" s="563"/>
      <c r="W1361" s="562"/>
      <c r="X1361" s="563"/>
      <c r="Y1361" s="580"/>
      <c r="Z1361" s="581"/>
      <c r="AA1361" s="581"/>
      <c r="AB1361" s="581"/>
      <c r="AC1361" s="581"/>
      <c r="AD1361" s="581"/>
      <c r="AE1361" s="582"/>
      <c r="AF1361" s="16"/>
      <c r="AG1361" s="16"/>
      <c r="AH1361" s="7"/>
    </row>
    <row r="1362" spans="4:34" ht="15.75" x14ac:dyDescent="0.25">
      <c r="D1362" s="16"/>
      <c r="E1362" s="16"/>
      <c r="F1362" s="16"/>
      <c r="G1362" s="16"/>
      <c r="H1362" s="16"/>
      <c r="I1362" s="562"/>
      <c r="J1362" s="563"/>
      <c r="K1362" s="562"/>
      <c r="L1362" s="563"/>
      <c r="M1362" s="562"/>
      <c r="N1362" s="563"/>
      <c r="O1362" s="529"/>
      <c r="P1362" s="530"/>
      <c r="Q1362" s="529"/>
      <c r="R1362" s="530"/>
      <c r="S1362" s="529"/>
      <c r="T1362" s="530"/>
      <c r="U1362" s="529"/>
      <c r="V1362" s="530"/>
      <c r="W1362" s="562"/>
      <c r="X1362" s="563"/>
      <c r="Y1362" s="580"/>
      <c r="Z1362" s="581"/>
      <c r="AA1362" s="581"/>
      <c r="AB1362" s="581"/>
      <c r="AC1362" s="581"/>
      <c r="AD1362" s="581"/>
      <c r="AE1362" s="582"/>
      <c r="AF1362" s="16"/>
      <c r="AG1362" s="16"/>
      <c r="AH1362" s="7"/>
    </row>
    <row r="1363" spans="4:34" ht="15.75" x14ac:dyDescent="0.25">
      <c r="D1363" s="16"/>
      <c r="E1363" s="16"/>
      <c r="F1363" s="16"/>
      <c r="G1363" s="16"/>
      <c r="H1363" s="16"/>
      <c r="I1363" s="562"/>
      <c r="J1363" s="563"/>
      <c r="K1363" s="562"/>
      <c r="L1363" s="563"/>
      <c r="M1363" s="562"/>
      <c r="N1363" s="563"/>
      <c r="O1363" s="529"/>
      <c r="P1363" s="530"/>
      <c r="Q1363" s="529"/>
      <c r="R1363" s="530"/>
      <c r="S1363" s="529"/>
      <c r="T1363" s="530"/>
      <c r="U1363" s="529"/>
      <c r="V1363" s="530"/>
      <c r="W1363" s="562"/>
      <c r="X1363" s="563"/>
      <c r="Y1363" s="580"/>
      <c r="Z1363" s="581"/>
      <c r="AA1363" s="581"/>
      <c r="AB1363" s="581"/>
      <c r="AC1363" s="581"/>
      <c r="AD1363" s="581"/>
      <c r="AE1363" s="582"/>
      <c r="AF1363" s="16"/>
      <c r="AG1363" s="16"/>
      <c r="AH1363" s="7"/>
    </row>
    <row r="1364" spans="4:34" ht="15.75" x14ac:dyDescent="0.25">
      <c r="D1364" s="16"/>
      <c r="E1364" s="16"/>
      <c r="F1364" s="16"/>
      <c r="G1364" s="16"/>
      <c r="H1364" s="16"/>
      <c r="I1364" s="562"/>
      <c r="J1364" s="563"/>
      <c r="K1364" s="562"/>
      <c r="L1364" s="563"/>
      <c r="M1364" s="562"/>
      <c r="N1364" s="563"/>
      <c r="O1364" s="529"/>
      <c r="P1364" s="530"/>
      <c r="Q1364" s="529"/>
      <c r="R1364" s="530"/>
      <c r="S1364" s="529"/>
      <c r="T1364" s="530"/>
      <c r="U1364" s="529"/>
      <c r="V1364" s="530"/>
      <c r="W1364" s="562"/>
      <c r="X1364" s="563"/>
      <c r="Y1364" s="580"/>
      <c r="Z1364" s="581"/>
      <c r="AA1364" s="581"/>
      <c r="AB1364" s="581"/>
      <c r="AC1364" s="581"/>
      <c r="AD1364" s="581"/>
      <c r="AE1364" s="582"/>
      <c r="AF1364" s="16"/>
      <c r="AG1364" s="16"/>
      <c r="AH1364" s="7"/>
    </row>
    <row r="1365" spans="4:34" ht="15.75" x14ac:dyDescent="0.25">
      <c r="D1365" s="16"/>
      <c r="E1365" s="16"/>
      <c r="F1365" s="16"/>
      <c r="G1365" s="16"/>
      <c r="H1365" s="16"/>
      <c r="I1365" s="562"/>
      <c r="J1365" s="563"/>
      <c r="K1365" s="562"/>
      <c r="L1365" s="563"/>
      <c r="M1365" s="562"/>
      <c r="N1365" s="563"/>
      <c r="O1365" s="529"/>
      <c r="P1365" s="530"/>
      <c r="Q1365" s="529"/>
      <c r="R1365" s="530"/>
      <c r="S1365" s="529"/>
      <c r="T1365" s="530"/>
      <c r="U1365" s="529"/>
      <c r="V1365" s="530"/>
      <c r="W1365" s="562"/>
      <c r="X1365" s="563"/>
      <c r="Y1365" s="580"/>
      <c r="Z1365" s="581"/>
      <c r="AA1365" s="581"/>
      <c r="AB1365" s="581"/>
      <c r="AC1365" s="581"/>
      <c r="AD1365" s="581"/>
      <c r="AE1365" s="582"/>
      <c r="AF1365" s="16"/>
      <c r="AG1365" s="16"/>
      <c r="AH1365" s="7"/>
    </row>
    <row r="1366" spans="4:34" ht="15.75" x14ac:dyDescent="0.25">
      <c r="D1366" s="16"/>
      <c r="E1366" s="16"/>
      <c r="F1366" s="16"/>
      <c r="G1366" s="16"/>
      <c r="H1366" s="16"/>
      <c r="I1366" s="562"/>
      <c r="J1366" s="563"/>
      <c r="K1366" s="562"/>
      <c r="L1366" s="563"/>
      <c r="M1366" s="562"/>
      <c r="N1366" s="563"/>
      <c r="O1366" s="529"/>
      <c r="P1366" s="530"/>
      <c r="Q1366" s="529"/>
      <c r="R1366" s="530"/>
      <c r="S1366" s="529"/>
      <c r="T1366" s="530"/>
      <c r="U1366" s="529"/>
      <c r="V1366" s="530"/>
      <c r="W1366" s="562"/>
      <c r="X1366" s="563"/>
      <c r="Y1366" s="580"/>
      <c r="Z1366" s="581"/>
      <c r="AA1366" s="581"/>
      <c r="AB1366" s="581"/>
      <c r="AC1366" s="581"/>
      <c r="AD1366" s="581"/>
      <c r="AE1366" s="582"/>
      <c r="AF1366" s="16"/>
      <c r="AG1366" s="16"/>
      <c r="AH1366" s="7"/>
    </row>
    <row r="1367" spans="4:34" ht="15.75" x14ac:dyDescent="0.25">
      <c r="D1367" s="9"/>
      <c r="E1367" s="9"/>
      <c r="F1367" s="9"/>
      <c r="G1367" s="9"/>
      <c r="H1367" s="9"/>
      <c r="I1367" s="529"/>
      <c r="J1367" s="530"/>
      <c r="K1367" s="529"/>
      <c r="L1367" s="530"/>
      <c r="M1367" s="529"/>
      <c r="N1367" s="530"/>
      <c r="O1367" s="529"/>
      <c r="P1367" s="530"/>
      <c r="Q1367" s="529"/>
      <c r="R1367" s="530"/>
      <c r="S1367" s="529"/>
      <c r="T1367" s="530"/>
      <c r="U1367" s="529"/>
      <c r="V1367" s="530"/>
      <c r="W1367" s="529"/>
      <c r="X1367" s="530"/>
      <c r="Y1367" s="531"/>
      <c r="Z1367" s="532"/>
      <c r="AA1367" s="532"/>
      <c r="AB1367" s="532"/>
      <c r="AC1367" s="532"/>
      <c r="AD1367" s="532"/>
      <c r="AE1367" s="533"/>
      <c r="AF1367" s="16"/>
      <c r="AG1367" s="16"/>
      <c r="AH1367" s="7"/>
    </row>
    <row r="1368" spans="4:34" ht="15.75" x14ac:dyDescent="0.25">
      <c r="D1368" s="9"/>
      <c r="E1368" s="9"/>
      <c r="F1368" s="9"/>
      <c r="G1368" s="9"/>
      <c r="H1368" s="9"/>
      <c r="I1368" s="529"/>
      <c r="J1368" s="530"/>
      <c r="K1368" s="529"/>
      <c r="L1368" s="530"/>
      <c r="M1368" s="529"/>
      <c r="N1368" s="530"/>
      <c r="O1368" s="529"/>
      <c r="P1368" s="530"/>
      <c r="Q1368" s="529"/>
      <c r="R1368" s="530"/>
      <c r="S1368" s="529"/>
      <c r="T1368" s="530"/>
      <c r="U1368" s="529"/>
      <c r="V1368" s="530"/>
      <c r="W1368" s="529"/>
      <c r="X1368" s="530"/>
      <c r="Y1368" s="531"/>
      <c r="Z1368" s="532"/>
      <c r="AA1368" s="532"/>
      <c r="AB1368" s="532"/>
      <c r="AC1368" s="532"/>
      <c r="AD1368" s="532"/>
      <c r="AE1368" s="533"/>
      <c r="AF1368" s="16"/>
      <c r="AG1368" s="16"/>
      <c r="AH1368" s="7"/>
    </row>
    <row r="1369" spans="4:34" ht="16.5" thickBot="1" x14ac:dyDescent="0.3">
      <c r="D1369" s="9"/>
      <c r="E1369" s="9"/>
      <c r="F1369" s="9"/>
      <c r="G1369" s="9"/>
      <c r="H1369" s="9"/>
      <c r="I1369" s="534"/>
      <c r="J1369" s="535"/>
      <c r="K1369" s="534"/>
      <c r="L1369" s="535"/>
      <c r="M1369" s="534"/>
      <c r="N1369" s="535"/>
      <c r="O1369" s="534"/>
      <c r="P1369" s="535"/>
      <c r="Q1369" s="534"/>
      <c r="R1369" s="535"/>
      <c r="S1369" s="536"/>
      <c r="T1369" s="537"/>
      <c r="U1369" s="538" t="s">
        <v>29</v>
      </c>
      <c r="V1369" s="539"/>
      <c r="W1369" s="539"/>
      <c r="X1369" s="540"/>
      <c r="Y1369" s="541">
        <f>SUM(Y1358:AE1368)</f>
        <v>24.88</v>
      </c>
      <c r="Z1369" s="542"/>
      <c r="AA1369" s="542"/>
      <c r="AB1369" s="542"/>
      <c r="AC1369" s="542"/>
      <c r="AD1369" s="542"/>
      <c r="AE1369" s="543"/>
      <c r="AF1369" s="9"/>
      <c r="AG1369" s="16"/>
      <c r="AH1369" s="7"/>
    </row>
    <row r="1370" spans="4:34" ht="15.75" thickBot="1" x14ac:dyDescent="0.3">
      <c r="D1370" s="9"/>
      <c r="E1370" s="9"/>
      <c r="F1370" s="9"/>
      <c r="G1370" s="9"/>
      <c r="H1370" s="544" t="s">
        <v>30</v>
      </c>
      <c r="I1370" s="545"/>
      <c r="J1370" s="545"/>
      <c r="K1370" s="545"/>
      <c r="L1370" s="545"/>
      <c r="M1370" s="545"/>
      <c r="N1370" s="545"/>
      <c r="O1370" s="545"/>
      <c r="P1370" s="545"/>
      <c r="Q1370" s="545"/>
      <c r="R1370" s="545"/>
      <c r="S1370" s="546"/>
      <c r="T1370" s="22"/>
      <c r="U1370" s="544" t="s">
        <v>31</v>
      </c>
      <c r="V1370" s="545"/>
      <c r="W1370" s="545"/>
      <c r="X1370" s="545"/>
      <c r="Y1370" s="545"/>
      <c r="Z1370" s="545"/>
      <c r="AA1370" s="545"/>
      <c r="AB1370" s="545"/>
      <c r="AC1370" s="545"/>
      <c r="AD1370" s="545"/>
      <c r="AE1370" s="545"/>
      <c r="AF1370" s="546"/>
      <c r="AG1370" s="16"/>
      <c r="AH1370" s="7"/>
    </row>
    <row r="1371" spans="4:34" x14ac:dyDescent="0.25">
      <c r="D1371" s="9"/>
      <c r="E1371" s="218"/>
      <c r="F1371" s="218"/>
      <c r="G1371" s="218"/>
      <c r="H1371" s="547"/>
      <c r="I1371" s="548"/>
      <c r="J1371" s="548"/>
      <c r="K1371" s="548"/>
      <c r="L1371" s="548"/>
      <c r="M1371" s="548"/>
      <c r="N1371" s="548"/>
      <c r="O1371" s="548"/>
      <c r="P1371" s="548"/>
      <c r="Q1371" s="548"/>
      <c r="R1371" s="548"/>
      <c r="S1371" s="549"/>
      <c r="T1371" s="493"/>
      <c r="U1371" s="547"/>
      <c r="V1371" s="548"/>
      <c r="W1371" s="548"/>
      <c r="X1371" s="548"/>
      <c r="Y1371" s="548"/>
      <c r="Z1371" s="548"/>
      <c r="AA1371" s="548"/>
      <c r="AB1371" s="548"/>
      <c r="AC1371" s="548"/>
      <c r="AD1371" s="548"/>
      <c r="AE1371" s="548"/>
      <c r="AF1371" s="549"/>
      <c r="AG1371" s="15"/>
      <c r="AH1371" s="7"/>
    </row>
    <row r="1372" spans="4:34" x14ac:dyDescent="0.25">
      <c r="D1372" s="9"/>
      <c r="E1372" s="218"/>
      <c r="F1372" s="218"/>
      <c r="G1372" s="218"/>
      <c r="H1372" s="550"/>
      <c r="I1372" s="551"/>
      <c r="J1372" s="551"/>
      <c r="K1372" s="551"/>
      <c r="L1372" s="551"/>
      <c r="M1372" s="551"/>
      <c r="N1372" s="551"/>
      <c r="O1372" s="551"/>
      <c r="P1372" s="551"/>
      <c r="Q1372" s="551"/>
      <c r="R1372" s="551"/>
      <c r="S1372" s="552"/>
      <c r="T1372" s="493"/>
      <c r="U1372" s="550"/>
      <c r="V1372" s="551"/>
      <c r="W1372" s="551"/>
      <c r="X1372" s="551"/>
      <c r="Y1372" s="551"/>
      <c r="Z1372" s="551"/>
      <c r="AA1372" s="551"/>
      <c r="AB1372" s="551"/>
      <c r="AC1372" s="551"/>
      <c r="AD1372" s="551"/>
      <c r="AE1372" s="551"/>
      <c r="AF1372" s="552"/>
      <c r="AG1372" s="15"/>
      <c r="AH1372" s="7"/>
    </row>
    <row r="1373" spans="4:34" x14ac:dyDescent="0.25">
      <c r="D1373" s="9"/>
      <c r="E1373" s="218"/>
      <c r="F1373" s="218"/>
      <c r="G1373" s="218"/>
      <c r="H1373" s="550"/>
      <c r="I1373" s="551"/>
      <c r="J1373" s="551"/>
      <c r="K1373" s="551"/>
      <c r="L1373" s="551"/>
      <c r="M1373" s="551"/>
      <c r="N1373" s="551"/>
      <c r="O1373" s="551"/>
      <c r="P1373" s="551"/>
      <c r="Q1373" s="551"/>
      <c r="R1373" s="551"/>
      <c r="S1373" s="552"/>
      <c r="T1373" s="493"/>
      <c r="U1373" s="550"/>
      <c r="V1373" s="551"/>
      <c r="W1373" s="551"/>
      <c r="X1373" s="551"/>
      <c r="Y1373" s="551"/>
      <c r="Z1373" s="551"/>
      <c r="AA1373" s="551"/>
      <c r="AB1373" s="551"/>
      <c r="AC1373" s="551"/>
      <c r="AD1373" s="551"/>
      <c r="AE1373" s="551"/>
      <c r="AF1373" s="552"/>
      <c r="AG1373" s="15"/>
      <c r="AH1373" s="7"/>
    </row>
    <row r="1374" spans="4:34" ht="15.75" thickBot="1" x14ac:dyDescent="0.3">
      <c r="D1374" s="9"/>
      <c r="E1374" s="218"/>
      <c r="F1374" s="218"/>
      <c r="G1374" s="218"/>
      <c r="H1374" s="553"/>
      <c r="I1374" s="554"/>
      <c r="J1374" s="554"/>
      <c r="K1374" s="554"/>
      <c r="L1374" s="554"/>
      <c r="M1374" s="554"/>
      <c r="N1374" s="554"/>
      <c r="O1374" s="554"/>
      <c r="P1374" s="554"/>
      <c r="Q1374" s="554"/>
      <c r="R1374" s="554"/>
      <c r="S1374" s="555"/>
      <c r="T1374" s="493"/>
      <c r="U1374" s="553"/>
      <c r="V1374" s="554"/>
      <c r="W1374" s="554"/>
      <c r="X1374" s="554"/>
      <c r="Y1374" s="554"/>
      <c r="Z1374" s="554"/>
      <c r="AA1374" s="554"/>
      <c r="AB1374" s="554"/>
      <c r="AC1374" s="554"/>
      <c r="AD1374" s="554"/>
      <c r="AE1374" s="554"/>
      <c r="AF1374" s="555"/>
      <c r="AG1374" s="15"/>
      <c r="AH1374" s="7"/>
    </row>
    <row r="1375" spans="4:34" ht="15.75" thickBot="1" x14ac:dyDescent="0.3">
      <c r="D1375" s="9"/>
      <c r="E1375" s="218"/>
      <c r="F1375" s="218"/>
      <c r="G1375" s="218"/>
      <c r="H1375" s="517" t="s">
        <v>32</v>
      </c>
      <c r="I1375" s="518"/>
      <c r="J1375" s="518"/>
      <c r="K1375" s="643">
        <v>45688</v>
      </c>
      <c r="L1375" s="643"/>
      <c r="M1375" s="643"/>
      <c r="N1375" s="643"/>
      <c r="O1375" s="643"/>
      <c r="P1375" s="643"/>
      <c r="Q1375" s="643"/>
      <c r="R1375" s="643"/>
      <c r="S1375" s="644"/>
      <c r="T1375" s="493"/>
      <c r="U1375" s="517" t="s">
        <v>32</v>
      </c>
      <c r="V1375" s="518"/>
      <c r="W1375" s="518"/>
      <c r="X1375" s="521"/>
      <c r="Y1375" s="521"/>
      <c r="Z1375" s="521"/>
      <c r="AA1375" s="521"/>
      <c r="AB1375" s="521"/>
      <c r="AC1375" s="521"/>
      <c r="AD1375" s="521"/>
      <c r="AE1375" s="521"/>
      <c r="AF1375" s="522"/>
      <c r="AG1375" s="15"/>
      <c r="AH1375" s="7"/>
    </row>
    <row r="1376" spans="4:34" ht="15.75" thickBot="1" x14ac:dyDescent="0.3">
      <c r="D1376" s="218"/>
      <c r="E1376" s="218"/>
      <c r="F1376" s="218"/>
      <c r="G1376" s="218"/>
      <c r="H1376" s="523" t="s">
        <v>33</v>
      </c>
      <c r="I1376" s="524"/>
      <c r="J1376" s="524"/>
      <c r="K1376" s="524"/>
      <c r="L1376" s="524"/>
      <c r="M1376" s="524"/>
      <c r="N1376" s="524"/>
      <c r="O1376" s="524"/>
      <c r="P1376" s="524"/>
      <c r="Q1376" s="524"/>
      <c r="R1376" s="524"/>
      <c r="S1376" s="525"/>
      <c r="T1376" s="7"/>
      <c r="U1376" s="523" t="s">
        <v>34</v>
      </c>
      <c r="V1376" s="524"/>
      <c r="W1376" s="524"/>
      <c r="X1376" s="524"/>
      <c r="Y1376" s="524"/>
      <c r="Z1376" s="524"/>
      <c r="AA1376" s="524"/>
      <c r="AB1376" s="524"/>
      <c r="AC1376" s="524"/>
      <c r="AD1376" s="524"/>
      <c r="AE1376" s="524"/>
      <c r="AF1376" s="525"/>
      <c r="AG1376" s="15"/>
      <c r="AH1376" s="7"/>
    </row>
    <row r="1377" spans="4:34" x14ac:dyDescent="0.25">
      <c r="D1377" s="218"/>
      <c r="E1377" s="218"/>
      <c r="F1377" s="218"/>
      <c r="G1377" s="218"/>
      <c r="H1377" s="526"/>
      <c r="I1377" s="527"/>
      <c r="J1377" s="527"/>
      <c r="K1377" s="527"/>
      <c r="L1377" s="527"/>
      <c r="M1377" s="527"/>
      <c r="N1377" s="527"/>
      <c r="O1377" s="527"/>
      <c r="P1377" s="527"/>
      <c r="Q1377" s="527"/>
      <c r="R1377" s="527"/>
      <c r="S1377" s="528"/>
      <c r="T1377" s="7"/>
      <c r="U1377" s="526"/>
      <c r="V1377" s="527"/>
      <c r="W1377" s="527"/>
      <c r="X1377" s="527"/>
      <c r="Y1377" s="527"/>
      <c r="Z1377" s="527"/>
      <c r="AA1377" s="527"/>
      <c r="AB1377" s="527"/>
      <c r="AC1377" s="527"/>
      <c r="AD1377" s="527"/>
      <c r="AE1377" s="527"/>
      <c r="AF1377" s="528"/>
      <c r="AG1377" s="15"/>
      <c r="AH1377" s="7"/>
    </row>
    <row r="1378" spans="4:34" x14ac:dyDescent="0.25">
      <c r="D1378" s="218"/>
      <c r="E1378" s="218"/>
      <c r="F1378" s="218"/>
      <c r="G1378" s="218"/>
      <c r="H1378" s="556"/>
      <c r="I1378" s="557"/>
      <c r="J1378" s="557"/>
      <c r="K1378" s="557"/>
      <c r="L1378" s="557"/>
      <c r="M1378" s="557"/>
      <c r="N1378" s="557"/>
      <c r="O1378" s="557"/>
      <c r="P1378" s="557"/>
      <c r="Q1378" s="557"/>
      <c r="R1378" s="557"/>
      <c r="S1378" s="558"/>
      <c r="T1378" s="7"/>
      <c r="U1378" s="556"/>
      <c r="V1378" s="557"/>
      <c r="W1378" s="557"/>
      <c r="X1378" s="557"/>
      <c r="Y1378" s="557"/>
      <c r="Z1378" s="557"/>
      <c r="AA1378" s="557"/>
      <c r="AB1378" s="557"/>
      <c r="AC1378" s="557"/>
      <c r="AD1378" s="557"/>
      <c r="AE1378" s="557"/>
      <c r="AF1378" s="558"/>
      <c r="AG1378" s="218"/>
      <c r="AH1378" s="7"/>
    </row>
    <row r="1379" spans="4:34" x14ac:dyDescent="0.25">
      <c r="D1379" s="218"/>
      <c r="E1379" s="218"/>
      <c r="F1379" s="218"/>
      <c r="G1379" s="218"/>
      <c r="H1379" s="556"/>
      <c r="I1379" s="557"/>
      <c r="J1379" s="557"/>
      <c r="K1379" s="557"/>
      <c r="L1379" s="557"/>
      <c r="M1379" s="557"/>
      <c r="N1379" s="557"/>
      <c r="O1379" s="557"/>
      <c r="P1379" s="557"/>
      <c r="Q1379" s="557"/>
      <c r="R1379" s="557"/>
      <c r="S1379" s="558"/>
      <c r="T1379" s="7"/>
      <c r="U1379" s="556"/>
      <c r="V1379" s="557"/>
      <c r="W1379" s="557"/>
      <c r="X1379" s="557"/>
      <c r="Y1379" s="557"/>
      <c r="Z1379" s="557"/>
      <c r="AA1379" s="557"/>
      <c r="AB1379" s="557"/>
      <c r="AC1379" s="557"/>
      <c r="AD1379" s="557"/>
      <c r="AE1379" s="557"/>
      <c r="AF1379" s="558"/>
      <c r="AG1379" s="218"/>
      <c r="AH1379" s="7"/>
    </row>
    <row r="1380" spans="4:34" ht="15.75" thickBot="1" x14ac:dyDescent="0.3">
      <c r="D1380" s="218"/>
      <c r="E1380" s="218"/>
      <c r="F1380" s="218"/>
      <c r="G1380" s="218"/>
      <c r="H1380" s="559"/>
      <c r="I1380" s="560"/>
      <c r="J1380" s="560"/>
      <c r="K1380" s="560"/>
      <c r="L1380" s="560"/>
      <c r="M1380" s="560"/>
      <c r="N1380" s="560"/>
      <c r="O1380" s="560"/>
      <c r="P1380" s="560"/>
      <c r="Q1380" s="560"/>
      <c r="R1380" s="560"/>
      <c r="S1380" s="561"/>
      <c r="T1380" s="7"/>
      <c r="U1380" s="559"/>
      <c r="V1380" s="560"/>
      <c r="W1380" s="560"/>
      <c r="X1380" s="560"/>
      <c r="Y1380" s="560"/>
      <c r="Z1380" s="560"/>
      <c r="AA1380" s="560"/>
      <c r="AB1380" s="560"/>
      <c r="AC1380" s="560"/>
      <c r="AD1380" s="560"/>
      <c r="AE1380" s="560"/>
      <c r="AF1380" s="561"/>
      <c r="AG1380" s="218"/>
      <c r="AH1380" s="7"/>
    </row>
    <row r="1381" spans="4:34" ht="15.75" thickBot="1" x14ac:dyDescent="0.3">
      <c r="D1381" s="218"/>
      <c r="E1381" s="218"/>
      <c r="F1381" s="218"/>
      <c r="G1381" s="493"/>
      <c r="H1381" s="517" t="s">
        <v>32</v>
      </c>
      <c r="I1381" s="518"/>
      <c r="J1381" s="518"/>
      <c r="K1381" s="521"/>
      <c r="L1381" s="521"/>
      <c r="M1381" s="521"/>
      <c r="N1381" s="521"/>
      <c r="O1381" s="521"/>
      <c r="P1381" s="521"/>
      <c r="Q1381" s="521"/>
      <c r="R1381" s="521"/>
      <c r="S1381" s="522"/>
      <c r="T1381" s="35"/>
      <c r="U1381" s="517" t="s">
        <v>32</v>
      </c>
      <c r="V1381" s="518"/>
      <c r="W1381" s="518"/>
      <c r="X1381" s="521"/>
      <c r="Y1381" s="521"/>
      <c r="Z1381" s="521"/>
      <c r="AA1381" s="521"/>
      <c r="AB1381" s="521"/>
      <c r="AC1381" s="521"/>
      <c r="AD1381" s="521"/>
      <c r="AE1381" s="521"/>
      <c r="AF1381" s="522"/>
      <c r="AG1381" s="218"/>
    </row>
    <row r="1382" spans="4:34" x14ac:dyDescent="0.25"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</row>
    <row r="1383" spans="4:34" x14ac:dyDescent="0.25"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</row>
    <row r="1384" spans="4:34" x14ac:dyDescent="0.25"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</row>
    <row r="1385" spans="4:34" x14ac:dyDescent="0.25"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</row>
    <row r="1386" spans="4:34" x14ac:dyDescent="0.25">
      <c r="D1386" s="7"/>
      <c r="E1386" s="7"/>
      <c r="F1386" s="7"/>
      <c r="G1386" s="620" t="s">
        <v>36</v>
      </c>
      <c r="H1386" s="620"/>
      <c r="I1386" s="620"/>
      <c r="J1386" s="620"/>
      <c r="K1386" s="620"/>
      <c r="L1386" s="620"/>
      <c r="M1386" s="620"/>
      <c r="N1386" s="620"/>
      <c r="O1386" s="620"/>
      <c r="P1386" s="620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</row>
    <row r="1387" spans="4:34" x14ac:dyDescent="0.25">
      <c r="D1387" s="505"/>
      <c r="E1387" s="491"/>
      <c r="F1387" s="566" t="s">
        <v>0</v>
      </c>
      <c r="G1387" s="566"/>
      <c r="H1387" s="566"/>
      <c r="I1387" s="566"/>
      <c r="J1387" s="566"/>
      <c r="K1387" s="566"/>
      <c r="L1387" s="566"/>
      <c r="M1387" s="566"/>
      <c r="N1387" s="566"/>
      <c r="O1387" s="566"/>
      <c r="P1387" s="10"/>
      <c r="Q1387" s="490"/>
      <c r="R1387" s="490"/>
      <c r="S1387" s="490"/>
      <c r="T1387" s="490"/>
      <c r="U1387" s="490"/>
      <c r="V1387" s="490"/>
      <c r="W1387" s="490"/>
      <c r="X1387" s="9"/>
      <c r="Y1387" s="9"/>
      <c r="Z1387" s="218"/>
      <c r="AA1387" s="9"/>
      <c r="AB1387" s="9"/>
      <c r="AC1387" s="9"/>
      <c r="AD1387" s="9"/>
      <c r="AE1387" s="9"/>
      <c r="AF1387" s="9"/>
      <c r="AG1387" s="9"/>
    </row>
    <row r="1388" spans="4:34" x14ac:dyDescent="0.25">
      <c r="D1388" s="492"/>
      <c r="E1388" s="566" t="s">
        <v>1</v>
      </c>
      <c r="F1388" s="566"/>
      <c r="G1388" s="566"/>
      <c r="H1388" s="566"/>
      <c r="I1388" s="566"/>
      <c r="J1388" s="566"/>
      <c r="K1388" s="566"/>
      <c r="L1388" s="566"/>
      <c r="M1388" s="566"/>
      <c r="N1388" s="566"/>
      <c r="O1388" s="566"/>
      <c r="P1388" s="10"/>
      <c r="Q1388" s="11"/>
      <c r="R1388" s="11"/>
      <c r="S1388" s="218"/>
      <c r="T1388" s="493"/>
      <c r="U1388" s="493"/>
      <c r="V1388" s="493"/>
      <c r="W1388" s="583" t="s">
        <v>2</v>
      </c>
      <c r="X1388" s="583"/>
      <c r="Y1388" s="583"/>
      <c r="Z1388" s="12" t="s">
        <v>456</v>
      </c>
      <c r="AA1388" s="499" t="s">
        <v>46</v>
      </c>
      <c r="AB1388" s="621" t="s">
        <v>383</v>
      </c>
      <c r="AC1388" s="621"/>
      <c r="AD1388" s="621"/>
      <c r="AE1388" s="11" t="s">
        <v>3</v>
      </c>
      <c r="AF1388" s="622">
        <v>2025</v>
      </c>
      <c r="AG1388" s="622"/>
    </row>
    <row r="1389" spans="4:34" x14ac:dyDescent="0.25">
      <c r="D1389" s="29"/>
      <c r="E1389" s="566" t="s">
        <v>4</v>
      </c>
      <c r="F1389" s="566"/>
      <c r="G1389" s="566"/>
      <c r="H1389" s="566"/>
      <c r="I1389" s="566"/>
      <c r="J1389" s="566"/>
      <c r="K1389" s="566"/>
      <c r="L1389" s="566"/>
      <c r="M1389" s="566"/>
      <c r="N1389" s="566"/>
      <c r="O1389" s="566"/>
      <c r="P1389" s="10"/>
      <c r="Q1389" s="490"/>
      <c r="R1389" s="499"/>
      <c r="S1389" s="499"/>
      <c r="T1389" s="499"/>
      <c r="U1389" s="499"/>
      <c r="V1389" s="499"/>
      <c r="W1389" s="499"/>
      <c r="X1389" s="499"/>
      <c r="Y1389" s="499"/>
      <c r="Z1389" s="493"/>
      <c r="AA1389" s="499"/>
      <c r="AB1389" s="9"/>
      <c r="AC1389" s="9"/>
      <c r="AD1389" s="9"/>
      <c r="AE1389" s="9"/>
      <c r="AF1389" s="9"/>
      <c r="AG1389" s="9"/>
    </row>
    <row r="1390" spans="4:34" x14ac:dyDescent="0.25">
      <c r="D1390" s="29"/>
      <c r="E1390" s="632" t="s">
        <v>5</v>
      </c>
      <c r="F1390" s="632"/>
      <c r="G1390" s="632"/>
      <c r="H1390" s="632"/>
      <c r="I1390" s="632"/>
      <c r="J1390" s="632"/>
      <c r="K1390" s="632"/>
      <c r="L1390" s="632"/>
      <c r="M1390" s="632"/>
      <c r="N1390" s="632"/>
      <c r="O1390" s="632"/>
      <c r="P1390" s="10"/>
      <c r="Q1390" s="490"/>
      <c r="R1390" s="490"/>
      <c r="S1390" s="490"/>
      <c r="T1390" s="490"/>
      <c r="U1390" s="490"/>
      <c r="V1390" s="490"/>
      <c r="W1390" s="490"/>
      <c r="X1390" s="9"/>
      <c r="Y1390" s="9"/>
      <c r="Z1390" s="218"/>
      <c r="AA1390" s="9"/>
      <c r="AB1390" s="9"/>
      <c r="AC1390" s="9"/>
      <c r="AD1390" s="9"/>
      <c r="AE1390" s="9"/>
      <c r="AF1390" s="9"/>
      <c r="AG1390" s="9"/>
    </row>
    <row r="1391" spans="4:34" ht="15.75" customHeight="1" x14ac:dyDescent="0.25">
      <c r="D1391" s="4"/>
      <c r="E1391" s="633"/>
      <c r="F1391" s="633"/>
      <c r="G1391" s="633"/>
      <c r="H1391" s="633"/>
      <c r="I1391" s="633"/>
      <c r="J1391" s="633"/>
      <c r="K1391" s="633"/>
      <c r="L1391" s="633"/>
      <c r="M1391" s="633"/>
      <c r="N1391" s="633"/>
      <c r="O1391" s="633"/>
      <c r="P1391" s="624" t="s">
        <v>6</v>
      </c>
      <c r="Q1391" s="624"/>
      <c r="R1391" s="624"/>
      <c r="S1391" s="624"/>
      <c r="T1391" s="624"/>
      <c r="U1391" s="624"/>
      <c r="V1391" s="624"/>
      <c r="W1391" s="624"/>
      <c r="X1391" s="624"/>
      <c r="Y1391" s="624"/>
      <c r="Z1391" s="625" t="s">
        <v>485</v>
      </c>
      <c r="AA1391" s="625"/>
      <c r="AB1391" s="625"/>
      <c r="AC1391" s="13"/>
      <c r="AD1391" s="13"/>
      <c r="AE1391" s="13"/>
      <c r="AF1391" s="13"/>
      <c r="AG1391" s="13"/>
    </row>
    <row r="1392" spans="4:34" x14ac:dyDescent="0.25">
      <c r="D1392" s="218"/>
      <c r="E1392" s="612"/>
      <c r="F1392" s="612"/>
      <c r="G1392" s="612"/>
      <c r="H1392" s="612"/>
      <c r="I1392" s="612"/>
      <c r="J1392" s="612"/>
      <c r="K1392" s="612"/>
      <c r="L1392" s="612"/>
      <c r="M1392" s="612"/>
      <c r="N1392" s="612"/>
      <c r="O1392" s="612"/>
      <c r="P1392" s="14"/>
      <c r="Q1392" s="14"/>
      <c r="R1392" s="493"/>
      <c r="S1392" s="493"/>
      <c r="T1392" s="498"/>
      <c r="U1392" s="11"/>
      <c r="V1392" s="11"/>
      <c r="W1392" s="9"/>
      <c r="X1392" s="9"/>
      <c r="Y1392" s="9"/>
      <c r="Z1392" s="218"/>
      <c r="AA1392" s="9"/>
      <c r="AB1392" s="9"/>
      <c r="AC1392" s="9"/>
      <c r="AD1392" s="9"/>
      <c r="AE1392" s="9"/>
      <c r="AF1392" s="9"/>
      <c r="AG1392" s="9"/>
    </row>
    <row r="1393" spans="4:33" ht="12.75" customHeight="1" x14ac:dyDescent="0.25">
      <c r="D1393" s="218"/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23"/>
      <c r="V1393" s="23"/>
      <c r="W1393" s="613" t="s">
        <v>7</v>
      </c>
      <c r="X1393" s="613"/>
      <c r="Y1393" s="613"/>
      <c r="Z1393" s="613"/>
      <c r="AA1393" s="613"/>
      <c r="AB1393" s="614">
        <f>AB1404</f>
        <v>340.92</v>
      </c>
      <c r="AC1393" s="614"/>
      <c r="AD1393" s="614"/>
      <c r="AE1393" s="614"/>
      <c r="AF1393" s="614"/>
      <c r="AG1393" s="614"/>
    </row>
    <row r="1394" spans="4:33" x14ac:dyDescent="0.25">
      <c r="D1394" s="5"/>
      <c r="E1394" s="615" t="s">
        <v>8</v>
      </c>
      <c r="F1394" s="615"/>
      <c r="G1394" s="615"/>
      <c r="H1394" s="615"/>
      <c r="I1394" s="615"/>
      <c r="J1394" s="616" t="s">
        <v>9</v>
      </c>
      <c r="K1394" s="616"/>
      <c r="L1394" s="616"/>
      <c r="M1394" s="616"/>
      <c r="N1394" s="616"/>
      <c r="O1394" s="616"/>
      <c r="P1394" s="616"/>
      <c r="Q1394" s="616"/>
      <c r="R1394" s="616"/>
      <c r="S1394" s="499"/>
      <c r="T1394" s="499"/>
      <c r="U1394" s="499"/>
      <c r="V1394" s="499"/>
      <c r="W1394" s="9"/>
      <c r="X1394" s="9"/>
      <c r="Y1394" s="9"/>
      <c r="Z1394" s="218"/>
      <c r="AA1394" s="218"/>
      <c r="AB1394" s="218"/>
      <c r="AC1394" s="9"/>
      <c r="AD1394" s="9"/>
      <c r="AE1394" s="9"/>
      <c r="AF1394" s="9"/>
      <c r="AG1394" s="9"/>
    </row>
    <row r="1395" spans="4:33" ht="18" x14ac:dyDescent="0.25">
      <c r="D1395" s="6"/>
      <c r="E1395" s="617" t="s">
        <v>10</v>
      </c>
      <c r="F1395" s="617"/>
      <c r="G1395" s="617"/>
      <c r="H1395" s="617"/>
      <c r="I1395" s="617"/>
      <c r="J1395" s="617"/>
      <c r="K1395" s="617"/>
      <c r="L1395" s="652" t="s">
        <v>381</v>
      </c>
      <c r="M1395" s="652"/>
      <c r="N1395" s="652"/>
      <c r="O1395" s="652"/>
      <c r="P1395" s="652"/>
      <c r="Q1395" s="652"/>
      <c r="R1395" s="652"/>
      <c r="S1395" s="652"/>
      <c r="T1395" s="652"/>
      <c r="U1395" s="652"/>
      <c r="V1395" s="652"/>
      <c r="W1395" s="652"/>
      <c r="X1395" s="652"/>
      <c r="Y1395" s="652"/>
      <c r="Z1395" s="551" t="s">
        <v>11</v>
      </c>
      <c r="AA1395" s="551"/>
      <c r="AB1395" s="551"/>
      <c r="AC1395" s="551"/>
      <c r="AD1395" s="619"/>
      <c r="AE1395" s="619"/>
      <c r="AF1395" s="619"/>
      <c r="AG1395" s="619"/>
    </row>
    <row r="1396" spans="4:33" ht="15" customHeight="1" x14ac:dyDescent="0.25">
      <c r="D1396" s="14"/>
      <c r="E1396" s="617" t="s">
        <v>12</v>
      </c>
      <c r="F1396" s="617"/>
      <c r="G1396" s="617"/>
      <c r="H1396" s="617"/>
      <c r="I1396" s="617"/>
      <c r="J1396" s="551"/>
      <c r="K1396" s="551"/>
      <c r="L1396" s="551"/>
      <c r="M1396" s="551"/>
      <c r="N1396" s="551"/>
      <c r="O1396" s="551"/>
      <c r="P1396" s="551"/>
      <c r="Q1396" s="551"/>
      <c r="R1396" s="551"/>
      <c r="S1396" s="551"/>
      <c r="T1396" s="551"/>
      <c r="U1396" s="551"/>
      <c r="V1396" s="551"/>
      <c r="W1396" s="551"/>
      <c r="X1396" s="551"/>
      <c r="Y1396" s="493"/>
      <c r="Z1396" s="551" t="s">
        <v>11</v>
      </c>
      <c r="AA1396" s="551"/>
      <c r="AB1396" s="551"/>
      <c r="AC1396" s="551"/>
      <c r="AD1396" s="619"/>
      <c r="AE1396" s="619"/>
      <c r="AF1396" s="619"/>
      <c r="AG1396" s="619"/>
    </row>
    <row r="1397" spans="4:33" x14ac:dyDescent="0.25">
      <c r="D1397" s="74"/>
      <c r="E1397" s="764" t="s">
        <v>13</v>
      </c>
      <c r="F1397" s="764"/>
      <c r="G1397" s="764"/>
      <c r="H1397" s="764"/>
      <c r="I1397" s="764"/>
      <c r="J1397" s="646" t="s">
        <v>463</v>
      </c>
      <c r="K1397" s="646"/>
      <c r="L1397" s="646"/>
      <c r="M1397" s="646"/>
      <c r="N1397" s="646"/>
      <c r="O1397" s="646"/>
      <c r="P1397" s="646"/>
      <c r="Q1397" s="646"/>
      <c r="R1397" s="646"/>
      <c r="S1397" s="646"/>
      <c r="T1397" s="646"/>
      <c r="U1397" s="646"/>
      <c r="V1397" s="646"/>
      <c r="W1397" s="646"/>
      <c r="X1397" s="646"/>
      <c r="Y1397" s="646"/>
      <c r="Z1397" s="646"/>
      <c r="AA1397" s="646"/>
      <c r="AB1397" s="646"/>
      <c r="AC1397" s="646"/>
      <c r="AD1397" s="646"/>
      <c r="AE1397" s="646"/>
      <c r="AF1397" s="646"/>
      <c r="AG1397" s="646"/>
    </row>
    <row r="1398" spans="4:33" ht="23.25" customHeight="1" x14ac:dyDescent="0.25">
      <c r="D1398" s="218"/>
      <c r="E1398" s="551" t="s">
        <v>14</v>
      </c>
      <c r="F1398" s="551"/>
      <c r="G1398" s="551"/>
      <c r="H1398" s="551"/>
      <c r="I1398" s="551"/>
      <c r="J1398" s="763" t="s">
        <v>462</v>
      </c>
      <c r="K1398" s="763"/>
      <c r="L1398" s="763"/>
      <c r="M1398" s="763"/>
      <c r="N1398" s="763"/>
      <c r="O1398" s="763"/>
      <c r="P1398" s="763"/>
      <c r="Q1398" s="763"/>
      <c r="R1398" s="763"/>
      <c r="S1398" s="763"/>
      <c r="T1398" s="763"/>
      <c r="U1398" s="763"/>
      <c r="V1398" s="763"/>
      <c r="W1398" s="763"/>
      <c r="X1398" s="763"/>
      <c r="Y1398" s="763"/>
      <c r="Z1398" s="763"/>
      <c r="AA1398" s="763"/>
      <c r="AB1398" s="763"/>
      <c r="AC1398" s="763"/>
      <c r="AD1398" s="763"/>
      <c r="AE1398" s="763"/>
      <c r="AF1398" s="763"/>
      <c r="AG1398" s="763"/>
    </row>
    <row r="1399" spans="4:33" ht="18" customHeight="1" x14ac:dyDescent="0.25">
      <c r="D1399" s="218"/>
      <c r="E1399" s="500"/>
      <c r="F1399" s="493"/>
      <c r="G1399" s="493"/>
      <c r="H1399" s="493"/>
      <c r="I1399" s="493"/>
      <c r="J1399" s="763"/>
      <c r="K1399" s="763"/>
      <c r="L1399" s="763"/>
      <c r="M1399" s="763"/>
      <c r="N1399" s="763"/>
      <c r="O1399" s="763"/>
      <c r="P1399" s="763"/>
      <c r="Q1399" s="763"/>
      <c r="R1399" s="763"/>
      <c r="S1399" s="763"/>
      <c r="T1399" s="763"/>
      <c r="U1399" s="763"/>
      <c r="V1399" s="763"/>
      <c r="W1399" s="763"/>
      <c r="X1399" s="763"/>
      <c r="Y1399" s="763"/>
      <c r="Z1399" s="763"/>
      <c r="AA1399" s="763"/>
      <c r="AB1399" s="763"/>
      <c r="AC1399" s="763"/>
      <c r="AD1399" s="763"/>
      <c r="AE1399" s="763"/>
      <c r="AF1399" s="763"/>
      <c r="AG1399" s="763"/>
    </row>
    <row r="1400" spans="4:33" ht="15.75" x14ac:dyDescent="0.25">
      <c r="D1400" s="218"/>
      <c r="E1400" s="490"/>
      <c r="F1400" s="490"/>
      <c r="G1400" s="490"/>
      <c r="H1400" s="490"/>
      <c r="I1400" s="490"/>
      <c r="J1400" s="490"/>
      <c r="K1400" s="490"/>
      <c r="L1400" s="490"/>
      <c r="M1400" s="574"/>
      <c r="N1400" s="574"/>
      <c r="O1400" s="574"/>
      <c r="P1400" s="574"/>
      <c r="Q1400" s="574"/>
      <c r="R1400" s="574"/>
      <c r="S1400" s="574"/>
      <c r="T1400" s="574"/>
      <c r="U1400" s="574"/>
      <c r="V1400" s="574"/>
      <c r="W1400" s="574"/>
      <c r="X1400" s="574"/>
      <c r="Y1400" s="574"/>
      <c r="Z1400" s="574"/>
      <c r="AA1400" s="501"/>
      <c r="AB1400" s="575"/>
      <c r="AC1400" s="575"/>
      <c r="AD1400" s="575"/>
      <c r="AE1400" s="575"/>
      <c r="AF1400" s="575"/>
      <c r="AG1400" s="575"/>
    </row>
    <row r="1401" spans="4:33" ht="15.75" x14ac:dyDescent="0.25">
      <c r="D1401" s="218"/>
      <c r="E1401" s="586" t="s">
        <v>15</v>
      </c>
      <c r="F1401" s="586"/>
      <c r="G1401" s="586"/>
      <c r="H1401" s="586"/>
      <c r="I1401" s="586"/>
      <c r="J1401" s="586"/>
      <c r="K1401" s="586"/>
      <c r="L1401" s="586"/>
      <c r="M1401" s="586"/>
      <c r="N1401" s="586"/>
      <c r="O1401" s="586"/>
      <c r="P1401" s="586"/>
      <c r="Q1401" s="586"/>
      <c r="R1401" s="586"/>
      <c r="S1401" s="586"/>
      <c r="T1401" s="586"/>
      <c r="U1401" s="586"/>
      <c r="V1401" s="586"/>
      <c r="W1401" s="586"/>
      <c r="X1401" s="586"/>
      <c r="Y1401" s="586"/>
      <c r="Z1401" s="586"/>
      <c r="AA1401" s="586"/>
      <c r="AB1401" s="586"/>
      <c r="AC1401" s="586"/>
      <c r="AD1401" s="586"/>
      <c r="AE1401" s="586"/>
      <c r="AF1401" s="586"/>
      <c r="AG1401" s="586"/>
    </row>
    <row r="1402" spans="4:33" x14ac:dyDescent="0.25">
      <c r="D1402" s="500"/>
      <c r="E1402" s="9"/>
      <c r="F1402" s="587"/>
      <c r="G1402" s="587"/>
      <c r="H1402" s="587"/>
      <c r="I1402" s="588"/>
      <c r="J1402" s="588"/>
      <c r="K1402" s="588"/>
      <c r="L1402" s="587"/>
      <c r="M1402" s="587"/>
      <c r="N1402" s="587"/>
      <c r="O1402" s="587"/>
      <c r="P1402" s="587"/>
      <c r="Q1402" s="587"/>
      <c r="R1402" s="589"/>
      <c r="S1402" s="589"/>
      <c r="T1402" s="589"/>
      <c r="U1402" s="589"/>
      <c r="V1402" s="499"/>
      <c r="W1402" s="590" t="s">
        <v>16</v>
      </c>
      <c r="X1402" s="590"/>
      <c r="Y1402" s="590"/>
      <c r="Z1402" s="493"/>
      <c r="AA1402" s="493"/>
      <c r="AB1402" s="591" t="s">
        <v>17</v>
      </c>
      <c r="AC1402" s="591"/>
      <c r="AD1402" s="591"/>
      <c r="AE1402" s="591"/>
      <c r="AF1402" s="591"/>
      <c r="AG1402" s="591"/>
    </row>
    <row r="1403" spans="4:33" x14ac:dyDescent="0.25">
      <c r="D1403" s="490"/>
      <c r="E1403" s="218"/>
      <c r="F1403" s="592"/>
      <c r="G1403" s="593"/>
      <c r="H1403" s="594"/>
      <c r="I1403" s="592"/>
      <c r="J1403" s="593"/>
      <c r="K1403" s="594"/>
      <c r="L1403" s="629"/>
      <c r="M1403" s="630"/>
      <c r="N1403" s="631"/>
      <c r="O1403" s="629"/>
      <c r="P1403" s="630"/>
      <c r="Q1403" s="631"/>
      <c r="R1403" s="592"/>
      <c r="S1403" s="593"/>
      <c r="T1403" s="593"/>
      <c r="U1403" s="594"/>
      <c r="V1403" s="504"/>
      <c r="W1403" s="595"/>
      <c r="X1403" s="596"/>
      <c r="Y1403" s="597"/>
      <c r="Z1403" s="502"/>
      <c r="AA1403" s="15"/>
      <c r="AB1403" s="592">
        <f>SUM(F1403:Q1403)</f>
        <v>0</v>
      </c>
      <c r="AC1403" s="593"/>
      <c r="AD1403" s="593"/>
      <c r="AE1403" s="593"/>
      <c r="AF1403" s="593"/>
      <c r="AG1403" s="594"/>
    </row>
    <row r="1404" spans="4:33" ht="15.75" x14ac:dyDescent="0.25">
      <c r="D1404" s="20"/>
      <c r="E1404" s="498"/>
      <c r="F1404" s="498"/>
      <c r="G1404" s="498"/>
      <c r="H1404" s="498"/>
      <c r="I1404" s="498"/>
      <c r="J1404" s="498"/>
      <c r="K1404" s="498"/>
      <c r="L1404" s="498"/>
      <c r="M1404" s="498"/>
      <c r="N1404" s="498"/>
      <c r="O1404" s="498"/>
      <c r="P1404" s="498"/>
      <c r="Q1404" s="498"/>
      <c r="R1404" s="498"/>
      <c r="S1404" s="498"/>
      <c r="T1404" s="498"/>
      <c r="U1404" s="498"/>
      <c r="V1404" s="598" t="s">
        <v>18</v>
      </c>
      <c r="W1404" s="598"/>
      <c r="X1404" s="598"/>
      <c r="Y1404" s="598"/>
      <c r="Z1404" s="598"/>
      <c r="AA1404" s="599"/>
      <c r="AB1404" s="600">
        <f>+Y1420-AB1403</f>
        <v>340.92</v>
      </c>
      <c r="AC1404" s="601"/>
      <c r="AD1404" s="601"/>
      <c r="AE1404" s="601"/>
      <c r="AF1404" s="601"/>
      <c r="AG1404" s="602"/>
    </row>
    <row r="1405" spans="4:33" x14ac:dyDescent="0.25">
      <c r="D1405" s="9"/>
      <c r="E1405" s="9"/>
      <c r="F1405" s="9"/>
      <c r="G1405" s="9"/>
      <c r="H1405" s="9"/>
      <c r="I1405" s="603" t="s">
        <v>19</v>
      </c>
      <c r="J1405" s="603"/>
      <c r="K1405" s="603"/>
      <c r="L1405" s="603"/>
      <c r="M1405" s="603"/>
      <c r="N1405" s="603"/>
      <c r="O1405" s="603"/>
      <c r="P1405" s="603"/>
      <c r="Q1405" s="603"/>
      <c r="R1405" s="603"/>
      <c r="S1405" s="603"/>
      <c r="T1405" s="603"/>
      <c r="U1405" s="603"/>
      <c r="V1405" s="603"/>
      <c r="W1405" s="603"/>
      <c r="X1405" s="603"/>
      <c r="Y1405" s="604"/>
      <c r="Z1405" s="604"/>
      <c r="AA1405" s="604"/>
      <c r="AB1405" s="604"/>
      <c r="AC1405" s="604"/>
      <c r="AD1405" s="604"/>
      <c r="AE1405" s="604"/>
      <c r="AF1405" s="9"/>
      <c r="AG1405" s="9"/>
    </row>
    <row r="1406" spans="4:33" x14ac:dyDescent="0.25">
      <c r="D1406" s="218"/>
      <c r="E1406" s="9"/>
      <c r="F1406" s="9"/>
      <c r="G1406" s="9"/>
      <c r="H1406" s="9"/>
      <c r="I1406" s="567" t="s">
        <v>20</v>
      </c>
      <c r="J1406" s="568"/>
      <c r="K1406" s="567" t="s">
        <v>21</v>
      </c>
      <c r="L1406" s="568"/>
      <c r="M1406" s="567" t="s">
        <v>22</v>
      </c>
      <c r="N1406" s="568"/>
      <c r="O1406" s="567" t="s">
        <v>23</v>
      </c>
      <c r="P1406" s="568"/>
      <c r="Q1406" s="567" t="s">
        <v>24</v>
      </c>
      <c r="R1406" s="568"/>
      <c r="S1406" s="567" t="s">
        <v>25</v>
      </c>
      <c r="T1406" s="568"/>
      <c r="U1406" s="569" t="s">
        <v>26</v>
      </c>
      <c r="V1406" s="570"/>
      <c r="W1406" s="569" t="s">
        <v>47</v>
      </c>
      <c r="X1406" s="570"/>
      <c r="Y1406" s="571" t="s">
        <v>27</v>
      </c>
      <c r="Z1406" s="572"/>
      <c r="AA1406" s="572"/>
      <c r="AB1406" s="572"/>
      <c r="AC1406" s="572"/>
      <c r="AD1406" s="572"/>
      <c r="AE1406" s="573"/>
      <c r="AF1406" s="16"/>
      <c r="AG1406" s="16"/>
    </row>
    <row r="1407" spans="4:33" ht="15.75" x14ac:dyDescent="0.25">
      <c r="D1407" s="498"/>
      <c r="E1407" s="9"/>
      <c r="F1407" s="9"/>
      <c r="G1407" s="9"/>
      <c r="H1407" s="9"/>
      <c r="I1407" s="529"/>
      <c r="J1407" s="530"/>
      <c r="K1407" s="529"/>
      <c r="L1407" s="530"/>
      <c r="M1407" s="529"/>
      <c r="N1407" s="530"/>
      <c r="O1407" s="562" t="s">
        <v>294</v>
      </c>
      <c r="P1407" s="563"/>
      <c r="Q1407" s="562" t="s">
        <v>43</v>
      </c>
      <c r="R1407" s="563"/>
      <c r="S1407" s="562" t="s">
        <v>48</v>
      </c>
      <c r="T1407" s="563"/>
      <c r="U1407" s="562" t="s">
        <v>28</v>
      </c>
      <c r="V1407" s="563"/>
      <c r="W1407" s="562" t="s">
        <v>84</v>
      </c>
      <c r="X1407" s="563"/>
      <c r="Y1407" s="531">
        <f>339.92+0.5+0.5</f>
        <v>340.92</v>
      </c>
      <c r="Z1407" s="532"/>
      <c r="AA1407" s="532"/>
      <c r="AB1407" s="532"/>
      <c r="AC1407" s="532"/>
      <c r="AD1407" s="532"/>
      <c r="AE1407" s="533"/>
      <c r="AF1407" s="16"/>
      <c r="AG1407" s="16"/>
    </row>
    <row r="1408" spans="4:33" ht="15.75" x14ac:dyDescent="0.25">
      <c r="D1408" s="9"/>
      <c r="E1408" s="9"/>
      <c r="F1408" s="9"/>
      <c r="G1408" s="9"/>
      <c r="H1408" s="9"/>
      <c r="I1408" s="562"/>
      <c r="J1408" s="563"/>
      <c r="K1408" s="562"/>
      <c r="L1408" s="563"/>
      <c r="M1408" s="562"/>
      <c r="N1408" s="563"/>
      <c r="O1408" s="562"/>
      <c r="P1408" s="563"/>
      <c r="Q1408" s="562"/>
      <c r="R1408" s="563"/>
      <c r="S1408" s="562"/>
      <c r="T1408" s="563"/>
      <c r="U1408" s="562"/>
      <c r="V1408" s="563"/>
      <c r="W1408" s="529"/>
      <c r="X1408" s="530"/>
      <c r="Y1408" s="531"/>
      <c r="Z1408" s="532"/>
      <c r="AA1408" s="532"/>
      <c r="AB1408" s="532"/>
      <c r="AC1408" s="532"/>
      <c r="AD1408" s="532"/>
      <c r="AE1408" s="533"/>
      <c r="AF1408" s="16"/>
      <c r="AG1408" s="16"/>
    </row>
    <row r="1409" spans="4:35" ht="15.75" x14ac:dyDescent="0.25">
      <c r="D1409" s="9"/>
      <c r="E1409" s="9"/>
      <c r="F1409" s="9"/>
      <c r="G1409" s="9"/>
      <c r="H1409" s="9"/>
      <c r="I1409" s="562"/>
      <c r="J1409" s="563"/>
      <c r="K1409" s="562"/>
      <c r="L1409" s="563"/>
      <c r="M1409" s="562"/>
      <c r="N1409" s="563"/>
      <c r="O1409" s="562"/>
      <c r="P1409" s="563"/>
      <c r="Q1409" s="562"/>
      <c r="R1409" s="563"/>
      <c r="S1409" s="562"/>
      <c r="T1409" s="563"/>
      <c r="U1409" s="562"/>
      <c r="V1409" s="563"/>
      <c r="W1409" s="529"/>
      <c r="X1409" s="530"/>
      <c r="Y1409" s="531"/>
      <c r="Z1409" s="532"/>
      <c r="AA1409" s="532"/>
      <c r="AB1409" s="532"/>
      <c r="AC1409" s="532"/>
      <c r="AD1409" s="532"/>
      <c r="AE1409" s="533"/>
      <c r="AF1409" s="16"/>
      <c r="AG1409" s="16"/>
      <c r="AI1409" s="148" t="e">
        <f>Y1405+Y1406+Y1407+Y1408+Y1409</f>
        <v>#VALUE!</v>
      </c>
    </row>
    <row r="1410" spans="4:35" ht="15.75" x14ac:dyDescent="0.25">
      <c r="D1410" s="9"/>
      <c r="E1410" s="9"/>
      <c r="F1410" s="9"/>
      <c r="G1410" s="9"/>
      <c r="H1410" s="9"/>
      <c r="I1410" s="562"/>
      <c r="J1410" s="563"/>
      <c r="K1410" s="562"/>
      <c r="L1410" s="563"/>
      <c r="M1410" s="562"/>
      <c r="N1410" s="563"/>
      <c r="O1410" s="562"/>
      <c r="P1410" s="563"/>
      <c r="Q1410" s="562"/>
      <c r="R1410" s="563"/>
      <c r="S1410" s="562"/>
      <c r="T1410" s="563"/>
      <c r="U1410" s="562"/>
      <c r="V1410" s="563"/>
      <c r="W1410" s="529"/>
      <c r="X1410" s="530"/>
      <c r="Y1410" s="531"/>
      <c r="Z1410" s="532"/>
      <c r="AA1410" s="532"/>
      <c r="AB1410" s="532"/>
      <c r="AC1410" s="532"/>
      <c r="AD1410" s="532"/>
      <c r="AE1410" s="533"/>
      <c r="AF1410" s="16"/>
      <c r="AG1410" s="16"/>
    </row>
    <row r="1411" spans="4:35" ht="15.75" x14ac:dyDescent="0.25">
      <c r="D1411" s="9"/>
      <c r="E1411" s="9"/>
      <c r="F1411" s="9"/>
      <c r="G1411" s="9"/>
      <c r="H1411" s="9"/>
      <c r="I1411" s="562"/>
      <c r="J1411" s="563"/>
      <c r="K1411" s="562"/>
      <c r="L1411" s="563"/>
      <c r="M1411" s="562"/>
      <c r="N1411" s="563"/>
      <c r="O1411" s="562"/>
      <c r="P1411" s="563"/>
      <c r="Q1411" s="562"/>
      <c r="R1411" s="563"/>
      <c r="S1411" s="562"/>
      <c r="T1411" s="563"/>
      <c r="U1411" s="562"/>
      <c r="V1411" s="563"/>
      <c r="W1411" s="529"/>
      <c r="X1411" s="530"/>
      <c r="Y1411" s="531"/>
      <c r="Z1411" s="532"/>
      <c r="AA1411" s="532"/>
      <c r="AB1411" s="532"/>
      <c r="AC1411" s="532"/>
      <c r="AD1411" s="532"/>
      <c r="AE1411" s="533"/>
      <c r="AF1411" s="16"/>
      <c r="AG1411" s="16"/>
    </row>
    <row r="1412" spans="4:35" ht="15.75" x14ac:dyDescent="0.25">
      <c r="D1412" s="9"/>
      <c r="E1412" s="9"/>
      <c r="F1412" s="9"/>
      <c r="G1412" s="9"/>
      <c r="H1412" s="9"/>
      <c r="I1412" s="494"/>
      <c r="J1412" s="495"/>
      <c r="K1412" s="494"/>
      <c r="L1412" s="495"/>
      <c r="M1412" s="494"/>
      <c r="N1412" s="495"/>
      <c r="O1412" s="562"/>
      <c r="P1412" s="563"/>
      <c r="Q1412" s="765"/>
      <c r="R1412" s="766"/>
      <c r="S1412" s="765"/>
      <c r="T1412" s="766"/>
      <c r="U1412" s="765"/>
      <c r="V1412" s="766"/>
      <c r="W1412" s="494"/>
      <c r="X1412" s="495"/>
      <c r="Y1412" s="531"/>
      <c r="Z1412" s="532"/>
      <c r="AA1412" s="532"/>
      <c r="AB1412" s="532"/>
      <c r="AC1412" s="532"/>
      <c r="AD1412" s="532"/>
      <c r="AE1412" s="533"/>
      <c r="AF1412" s="16"/>
      <c r="AG1412" s="16"/>
    </row>
    <row r="1413" spans="4:35" ht="15.75" x14ac:dyDescent="0.25">
      <c r="D1413" s="9"/>
      <c r="E1413" s="9"/>
      <c r="F1413" s="9"/>
      <c r="G1413" s="9"/>
      <c r="H1413" s="9"/>
      <c r="I1413" s="494"/>
      <c r="J1413" s="495"/>
      <c r="K1413" s="494"/>
      <c r="L1413" s="495"/>
      <c r="M1413" s="494"/>
      <c r="N1413" s="495"/>
      <c r="O1413" s="562"/>
      <c r="P1413" s="563"/>
      <c r="Q1413" s="765"/>
      <c r="R1413" s="766"/>
      <c r="S1413" s="765"/>
      <c r="T1413" s="766"/>
      <c r="U1413" s="765"/>
      <c r="V1413" s="766"/>
      <c r="W1413" s="494"/>
      <c r="X1413" s="495"/>
      <c r="Y1413" s="531"/>
      <c r="Z1413" s="532"/>
      <c r="AA1413" s="532"/>
      <c r="AB1413" s="532"/>
      <c r="AC1413" s="532"/>
      <c r="AD1413" s="532"/>
      <c r="AE1413" s="533"/>
      <c r="AF1413" s="16"/>
      <c r="AG1413" s="16"/>
    </row>
    <row r="1414" spans="4:35" ht="15.75" x14ac:dyDescent="0.25">
      <c r="D1414" s="9"/>
      <c r="E1414" s="9"/>
      <c r="F1414" s="9"/>
      <c r="G1414" s="9"/>
      <c r="H1414" s="9"/>
      <c r="I1414" s="529"/>
      <c r="J1414" s="530"/>
      <c r="K1414" s="529"/>
      <c r="L1414" s="530"/>
      <c r="M1414" s="529"/>
      <c r="N1414" s="530"/>
      <c r="O1414" s="562"/>
      <c r="P1414" s="767"/>
      <c r="Q1414" s="768"/>
      <c r="R1414" s="769"/>
      <c r="S1414" s="768"/>
      <c r="T1414" s="769"/>
      <c r="U1414" s="768"/>
      <c r="V1414" s="769"/>
      <c r="W1414" s="529"/>
      <c r="X1414" s="530"/>
      <c r="Y1414" s="531"/>
      <c r="Z1414" s="532"/>
      <c r="AA1414" s="532"/>
      <c r="AB1414" s="532"/>
      <c r="AC1414" s="532"/>
      <c r="AD1414" s="532"/>
      <c r="AE1414" s="533"/>
      <c r="AF1414" s="16"/>
      <c r="AG1414" s="16"/>
    </row>
    <row r="1415" spans="4:35" ht="15.75" x14ac:dyDescent="0.25">
      <c r="D1415" s="9"/>
      <c r="E1415" s="9"/>
      <c r="F1415" s="9"/>
      <c r="G1415" s="9"/>
      <c r="H1415" s="9"/>
      <c r="I1415" s="494"/>
      <c r="J1415" s="495"/>
      <c r="K1415" s="494"/>
      <c r="L1415" s="495"/>
      <c r="M1415" s="494"/>
      <c r="N1415" s="495"/>
      <c r="O1415" s="562"/>
      <c r="P1415" s="767"/>
      <c r="Q1415" s="768"/>
      <c r="R1415" s="769"/>
      <c r="S1415" s="768"/>
      <c r="T1415" s="769"/>
      <c r="U1415" s="768"/>
      <c r="V1415" s="769"/>
      <c r="W1415" s="506"/>
      <c r="X1415" s="506"/>
      <c r="Y1415" s="531"/>
      <c r="Z1415" s="532"/>
      <c r="AA1415" s="532"/>
      <c r="AB1415" s="532"/>
      <c r="AC1415" s="532"/>
      <c r="AD1415" s="532"/>
      <c r="AE1415" s="533"/>
      <c r="AF1415" s="16"/>
      <c r="AG1415" s="16"/>
    </row>
    <row r="1416" spans="4:35" ht="15.75" x14ac:dyDescent="0.25">
      <c r="D1416" s="9"/>
      <c r="E1416" s="9"/>
      <c r="F1416" s="9"/>
      <c r="G1416" s="9"/>
      <c r="H1416" s="9"/>
      <c r="I1416" s="529"/>
      <c r="J1416" s="530"/>
      <c r="K1416" s="529"/>
      <c r="L1416" s="530"/>
      <c r="M1416" s="529"/>
      <c r="N1416" s="530"/>
      <c r="O1416" s="703"/>
      <c r="P1416" s="703"/>
      <c r="Q1416" s="703"/>
      <c r="R1416" s="703"/>
      <c r="S1416" s="703"/>
      <c r="T1416" s="703"/>
      <c r="U1416" s="703"/>
      <c r="V1416" s="703"/>
      <c r="W1416" s="778"/>
      <c r="X1416" s="779"/>
      <c r="Y1416" s="780"/>
      <c r="Z1416" s="780"/>
      <c r="AA1416" s="780"/>
      <c r="AB1416" s="780"/>
      <c r="AC1416" s="780"/>
      <c r="AD1416" s="780"/>
      <c r="AE1416" s="780"/>
      <c r="AF1416" s="16"/>
      <c r="AG1416" s="16"/>
    </row>
    <row r="1417" spans="4:35" ht="15.75" x14ac:dyDescent="0.25">
      <c r="D1417" s="9"/>
      <c r="E1417" s="9"/>
      <c r="F1417" s="9"/>
      <c r="G1417" s="9"/>
      <c r="H1417" s="9"/>
      <c r="I1417" s="529"/>
      <c r="J1417" s="530"/>
      <c r="K1417" s="529"/>
      <c r="L1417" s="530"/>
      <c r="M1417" s="529"/>
      <c r="N1417" s="530"/>
      <c r="O1417" s="703"/>
      <c r="P1417" s="703"/>
      <c r="Q1417" s="703"/>
      <c r="R1417" s="703"/>
      <c r="S1417" s="703"/>
      <c r="T1417" s="703"/>
      <c r="U1417" s="703"/>
      <c r="V1417" s="703"/>
      <c r="W1417" s="778"/>
      <c r="X1417" s="779"/>
      <c r="Y1417" s="780"/>
      <c r="Z1417" s="780"/>
      <c r="AA1417" s="780"/>
      <c r="AB1417" s="780"/>
      <c r="AC1417" s="780"/>
      <c r="AD1417" s="780"/>
      <c r="AE1417" s="780"/>
      <c r="AF1417" s="16"/>
      <c r="AG1417" s="16"/>
    </row>
    <row r="1418" spans="4:35" ht="15.75" x14ac:dyDescent="0.25">
      <c r="D1418" s="9"/>
      <c r="E1418" s="9"/>
      <c r="F1418" s="9"/>
      <c r="G1418" s="9"/>
      <c r="H1418" s="9"/>
      <c r="I1418" s="536"/>
      <c r="J1418" s="537"/>
      <c r="K1418" s="536"/>
      <c r="L1418" s="537"/>
      <c r="M1418" s="536"/>
      <c r="N1418" s="537"/>
      <c r="O1418" s="703"/>
      <c r="P1418" s="703"/>
      <c r="Q1418" s="703"/>
      <c r="R1418" s="703"/>
      <c r="S1418" s="703"/>
      <c r="T1418" s="703"/>
      <c r="U1418" s="703"/>
      <c r="V1418" s="703"/>
      <c r="W1418" s="778"/>
      <c r="X1418" s="779"/>
      <c r="Y1418" s="780"/>
      <c r="Z1418" s="780"/>
      <c r="AA1418" s="780"/>
      <c r="AB1418" s="780"/>
      <c r="AC1418" s="780"/>
      <c r="AD1418" s="780"/>
      <c r="AE1418" s="780"/>
      <c r="AF1418" s="16"/>
      <c r="AG1418" s="16"/>
    </row>
    <row r="1419" spans="4:35" ht="15.75" x14ac:dyDescent="0.25">
      <c r="D1419" s="9"/>
      <c r="E1419" s="9"/>
      <c r="F1419" s="9"/>
      <c r="G1419" s="9"/>
      <c r="H1419" s="9"/>
      <c r="I1419" s="683"/>
      <c r="J1419" s="683"/>
      <c r="K1419" s="683"/>
      <c r="L1419" s="683"/>
      <c r="M1419" s="683"/>
      <c r="N1419" s="683"/>
      <c r="O1419" s="703"/>
      <c r="P1419" s="703"/>
      <c r="Q1419" s="703"/>
      <c r="R1419" s="703"/>
      <c r="S1419" s="703"/>
      <c r="T1419" s="703"/>
      <c r="U1419" s="703"/>
      <c r="V1419" s="703"/>
      <c r="W1419" s="778"/>
      <c r="X1419" s="779"/>
      <c r="Y1419" s="780"/>
      <c r="Z1419" s="780"/>
      <c r="AA1419" s="780"/>
      <c r="AB1419" s="780"/>
      <c r="AC1419" s="780"/>
      <c r="AD1419" s="780"/>
      <c r="AE1419" s="780"/>
      <c r="AF1419" s="9"/>
      <c r="AG1419" s="16"/>
    </row>
    <row r="1420" spans="4:35" ht="16.5" thickBot="1" x14ac:dyDescent="0.3">
      <c r="D1420" s="218"/>
      <c r="E1420" s="218"/>
      <c r="F1420" s="218"/>
      <c r="G1420" s="218"/>
      <c r="H1420" s="73"/>
      <c r="I1420" s="73"/>
      <c r="J1420" s="73"/>
      <c r="K1420" s="73"/>
      <c r="L1420" s="73"/>
      <c r="M1420" s="73"/>
      <c r="N1420" s="73"/>
      <c r="O1420" s="770"/>
      <c r="P1420" s="770"/>
      <c r="Q1420" s="73"/>
      <c r="R1420" s="73"/>
      <c r="S1420" s="73"/>
      <c r="T1420" s="22"/>
      <c r="U1420" s="770" t="s">
        <v>29</v>
      </c>
      <c r="V1420" s="770"/>
      <c r="W1420" s="770"/>
      <c r="X1420" s="771"/>
      <c r="Y1420" s="772">
        <f>SUM(Y1407:AE1419)</f>
        <v>340.92</v>
      </c>
      <c r="Z1420" s="773"/>
      <c r="AA1420" s="773"/>
      <c r="AB1420" s="773"/>
      <c r="AC1420" s="773"/>
      <c r="AD1420" s="773"/>
      <c r="AE1420" s="774"/>
      <c r="AF1420" s="73"/>
      <c r="AG1420" s="15"/>
    </row>
    <row r="1421" spans="4:35" ht="15.75" thickBot="1" x14ac:dyDescent="0.3">
      <c r="D1421" s="9"/>
      <c r="E1421" s="218"/>
      <c r="F1421" s="218"/>
      <c r="G1421" s="218"/>
      <c r="H1421" s="775" t="s">
        <v>96</v>
      </c>
      <c r="I1421" s="776"/>
      <c r="J1421" s="776"/>
      <c r="K1421" s="776"/>
      <c r="L1421" s="776"/>
      <c r="M1421" s="776"/>
      <c r="N1421" s="776"/>
      <c r="O1421" s="776"/>
      <c r="P1421" s="776"/>
      <c r="Q1421" s="776"/>
      <c r="R1421" s="776"/>
      <c r="S1421" s="777"/>
      <c r="T1421" s="23"/>
      <c r="U1421" s="775" t="s">
        <v>382</v>
      </c>
      <c r="V1421" s="776"/>
      <c r="W1421" s="776"/>
      <c r="X1421" s="776"/>
      <c r="Y1421" s="776"/>
      <c r="Z1421" s="776"/>
      <c r="AA1421" s="776"/>
      <c r="AB1421" s="776"/>
      <c r="AC1421" s="776"/>
      <c r="AD1421" s="776"/>
      <c r="AE1421" s="776"/>
      <c r="AF1421" s="777"/>
      <c r="AG1421" s="15"/>
    </row>
    <row r="1422" spans="4:35" x14ac:dyDescent="0.25">
      <c r="D1422" s="9"/>
      <c r="E1422" s="218"/>
      <c r="F1422" s="218"/>
      <c r="G1422" s="218"/>
      <c r="H1422" s="547"/>
      <c r="I1422" s="548"/>
      <c r="J1422" s="548"/>
      <c r="K1422" s="548"/>
      <c r="L1422" s="548"/>
      <c r="M1422" s="548"/>
      <c r="N1422" s="548"/>
      <c r="O1422" s="548"/>
      <c r="P1422" s="548"/>
      <c r="Q1422" s="548"/>
      <c r="R1422" s="548"/>
      <c r="S1422" s="549"/>
      <c r="T1422" s="493"/>
      <c r="U1422" s="550"/>
      <c r="V1422" s="551"/>
      <c r="W1422" s="551"/>
      <c r="X1422" s="551"/>
      <c r="Y1422" s="551"/>
      <c r="Z1422" s="551"/>
      <c r="AA1422" s="551"/>
      <c r="AB1422" s="551"/>
      <c r="AC1422" s="551"/>
      <c r="AD1422" s="551"/>
      <c r="AE1422" s="551"/>
      <c r="AF1422" s="552"/>
      <c r="AG1422" s="15"/>
    </row>
    <row r="1423" spans="4:35" x14ac:dyDescent="0.25">
      <c r="D1423" s="9"/>
      <c r="E1423" s="218"/>
      <c r="F1423" s="218"/>
      <c r="G1423" s="218"/>
      <c r="H1423" s="550"/>
      <c r="I1423" s="551"/>
      <c r="J1423" s="551"/>
      <c r="K1423" s="551"/>
      <c r="L1423" s="551"/>
      <c r="M1423" s="551"/>
      <c r="N1423" s="551"/>
      <c r="O1423" s="551"/>
      <c r="P1423" s="551"/>
      <c r="Q1423" s="551"/>
      <c r="R1423" s="551"/>
      <c r="S1423" s="552"/>
      <c r="T1423" s="493"/>
      <c r="U1423" s="550"/>
      <c r="V1423" s="551"/>
      <c r="W1423" s="551"/>
      <c r="X1423" s="551"/>
      <c r="Y1423" s="551"/>
      <c r="Z1423" s="551"/>
      <c r="AA1423" s="551"/>
      <c r="AB1423" s="551"/>
      <c r="AC1423" s="551"/>
      <c r="AD1423" s="551"/>
      <c r="AE1423" s="551"/>
      <c r="AF1423" s="552"/>
      <c r="AG1423" s="15"/>
    </row>
    <row r="1424" spans="4:35" ht="15.75" thickBot="1" x14ac:dyDescent="0.3">
      <c r="D1424" s="9"/>
      <c r="E1424" s="218"/>
      <c r="F1424" s="218"/>
      <c r="G1424" s="218"/>
      <c r="H1424" s="553"/>
      <c r="I1424" s="554"/>
      <c r="J1424" s="554"/>
      <c r="K1424" s="554"/>
      <c r="L1424" s="554"/>
      <c r="M1424" s="554"/>
      <c r="N1424" s="554"/>
      <c r="O1424" s="554"/>
      <c r="P1424" s="554"/>
      <c r="Q1424" s="554"/>
      <c r="R1424" s="554"/>
      <c r="S1424" s="555"/>
      <c r="T1424" s="493"/>
      <c r="U1424" s="553"/>
      <c r="V1424" s="554"/>
      <c r="W1424" s="554"/>
      <c r="X1424" s="554"/>
      <c r="Y1424" s="554"/>
      <c r="Z1424" s="554"/>
      <c r="AA1424" s="554"/>
      <c r="AB1424" s="554"/>
      <c r="AC1424" s="554"/>
      <c r="AD1424" s="554"/>
      <c r="AE1424" s="554"/>
      <c r="AF1424" s="555"/>
      <c r="AG1424" s="15"/>
    </row>
    <row r="1425" spans="4:34" ht="15.75" thickBot="1" x14ac:dyDescent="0.3">
      <c r="D1425" s="9"/>
      <c r="E1425" s="218"/>
      <c r="F1425" s="218"/>
      <c r="G1425" s="218"/>
      <c r="H1425" s="517" t="s">
        <v>32</v>
      </c>
      <c r="I1425" s="518"/>
      <c r="J1425" s="518"/>
      <c r="K1425" s="519">
        <v>45688</v>
      </c>
      <c r="L1425" s="519"/>
      <c r="M1425" s="519"/>
      <c r="N1425" s="519"/>
      <c r="O1425" s="519"/>
      <c r="P1425" s="519"/>
      <c r="Q1425" s="519"/>
      <c r="R1425" s="519"/>
      <c r="S1425" s="520"/>
      <c r="T1425" s="493"/>
      <c r="U1425" s="517" t="s">
        <v>32</v>
      </c>
      <c r="V1425" s="518"/>
      <c r="W1425" s="518"/>
      <c r="X1425" s="521"/>
      <c r="Y1425" s="521"/>
      <c r="Z1425" s="521"/>
      <c r="AA1425" s="521"/>
      <c r="AB1425" s="521"/>
      <c r="AC1425" s="521"/>
      <c r="AD1425" s="521"/>
      <c r="AE1425" s="521"/>
      <c r="AF1425" s="522"/>
      <c r="AG1425" s="15"/>
    </row>
    <row r="1426" spans="4:34" ht="15.75" thickBot="1" x14ac:dyDescent="0.3">
      <c r="D1426" s="218"/>
      <c r="E1426" s="218"/>
      <c r="F1426" s="218"/>
      <c r="G1426" s="218"/>
      <c r="H1426" s="523" t="s">
        <v>33</v>
      </c>
      <c r="I1426" s="524"/>
      <c r="J1426" s="524"/>
      <c r="K1426" s="524"/>
      <c r="L1426" s="524"/>
      <c r="M1426" s="524"/>
      <c r="N1426" s="524"/>
      <c r="O1426" s="524"/>
      <c r="P1426" s="524"/>
      <c r="Q1426" s="524"/>
      <c r="R1426" s="524"/>
      <c r="S1426" s="525"/>
      <c r="T1426" s="7"/>
      <c r="U1426" s="523" t="s">
        <v>34</v>
      </c>
      <c r="V1426" s="524"/>
      <c r="W1426" s="524"/>
      <c r="X1426" s="524"/>
      <c r="Y1426" s="524"/>
      <c r="Z1426" s="524"/>
      <c r="AA1426" s="524"/>
      <c r="AB1426" s="524"/>
      <c r="AC1426" s="524"/>
      <c r="AD1426" s="524"/>
      <c r="AE1426" s="524"/>
      <c r="AF1426" s="525"/>
      <c r="AG1426" s="15"/>
    </row>
    <row r="1427" spans="4:34" x14ac:dyDescent="0.25">
      <c r="D1427" s="218"/>
      <c r="E1427" s="218"/>
      <c r="F1427" s="218"/>
      <c r="G1427" s="218"/>
      <c r="H1427" s="526"/>
      <c r="I1427" s="527"/>
      <c r="J1427" s="527"/>
      <c r="K1427" s="527"/>
      <c r="L1427" s="527"/>
      <c r="M1427" s="527"/>
      <c r="N1427" s="527"/>
      <c r="O1427" s="527"/>
      <c r="P1427" s="527"/>
      <c r="Q1427" s="527"/>
      <c r="R1427" s="527"/>
      <c r="S1427" s="528"/>
      <c r="T1427" s="7"/>
      <c r="U1427" s="526"/>
      <c r="V1427" s="527"/>
      <c r="W1427" s="527"/>
      <c r="X1427" s="527"/>
      <c r="Y1427" s="527"/>
      <c r="Z1427" s="527"/>
      <c r="AA1427" s="527"/>
      <c r="AB1427" s="527"/>
      <c r="AC1427" s="527"/>
      <c r="AD1427" s="527"/>
      <c r="AE1427" s="527"/>
      <c r="AF1427" s="528"/>
      <c r="AG1427" s="15"/>
    </row>
    <row r="1428" spans="4:34" x14ac:dyDescent="0.25">
      <c r="D1428" s="218"/>
      <c r="E1428" s="218"/>
      <c r="F1428" s="218"/>
      <c r="G1428" s="218"/>
      <c r="H1428" s="556"/>
      <c r="I1428" s="557"/>
      <c r="J1428" s="557"/>
      <c r="K1428" s="557"/>
      <c r="L1428" s="557"/>
      <c r="M1428" s="557"/>
      <c r="N1428" s="557"/>
      <c r="O1428" s="557"/>
      <c r="P1428" s="557"/>
      <c r="Q1428" s="557"/>
      <c r="R1428" s="557"/>
      <c r="S1428" s="558"/>
      <c r="T1428" s="7"/>
      <c r="U1428" s="556"/>
      <c r="V1428" s="557"/>
      <c r="W1428" s="557"/>
      <c r="X1428" s="557"/>
      <c r="Y1428" s="557"/>
      <c r="Z1428" s="557"/>
      <c r="AA1428" s="557"/>
      <c r="AB1428" s="557"/>
      <c r="AC1428" s="557"/>
      <c r="AD1428" s="557"/>
      <c r="AE1428" s="557"/>
      <c r="AF1428" s="558"/>
      <c r="AG1428" s="218"/>
    </row>
    <row r="1429" spans="4:34" x14ac:dyDescent="0.25">
      <c r="D1429" s="218"/>
      <c r="E1429" s="218"/>
      <c r="F1429" s="218"/>
      <c r="G1429" s="218"/>
      <c r="H1429" s="556"/>
      <c r="I1429" s="557"/>
      <c r="J1429" s="557"/>
      <c r="K1429" s="557"/>
      <c r="L1429" s="557"/>
      <c r="M1429" s="557"/>
      <c r="N1429" s="557"/>
      <c r="O1429" s="557"/>
      <c r="P1429" s="557"/>
      <c r="Q1429" s="557"/>
      <c r="R1429" s="557"/>
      <c r="S1429" s="558"/>
      <c r="T1429" s="7"/>
      <c r="U1429" s="556"/>
      <c r="V1429" s="557"/>
      <c r="W1429" s="557"/>
      <c r="X1429" s="557"/>
      <c r="Y1429" s="557"/>
      <c r="Z1429" s="557"/>
      <c r="AA1429" s="557"/>
      <c r="AB1429" s="557"/>
      <c r="AC1429" s="557"/>
      <c r="AD1429" s="557"/>
      <c r="AE1429" s="557"/>
      <c r="AF1429" s="558"/>
      <c r="AG1429" s="218"/>
    </row>
    <row r="1430" spans="4:34" ht="15.75" thickBot="1" x14ac:dyDescent="0.3">
      <c r="D1430" s="218"/>
      <c r="E1430" s="218"/>
      <c r="F1430" s="218"/>
      <c r="G1430" s="218"/>
      <c r="H1430" s="559"/>
      <c r="I1430" s="560"/>
      <c r="J1430" s="560"/>
      <c r="K1430" s="560"/>
      <c r="L1430" s="560"/>
      <c r="M1430" s="560"/>
      <c r="N1430" s="560"/>
      <c r="O1430" s="560"/>
      <c r="P1430" s="560"/>
      <c r="Q1430" s="560"/>
      <c r="R1430" s="560"/>
      <c r="S1430" s="561"/>
      <c r="T1430" s="7"/>
      <c r="U1430" s="559"/>
      <c r="V1430" s="560"/>
      <c r="W1430" s="560"/>
      <c r="X1430" s="560"/>
      <c r="Y1430" s="560"/>
      <c r="Z1430" s="560"/>
      <c r="AA1430" s="560"/>
      <c r="AB1430" s="560"/>
      <c r="AC1430" s="560"/>
      <c r="AD1430" s="560"/>
      <c r="AE1430" s="560"/>
      <c r="AF1430" s="561"/>
      <c r="AG1430" s="218"/>
    </row>
    <row r="1431" spans="4:34" ht="15.75" thickBot="1" x14ac:dyDescent="0.3">
      <c r="D1431" s="218"/>
      <c r="E1431" s="218"/>
      <c r="F1431" s="218"/>
      <c r="G1431" s="493"/>
      <c r="H1431" s="517" t="s">
        <v>32</v>
      </c>
      <c r="I1431" s="518"/>
      <c r="J1431" s="518"/>
      <c r="K1431" s="521"/>
      <c r="L1431" s="521"/>
      <c r="M1431" s="521"/>
      <c r="N1431" s="521"/>
      <c r="O1431" s="521"/>
      <c r="P1431" s="521"/>
      <c r="Q1431" s="521"/>
      <c r="R1431" s="521"/>
      <c r="S1431" s="522"/>
      <c r="T1431" s="35"/>
      <c r="U1431" s="517" t="s">
        <v>32</v>
      </c>
      <c r="V1431" s="518"/>
      <c r="W1431" s="518"/>
      <c r="X1431" s="521"/>
      <c r="Y1431" s="521"/>
      <c r="Z1431" s="521"/>
      <c r="AA1431" s="521"/>
      <c r="AB1431" s="521"/>
      <c r="AC1431" s="521"/>
      <c r="AD1431" s="521"/>
      <c r="AE1431" s="521"/>
      <c r="AF1431" s="522"/>
      <c r="AG1431" s="218"/>
    </row>
    <row r="1432" spans="4:34" x14ac:dyDescent="0.25"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17"/>
    </row>
    <row r="1433" spans="4:34" x14ac:dyDescent="0.25">
      <c r="D1433" s="7"/>
      <c r="E1433" s="7"/>
      <c r="F1433" s="7"/>
      <c r="G1433" s="564" t="s">
        <v>36</v>
      </c>
      <c r="H1433" s="564"/>
      <c r="I1433" s="564"/>
      <c r="J1433" s="564"/>
      <c r="K1433" s="564"/>
      <c r="L1433" s="564"/>
      <c r="M1433" s="564"/>
      <c r="N1433" s="564"/>
      <c r="O1433" s="564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17"/>
    </row>
    <row r="1434" spans="4:34" ht="14.25" customHeight="1" x14ac:dyDescent="0.25">
      <c r="D1434" s="505"/>
      <c r="E1434" s="491"/>
      <c r="F1434" s="566" t="s">
        <v>0</v>
      </c>
      <c r="G1434" s="566"/>
      <c r="H1434" s="566"/>
      <c r="I1434" s="566"/>
      <c r="J1434" s="566"/>
      <c r="K1434" s="566"/>
      <c r="L1434" s="566"/>
      <c r="M1434" s="566"/>
      <c r="N1434" s="566"/>
      <c r="O1434" s="566"/>
      <c r="P1434" s="10"/>
      <c r="Q1434" s="490"/>
      <c r="R1434" s="490"/>
      <c r="S1434" s="490"/>
      <c r="T1434" s="490"/>
      <c r="U1434" s="490"/>
      <c r="V1434" s="490"/>
      <c r="W1434" s="490"/>
      <c r="X1434" s="9"/>
      <c r="Y1434" s="9"/>
      <c r="Z1434" s="218"/>
      <c r="AA1434" s="9"/>
      <c r="AB1434" s="9"/>
      <c r="AC1434" s="9"/>
      <c r="AD1434" s="9"/>
      <c r="AE1434" s="9"/>
      <c r="AF1434" s="9"/>
      <c r="AG1434" s="9"/>
      <c r="AH1434" s="17"/>
    </row>
    <row r="1435" spans="4:34" x14ac:dyDescent="0.25">
      <c r="D1435" s="492"/>
      <c r="E1435" s="566" t="s">
        <v>1</v>
      </c>
      <c r="F1435" s="566"/>
      <c r="G1435" s="566"/>
      <c r="H1435" s="566"/>
      <c r="I1435" s="566"/>
      <c r="J1435" s="566"/>
      <c r="K1435" s="566"/>
      <c r="L1435" s="566"/>
      <c r="M1435" s="566"/>
      <c r="N1435" s="566"/>
      <c r="O1435" s="566"/>
      <c r="P1435" s="10"/>
      <c r="Q1435" s="11"/>
      <c r="R1435" s="11"/>
      <c r="S1435" s="218"/>
      <c r="T1435" s="493"/>
      <c r="U1435" s="493"/>
      <c r="V1435" s="493"/>
      <c r="W1435" s="583" t="s">
        <v>2</v>
      </c>
      <c r="X1435" s="583"/>
      <c r="Y1435" s="583"/>
      <c r="Z1435" s="12" t="s">
        <v>456</v>
      </c>
      <c r="AA1435" s="499" t="s">
        <v>46</v>
      </c>
      <c r="AB1435" s="621" t="s">
        <v>383</v>
      </c>
      <c r="AC1435" s="621"/>
      <c r="AD1435" s="621"/>
      <c r="AE1435" s="11" t="s">
        <v>3</v>
      </c>
      <c r="AF1435" s="622">
        <v>2025</v>
      </c>
      <c r="AG1435" s="622"/>
      <c r="AH1435" s="17"/>
    </row>
    <row r="1436" spans="4:34" ht="13.5" customHeight="1" x14ac:dyDescent="0.25">
      <c r="D1436" s="29"/>
      <c r="E1436" s="566" t="s">
        <v>4</v>
      </c>
      <c r="F1436" s="566"/>
      <c r="G1436" s="566"/>
      <c r="H1436" s="566"/>
      <c r="I1436" s="566"/>
      <c r="J1436" s="566"/>
      <c r="K1436" s="566"/>
      <c r="L1436" s="566"/>
      <c r="M1436" s="566"/>
      <c r="N1436" s="566"/>
      <c r="O1436" s="566"/>
      <c r="P1436" s="10"/>
      <c r="Q1436" s="490"/>
      <c r="R1436" s="499"/>
      <c r="S1436" s="499"/>
      <c r="T1436" s="499"/>
      <c r="U1436" s="499"/>
      <c r="V1436" s="499"/>
      <c r="W1436" s="499"/>
      <c r="X1436" s="499"/>
      <c r="Y1436" s="499"/>
      <c r="Z1436" s="493"/>
      <c r="AA1436" s="499"/>
      <c r="AB1436" s="9"/>
      <c r="AC1436" s="9"/>
      <c r="AD1436" s="9"/>
      <c r="AE1436" s="9"/>
      <c r="AF1436" s="9"/>
      <c r="AG1436" s="9"/>
      <c r="AH1436" s="17"/>
    </row>
    <row r="1437" spans="4:34" x14ac:dyDescent="0.25">
      <c r="D1437" s="29"/>
      <c r="E1437" s="632" t="s">
        <v>5</v>
      </c>
      <c r="F1437" s="632"/>
      <c r="G1437" s="632"/>
      <c r="H1437" s="632"/>
      <c r="I1437" s="632"/>
      <c r="J1437" s="632"/>
      <c r="K1437" s="632"/>
      <c r="L1437" s="632"/>
      <c r="M1437" s="632"/>
      <c r="N1437" s="632"/>
      <c r="O1437" s="632"/>
      <c r="P1437" s="10"/>
      <c r="Q1437" s="490"/>
      <c r="R1437" s="490"/>
      <c r="S1437" s="490"/>
      <c r="T1437" s="490"/>
      <c r="U1437" s="490"/>
      <c r="V1437" s="490"/>
      <c r="W1437" s="490"/>
      <c r="X1437" s="9"/>
      <c r="Y1437" s="9"/>
      <c r="Z1437" s="218"/>
      <c r="AA1437" s="9"/>
      <c r="AB1437" s="9"/>
      <c r="AC1437" s="9"/>
      <c r="AD1437" s="9"/>
      <c r="AE1437" s="9"/>
      <c r="AF1437" s="9"/>
      <c r="AG1437" s="9"/>
      <c r="AH1437" s="17"/>
    </row>
    <row r="1438" spans="4:34" ht="18" x14ac:dyDescent="0.25">
      <c r="D1438" s="4"/>
      <c r="E1438" s="633"/>
      <c r="F1438" s="633"/>
      <c r="G1438" s="633"/>
      <c r="H1438" s="633"/>
      <c r="I1438" s="633"/>
      <c r="J1438" s="633"/>
      <c r="K1438" s="633"/>
      <c r="L1438" s="633"/>
      <c r="M1438" s="633"/>
      <c r="N1438" s="633"/>
      <c r="O1438" s="633"/>
      <c r="P1438" s="624" t="s">
        <v>6</v>
      </c>
      <c r="Q1438" s="624"/>
      <c r="R1438" s="624"/>
      <c r="S1438" s="624"/>
      <c r="T1438" s="624"/>
      <c r="U1438" s="624"/>
      <c r="V1438" s="624"/>
      <c r="W1438" s="624"/>
      <c r="X1438" s="624"/>
      <c r="Y1438" s="624"/>
      <c r="Z1438" s="625" t="s">
        <v>486</v>
      </c>
      <c r="AA1438" s="625"/>
      <c r="AB1438" s="625"/>
      <c r="AC1438" s="13"/>
      <c r="AD1438" s="13"/>
      <c r="AE1438" s="13"/>
      <c r="AF1438" s="13"/>
      <c r="AG1438" s="13"/>
      <c r="AH1438" s="17"/>
    </row>
    <row r="1439" spans="4:34" x14ac:dyDescent="0.25">
      <c r="D1439" s="218"/>
      <c r="E1439" s="612"/>
      <c r="F1439" s="612"/>
      <c r="G1439" s="612"/>
      <c r="H1439" s="612"/>
      <c r="I1439" s="612"/>
      <c r="J1439" s="612"/>
      <c r="K1439" s="612"/>
      <c r="L1439" s="612"/>
      <c r="M1439" s="612"/>
      <c r="N1439" s="612"/>
      <c r="O1439" s="612"/>
      <c r="P1439" s="14"/>
      <c r="Q1439" s="14"/>
      <c r="R1439" s="493"/>
      <c r="S1439" s="493"/>
      <c r="T1439" s="498"/>
      <c r="U1439" s="11"/>
      <c r="V1439" s="11"/>
      <c r="W1439" s="9"/>
      <c r="X1439" s="9"/>
      <c r="Y1439" s="9"/>
      <c r="Z1439" s="218"/>
      <c r="AA1439" s="9"/>
      <c r="AB1439" s="9"/>
      <c r="AC1439" s="9"/>
      <c r="AD1439" s="9"/>
      <c r="AE1439" s="9"/>
      <c r="AF1439" s="9"/>
      <c r="AG1439" s="9"/>
      <c r="AH1439" s="17"/>
    </row>
    <row r="1440" spans="4:34" ht="18" customHeight="1" x14ac:dyDescent="0.25">
      <c r="D1440" s="218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23"/>
      <c r="V1440" s="23"/>
      <c r="W1440" s="613" t="s">
        <v>7</v>
      </c>
      <c r="X1440" s="613"/>
      <c r="Y1440" s="613"/>
      <c r="Z1440" s="613"/>
      <c r="AA1440" s="613"/>
      <c r="AB1440" s="614">
        <f>AB1451</f>
        <v>113.49000000000001</v>
      </c>
      <c r="AC1440" s="614"/>
      <c r="AD1440" s="614"/>
      <c r="AE1440" s="614"/>
      <c r="AF1440" s="614"/>
      <c r="AG1440" s="614"/>
      <c r="AH1440" s="17"/>
    </row>
    <row r="1441" spans="4:35" x14ac:dyDescent="0.25">
      <c r="D1441" s="5"/>
      <c r="E1441" s="615" t="s">
        <v>8</v>
      </c>
      <c r="F1441" s="615"/>
      <c r="G1441" s="615"/>
      <c r="H1441" s="615"/>
      <c r="I1441" s="615"/>
      <c r="J1441" s="616" t="s">
        <v>9</v>
      </c>
      <c r="K1441" s="616"/>
      <c r="L1441" s="616"/>
      <c r="M1441" s="616"/>
      <c r="N1441" s="616"/>
      <c r="O1441" s="616"/>
      <c r="P1441" s="616"/>
      <c r="Q1441" s="616"/>
      <c r="R1441" s="616"/>
      <c r="S1441" s="499"/>
      <c r="T1441" s="499"/>
      <c r="U1441" s="499"/>
      <c r="V1441" s="499"/>
      <c r="W1441" s="9"/>
      <c r="X1441" s="9"/>
      <c r="Y1441" s="9"/>
      <c r="Z1441" s="218"/>
      <c r="AA1441" s="218"/>
      <c r="AB1441" s="218"/>
      <c r="AC1441" s="9"/>
      <c r="AD1441" s="9"/>
      <c r="AE1441" s="9"/>
      <c r="AF1441" s="9"/>
      <c r="AG1441" s="9"/>
      <c r="AH1441" s="17"/>
    </row>
    <row r="1442" spans="4:35" ht="18" x14ac:dyDescent="0.25">
      <c r="D1442" s="6"/>
      <c r="E1442" s="617" t="s">
        <v>10</v>
      </c>
      <c r="F1442" s="617"/>
      <c r="G1442" s="617"/>
      <c r="H1442" s="617"/>
      <c r="I1442" s="617"/>
      <c r="J1442" s="617"/>
      <c r="K1442" s="617"/>
      <c r="L1442" s="652" t="s">
        <v>381</v>
      </c>
      <c r="M1442" s="652"/>
      <c r="N1442" s="652"/>
      <c r="O1442" s="652"/>
      <c r="P1442" s="652"/>
      <c r="Q1442" s="652"/>
      <c r="R1442" s="652"/>
      <c r="S1442" s="652"/>
      <c r="T1442" s="652"/>
      <c r="U1442" s="652"/>
      <c r="V1442" s="652"/>
      <c r="W1442" s="652"/>
      <c r="X1442" s="652"/>
      <c r="Y1442" s="652"/>
      <c r="Z1442" s="551" t="s">
        <v>11</v>
      </c>
      <c r="AA1442" s="551"/>
      <c r="AB1442" s="551"/>
      <c r="AC1442" s="551"/>
      <c r="AD1442" s="619"/>
      <c r="AE1442" s="619"/>
      <c r="AF1442" s="619"/>
      <c r="AG1442" s="619"/>
      <c r="AH1442" s="75"/>
    </row>
    <row r="1443" spans="4:35" ht="15" customHeight="1" x14ac:dyDescent="0.25">
      <c r="D1443" s="14"/>
      <c r="E1443" s="617" t="s">
        <v>12</v>
      </c>
      <c r="F1443" s="617"/>
      <c r="G1443" s="617"/>
      <c r="H1443" s="617"/>
      <c r="I1443" s="617"/>
      <c r="J1443" s="663"/>
      <c r="K1443" s="663"/>
      <c r="L1443" s="663"/>
      <c r="M1443" s="663"/>
      <c r="N1443" s="663"/>
      <c r="O1443" s="663"/>
      <c r="P1443" s="663"/>
      <c r="Q1443" s="663"/>
      <c r="R1443" s="663"/>
      <c r="S1443" s="663"/>
      <c r="T1443" s="663"/>
      <c r="U1443" s="663"/>
      <c r="V1443" s="663"/>
      <c r="W1443" s="663"/>
      <c r="X1443" s="663"/>
      <c r="Y1443" s="493"/>
      <c r="Z1443" s="551" t="s">
        <v>11</v>
      </c>
      <c r="AA1443" s="551"/>
      <c r="AB1443" s="551"/>
      <c r="AC1443" s="551"/>
      <c r="AD1443" s="619"/>
      <c r="AE1443" s="619"/>
      <c r="AF1443" s="619"/>
      <c r="AG1443" s="619"/>
      <c r="AH1443" s="17"/>
    </row>
    <row r="1444" spans="4:35" ht="18" x14ac:dyDescent="0.25">
      <c r="D1444" s="74"/>
      <c r="E1444" s="764" t="s">
        <v>13</v>
      </c>
      <c r="F1444" s="764"/>
      <c r="G1444" s="764"/>
      <c r="H1444" s="764"/>
      <c r="I1444" s="764"/>
      <c r="J1444" s="646" t="s">
        <v>465</v>
      </c>
      <c r="K1444" s="781"/>
      <c r="L1444" s="781"/>
      <c r="M1444" s="781"/>
      <c r="N1444" s="781"/>
      <c r="O1444" s="781"/>
      <c r="P1444" s="781"/>
      <c r="Q1444" s="781"/>
      <c r="R1444" s="781"/>
      <c r="S1444" s="781"/>
      <c r="T1444" s="781"/>
      <c r="U1444" s="781"/>
      <c r="V1444" s="781"/>
      <c r="W1444" s="781"/>
      <c r="X1444" s="781"/>
      <c r="Y1444" s="781"/>
      <c r="Z1444" s="781"/>
      <c r="AA1444" s="781"/>
      <c r="AB1444" s="781"/>
      <c r="AC1444" s="781"/>
      <c r="AD1444" s="781"/>
      <c r="AE1444" s="781"/>
      <c r="AF1444" s="781"/>
      <c r="AG1444" s="781"/>
      <c r="AH1444" s="17"/>
    </row>
    <row r="1445" spans="4:35" ht="14.25" customHeight="1" x14ac:dyDescent="0.25">
      <c r="D1445" s="218"/>
      <c r="E1445" s="551" t="s">
        <v>14</v>
      </c>
      <c r="F1445" s="551"/>
      <c r="G1445" s="551"/>
      <c r="H1445" s="551"/>
      <c r="I1445" s="551"/>
      <c r="J1445" s="763" t="s">
        <v>464</v>
      </c>
      <c r="K1445" s="763"/>
      <c r="L1445" s="763"/>
      <c r="M1445" s="763"/>
      <c r="N1445" s="763"/>
      <c r="O1445" s="763"/>
      <c r="P1445" s="763"/>
      <c r="Q1445" s="763"/>
      <c r="R1445" s="763"/>
      <c r="S1445" s="763"/>
      <c r="T1445" s="763"/>
      <c r="U1445" s="763"/>
      <c r="V1445" s="763"/>
      <c r="W1445" s="763"/>
      <c r="X1445" s="763"/>
      <c r="Y1445" s="763"/>
      <c r="Z1445" s="763"/>
      <c r="AA1445" s="763"/>
      <c r="AB1445" s="763"/>
      <c r="AC1445" s="763"/>
      <c r="AD1445" s="763"/>
      <c r="AE1445" s="763"/>
      <c r="AF1445" s="763"/>
      <c r="AG1445" s="763"/>
      <c r="AH1445" s="17"/>
    </row>
    <row r="1446" spans="4:35" ht="18.75" customHeight="1" x14ac:dyDescent="0.25">
      <c r="D1446" s="218"/>
      <c r="E1446" s="500"/>
      <c r="F1446" s="493"/>
      <c r="G1446" s="493"/>
      <c r="H1446" s="493"/>
      <c r="I1446" s="493"/>
      <c r="J1446" s="763"/>
      <c r="K1446" s="763"/>
      <c r="L1446" s="763"/>
      <c r="M1446" s="763"/>
      <c r="N1446" s="763"/>
      <c r="O1446" s="763"/>
      <c r="P1446" s="763"/>
      <c r="Q1446" s="763"/>
      <c r="R1446" s="763"/>
      <c r="S1446" s="763"/>
      <c r="T1446" s="763"/>
      <c r="U1446" s="763"/>
      <c r="V1446" s="763"/>
      <c r="W1446" s="763"/>
      <c r="X1446" s="763"/>
      <c r="Y1446" s="763"/>
      <c r="Z1446" s="763"/>
      <c r="AA1446" s="763"/>
      <c r="AB1446" s="763"/>
      <c r="AC1446" s="763"/>
      <c r="AD1446" s="763"/>
      <c r="AE1446" s="763"/>
      <c r="AF1446" s="763"/>
      <c r="AG1446" s="763"/>
      <c r="AH1446" s="17"/>
    </row>
    <row r="1447" spans="4:35" ht="15.75" x14ac:dyDescent="0.25">
      <c r="D1447" s="218"/>
      <c r="E1447" s="490"/>
      <c r="F1447" s="490"/>
      <c r="G1447" s="490"/>
      <c r="H1447" s="490"/>
      <c r="I1447" s="490"/>
      <c r="J1447" s="490"/>
      <c r="K1447" s="490"/>
      <c r="L1447" s="490"/>
      <c r="M1447" s="574"/>
      <c r="N1447" s="574"/>
      <c r="O1447" s="574"/>
      <c r="P1447" s="574"/>
      <c r="Q1447" s="574"/>
      <c r="R1447" s="574"/>
      <c r="S1447" s="574"/>
      <c r="T1447" s="574"/>
      <c r="U1447" s="574"/>
      <c r="V1447" s="574"/>
      <c r="W1447" s="574"/>
      <c r="X1447" s="574"/>
      <c r="Y1447" s="574"/>
      <c r="Z1447" s="574"/>
      <c r="AA1447" s="501"/>
      <c r="AB1447" s="575"/>
      <c r="AC1447" s="575"/>
      <c r="AD1447" s="575"/>
      <c r="AE1447" s="575"/>
      <c r="AF1447" s="575"/>
      <c r="AG1447" s="575"/>
      <c r="AH1447" s="17"/>
    </row>
    <row r="1448" spans="4:35" ht="15.75" x14ac:dyDescent="0.25">
      <c r="D1448" s="218"/>
      <c r="E1448" s="586" t="s">
        <v>15</v>
      </c>
      <c r="F1448" s="586"/>
      <c r="G1448" s="586"/>
      <c r="H1448" s="586"/>
      <c r="I1448" s="586"/>
      <c r="J1448" s="586"/>
      <c r="K1448" s="586"/>
      <c r="L1448" s="586"/>
      <c r="M1448" s="586"/>
      <c r="N1448" s="586"/>
      <c r="O1448" s="586"/>
      <c r="P1448" s="586"/>
      <c r="Q1448" s="586"/>
      <c r="R1448" s="586"/>
      <c r="S1448" s="586"/>
      <c r="T1448" s="586"/>
      <c r="U1448" s="586"/>
      <c r="V1448" s="586"/>
      <c r="W1448" s="586"/>
      <c r="X1448" s="586"/>
      <c r="Y1448" s="586"/>
      <c r="Z1448" s="586"/>
      <c r="AA1448" s="586"/>
      <c r="AB1448" s="586"/>
      <c r="AC1448" s="586"/>
      <c r="AD1448" s="586"/>
      <c r="AE1448" s="586"/>
      <c r="AF1448" s="586"/>
      <c r="AG1448" s="586"/>
      <c r="AH1448" s="17"/>
    </row>
    <row r="1449" spans="4:35" x14ac:dyDescent="0.25">
      <c r="D1449" s="500"/>
      <c r="E1449" s="9"/>
      <c r="F1449" s="587"/>
      <c r="G1449" s="587"/>
      <c r="H1449" s="587"/>
      <c r="I1449" s="588"/>
      <c r="J1449" s="588"/>
      <c r="K1449" s="588"/>
      <c r="L1449" s="587"/>
      <c r="M1449" s="587"/>
      <c r="N1449" s="587"/>
      <c r="O1449" s="587"/>
      <c r="P1449" s="587"/>
      <c r="Q1449" s="587"/>
      <c r="R1449" s="589"/>
      <c r="S1449" s="589"/>
      <c r="T1449" s="589"/>
      <c r="U1449" s="589"/>
      <c r="V1449" s="499"/>
      <c r="W1449" s="590" t="s">
        <v>16</v>
      </c>
      <c r="X1449" s="590"/>
      <c r="Y1449" s="590"/>
      <c r="Z1449" s="493"/>
      <c r="AA1449" s="493"/>
      <c r="AB1449" s="591" t="s">
        <v>17</v>
      </c>
      <c r="AC1449" s="591"/>
      <c r="AD1449" s="591"/>
      <c r="AE1449" s="591"/>
      <c r="AF1449" s="591"/>
      <c r="AG1449" s="591"/>
      <c r="AH1449" s="17"/>
    </row>
    <row r="1450" spans="4:35" x14ac:dyDescent="0.25">
      <c r="D1450" s="490"/>
      <c r="E1450" s="218"/>
      <c r="F1450" s="592"/>
      <c r="G1450" s="593"/>
      <c r="H1450" s="594"/>
      <c r="I1450" s="592"/>
      <c r="J1450" s="593"/>
      <c r="K1450" s="594"/>
      <c r="L1450" s="629"/>
      <c r="M1450" s="630"/>
      <c r="N1450" s="631"/>
      <c r="O1450" s="629"/>
      <c r="P1450" s="630"/>
      <c r="Q1450" s="631"/>
      <c r="R1450" s="592"/>
      <c r="S1450" s="593"/>
      <c r="T1450" s="593"/>
      <c r="U1450" s="594"/>
      <c r="V1450" s="504"/>
      <c r="W1450" s="595"/>
      <c r="X1450" s="596"/>
      <c r="Y1450" s="597"/>
      <c r="Z1450" s="502"/>
      <c r="AA1450" s="15"/>
      <c r="AB1450" s="592">
        <f>SUM(F1450:Q1450)</f>
        <v>0</v>
      </c>
      <c r="AC1450" s="593"/>
      <c r="AD1450" s="593"/>
      <c r="AE1450" s="593"/>
      <c r="AF1450" s="593"/>
      <c r="AG1450" s="594"/>
      <c r="AH1450" s="17"/>
    </row>
    <row r="1451" spans="4:35" ht="15.75" x14ac:dyDescent="0.25">
      <c r="D1451" s="20"/>
      <c r="E1451" s="498"/>
      <c r="F1451" s="498"/>
      <c r="G1451" s="498"/>
      <c r="H1451" s="498"/>
      <c r="I1451" s="498"/>
      <c r="J1451" s="498"/>
      <c r="K1451" s="498"/>
      <c r="L1451" s="498"/>
      <c r="M1451" s="498"/>
      <c r="N1451" s="498"/>
      <c r="O1451" s="498"/>
      <c r="P1451" s="498"/>
      <c r="Q1451" s="498"/>
      <c r="R1451" s="498"/>
      <c r="S1451" s="498"/>
      <c r="T1451" s="498"/>
      <c r="U1451" s="498"/>
      <c r="V1451" s="598" t="s">
        <v>18</v>
      </c>
      <c r="W1451" s="598"/>
      <c r="X1451" s="598"/>
      <c r="Y1451" s="598"/>
      <c r="Z1451" s="598"/>
      <c r="AA1451" s="599"/>
      <c r="AB1451" s="600">
        <f>+Y1467-AB1450</f>
        <v>113.49000000000001</v>
      </c>
      <c r="AC1451" s="601"/>
      <c r="AD1451" s="601"/>
      <c r="AE1451" s="601"/>
      <c r="AF1451" s="601"/>
      <c r="AG1451" s="602"/>
      <c r="AH1451" s="17"/>
    </row>
    <row r="1452" spans="4:35" x14ac:dyDescent="0.25">
      <c r="D1452" s="9"/>
      <c r="E1452" s="9"/>
      <c r="F1452" s="9"/>
      <c r="G1452" s="9"/>
      <c r="H1452" s="9"/>
      <c r="I1452" s="603" t="s">
        <v>19</v>
      </c>
      <c r="J1452" s="603"/>
      <c r="K1452" s="603"/>
      <c r="L1452" s="603"/>
      <c r="M1452" s="603"/>
      <c r="N1452" s="603"/>
      <c r="O1452" s="603"/>
      <c r="P1452" s="603"/>
      <c r="Q1452" s="603"/>
      <c r="R1452" s="603"/>
      <c r="S1452" s="603"/>
      <c r="T1452" s="603"/>
      <c r="U1452" s="603"/>
      <c r="V1452" s="603"/>
      <c r="W1452" s="603"/>
      <c r="X1452" s="603"/>
      <c r="Y1452" s="604"/>
      <c r="Z1452" s="604"/>
      <c r="AA1452" s="604"/>
      <c r="AB1452" s="604"/>
      <c r="AC1452" s="604"/>
      <c r="AD1452" s="604"/>
      <c r="AE1452" s="604"/>
      <c r="AF1452" s="9"/>
      <c r="AG1452" s="9"/>
      <c r="AH1452" s="17"/>
    </row>
    <row r="1453" spans="4:35" x14ac:dyDescent="0.25">
      <c r="D1453" s="218"/>
      <c r="E1453" s="9"/>
      <c r="F1453" s="9"/>
      <c r="G1453" s="9"/>
      <c r="H1453" s="9"/>
      <c r="I1453" s="567" t="s">
        <v>20</v>
      </c>
      <c r="J1453" s="568"/>
      <c r="K1453" s="567" t="s">
        <v>21</v>
      </c>
      <c r="L1453" s="568"/>
      <c r="M1453" s="567" t="s">
        <v>22</v>
      </c>
      <c r="N1453" s="568"/>
      <c r="O1453" s="567" t="s">
        <v>23</v>
      </c>
      <c r="P1453" s="568"/>
      <c r="Q1453" s="567" t="s">
        <v>24</v>
      </c>
      <c r="R1453" s="568"/>
      <c r="S1453" s="567" t="s">
        <v>25</v>
      </c>
      <c r="T1453" s="568"/>
      <c r="U1453" s="569" t="s">
        <v>26</v>
      </c>
      <c r="V1453" s="570"/>
      <c r="W1453" s="569" t="s">
        <v>47</v>
      </c>
      <c r="X1453" s="570"/>
      <c r="Y1453" s="571" t="s">
        <v>27</v>
      </c>
      <c r="Z1453" s="572"/>
      <c r="AA1453" s="572"/>
      <c r="AB1453" s="572"/>
      <c r="AC1453" s="572"/>
      <c r="AD1453" s="572"/>
      <c r="AE1453" s="573"/>
      <c r="AF1453" s="16"/>
      <c r="AG1453" s="16"/>
      <c r="AH1453" s="17"/>
      <c r="AI1453" s="148" t="e">
        <f>Y1452+Y1453</f>
        <v>#VALUE!</v>
      </c>
    </row>
    <row r="1454" spans="4:35" ht="15.75" x14ac:dyDescent="0.25">
      <c r="D1454" s="498"/>
      <c r="E1454" s="9"/>
      <c r="F1454" s="9"/>
      <c r="G1454" s="9"/>
      <c r="H1454" s="9"/>
      <c r="I1454" s="529"/>
      <c r="J1454" s="530"/>
      <c r="K1454" s="529"/>
      <c r="L1454" s="530"/>
      <c r="M1454" s="529"/>
      <c r="N1454" s="530"/>
      <c r="O1454" s="562" t="s">
        <v>294</v>
      </c>
      <c r="P1454" s="563"/>
      <c r="Q1454" s="562" t="s">
        <v>43</v>
      </c>
      <c r="R1454" s="563"/>
      <c r="S1454" s="562" t="s">
        <v>48</v>
      </c>
      <c r="T1454" s="563"/>
      <c r="U1454" s="562" t="s">
        <v>28</v>
      </c>
      <c r="V1454" s="563"/>
      <c r="W1454" s="529"/>
      <c r="X1454" s="530"/>
      <c r="Y1454" s="531">
        <f>53.28+53.28+5.93+0.5+0.5</f>
        <v>113.49000000000001</v>
      </c>
      <c r="Z1454" s="532"/>
      <c r="AA1454" s="532"/>
      <c r="AB1454" s="532"/>
      <c r="AC1454" s="532"/>
      <c r="AD1454" s="532"/>
      <c r="AE1454" s="533"/>
      <c r="AF1454" s="16"/>
      <c r="AG1454" s="16"/>
      <c r="AH1454" s="17"/>
    </row>
    <row r="1455" spans="4:35" ht="15.75" x14ac:dyDescent="0.25">
      <c r="D1455" s="9"/>
      <c r="E1455" s="9"/>
      <c r="F1455" s="9"/>
      <c r="G1455" s="9"/>
      <c r="H1455" s="9"/>
      <c r="I1455" s="562"/>
      <c r="J1455" s="563"/>
      <c r="K1455" s="562"/>
      <c r="L1455" s="563"/>
      <c r="M1455" s="562"/>
      <c r="N1455" s="563"/>
      <c r="O1455" s="562"/>
      <c r="P1455" s="563"/>
      <c r="Q1455" s="562"/>
      <c r="R1455" s="563"/>
      <c r="S1455" s="562"/>
      <c r="T1455" s="563"/>
      <c r="U1455" s="562"/>
      <c r="V1455" s="563"/>
      <c r="W1455" s="529"/>
      <c r="X1455" s="530"/>
      <c r="Y1455" s="531"/>
      <c r="Z1455" s="532"/>
      <c r="AA1455" s="532"/>
      <c r="AB1455" s="532"/>
      <c r="AC1455" s="532"/>
      <c r="AD1455" s="532"/>
      <c r="AE1455" s="533"/>
      <c r="AF1455" s="16"/>
      <c r="AG1455" s="16"/>
      <c r="AH1455" s="17"/>
    </row>
    <row r="1456" spans="4:35" ht="15.75" x14ac:dyDescent="0.25">
      <c r="D1456" s="9"/>
      <c r="E1456" s="9"/>
      <c r="F1456" s="9"/>
      <c r="G1456" s="9"/>
      <c r="H1456" s="9"/>
      <c r="I1456" s="562"/>
      <c r="J1456" s="563"/>
      <c r="K1456" s="562"/>
      <c r="L1456" s="563"/>
      <c r="M1456" s="562"/>
      <c r="N1456" s="563"/>
      <c r="O1456" s="562"/>
      <c r="P1456" s="563"/>
      <c r="Q1456" s="562"/>
      <c r="R1456" s="563"/>
      <c r="S1456" s="562"/>
      <c r="T1456" s="563"/>
      <c r="U1456" s="562"/>
      <c r="V1456" s="563"/>
      <c r="W1456" s="529"/>
      <c r="X1456" s="530"/>
      <c r="Y1456" s="531"/>
      <c r="Z1456" s="532"/>
      <c r="AA1456" s="532"/>
      <c r="AB1456" s="532"/>
      <c r="AC1456" s="532"/>
      <c r="AD1456" s="532"/>
      <c r="AE1456" s="533"/>
      <c r="AF1456" s="16"/>
      <c r="AG1456" s="16"/>
      <c r="AH1456" s="17"/>
    </row>
    <row r="1457" spans="4:34" ht="15.75" x14ac:dyDescent="0.25">
      <c r="D1457" s="9"/>
      <c r="E1457" s="9"/>
      <c r="F1457" s="9"/>
      <c r="G1457" s="9"/>
      <c r="H1457" s="9"/>
      <c r="I1457" s="562"/>
      <c r="J1457" s="563"/>
      <c r="K1457" s="562"/>
      <c r="L1457" s="563"/>
      <c r="M1457" s="562"/>
      <c r="N1457" s="563"/>
      <c r="O1457" s="562"/>
      <c r="P1457" s="563"/>
      <c r="Q1457" s="562"/>
      <c r="R1457" s="563"/>
      <c r="S1457" s="562"/>
      <c r="T1457" s="563"/>
      <c r="U1457" s="562"/>
      <c r="V1457" s="563"/>
      <c r="W1457" s="529"/>
      <c r="X1457" s="530"/>
      <c r="Y1457" s="531"/>
      <c r="Z1457" s="532"/>
      <c r="AA1457" s="532"/>
      <c r="AB1457" s="532"/>
      <c r="AC1457" s="532"/>
      <c r="AD1457" s="532"/>
      <c r="AE1457" s="533"/>
      <c r="AF1457" s="16"/>
      <c r="AG1457" s="16"/>
      <c r="AH1457" s="17"/>
    </row>
    <row r="1458" spans="4:34" ht="15.75" x14ac:dyDescent="0.25">
      <c r="D1458" s="9"/>
      <c r="E1458" s="9"/>
      <c r="F1458" s="9"/>
      <c r="G1458" s="9"/>
      <c r="H1458" s="9"/>
      <c r="I1458" s="562"/>
      <c r="J1458" s="563"/>
      <c r="K1458" s="562"/>
      <c r="L1458" s="563"/>
      <c r="M1458" s="562"/>
      <c r="N1458" s="563"/>
      <c r="O1458" s="562"/>
      <c r="P1458" s="563"/>
      <c r="Q1458" s="562"/>
      <c r="R1458" s="563"/>
      <c r="S1458" s="562"/>
      <c r="T1458" s="563"/>
      <c r="U1458" s="562"/>
      <c r="V1458" s="563"/>
      <c r="W1458" s="529"/>
      <c r="X1458" s="530"/>
      <c r="Y1458" s="531"/>
      <c r="Z1458" s="532"/>
      <c r="AA1458" s="532"/>
      <c r="AB1458" s="532"/>
      <c r="AC1458" s="532"/>
      <c r="AD1458" s="532"/>
      <c r="AE1458" s="533"/>
      <c r="AF1458" s="16"/>
      <c r="AG1458" s="16"/>
      <c r="AH1458" s="17"/>
    </row>
    <row r="1459" spans="4:34" ht="15.75" x14ac:dyDescent="0.25">
      <c r="D1459" s="9"/>
      <c r="E1459" s="9"/>
      <c r="F1459" s="9"/>
      <c r="G1459" s="9"/>
      <c r="H1459" s="9"/>
      <c r="I1459" s="494"/>
      <c r="J1459" s="495"/>
      <c r="K1459" s="494"/>
      <c r="L1459" s="495"/>
      <c r="M1459" s="494"/>
      <c r="N1459" s="495"/>
      <c r="O1459" s="562"/>
      <c r="P1459" s="563"/>
      <c r="Q1459" s="765"/>
      <c r="R1459" s="766"/>
      <c r="S1459" s="765"/>
      <c r="T1459" s="766"/>
      <c r="U1459" s="765"/>
      <c r="V1459" s="766"/>
      <c r="W1459" s="494"/>
      <c r="X1459" s="495"/>
      <c r="Y1459" s="531"/>
      <c r="Z1459" s="532"/>
      <c r="AA1459" s="532"/>
      <c r="AB1459" s="532"/>
      <c r="AC1459" s="532"/>
      <c r="AD1459" s="532"/>
      <c r="AE1459" s="533"/>
      <c r="AF1459" s="16"/>
      <c r="AG1459" s="16"/>
      <c r="AH1459" s="17"/>
    </row>
    <row r="1460" spans="4:34" ht="15.75" x14ac:dyDescent="0.25">
      <c r="D1460" s="9"/>
      <c r="E1460" s="9"/>
      <c r="F1460" s="9"/>
      <c r="G1460" s="9"/>
      <c r="H1460" s="9"/>
      <c r="I1460" s="494"/>
      <c r="J1460" s="495"/>
      <c r="K1460" s="494"/>
      <c r="L1460" s="495"/>
      <c r="M1460" s="494"/>
      <c r="N1460" s="495"/>
      <c r="O1460" s="562"/>
      <c r="P1460" s="563"/>
      <c r="Q1460" s="765"/>
      <c r="R1460" s="766"/>
      <c r="S1460" s="765"/>
      <c r="T1460" s="766"/>
      <c r="U1460" s="765"/>
      <c r="V1460" s="766"/>
      <c r="W1460" s="494"/>
      <c r="X1460" s="495"/>
      <c r="Y1460" s="531"/>
      <c r="Z1460" s="532"/>
      <c r="AA1460" s="532"/>
      <c r="AB1460" s="532"/>
      <c r="AC1460" s="532"/>
      <c r="AD1460" s="532"/>
      <c r="AE1460" s="533"/>
      <c r="AF1460" s="16"/>
      <c r="AG1460" s="16"/>
      <c r="AH1460" s="17"/>
    </row>
    <row r="1461" spans="4:34" ht="15.75" x14ac:dyDescent="0.25">
      <c r="D1461" s="9"/>
      <c r="E1461" s="9"/>
      <c r="F1461" s="9"/>
      <c r="G1461" s="9"/>
      <c r="H1461" s="9"/>
      <c r="I1461" s="529"/>
      <c r="J1461" s="530"/>
      <c r="K1461" s="529"/>
      <c r="L1461" s="530"/>
      <c r="M1461" s="529"/>
      <c r="N1461" s="530"/>
      <c r="O1461" s="562"/>
      <c r="P1461" s="767"/>
      <c r="Q1461" s="768"/>
      <c r="R1461" s="769"/>
      <c r="S1461" s="768"/>
      <c r="T1461" s="769"/>
      <c r="U1461" s="768"/>
      <c r="V1461" s="769"/>
      <c r="W1461" s="529"/>
      <c r="X1461" s="530"/>
      <c r="Y1461" s="531"/>
      <c r="Z1461" s="532"/>
      <c r="AA1461" s="532"/>
      <c r="AB1461" s="532"/>
      <c r="AC1461" s="532"/>
      <c r="AD1461" s="532"/>
      <c r="AE1461" s="533"/>
      <c r="AF1461" s="16"/>
      <c r="AG1461" s="16"/>
      <c r="AH1461" s="17"/>
    </row>
    <row r="1462" spans="4:34" ht="15.75" x14ac:dyDescent="0.25">
      <c r="D1462" s="9"/>
      <c r="E1462" s="9"/>
      <c r="F1462" s="9"/>
      <c r="G1462" s="9"/>
      <c r="H1462" s="9"/>
      <c r="I1462" s="494"/>
      <c r="J1462" s="495"/>
      <c r="K1462" s="494"/>
      <c r="L1462" s="495"/>
      <c r="M1462" s="494"/>
      <c r="N1462" s="495"/>
      <c r="O1462" s="562"/>
      <c r="P1462" s="767"/>
      <c r="Q1462" s="768"/>
      <c r="R1462" s="769"/>
      <c r="S1462" s="768"/>
      <c r="T1462" s="769"/>
      <c r="U1462" s="768"/>
      <c r="V1462" s="769"/>
      <c r="W1462" s="506"/>
      <c r="X1462" s="506"/>
      <c r="Y1462" s="531"/>
      <c r="Z1462" s="532"/>
      <c r="AA1462" s="532"/>
      <c r="AB1462" s="532"/>
      <c r="AC1462" s="532"/>
      <c r="AD1462" s="532"/>
      <c r="AE1462" s="533"/>
      <c r="AF1462" s="16"/>
      <c r="AG1462" s="16"/>
      <c r="AH1462" s="17"/>
    </row>
    <row r="1463" spans="4:34" ht="15.75" x14ac:dyDescent="0.25">
      <c r="D1463" s="9"/>
      <c r="E1463" s="9"/>
      <c r="F1463" s="9"/>
      <c r="G1463" s="9"/>
      <c r="H1463" s="9"/>
      <c r="I1463" s="529"/>
      <c r="J1463" s="530"/>
      <c r="K1463" s="529"/>
      <c r="L1463" s="530"/>
      <c r="M1463" s="529"/>
      <c r="N1463" s="530"/>
      <c r="O1463" s="703"/>
      <c r="P1463" s="703"/>
      <c r="Q1463" s="703"/>
      <c r="R1463" s="703"/>
      <c r="S1463" s="703"/>
      <c r="T1463" s="703"/>
      <c r="U1463" s="703"/>
      <c r="V1463" s="703"/>
      <c r="W1463" s="778"/>
      <c r="X1463" s="779"/>
      <c r="Y1463" s="780"/>
      <c r="Z1463" s="780"/>
      <c r="AA1463" s="780"/>
      <c r="AB1463" s="780"/>
      <c r="AC1463" s="780"/>
      <c r="AD1463" s="780"/>
      <c r="AE1463" s="780"/>
      <c r="AF1463" s="16"/>
      <c r="AG1463" s="16"/>
      <c r="AH1463" s="17"/>
    </row>
    <row r="1464" spans="4:34" ht="15.75" x14ac:dyDescent="0.25">
      <c r="D1464" s="9"/>
      <c r="E1464" s="9"/>
      <c r="F1464" s="9"/>
      <c r="G1464" s="9"/>
      <c r="H1464" s="9"/>
      <c r="I1464" s="529"/>
      <c r="J1464" s="530"/>
      <c r="K1464" s="529"/>
      <c r="L1464" s="530"/>
      <c r="M1464" s="529"/>
      <c r="N1464" s="530"/>
      <c r="O1464" s="703"/>
      <c r="P1464" s="703"/>
      <c r="Q1464" s="703"/>
      <c r="R1464" s="703"/>
      <c r="S1464" s="703"/>
      <c r="T1464" s="703"/>
      <c r="U1464" s="703"/>
      <c r="V1464" s="703"/>
      <c r="W1464" s="778"/>
      <c r="X1464" s="779"/>
      <c r="Y1464" s="780"/>
      <c r="Z1464" s="780"/>
      <c r="AA1464" s="780"/>
      <c r="AB1464" s="780"/>
      <c r="AC1464" s="780"/>
      <c r="AD1464" s="780"/>
      <c r="AE1464" s="780"/>
      <c r="AF1464" s="16"/>
      <c r="AG1464" s="16"/>
      <c r="AH1464" s="17"/>
    </row>
    <row r="1465" spans="4:34" ht="15.75" x14ac:dyDescent="0.25">
      <c r="D1465" s="9"/>
      <c r="E1465" s="9"/>
      <c r="F1465" s="9"/>
      <c r="G1465" s="9"/>
      <c r="H1465" s="9"/>
      <c r="I1465" s="536"/>
      <c r="J1465" s="537"/>
      <c r="K1465" s="536"/>
      <c r="L1465" s="537"/>
      <c r="M1465" s="536"/>
      <c r="N1465" s="537"/>
      <c r="O1465" s="703"/>
      <c r="P1465" s="703"/>
      <c r="Q1465" s="703"/>
      <c r="R1465" s="703"/>
      <c r="S1465" s="703"/>
      <c r="T1465" s="703"/>
      <c r="U1465" s="703"/>
      <c r="V1465" s="703"/>
      <c r="W1465" s="778"/>
      <c r="X1465" s="779"/>
      <c r="Y1465" s="780"/>
      <c r="Z1465" s="780"/>
      <c r="AA1465" s="780"/>
      <c r="AB1465" s="780"/>
      <c r="AC1465" s="780"/>
      <c r="AD1465" s="780"/>
      <c r="AE1465" s="780"/>
      <c r="AF1465" s="16"/>
      <c r="AG1465" s="16"/>
      <c r="AH1465" s="17"/>
    </row>
    <row r="1466" spans="4:34" ht="15.75" x14ac:dyDescent="0.25">
      <c r="D1466" s="9"/>
      <c r="E1466" s="9"/>
      <c r="F1466" s="9"/>
      <c r="G1466" s="9"/>
      <c r="H1466" s="9"/>
      <c r="I1466" s="683"/>
      <c r="J1466" s="683"/>
      <c r="K1466" s="683"/>
      <c r="L1466" s="683"/>
      <c r="M1466" s="683"/>
      <c r="N1466" s="683"/>
      <c r="O1466" s="703"/>
      <c r="P1466" s="703"/>
      <c r="Q1466" s="703"/>
      <c r="R1466" s="703"/>
      <c r="S1466" s="703"/>
      <c r="T1466" s="703"/>
      <c r="U1466" s="703"/>
      <c r="V1466" s="703"/>
      <c r="W1466" s="778"/>
      <c r="X1466" s="779"/>
      <c r="Y1466" s="780"/>
      <c r="Z1466" s="780"/>
      <c r="AA1466" s="780"/>
      <c r="AB1466" s="780"/>
      <c r="AC1466" s="780"/>
      <c r="AD1466" s="780"/>
      <c r="AE1466" s="780"/>
      <c r="AF1466" s="9"/>
      <c r="AG1466" s="16"/>
      <c r="AH1466" s="17"/>
    </row>
    <row r="1467" spans="4:34" ht="16.5" thickBot="1" x14ac:dyDescent="0.3">
      <c r="D1467" s="218"/>
      <c r="E1467" s="218"/>
      <c r="F1467" s="218"/>
      <c r="G1467" s="218"/>
      <c r="H1467" s="73"/>
      <c r="I1467" s="73"/>
      <c r="J1467" s="73"/>
      <c r="K1467" s="73"/>
      <c r="L1467" s="73"/>
      <c r="M1467" s="73"/>
      <c r="N1467" s="73"/>
      <c r="O1467" s="770"/>
      <c r="P1467" s="770"/>
      <c r="Q1467" s="73"/>
      <c r="R1467" s="73"/>
      <c r="S1467" s="73"/>
      <c r="T1467" s="22"/>
      <c r="U1467" s="770" t="s">
        <v>29</v>
      </c>
      <c r="V1467" s="770"/>
      <c r="W1467" s="770"/>
      <c r="X1467" s="771"/>
      <c r="Y1467" s="772">
        <f>SUM(Y1454:AE1466)</f>
        <v>113.49000000000001</v>
      </c>
      <c r="Z1467" s="773"/>
      <c r="AA1467" s="773"/>
      <c r="AB1467" s="773"/>
      <c r="AC1467" s="773"/>
      <c r="AD1467" s="773"/>
      <c r="AE1467" s="774"/>
      <c r="AF1467" s="73"/>
      <c r="AG1467" s="15"/>
      <c r="AH1467" s="17"/>
    </row>
    <row r="1468" spans="4:34" ht="15.75" thickBot="1" x14ac:dyDescent="0.3">
      <c r="D1468" s="9"/>
      <c r="E1468" s="218"/>
      <c r="F1468" s="218"/>
      <c r="G1468" s="218"/>
      <c r="H1468" s="775" t="s">
        <v>96</v>
      </c>
      <c r="I1468" s="776"/>
      <c r="J1468" s="776"/>
      <c r="K1468" s="776"/>
      <c r="L1468" s="776"/>
      <c r="M1468" s="776"/>
      <c r="N1468" s="776"/>
      <c r="O1468" s="776"/>
      <c r="P1468" s="776"/>
      <c r="Q1468" s="776"/>
      <c r="R1468" s="776"/>
      <c r="S1468" s="777"/>
      <c r="T1468" s="23"/>
      <c r="U1468" s="775" t="s">
        <v>31</v>
      </c>
      <c r="V1468" s="776"/>
      <c r="W1468" s="776"/>
      <c r="X1468" s="776"/>
      <c r="Y1468" s="776"/>
      <c r="Z1468" s="776"/>
      <c r="AA1468" s="776"/>
      <c r="AB1468" s="776"/>
      <c r="AC1468" s="776"/>
      <c r="AD1468" s="776"/>
      <c r="AE1468" s="776"/>
      <c r="AF1468" s="777"/>
      <c r="AG1468" s="15"/>
      <c r="AH1468" s="17"/>
    </row>
    <row r="1469" spans="4:34" x14ac:dyDescent="0.25">
      <c r="D1469" s="9"/>
      <c r="E1469" s="218"/>
      <c r="F1469" s="218"/>
      <c r="G1469" s="218"/>
      <c r="H1469" s="547"/>
      <c r="I1469" s="548"/>
      <c r="J1469" s="548"/>
      <c r="K1469" s="548"/>
      <c r="L1469" s="548"/>
      <c r="M1469" s="548"/>
      <c r="N1469" s="548"/>
      <c r="O1469" s="548"/>
      <c r="P1469" s="548"/>
      <c r="Q1469" s="548"/>
      <c r="R1469" s="548"/>
      <c r="S1469" s="549"/>
      <c r="T1469" s="493"/>
      <c r="U1469" s="550"/>
      <c r="V1469" s="551"/>
      <c r="W1469" s="551"/>
      <c r="X1469" s="551"/>
      <c r="Y1469" s="551"/>
      <c r="Z1469" s="551"/>
      <c r="AA1469" s="551"/>
      <c r="AB1469" s="551"/>
      <c r="AC1469" s="551"/>
      <c r="AD1469" s="551"/>
      <c r="AE1469" s="551"/>
      <c r="AF1469" s="552"/>
      <c r="AG1469" s="15"/>
      <c r="AH1469" s="17"/>
    </row>
    <row r="1470" spans="4:34" x14ac:dyDescent="0.25">
      <c r="D1470" s="9"/>
      <c r="E1470" s="218"/>
      <c r="F1470" s="218"/>
      <c r="G1470" s="218"/>
      <c r="H1470" s="550"/>
      <c r="I1470" s="551"/>
      <c r="J1470" s="551"/>
      <c r="K1470" s="551"/>
      <c r="L1470" s="551"/>
      <c r="M1470" s="551"/>
      <c r="N1470" s="551"/>
      <c r="O1470" s="551"/>
      <c r="P1470" s="551"/>
      <c r="Q1470" s="551"/>
      <c r="R1470" s="551"/>
      <c r="S1470" s="552"/>
      <c r="T1470" s="493"/>
      <c r="U1470" s="550"/>
      <c r="V1470" s="551"/>
      <c r="W1470" s="551"/>
      <c r="X1470" s="551"/>
      <c r="Y1470" s="551"/>
      <c r="Z1470" s="551"/>
      <c r="AA1470" s="551"/>
      <c r="AB1470" s="551"/>
      <c r="AC1470" s="551"/>
      <c r="AD1470" s="551"/>
      <c r="AE1470" s="551"/>
      <c r="AF1470" s="552"/>
      <c r="AG1470" s="15"/>
      <c r="AH1470" s="17"/>
    </row>
    <row r="1471" spans="4:34" ht="15.75" thickBot="1" x14ac:dyDescent="0.3">
      <c r="D1471" s="9"/>
      <c r="E1471" s="218"/>
      <c r="F1471" s="218"/>
      <c r="G1471" s="218"/>
      <c r="H1471" s="553"/>
      <c r="I1471" s="554"/>
      <c r="J1471" s="554"/>
      <c r="K1471" s="554"/>
      <c r="L1471" s="554"/>
      <c r="M1471" s="554"/>
      <c r="N1471" s="554"/>
      <c r="O1471" s="554"/>
      <c r="P1471" s="554"/>
      <c r="Q1471" s="554"/>
      <c r="R1471" s="554"/>
      <c r="S1471" s="555"/>
      <c r="T1471" s="493"/>
      <c r="U1471" s="553"/>
      <c r="V1471" s="554"/>
      <c r="W1471" s="554"/>
      <c r="X1471" s="554"/>
      <c r="Y1471" s="554"/>
      <c r="Z1471" s="554"/>
      <c r="AA1471" s="554"/>
      <c r="AB1471" s="554"/>
      <c r="AC1471" s="554"/>
      <c r="AD1471" s="554"/>
      <c r="AE1471" s="554"/>
      <c r="AF1471" s="555"/>
      <c r="AG1471" s="15"/>
      <c r="AH1471" s="17"/>
    </row>
    <row r="1472" spans="4:34" ht="15.75" thickBot="1" x14ac:dyDescent="0.3">
      <c r="D1472" s="9"/>
      <c r="E1472" s="218"/>
      <c r="F1472" s="218"/>
      <c r="G1472" s="218"/>
      <c r="H1472" s="517" t="s">
        <v>32</v>
      </c>
      <c r="I1472" s="518"/>
      <c r="J1472" s="518"/>
      <c r="K1472" s="519">
        <v>45688</v>
      </c>
      <c r="L1472" s="519"/>
      <c r="M1472" s="519"/>
      <c r="N1472" s="519"/>
      <c r="O1472" s="519"/>
      <c r="P1472" s="519"/>
      <c r="Q1472" s="519"/>
      <c r="R1472" s="519"/>
      <c r="S1472" s="520"/>
      <c r="T1472" s="493"/>
      <c r="U1472" s="517" t="s">
        <v>32</v>
      </c>
      <c r="V1472" s="518"/>
      <c r="W1472" s="518"/>
      <c r="X1472" s="521"/>
      <c r="Y1472" s="521"/>
      <c r="Z1472" s="521"/>
      <c r="AA1472" s="521"/>
      <c r="AB1472" s="521"/>
      <c r="AC1472" s="521"/>
      <c r="AD1472" s="521"/>
      <c r="AE1472" s="521"/>
      <c r="AF1472" s="522"/>
      <c r="AG1472" s="15"/>
      <c r="AH1472" s="17"/>
    </row>
    <row r="1473" spans="4:34" ht="15.75" thickBot="1" x14ac:dyDescent="0.3">
      <c r="D1473" s="218"/>
      <c r="E1473" s="218"/>
      <c r="F1473" s="218"/>
      <c r="G1473" s="218"/>
      <c r="H1473" s="523" t="s">
        <v>33</v>
      </c>
      <c r="I1473" s="524"/>
      <c r="J1473" s="524"/>
      <c r="K1473" s="524"/>
      <c r="L1473" s="524"/>
      <c r="M1473" s="524"/>
      <c r="N1473" s="524"/>
      <c r="O1473" s="524"/>
      <c r="P1473" s="524"/>
      <c r="Q1473" s="524"/>
      <c r="R1473" s="524"/>
      <c r="S1473" s="525"/>
      <c r="T1473" s="7"/>
      <c r="U1473" s="523" t="s">
        <v>34</v>
      </c>
      <c r="V1473" s="524"/>
      <c r="W1473" s="524"/>
      <c r="X1473" s="524"/>
      <c r="Y1473" s="524"/>
      <c r="Z1473" s="524"/>
      <c r="AA1473" s="524"/>
      <c r="AB1473" s="524"/>
      <c r="AC1473" s="524"/>
      <c r="AD1473" s="524"/>
      <c r="AE1473" s="524"/>
      <c r="AF1473" s="525"/>
      <c r="AG1473" s="15"/>
      <c r="AH1473" s="17"/>
    </row>
    <row r="1474" spans="4:34" x14ac:dyDescent="0.25">
      <c r="D1474" s="218"/>
      <c r="E1474" s="218"/>
      <c r="F1474" s="218"/>
      <c r="G1474" s="218"/>
      <c r="H1474" s="526"/>
      <c r="I1474" s="527"/>
      <c r="J1474" s="527"/>
      <c r="K1474" s="527"/>
      <c r="L1474" s="527"/>
      <c r="M1474" s="527"/>
      <c r="N1474" s="527"/>
      <c r="O1474" s="527"/>
      <c r="P1474" s="527"/>
      <c r="Q1474" s="527"/>
      <c r="R1474" s="527"/>
      <c r="S1474" s="528"/>
      <c r="T1474" s="7"/>
      <c r="U1474" s="526"/>
      <c r="V1474" s="527"/>
      <c r="W1474" s="527"/>
      <c r="X1474" s="527"/>
      <c r="Y1474" s="527"/>
      <c r="Z1474" s="527"/>
      <c r="AA1474" s="527"/>
      <c r="AB1474" s="527"/>
      <c r="AC1474" s="527"/>
      <c r="AD1474" s="527"/>
      <c r="AE1474" s="527"/>
      <c r="AF1474" s="528"/>
      <c r="AG1474" s="15"/>
      <c r="AH1474" s="17"/>
    </row>
    <row r="1475" spans="4:34" x14ac:dyDescent="0.25">
      <c r="D1475" s="218"/>
      <c r="E1475" s="218"/>
      <c r="F1475" s="218"/>
      <c r="G1475" s="218"/>
      <c r="H1475" s="556"/>
      <c r="I1475" s="557"/>
      <c r="J1475" s="557"/>
      <c r="K1475" s="557"/>
      <c r="L1475" s="557"/>
      <c r="M1475" s="557"/>
      <c r="N1475" s="557"/>
      <c r="O1475" s="557"/>
      <c r="P1475" s="557"/>
      <c r="Q1475" s="557"/>
      <c r="R1475" s="557"/>
      <c r="S1475" s="558"/>
      <c r="T1475" s="7"/>
      <c r="U1475" s="556"/>
      <c r="V1475" s="557"/>
      <c r="W1475" s="557"/>
      <c r="X1475" s="557"/>
      <c r="Y1475" s="557"/>
      <c r="Z1475" s="557"/>
      <c r="AA1475" s="557"/>
      <c r="AB1475" s="557"/>
      <c r="AC1475" s="557"/>
      <c r="AD1475" s="557"/>
      <c r="AE1475" s="557"/>
      <c r="AF1475" s="558"/>
      <c r="AG1475" s="218"/>
      <c r="AH1475" s="17"/>
    </row>
    <row r="1476" spans="4:34" x14ac:dyDescent="0.25">
      <c r="D1476" s="218"/>
      <c r="E1476" s="218"/>
      <c r="F1476" s="218"/>
      <c r="G1476" s="218"/>
      <c r="H1476" s="556"/>
      <c r="I1476" s="557"/>
      <c r="J1476" s="557"/>
      <c r="K1476" s="557"/>
      <c r="L1476" s="557"/>
      <c r="M1476" s="557"/>
      <c r="N1476" s="557"/>
      <c r="O1476" s="557"/>
      <c r="P1476" s="557"/>
      <c r="Q1476" s="557"/>
      <c r="R1476" s="557"/>
      <c r="S1476" s="558"/>
      <c r="T1476" s="7"/>
      <c r="U1476" s="556"/>
      <c r="V1476" s="557"/>
      <c r="W1476" s="557"/>
      <c r="X1476" s="557"/>
      <c r="Y1476" s="557"/>
      <c r="Z1476" s="557"/>
      <c r="AA1476" s="557"/>
      <c r="AB1476" s="557"/>
      <c r="AC1476" s="557"/>
      <c r="AD1476" s="557"/>
      <c r="AE1476" s="557"/>
      <c r="AF1476" s="558"/>
      <c r="AG1476" s="218"/>
      <c r="AH1476" s="17"/>
    </row>
    <row r="1477" spans="4:34" ht="15.75" thickBot="1" x14ac:dyDescent="0.3">
      <c r="D1477" s="218"/>
      <c r="E1477" s="218"/>
      <c r="F1477" s="218"/>
      <c r="G1477" s="218"/>
      <c r="H1477" s="559"/>
      <c r="I1477" s="560"/>
      <c r="J1477" s="560"/>
      <c r="K1477" s="560"/>
      <c r="L1477" s="560"/>
      <c r="M1477" s="560"/>
      <c r="N1477" s="560"/>
      <c r="O1477" s="560"/>
      <c r="P1477" s="560"/>
      <c r="Q1477" s="560"/>
      <c r="R1477" s="560"/>
      <c r="S1477" s="561"/>
      <c r="T1477" s="7"/>
      <c r="U1477" s="559"/>
      <c r="V1477" s="560"/>
      <c r="W1477" s="560"/>
      <c r="X1477" s="560"/>
      <c r="Y1477" s="560"/>
      <c r="Z1477" s="560"/>
      <c r="AA1477" s="560"/>
      <c r="AB1477" s="560"/>
      <c r="AC1477" s="560"/>
      <c r="AD1477" s="560"/>
      <c r="AE1477" s="560"/>
      <c r="AF1477" s="561"/>
      <c r="AG1477" s="218"/>
    </row>
    <row r="1478" spans="4:34" ht="15.75" thickBot="1" x14ac:dyDescent="0.3">
      <c r="D1478" s="218"/>
      <c r="E1478" s="218"/>
      <c r="F1478" s="218"/>
      <c r="G1478" s="493"/>
      <c r="H1478" s="517" t="s">
        <v>32</v>
      </c>
      <c r="I1478" s="518"/>
      <c r="J1478" s="518"/>
      <c r="K1478" s="521"/>
      <c r="L1478" s="521"/>
      <c r="M1478" s="521"/>
      <c r="N1478" s="521"/>
      <c r="O1478" s="521"/>
      <c r="P1478" s="521"/>
      <c r="Q1478" s="521"/>
      <c r="R1478" s="521"/>
      <c r="S1478" s="522"/>
      <c r="T1478" s="35"/>
      <c r="U1478" s="517" t="s">
        <v>32</v>
      </c>
      <c r="V1478" s="518"/>
      <c r="W1478" s="518"/>
      <c r="X1478" s="521"/>
      <c r="Y1478" s="521"/>
      <c r="Z1478" s="521"/>
      <c r="AA1478" s="521"/>
      <c r="AB1478" s="521"/>
      <c r="AC1478" s="521"/>
      <c r="AD1478" s="521"/>
      <c r="AE1478" s="521"/>
      <c r="AF1478" s="522"/>
      <c r="AG1478" s="218"/>
    </row>
    <row r="1479" spans="4:34" x14ac:dyDescent="0.25">
      <c r="D1479" s="7"/>
      <c r="E1479" s="7"/>
      <c r="F1479" s="7"/>
      <c r="G1479" s="564" t="s">
        <v>36</v>
      </c>
      <c r="H1479" s="564"/>
      <c r="I1479" s="564"/>
      <c r="J1479" s="564"/>
      <c r="K1479" s="564"/>
      <c r="L1479" s="564"/>
      <c r="M1479" s="564"/>
      <c r="N1479" s="564"/>
      <c r="O1479" s="564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</row>
    <row r="1480" spans="4:34" x14ac:dyDescent="0.25">
      <c r="D1480" s="505"/>
      <c r="E1480" s="491"/>
      <c r="F1480" s="566" t="s">
        <v>0</v>
      </c>
      <c r="G1480" s="566"/>
      <c r="H1480" s="566"/>
      <c r="I1480" s="566"/>
      <c r="J1480" s="566"/>
      <c r="K1480" s="566"/>
      <c r="L1480" s="566"/>
      <c r="M1480" s="566"/>
      <c r="N1480" s="566"/>
      <c r="O1480" s="566"/>
      <c r="P1480" s="10"/>
      <c r="Q1480" s="490"/>
      <c r="R1480" s="490"/>
      <c r="S1480" s="490"/>
      <c r="T1480" s="490"/>
      <c r="U1480" s="490"/>
      <c r="V1480" s="490"/>
      <c r="W1480" s="490"/>
      <c r="X1480" s="9"/>
      <c r="Y1480" s="9"/>
      <c r="Z1480" s="218"/>
      <c r="AA1480" s="9"/>
      <c r="AB1480" s="9"/>
      <c r="AC1480" s="9"/>
      <c r="AD1480" s="9"/>
      <c r="AE1480" s="9"/>
      <c r="AF1480" s="9"/>
      <c r="AG1480" s="9"/>
    </row>
    <row r="1481" spans="4:34" x14ac:dyDescent="0.25">
      <c r="D1481" s="492"/>
      <c r="E1481" s="566" t="s">
        <v>1</v>
      </c>
      <c r="F1481" s="566"/>
      <c r="G1481" s="566"/>
      <c r="H1481" s="566"/>
      <c r="I1481" s="566"/>
      <c r="J1481" s="566"/>
      <c r="K1481" s="566"/>
      <c r="L1481" s="566"/>
      <c r="M1481" s="566"/>
      <c r="N1481" s="566"/>
      <c r="O1481" s="566"/>
      <c r="P1481" s="10"/>
      <c r="Q1481" s="11"/>
      <c r="R1481" s="11"/>
      <c r="S1481" s="218"/>
      <c r="T1481" s="493"/>
      <c r="U1481" s="493"/>
      <c r="V1481" s="493"/>
      <c r="W1481" s="583" t="s">
        <v>2</v>
      </c>
      <c r="X1481" s="583"/>
      <c r="Y1481" s="583"/>
      <c r="Z1481" s="12" t="s">
        <v>456</v>
      </c>
      <c r="AA1481" s="499" t="s">
        <v>46</v>
      </c>
      <c r="AB1481" s="621" t="s">
        <v>383</v>
      </c>
      <c r="AC1481" s="621"/>
      <c r="AD1481" s="621"/>
      <c r="AE1481" s="11" t="s">
        <v>3</v>
      </c>
      <c r="AF1481" s="622">
        <v>2025</v>
      </c>
      <c r="AG1481" s="622"/>
      <c r="AH1481" s="17"/>
    </row>
    <row r="1482" spans="4:34" x14ac:dyDescent="0.25">
      <c r="D1482" s="29"/>
      <c r="E1482" s="566" t="s">
        <v>4</v>
      </c>
      <c r="F1482" s="566"/>
      <c r="G1482" s="566"/>
      <c r="H1482" s="566"/>
      <c r="I1482" s="566"/>
      <c r="J1482" s="566"/>
      <c r="K1482" s="566"/>
      <c r="L1482" s="566"/>
      <c r="M1482" s="566"/>
      <c r="N1482" s="566"/>
      <c r="O1482" s="566"/>
      <c r="P1482" s="10"/>
      <c r="Q1482" s="490"/>
      <c r="R1482" s="499"/>
      <c r="S1482" s="499"/>
      <c r="T1482" s="499"/>
      <c r="U1482" s="499"/>
      <c r="V1482" s="499"/>
      <c r="W1482" s="499"/>
      <c r="X1482" s="499"/>
      <c r="Y1482" s="499"/>
      <c r="Z1482" s="493"/>
      <c r="AA1482" s="499"/>
      <c r="AB1482" s="9"/>
      <c r="AC1482" s="9"/>
      <c r="AD1482" s="9"/>
      <c r="AE1482" s="9"/>
      <c r="AF1482" s="9"/>
      <c r="AG1482" s="9"/>
      <c r="AH1482" s="17"/>
    </row>
    <row r="1483" spans="4:34" x14ac:dyDescent="0.25">
      <c r="D1483" s="29"/>
      <c r="E1483" s="632" t="s">
        <v>5</v>
      </c>
      <c r="F1483" s="632"/>
      <c r="G1483" s="632"/>
      <c r="H1483" s="632"/>
      <c r="I1483" s="632"/>
      <c r="J1483" s="632"/>
      <c r="K1483" s="632"/>
      <c r="L1483" s="632"/>
      <c r="M1483" s="632"/>
      <c r="N1483" s="632"/>
      <c r="O1483" s="632"/>
      <c r="P1483" s="10"/>
      <c r="Q1483" s="490"/>
      <c r="R1483" s="490"/>
      <c r="S1483" s="490"/>
      <c r="T1483" s="490"/>
      <c r="U1483" s="490"/>
      <c r="V1483" s="490"/>
      <c r="W1483" s="490"/>
      <c r="X1483" s="9"/>
      <c r="Y1483" s="9"/>
      <c r="Z1483" s="218"/>
      <c r="AA1483" s="9"/>
      <c r="AB1483" s="9"/>
      <c r="AC1483" s="9"/>
      <c r="AD1483" s="9"/>
      <c r="AE1483" s="9"/>
      <c r="AF1483" s="9"/>
      <c r="AG1483" s="9"/>
      <c r="AH1483" s="17"/>
    </row>
    <row r="1484" spans="4:34" ht="16.5" customHeight="1" x14ac:dyDescent="0.25">
      <c r="D1484" s="4"/>
      <c r="E1484" s="633"/>
      <c r="F1484" s="633"/>
      <c r="G1484" s="633"/>
      <c r="H1484" s="633"/>
      <c r="I1484" s="633"/>
      <c r="J1484" s="633"/>
      <c r="K1484" s="633"/>
      <c r="L1484" s="633"/>
      <c r="M1484" s="633"/>
      <c r="N1484" s="633"/>
      <c r="O1484" s="633"/>
      <c r="P1484" s="624" t="s">
        <v>6</v>
      </c>
      <c r="Q1484" s="624"/>
      <c r="R1484" s="624"/>
      <c r="S1484" s="624"/>
      <c r="T1484" s="624"/>
      <c r="U1484" s="624"/>
      <c r="V1484" s="624"/>
      <c r="W1484" s="624"/>
      <c r="X1484" s="624"/>
      <c r="Y1484" s="624"/>
      <c r="Z1484" s="625" t="s">
        <v>487</v>
      </c>
      <c r="AA1484" s="625"/>
      <c r="AB1484" s="625"/>
      <c r="AC1484" s="13"/>
      <c r="AD1484" s="13"/>
      <c r="AE1484" s="13"/>
      <c r="AF1484" s="13"/>
      <c r="AG1484" s="13"/>
      <c r="AH1484" s="17"/>
    </row>
    <row r="1485" spans="4:34" ht="12.75" customHeight="1" x14ac:dyDescent="0.25">
      <c r="D1485" s="218"/>
      <c r="E1485" s="612"/>
      <c r="F1485" s="612"/>
      <c r="G1485" s="612"/>
      <c r="H1485" s="612"/>
      <c r="I1485" s="612"/>
      <c r="J1485" s="612"/>
      <c r="K1485" s="612"/>
      <c r="L1485" s="612"/>
      <c r="M1485" s="612"/>
      <c r="N1485" s="612"/>
      <c r="O1485" s="612"/>
      <c r="P1485" s="14"/>
      <c r="Q1485" s="14"/>
      <c r="R1485" s="493"/>
      <c r="S1485" s="493"/>
      <c r="T1485" s="498"/>
      <c r="U1485" s="11"/>
      <c r="V1485" s="11"/>
      <c r="W1485" s="9"/>
      <c r="X1485" s="9"/>
      <c r="Y1485" s="9"/>
      <c r="Z1485" s="218"/>
      <c r="AA1485" s="9"/>
      <c r="AB1485" s="9"/>
      <c r="AC1485" s="9"/>
      <c r="AD1485" s="9"/>
      <c r="AE1485" s="9"/>
      <c r="AF1485" s="9"/>
      <c r="AG1485" s="9"/>
      <c r="AH1485" s="17"/>
    </row>
    <row r="1486" spans="4:34" ht="15" customHeight="1" x14ac:dyDescent="0.25">
      <c r="D1486" s="218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23"/>
      <c r="V1486" s="23"/>
      <c r="W1486" s="613" t="s">
        <v>7</v>
      </c>
      <c r="X1486" s="613"/>
      <c r="Y1486" s="613"/>
      <c r="Z1486" s="613"/>
      <c r="AA1486" s="613"/>
      <c r="AB1486" s="614">
        <f>Y1510</f>
        <v>1</v>
      </c>
      <c r="AC1486" s="614"/>
      <c r="AD1486" s="614"/>
      <c r="AE1486" s="614"/>
      <c r="AF1486" s="614"/>
      <c r="AG1486" s="614"/>
      <c r="AH1486" s="17"/>
    </row>
    <row r="1487" spans="4:34" ht="20.25" customHeight="1" x14ac:dyDescent="0.25">
      <c r="D1487" s="5"/>
      <c r="E1487" s="615" t="s">
        <v>8</v>
      </c>
      <c r="F1487" s="615"/>
      <c r="G1487" s="615"/>
      <c r="H1487" s="615"/>
      <c r="I1487" s="615"/>
      <c r="J1487" s="616" t="s">
        <v>9</v>
      </c>
      <c r="K1487" s="616"/>
      <c r="L1487" s="616"/>
      <c r="M1487" s="616"/>
      <c r="N1487" s="616"/>
      <c r="O1487" s="616"/>
      <c r="P1487" s="616"/>
      <c r="Q1487" s="616"/>
      <c r="R1487" s="616"/>
      <c r="S1487" s="499"/>
      <c r="T1487" s="499"/>
      <c r="U1487" s="499"/>
      <c r="V1487" s="499"/>
      <c r="W1487" s="9"/>
      <c r="X1487" s="9"/>
      <c r="Y1487" s="9"/>
      <c r="Z1487" s="218"/>
      <c r="AA1487" s="218"/>
      <c r="AB1487" s="218"/>
      <c r="AC1487" s="9"/>
      <c r="AD1487" s="9"/>
      <c r="AE1487" s="9"/>
      <c r="AF1487" s="9"/>
      <c r="AG1487" s="9"/>
      <c r="AH1487" s="17"/>
    </row>
    <row r="1488" spans="4:34" ht="18" x14ac:dyDescent="0.25">
      <c r="D1488" s="6"/>
      <c r="E1488" s="617" t="s">
        <v>10</v>
      </c>
      <c r="F1488" s="617"/>
      <c r="G1488" s="617"/>
      <c r="H1488" s="617"/>
      <c r="I1488" s="617"/>
      <c r="J1488" s="617"/>
      <c r="K1488" s="617"/>
      <c r="L1488" s="652" t="s">
        <v>381</v>
      </c>
      <c r="M1488" s="652"/>
      <c r="N1488" s="652"/>
      <c r="O1488" s="652"/>
      <c r="P1488" s="652"/>
      <c r="Q1488" s="652"/>
      <c r="R1488" s="652"/>
      <c r="S1488" s="652"/>
      <c r="T1488" s="652"/>
      <c r="U1488" s="652"/>
      <c r="V1488" s="652"/>
      <c r="W1488" s="652"/>
      <c r="X1488" s="652"/>
      <c r="Y1488" s="652"/>
      <c r="Z1488" s="551" t="s">
        <v>11</v>
      </c>
      <c r="AA1488" s="551"/>
      <c r="AB1488" s="551"/>
      <c r="AC1488" s="551"/>
      <c r="AD1488" s="626"/>
      <c r="AE1488" s="626"/>
      <c r="AF1488" s="626"/>
      <c r="AG1488" s="626"/>
      <c r="AH1488" s="17"/>
    </row>
    <row r="1489" spans="4:35" x14ac:dyDescent="0.25">
      <c r="D1489" s="14"/>
      <c r="E1489" s="617" t="s">
        <v>12</v>
      </c>
      <c r="F1489" s="617"/>
      <c r="G1489" s="617"/>
      <c r="H1489" s="617"/>
      <c r="I1489" s="617"/>
      <c r="J1489" s="551"/>
      <c r="K1489" s="551"/>
      <c r="L1489" s="551"/>
      <c r="M1489" s="551"/>
      <c r="N1489" s="551"/>
      <c r="O1489" s="551"/>
      <c r="P1489" s="551"/>
      <c r="Q1489" s="551"/>
      <c r="R1489" s="551"/>
      <c r="S1489" s="551"/>
      <c r="T1489" s="551"/>
      <c r="U1489" s="551"/>
      <c r="V1489" s="551"/>
      <c r="W1489" s="551"/>
      <c r="X1489" s="551"/>
      <c r="Y1489" s="493"/>
      <c r="Z1489" s="551" t="s">
        <v>11</v>
      </c>
      <c r="AA1489" s="551"/>
      <c r="AB1489" s="551"/>
      <c r="AC1489" s="551"/>
      <c r="AD1489" s="619"/>
      <c r="AE1489" s="619"/>
      <c r="AF1489" s="619"/>
      <c r="AG1489" s="619"/>
      <c r="AH1489" s="17"/>
    </row>
    <row r="1490" spans="4:35" ht="15.75" x14ac:dyDescent="0.25">
      <c r="D1490" s="3"/>
      <c r="E1490" s="583" t="s">
        <v>13</v>
      </c>
      <c r="F1490" s="583"/>
      <c r="G1490" s="583"/>
      <c r="H1490" s="583"/>
      <c r="I1490" s="583"/>
      <c r="J1490" s="584" t="s">
        <v>467</v>
      </c>
      <c r="K1490" s="584"/>
      <c r="L1490" s="584"/>
      <c r="M1490" s="584"/>
      <c r="N1490" s="584"/>
      <c r="O1490" s="584"/>
      <c r="P1490" s="584"/>
      <c r="Q1490" s="584"/>
      <c r="R1490" s="584"/>
      <c r="S1490" s="584"/>
      <c r="T1490" s="584"/>
      <c r="U1490" s="584"/>
      <c r="V1490" s="584"/>
      <c r="W1490" s="584"/>
      <c r="X1490" s="584"/>
      <c r="Y1490" s="584"/>
      <c r="Z1490" s="584"/>
      <c r="AA1490" s="584"/>
      <c r="AB1490" s="584"/>
      <c r="AC1490" s="584"/>
      <c r="AD1490" s="584"/>
      <c r="AE1490" s="584"/>
      <c r="AF1490" s="584"/>
      <c r="AG1490" s="584"/>
      <c r="AH1490" s="17"/>
    </row>
    <row r="1491" spans="4:35" ht="22.5" customHeight="1" x14ac:dyDescent="0.25">
      <c r="D1491" s="218"/>
      <c r="E1491" s="551" t="s">
        <v>14</v>
      </c>
      <c r="F1491" s="551"/>
      <c r="G1491" s="551"/>
      <c r="H1491" s="551"/>
      <c r="I1491" s="551"/>
      <c r="J1491" s="787" t="s">
        <v>466</v>
      </c>
      <c r="K1491" s="787"/>
      <c r="L1491" s="787"/>
      <c r="M1491" s="787"/>
      <c r="N1491" s="787"/>
      <c r="O1491" s="787"/>
      <c r="P1491" s="787"/>
      <c r="Q1491" s="787"/>
      <c r="R1491" s="787"/>
      <c r="S1491" s="787"/>
      <c r="T1491" s="787"/>
      <c r="U1491" s="787"/>
      <c r="V1491" s="787"/>
      <c r="W1491" s="787"/>
      <c r="X1491" s="787"/>
      <c r="Y1491" s="787"/>
      <c r="Z1491" s="787"/>
      <c r="AA1491" s="787"/>
      <c r="AB1491" s="787"/>
      <c r="AC1491" s="787"/>
      <c r="AD1491" s="787"/>
      <c r="AE1491" s="787"/>
      <c r="AF1491" s="511"/>
      <c r="AG1491" s="511"/>
      <c r="AH1491" s="75"/>
    </row>
    <row r="1492" spans="4:35" ht="18.75" customHeight="1" x14ac:dyDescent="0.25">
      <c r="D1492" s="218"/>
      <c r="E1492" s="500"/>
      <c r="F1492" s="493"/>
      <c r="G1492" s="493"/>
      <c r="H1492" s="493"/>
      <c r="I1492" s="493"/>
      <c r="J1492" s="787"/>
      <c r="K1492" s="787"/>
      <c r="L1492" s="787"/>
      <c r="M1492" s="787"/>
      <c r="N1492" s="787"/>
      <c r="O1492" s="787"/>
      <c r="P1492" s="787"/>
      <c r="Q1492" s="787"/>
      <c r="R1492" s="787"/>
      <c r="S1492" s="787"/>
      <c r="T1492" s="787"/>
      <c r="U1492" s="787"/>
      <c r="V1492" s="787"/>
      <c r="W1492" s="787"/>
      <c r="X1492" s="787"/>
      <c r="Y1492" s="787"/>
      <c r="Z1492" s="787"/>
      <c r="AA1492" s="787"/>
      <c r="AB1492" s="787"/>
      <c r="AC1492" s="787"/>
      <c r="AD1492" s="787"/>
      <c r="AE1492" s="787"/>
      <c r="AF1492" s="511"/>
      <c r="AG1492" s="511"/>
      <c r="AH1492" s="17"/>
    </row>
    <row r="1493" spans="4:35" ht="15.75" x14ac:dyDescent="0.25">
      <c r="D1493" s="218"/>
      <c r="E1493" s="490"/>
      <c r="F1493" s="490"/>
      <c r="G1493" s="490"/>
      <c r="H1493" s="490"/>
      <c r="I1493" s="490"/>
      <c r="J1493" s="490"/>
      <c r="K1493" s="490"/>
      <c r="L1493" s="490"/>
      <c r="M1493" s="574"/>
      <c r="N1493" s="574"/>
      <c r="O1493" s="574"/>
      <c r="P1493" s="574"/>
      <c r="Q1493" s="574"/>
      <c r="R1493" s="574"/>
      <c r="S1493" s="574"/>
      <c r="T1493" s="574"/>
      <c r="U1493" s="574"/>
      <c r="V1493" s="574"/>
      <c r="W1493" s="574"/>
      <c r="X1493" s="574"/>
      <c r="Y1493" s="574"/>
      <c r="Z1493" s="574"/>
      <c r="AA1493" s="501"/>
      <c r="AB1493" s="575"/>
      <c r="AC1493" s="575"/>
      <c r="AD1493" s="575"/>
      <c r="AE1493" s="575"/>
      <c r="AF1493" s="575"/>
      <c r="AG1493" s="575"/>
      <c r="AH1493" s="17"/>
    </row>
    <row r="1494" spans="4:35" ht="15.75" x14ac:dyDescent="0.25">
      <c r="D1494" s="218"/>
      <c r="E1494" s="586" t="s">
        <v>15</v>
      </c>
      <c r="F1494" s="586"/>
      <c r="G1494" s="586"/>
      <c r="H1494" s="586"/>
      <c r="I1494" s="586"/>
      <c r="J1494" s="586"/>
      <c r="K1494" s="586"/>
      <c r="L1494" s="586"/>
      <c r="M1494" s="586"/>
      <c r="N1494" s="586"/>
      <c r="O1494" s="586"/>
      <c r="P1494" s="586"/>
      <c r="Q1494" s="586"/>
      <c r="R1494" s="586"/>
      <c r="S1494" s="586"/>
      <c r="T1494" s="586"/>
      <c r="U1494" s="586"/>
      <c r="V1494" s="586"/>
      <c r="W1494" s="586"/>
      <c r="X1494" s="586"/>
      <c r="Y1494" s="586"/>
      <c r="Z1494" s="586"/>
      <c r="AA1494" s="586"/>
      <c r="AB1494" s="586"/>
      <c r="AC1494" s="586"/>
      <c r="AD1494" s="586"/>
      <c r="AE1494" s="586"/>
      <c r="AF1494" s="586"/>
      <c r="AG1494" s="586"/>
      <c r="AH1494" s="17"/>
    </row>
    <row r="1495" spans="4:35" x14ac:dyDescent="0.25">
      <c r="D1495" s="500"/>
      <c r="E1495" s="9"/>
      <c r="F1495" s="587"/>
      <c r="G1495" s="587"/>
      <c r="H1495" s="587"/>
      <c r="I1495" s="588"/>
      <c r="J1495" s="588"/>
      <c r="K1495" s="588"/>
      <c r="L1495" s="587"/>
      <c r="M1495" s="587"/>
      <c r="N1495" s="587"/>
      <c r="O1495" s="587"/>
      <c r="P1495" s="587"/>
      <c r="Q1495" s="587"/>
      <c r="R1495" s="589"/>
      <c r="S1495" s="589"/>
      <c r="T1495" s="589"/>
      <c r="U1495" s="589"/>
      <c r="V1495" s="499"/>
      <c r="W1495" s="590"/>
      <c r="X1495" s="590"/>
      <c r="Y1495" s="590"/>
      <c r="Z1495" s="493"/>
      <c r="AA1495" s="493"/>
      <c r="AB1495" s="591" t="s">
        <v>17</v>
      </c>
      <c r="AC1495" s="591"/>
      <c r="AD1495" s="591"/>
      <c r="AE1495" s="591"/>
      <c r="AF1495" s="591"/>
      <c r="AG1495" s="591"/>
      <c r="AH1495" s="17"/>
    </row>
    <row r="1496" spans="4:35" x14ac:dyDescent="0.25">
      <c r="D1496" s="490"/>
      <c r="E1496" s="218"/>
      <c r="F1496" s="592"/>
      <c r="G1496" s="593"/>
      <c r="H1496" s="594"/>
      <c r="I1496" s="629"/>
      <c r="J1496" s="630"/>
      <c r="K1496" s="631"/>
      <c r="L1496" s="629"/>
      <c r="M1496" s="630"/>
      <c r="N1496" s="631"/>
      <c r="O1496" s="592"/>
      <c r="P1496" s="593"/>
      <c r="Q1496" s="594"/>
      <c r="R1496" s="592"/>
      <c r="S1496" s="593"/>
      <c r="T1496" s="593"/>
      <c r="U1496" s="594"/>
      <c r="V1496" s="504"/>
      <c r="W1496" s="595"/>
      <c r="X1496" s="596"/>
      <c r="Y1496" s="597"/>
      <c r="Z1496" s="502"/>
      <c r="AA1496" s="15"/>
      <c r="AB1496" s="592"/>
      <c r="AC1496" s="593"/>
      <c r="AD1496" s="593"/>
      <c r="AE1496" s="593"/>
      <c r="AF1496" s="593"/>
      <c r="AG1496" s="594"/>
      <c r="AH1496" s="17"/>
    </row>
    <row r="1497" spans="4:35" ht="15.75" x14ac:dyDescent="0.25">
      <c r="D1497" s="20"/>
      <c r="E1497" s="498"/>
      <c r="F1497" s="498"/>
      <c r="G1497" s="498"/>
      <c r="H1497" s="498"/>
      <c r="I1497" s="498"/>
      <c r="J1497" s="498"/>
      <c r="K1497" s="498"/>
      <c r="L1497" s="498"/>
      <c r="M1497" s="498"/>
      <c r="N1497" s="498"/>
      <c r="O1497" s="498"/>
      <c r="P1497" s="498"/>
      <c r="Q1497" s="498"/>
      <c r="R1497" s="498"/>
      <c r="S1497" s="498"/>
      <c r="T1497" s="498"/>
      <c r="U1497" s="498"/>
      <c r="V1497" s="598" t="s">
        <v>18</v>
      </c>
      <c r="W1497" s="598"/>
      <c r="X1497" s="598"/>
      <c r="Y1497" s="598"/>
      <c r="Z1497" s="598"/>
      <c r="AA1497" s="599"/>
      <c r="AB1497" s="600">
        <f>Y1510-AB1496</f>
        <v>1</v>
      </c>
      <c r="AC1497" s="601"/>
      <c r="AD1497" s="601"/>
      <c r="AE1497" s="601"/>
      <c r="AF1497" s="601"/>
      <c r="AG1497" s="602"/>
      <c r="AH1497" s="17"/>
    </row>
    <row r="1498" spans="4:35" x14ac:dyDescent="0.25">
      <c r="D1498" s="9"/>
      <c r="E1498" s="9"/>
      <c r="F1498" s="9"/>
      <c r="G1498" s="9"/>
      <c r="H1498" s="9"/>
      <c r="I1498" s="603" t="s">
        <v>19</v>
      </c>
      <c r="J1498" s="603"/>
      <c r="K1498" s="603"/>
      <c r="L1498" s="603"/>
      <c r="M1498" s="603"/>
      <c r="N1498" s="603"/>
      <c r="O1498" s="603"/>
      <c r="P1498" s="603"/>
      <c r="Q1498" s="603"/>
      <c r="R1498" s="603"/>
      <c r="S1498" s="603"/>
      <c r="T1498" s="603"/>
      <c r="U1498" s="603"/>
      <c r="V1498" s="603"/>
      <c r="W1498" s="603"/>
      <c r="X1498" s="603"/>
      <c r="Y1498" s="604"/>
      <c r="Z1498" s="604"/>
      <c r="AA1498" s="604"/>
      <c r="AB1498" s="604"/>
      <c r="AC1498" s="604"/>
      <c r="AD1498" s="604"/>
      <c r="AE1498" s="604"/>
      <c r="AF1498" s="9"/>
      <c r="AG1498" s="9"/>
      <c r="AH1498" s="17"/>
      <c r="AI1498" s="148" t="e">
        <f>Y1452+Y1453</f>
        <v>#VALUE!</v>
      </c>
    </row>
    <row r="1499" spans="4:35" x14ac:dyDescent="0.25">
      <c r="D1499" s="218"/>
      <c r="E1499" s="9"/>
      <c r="F1499" s="9"/>
      <c r="G1499" s="9"/>
      <c r="H1499" s="9"/>
      <c r="I1499" s="567" t="s">
        <v>20</v>
      </c>
      <c r="J1499" s="568"/>
      <c r="K1499" s="567" t="s">
        <v>21</v>
      </c>
      <c r="L1499" s="568"/>
      <c r="M1499" s="567" t="s">
        <v>22</v>
      </c>
      <c r="N1499" s="568"/>
      <c r="O1499" s="567" t="s">
        <v>23</v>
      </c>
      <c r="P1499" s="568"/>
      <c r="Q1499" s="567" t="s">
        <v>24</v>
      </c>
      <c r="R1499" s="568"/>
      <c r="S1499" s="567" t="s">
        <v>25</v>
      </c>
      <c r="T1499" s="568"/>
      <c r="U1499" s="569" t="s">
        <v>26</v>
      </c>
      <c r="V1499" s="570"/>
      <c r="W1499" s="569" t="s">
        <v>47</v>
      </c>
      <c r="X1499" s="570"/>
      <c r="Y1499" s="571" t="s">
        <v>27</v>
      </c>
      <c r="Z1499" s="572"/>
      <c r="AA1499" s="572"/>
      <c r="AB1499" s="572"/>
      <c r="AC1499" s="572"/>
      <c r="AD1499" s="572"/>
      <c r="AE1499" s="573"/>
      <c r="AF1499" s="16"/>
      <c r="AG1499" s="16"/>
      <c r="AH1499" s="17"/>
    </row>
    <row r="1500" spans="4:35" ht="15.75" x14ac:dyDescent="0.25">
      <c r="D1500" s="498"/>
      <c r="E1500" s="9"/>
      <c r="F1500" s="9"/>
      <c r="G1500" s="9"/>
      <c r="H1500" s="9"/>
      <c r="I1500" s="529"/>
      <c r="J1500" s="530"/>
      <c r="K1500" s="529"/>
      <c r="L1500" s="530"/>
      <c r="M1500" s="529"/>
      <c r="N1500" s="530"/>
      <c r="O1500" s="562" t="s">
        <v>294</v>
      </c>
      <c r="P1500" s="563"/>
      <c r="Q1500" s="562" t="s">
        <v>43</v>
      </c>
      <c r="R1500" s="563"/>
      <c r="S1500" s="562" t="s">
        <v>48</v>
      </c>
      <c r="T1500" s="563"/>
      <c r="U1500" s="562" t="s">
        <v>28</v>
      </c>
      <c r="V1500" s="563"/>
      <c r="W1500" s="529"/>
      <c r="X1500" s="530"/>
      <c r="Y1500" s="531">
        <f>0.5+0.5</f>
        <v>1</v>
      </c>
      <c r="Z1500" s="532"/>
      <c r="AA1500" s="532"/>
      <c r="AB1500" s="532"/>
      <c r="AC1500" s="532"/>
      <c r="AD1500" s="532"/>
      <c r="AE1500" s="533"/>
      <c r="AF1500" s="16"/>
      <c r="AG1500" s="16"/>
      <c r="AH1500" s="17"/>
    </row>
    <row r="1501" spans="4:35" ht="15.75" x14ac:dyDescent="0.25">
      <c r="D1501" s="9"/>
      <c r="E1501" s="9"/>
      <c r="F1501" s="9"/>
      <c r="G1501" s="9"/>
      <c r="H1501" s="9"/>
      <c r="I1501" s="562"/>
      <c r="J1501" s="563"/>
      <c r="K1501" s="562"/>
      <c r="L1501" s="563"/>
      <c r="M1501" s="562"/>
      <c r="N1501" s="563"/>
      <c r="O1501" s="529"/>
      <c r="P1501" s="530"/>
      <c r="Q1501" s="562"/>
      <c r="R1501" s="563"/>
      <c r="S1501" s="562"/>
      <c r="T1501" s="563"/>
      <c r="U1501" s="562"/>
      <c r="V1501" s="563"/>
      <c r="W1501" s="529"/>
      <c r="X1501" s="530"/>
      <c r="Y1501" s="531"/>
      <c r="Z1501" s="532"/>
      <c r="AA1501" s="532"/>
      <c r="AB1501" s="532"/>
      <c r="AC1501" s="532"/>
      <c r="AD1501" s="532"/>
      <c r="AE1501" s="533"/>
      <c r="AF1501" s="16"/>
      <c r="AG1501" s="16"/>
      <c r="AH1501" s="17"/>
    </row>
    <row r="1502" spans="4:35" ht="15.75" x14ac:dyDescent="0.25">
      <c r="D1502" s="9"/>
      <c r="E1502" s="9"/>
      <c r="F1502" s="9"/>
      <c r="G1502" s="9"/>
      <c r="H1502" s="9"/>
      <c r="I1502" s="562"/>
      <c r="J1502" s="563"/>
      <c r="K1502" s="562"/>
      <c r="L1502" s="563"/>
      <c r="M1502" s="562"/>
      <c r="N1502" s="563"/>
      <c r="O1502" s="529"/>
      <c r="P1502" s="530"/>
      <c r="Q1502" s="562"/>
      <c r="R1502" s="563"/>
      <c r="S1502" s="562"/>
      <c r="T1502" s="563"/>
      <c r="U1502" s="562"/>
      <c r="V1502" s="563"/>
      <c r="W1502" s="529"/>
      <c r="X1502" s="530"/>
      <c r="Y1502" s="531"/>
      <c r="Z1502" s="532"/>
      <c r="AA1502" s="532"/>
      <c r="AB1502" s="532"/>
      <c r="AC1502" s="532"/>
      <c r="AD1502" s="532"/>
      <c r="AE1502" s="533"/>
      <c r="AF1502" s="16"/>
      <c r="AG1502" s="16"/>
      <c r="AH1502" s="17"/>
    </row>
    <row r="1503" spans="4:35" ht="15.75" x14ac:dyDescent="0.25">
      <c r="D1503" s="9"/>
      <c r="E1503" s="9"/>
      <c r="F1503" s="9"/>
      <c r="G1503" s="9"/>
      <c r="H1503" s="9"/>
      <c r="I1503" s="562"/>
      <c r="J1503" s="563"/>
      <c r="K1503" s="562"/>
      <c r="L1503" s="563"/>
      <c r="M1503" s="562"/>
      <c r="N1503" s="563"/>
      <c r="O1503" s="529"/>
      <c r="P1503" s="530"/>
      <c r="Q1503" s="562"/>
      <c r="R1503" s="563"/>
      <c r="S1503" s="562"/>
      <c r="T1503" s="563"/>
      <c r="U1503" s="562"/>
      <c r="V1503" s="563"/>
      <c r="W1503" s="529"/>
      <c r="X1503" s="530"/>
      <c r="Y1503" s="531"/>
      <c r="Z1503" s="532"/>
      <c r="AA1503" s="532"/>
      <c r="AB1503" s="532"/>
      <c r="AC1503" s="532"/>
      <c r="AD1503" s="532"/>
      <c r="AE1503" s="533"/>
      <c r="AF1503" s="16"/>
      <c r="AG1503" s="16"/>
      <c r="AH1503" s="17"/>
    </row>
    <row r="1504" spans="4:35" ht="15.75" x14ac:dyDescent="0.25">
      <c r="D1504" s="9"/>
      <c r="E1504" s="9"/>
      <c r="F1504" s="9"/>
      <c r="G1504" s="9"/>
      <c r="H1504" s="9"/>
      <c r="I1504" s="562"/>
      <c r="J1504" s="563"/>
      <c r="K1504" s="562"/>
      <c r="L1504" s="563"/>
      <c r="M1504" s="562"/>
      <c r="N1504" s="563"/>
      <c r="O1504" s="529"/>
      <c r="P1504" s="530"/>
      <c r="Q1504" s="529"/>
      <c r="R1504" s="530"/>
      <c r="S1504" s="529"/>
      <c r="T1504" s="530"/>
      <c r="U1504" s="529"/>
      <c r="V1504" s="530"/>
      <c r="W1504" s="529"/>
      <c r="X1504" s="530"/>
      <c r="Y1504" s="531"/>
      <c r="Z1504" s="532"/>
      <c r="AA1504" s="532"/>
      <c r="AB1504" s="532"/>
      <c r="AC1504" s="532"/>
      <c r="AD1504" s="532"/>
      <c r="AE1504" s="533"/>
      <c r="AF1504" s="16"/>
      <c r="AG1504" s="16"/>
      <c r="AH1504" s="17"/>
    </row>
    <row r="1505" spans="4:34" ht="15.75" x14ac:dyDescent="0.25">
      <c r="D1505" s="9"/>
      <c r="E1505" s="9"/>
      <c r="F1505" s="9"/>
      <c r="G1505" s="9"/>
      <c r="H1505" s="9"/>
      <c r="I1505" s="562"/>
      <c r="J1505" s="563"/>
      <c r="K1505" s="562"/>
      <c r="L1505" s="563"/>
      <c r="M1505" s="562"/>
      <c r="N1505" s="563"/>
      <c r="O1505" s="529"/>
      <c r="P1505" s="530"/>
      <c r="Q1505" s="529"/>
      <c r="R1505" s="530"/>
      <c r="S1505" s="529"/>
      <c r="T1505" s="530"/>
      <c r="U1505" s="529"/>
      <c r="V1505" s="530"/>
      <c r="W1505" s="529"/>
      <c r="X1505" s="530"/>
      <c r="Y1505" s="531"/>
      <c r="Z1505" s="532"/>
      <c r="AA1505" s="532"/>
      <c r="AB1505" s="532"/>
      <c r="AC1505" s="532"/>
      <c r="AD1505" s="532"/>
      <c r="AE1505" s="533"/>
      <c r="AF1505" s="16"/>
      <c r="AG1505" s="16"/>
      <c r="AH1505" s="17"/>
    </row>
    <row r="1506" spans="4:34" ht="15.75" x14ac:dyDescent="0.25">
      <c r="D1506" s="9"/>
      <c r="E1506" s="9"/>
      <c r="F1506" s="9"/>
      <c r="G1506" s="9"/>
      <c r="H1506" s="9"/>
      <c r="I1506" s="562"/>
      <c r="J1506" s="563"/>
      <c r="K1506" s="562"/>
      <c r="L1506" s="563"/>
      <c r="M1506" s="562"/>
      <c r="N1506" s="563"/>
      <c r="O1506" s="529"/>
      <c r="P1506" s="530"/>
      <c r="Q1506" s="529"/>
      <c r="R1506" s="530"/>
      <c r="S1506" s="529"/>
      <c r="T1506" s="530"/>
      <c r="U1506" s="529"/>
      <c r="V1506" s="530"/>
      <c r="W1506" s="529"/>
      <c r="X1506" s="530"/>
      <c r="Y1506" s="531"/>
      <c r="Z1506" s="532"/>
      <c r="AA1506" s="532"/>
      <c r="AB1506" s="532"/>
      <c r="AC1506" s="532"/>
      <c r="AD1506" s="532"/>
      <c r="AE1506" s="533"/>
      <c r="AF1506" s="16"/>
      <c r="AG1506" s="16"/>
      <c r="AH1506" s="17"/>
    </row>
    <row r="1507" spans="4:34" ht="15.75" x14ac:dyDescent="0.25">
      <c r="D1507" s="9"/>
      <c r="E1507" s="9"/>
      <c r="F1507" s="9"/>
      <c r="G1507" s="9"/>
      <c r="H1507" s="9"/>
      <c r="I1507" s="529"/>
      <c r="J1507" s="530"/>
      <c r="K1507" s="529"/>
      <c r="L1507" s="530"/>
      <c r="M1507" s="529"/>
      <c r="N1507" s="530"/>
      <c r="O1507" s="529"/>
      <c r="P1507" s="530"/>
      <c r="Q1507" s="529"/>
      <c r="R1507" s="530"/>
      <c r="S1507" s="529"/>
      <c r="T1507" s="530"/>
      <c r="U1507" s="529"/>
      <c r="V1507" s="530"/>
      <c r="W1507" s="529"/>
      <c r="X1507" s="530"/>
      <c r="Y1507" s="531"/>
      <c r="Z1507" s="532"/>
      <c r="AA1507" s="532"/>
      <c r="AB1507" s="532"/>
      <c r="AC1507" s="532"/>
      <c r="AD1507" s="532"/>
      <c r="AE1507" s="533"/>
      <c r="AF1507" s="16"/>
      <c r="AG1507" s="16"/>
      <c r="AH1507" s="17"/>
    </row>
    <row r="1508" spans="4:34" ht="15.75" x14ac:dyDescent="0.25">
      <c r="D1508" s="9"/>
      <c r="E1508" s="9"/>
      <c r="F1508" s="9"/>
      <c r="G1508" s="9"/>
      <c r="H1508" s="9"/>
      <c r="I1508" s="529"/>
      <c r="J1508" s="530"/>
      <c r="K1508" s="529"/>
      <c r="L1508" s="530"/>
      <c r="M1508" s="529"/>
      <c r="N1508" s="530"/>
      <c r="O1508" s="529"/>
      <c r="P1508" s="530"/>
      <c r="Q1508" s="529"/>
      <c r="R1508" s="530"/>
      <c r="S1508" s="529"/>
      <c r="T1508" s="530"/>
      <c r="U1508" s="529"/>
      <c r="V1508" s="530"/>
      <c r="W1508" s="529"/>
      <c r="X1508" s="530"/>
      <c r="Y1508" s="531"/>
      <c r="Z1508" s="532"/>
      <c r="AA1508" s="532"/>
      <c r="AB1508" s="532"/>
      <c r="AC1508" s="532"/>
      <c r="AD1508" s="532"/>
      <c r="AE1508" s="533"/>
      <c r="AF1508" s="16"/>
      <c r="AG1508" s="16"/>
      <c r="AH1508" s="17"/>
    </row>
    <row r="1509" spans="4:34" ht="15.75" x14ac:dyDescent="0.25">
      <c r="D1509" s="9"/>
      <c r="E1509" s="9"/>
      <c r="F1509" s="9"/>
      <c r="G1509" s="9"/>
      <c r="H1509" s="9"/>
      <c r="I1509" s="529"/>
      <c r="J1509" s="530"/>
      <c r="K1509" s="529"/>
      <c r="L1509" s="530"/>
      <c r="M1509" s="529"/>
      <c r="N1509" s="530"/>
      <c r="O1509" s="529"/>
      <c r="P1509" s="530"/>
      <c r="Q1509" s="529"/>
      <c r="R1509" s="530"/>
      <c r="S1509" s="529"/>
      <c r="T1509" s="530"/>
      <c r="U1509" s="529"/>
      <c r="V1509" s="530"/>
      <c r="W1509" s="529"/>
      <c r="X1509" s="530"/>
      <c r="Y1509" s="531"/>
      <c r="Z1509" s="532"/>
      <c r="AA1509" s="532"/>
      <c r="AB1509" s="532"/>
      <c r="AC1509" s="532"/>
      <c r="AD1509" s="532"/>
      <c r="AE1509" s="533"/>
      <c r="AF1509" s="16"/>
      <c r="AG1509" s="16"/>
      <c r="AH1509" s="17"/>
    </row>
    <row r="1510" spans="4:34" ht="16.5" thickBot="1" x14ac:dyDescent="0.3">
      <c r="D1510" s="9"/>
      <c r="E1510" s="9"/>
      <c r="F1510" s="9"/>
      <c r="G1510" s="9"/>
      <c r="H1510" s="9"/>
      <c r="I1510" s="534"/>
      <c r="J1510" s="535"/>
      <c r="K1510" s="534"/>
      <c r="L1510" s="535"/>
      <c r="M1510" s="534"/>
      <c r="N1510" s="535"/>
      <c r="O1510" s="534"/>
      <c r="P1510" s="535"/>
      <c r="Q1510" s="534"/>
      <c r="R1510" s="535"/>
      <c r="S1510" s="536"/>
      <c r="T1510" s="537"/>
      <c r="U1510" s="538" t="s">
        <v>29</v>
      </c>
      <c r="V1510" s="539"/>
      <c r="W1510" s="539"/>
      <c r="X1510" s="540"/>
      <c r="Y1510" s="541">
        <f>SUM(Y1500:AE1509)</f>
        <v>1</v>
      </c>
      <c r="Z1510" s="542"/>
      <c r="AA1510" s="542"/>
      <c r="AB1510" s="542"/>
      <c r="AC1510" s="542"/>
      <c r="AD1510" s="542"/>
      <c r="AE1510" s="543"/>
      <c r="AF1510" s="9"/>
      <c r="AG1510" s="16"/>
      <c r="AH1510" s="17"/>
    </row>
    <row r="1511" spans="4:34" ht="15.75" thickBot="1" x14ac:dyDescent="0.3">
      <c r="D1511" s="9"/>
      <c r="E1511" s="9"/>
      <c r="F1511" s="9"/>
      <c r="G1511" s="9"/>
      <c r="H1511" s="544" t="s">
        <v>30</v>
      </c>
      <c r="I1511" s="545"/>
      <c r="J1511" s="545"/>
      <c r="K1511" s="545"/>
      <c r="L1511" s="545"/>
      <c r="M1511" s="545"/>
      <c r="N1511" s="545"/>
      <c r="O1511" s="545"/>
      <c r="P1511" s="545"/>
      <c r="Q1511" s="545"/>
      <c r="R1511" s="545"/>
      <c r="S1511" s="546"/>
      <c r="T1511" s="22"/>
      <c r="U1511" s="544" t="s">
        <v>31</v>
      </c>
      <c r="V1511" s="545"/>
      <c r="W1511" s="545"/>
      <c r="X1511" s="545"/>
      <c r="Y1511" s="545"/>
      <c r="Z1511" s="545"/>
      <c r="AA1511" s="545"/>
      <c r="AB1511" s="545"/>
      <c r="AC1511" s="545"/>
      <c r="AD1511" s="545"/>
      <c r="AE1511" s="545"/>
      <c r="AF1511" s="546"/>
      <c r="AG1511" s="16"/>
      <c r="AH1511" s="17"/>
    </row>
    <row r="1512" spans="4:34" x14ac:dyDescent="0.25">
      <c r="D1512" s="9"/>
      <c r="E1512" s="218"/>
      <c r="F1512" s="218"/>
      <c r="G1512" s="218"/>
      <c r="H1512" s="547"/>
      <c r="I1512" s="548"/>
      <c r="J1512" s="548"/>
      <c r="K1512" s="548"/>
      <c r="L1512" s="548"/>
      <c r="M1512" s="548"/>
      <c r="N1512" s="548"/>
      <c r="O1512" s="548"/>
      <c r="P1512" s="548"/>
      <c r="Q1512" s="548"/>
      <c r="R1512" s="548"/>
      <c r="S1512" s="549"/>
      <c r="T1512" s="493"/>
      <c r="U1512" s="547"/>
      <c r="V1512" s="548"/>
      <c r="W1512" s="548"/>
      <c r="X1512" s="548"/>
      <c r="Y1512" s="548"/>
      <c r="Z1512" s="548"/>
      <c r="AA1512" s="548"/>
      <c r="AB1512" s="548"/>
      <c r="AC1512" s="548"/>
      <c r="AD1512" s="548"/>
      <c r="AE1512" s="548"/>
      <c r="AF1512" s="549"/>
      <c r="AG1512" s="15"/>
      <c r="AH1512" s="17"/>
    </row>
    <row r="1513" spans="4:34" x14ac:dyDescent="0.25">
      <c r="D1513" s="9"/>
      <c r="E1513" s="218"/>
      <c r="F1513" s="218"/>
      <c r="G1513" s="218"/>
      <c r="H1513" s="550"/>
      <c r="I1513" s="551"/>
      <c r="J1513" s="551"/>
      <c r="K1513" s="551"/>
      <c r="L1513" s="551"/>
      <c r="M1513" s="551"/>
      <c r="N1513" s="551"/>
      <c r="O1513" s="551"/>
      <c r="P1513" s="551"/>
      <c r="Q1513" s="551"/>
      <c r="R1513" s="551"/>
      <c r="S1513" s="552"/>
      <c r="T1513" s="493"/>
      <c r="U1513" s="550"/>
      <c r="V1513" s="551"/>
      <c r="W1513" s="551"/>
      <c r="X1513" s="551"/>
      <c r="Y1513" s="551"/>
      <c r="Z1513" s="551"/>
      <c r="AA1513" s="551"/>
      <c r="AB1513" s="551"/>
      <c r="AC1513" s="551"/>
      <c r="AD1513" s="551"/>
      <c r="AE1513" s="551"/>
      <c r="AF1513" s="552"/>
      <c r="AG1513" s="15"/>
      <c r="AH1513" s="17"/>
    </row>
    <row r="1514" spans="4:34" x14ac:dyDescent="0.25">
      <c r="D1514" s="9"/>
      <c r="E1514" s="218"/>
      <c r="F1514" s="218"/>
      <c r="G1514" s="218"/>
      <c r="H1514" s="550"/>
      <c r="I1514" s="551"/>
      <c r="J1514" s="551"/>
      <c r="K1514" s="551"/>
      <c r="L1514" s="551"/>
      <c r="M1514" s="551"/>
      <c r="N1514" s="551"/>
      <c r="O1514" s="551"/>
      <c r="P1514" s="551"/>
      <c r="Q1514" s="551"/>
      <c r="R1514" s="551"/>
      <c r="S1514" s="552"/>
      <c r="T1514" s="493"/>
      <c r="U1514" s="550"/>
      <c r="V1514" s="551"/>
      <c r="W1514" s="551"/>
      <c r="X1514" s="551"/>
      <c r="Y1514" s="551"/>
      <c r="Z1514" s="551"/>
      <c r="AA1514" s="551"/>
      <c r="AB1514" s="551"/>
      <c r="AC1514" s="551"/>
      <c r="AD1514" s="551"/>
      <c r="AE1514" s="551"/>
      <c r="AF1514" s="552"/>
      <c r="AG1514" s="15"/>
      <c r="AH1514" s="17"/>
    </row>
    <row r="1515" spans="4:34" ht="15.75" thickBot="1" x14ac:dyDescent="0.3">
      <c r="D1515" s="9"/>
      <c r="E1515" s="218"/>
      <c r="F1515" s="218"/>
      <c r="G1515" s="218"/>
      <c r="H1515" s="553"/>
      <c r="I1515" s="554"/>
      <c r="J1515" s="554"/>
      <c r="K1515" s="554"/>
      <c r="L1515" s="554"/>
      <c r="M1515" s="554"/>
      <c r="N1515" s="554"/>
      <c r="O1515" s="554"/>
      <c r="P1515" s="554"/>
      <c r="Q1515" s="554"/>
      <c r="R1515" s="554"/>
      <c r="S1515" s="555"/>
      <c r="T1515" s="493"/>
      <c r="U1515" s="553"/>
      <c r="V1515" s="554"/>
      <c r="W1515" s="554"/>
      <c r="X1515" s="554"/>
      <c r="Y1515" s="554"/>
      <c r="Z1515" s="554"/>
      <c r="AA1515" s="554"/>
      <c r="AB1515" s="554"/>
      <c r="AC1515" s="554"/>
      <c r="AD1515" s="554"/>
      <c r="AE1515" s="554"/>
      <c r="AF1515" s="555"/>
      <c r="AG1515" s="15"/>
      <c r="AH1515" s="17"/>
    </row>
    <row r="1516" spans="4:34" ht="15.75" thickBot="1" x14ac:dyDescent="0.3">
      <c r="D1516" s="9"/>
      <c r="E1516" s="218"/>
      <c r="F1516" s="218"/>
      <c r="G1516" s="218"/>
      <c r="H1516" s="517" t="s">
        <v>32</v>
      </c>
      <c r="I1516" s="518"/>
      <c r="J1516" s="518"/>
      <c r="K1516" s="519">
        <v>45688</v>
      </c>
      <c r="L1516" s="519"/>
      <c r="M1516" s="519"/>
      <c r="N1516" s="519"/>
      <c r="O1516" s="519"/>
      <c r="P1516" s="519"/>
      <c r="Q1516" s="519"/>
      <c r="R1516" s="519"/>
      <c r="S1516" s="520"/>
      <c r="T1516" s="493"/>
      <c r="U1516" s="517" t="s">
        <v>32</v>
      </c>
      <c r="V1516" s="518"/>
      <c r="W1516" s="518"/>
      <c r="X1516" s="521"/>
      <c r="Y1516" s="521"/>
      <c r="Z1516" s="521"/>
      <c r="AA1516" s="521"/>
      <c r="AB1516" s="521"/>
      <c r="AC1516" s="521"/>
      <c r="AD1516" s="521"/>
      <c r="AE1516" s="521"/>
      <c r="AF1516" s="522"/>
      <c r="AG1516" s="15"/>
      <c r="AH1516" s="17"/>
    </row>
    <row r="1517" spans="4:34" ht="15.75" thickBot="1" x14ac:dyDescent="0.3">
      <c r="D1517" s="218"/>
      <c r="E1517" s="218"/>
      <c r="F1517" s="218"/>
      <c r="G1517" s="218"/>
      <c r="H1517" s="523" t="s">
        <v>33</v>
      </c>
      <c r="I1517" s="524"/>
      <c r="J1517" s="524"/>
      <c r="K1517" s="524"/>
      <c r="L1517" s="524"/>
      <c r="M1517" s="524"/>
      <c r="N1517" s="524"/>
      <c r="O1517" s="524"/>
      <c r="P1517" s="524"/>
      <c r="Q1517" s="524"/>
      <c r="R1517" s="524"/>
      <c r="S1517" s="525"/>
      <c r="T1517" s="7"/>
      <c r="U1517" s="523" t="s">
        <v>34</v>
      </c>
      <c r="V1517" s="524"/>
      <c r="W1517" s="524"/>
      <c r="X1517" s="524"/>
      <c r="Y1517" s="524"/>
      <c r="Z1517" s="524"/>
      <c r="AA1517" s="524"/>
      <c r="AB1517" s="524"/>
      <c r="AC1517" s="524"/>
      <c r="AD1517" s="524"/>
      <c r="AE1517" s="524"/>
      <c r="AF1517" s="525"/>
      <c r="AG1517" s="15"/>
      <c r="AH1517" s="17"/>
    </row>
    <row r="1518" spans="4:34" x14ac:dyDescent="0.25">
      <c r="D1518" s="218"/>
      <c r="E1518" s="218"/>
      <c r="F1518" s="218"/>
      <c r="G1518" s="218"/>
      <c r="H1518" s="526"/>
      <c r="I1518" s="527"/>
      <c r="J1518" s="527"/>
      <c r="K1518" s="527"/>
      <c r="L1518" s="527"/>
      <c r="M1518" s="527"/>
      <c r="N1518" s="527"/>
      <c r="O1518" s="527"/>
      <c r="P1518" s="527"/>
      <c r="Q1518" s="527"/>
      <c r="R1518" s="527"/>
      <c r="S1518" s="528"/>
      <c r="T1518" s="7"/>
      <c r="U1518" s="526"/>
      <c r="V1518" s="527"/>
      <c r="W1518" s="527"/>
      <c r="X1518" s="527"/>
      <c r="Y1518" s="527"/>
      <c r="Z1518" s="527"/>
      <c r="AA1518" s="527"/>
      <c r="AB1518" s="527"/>
      <c r="AC1518" s="527"/>
      <c r="AD1518" s="527"/>
      <c r="AE1518" s="527"/>
      <c r="AF1518" s="528"/>
      <c r="AG1518" s="15"/>
      <c r="AH1518" s="17"/>
    </row>
    <row r="1519" spans="4:34" x14ac:dyDescent="0.25">
      <c r="D1519" s="218"/>
      <c r="E1519" s="218"/>
      <c r="F1519" s="218"/>
      <c r="G1519" s="218"/>
      <c r="H1519" s="556"/>
      <c r="I1519" s="557"/>
      <c r="J1519" s="557"/>
      <c r="K1519" s="557"/>
      <c r="L1519" s="557"/>
      <c r="M1519" s="557"/>
      <c r="N1519" s="557"/>
      <c r="O1519" s="557"/>
      <c r="P1519" s="557"/>
      <c r="Q1519" s="557"/>
      <c r="R1519" s="557"/>
      <c r="S1519" s="558"/>
      <c r="T1519" s="7"/>
      <c r="U1519" s="556"/>
      <c r="V1519" s="557"/>
      <c r="W1519" s="557"/>
      <c r="X1519" s="557"/>
      <c r="Y1519" s="557"/>
      <c r="Z1519" s="557"/>
      <c r="AA1519" s="557"/>
      <c r="AB1519" s="557"/>
      <c r="AC1519" s="557"/>
      <c r="AD1519" s="557"/>
      <c r="AE1519" s="557"/>
      <c r="AF1519" s="558"/>
      <c r="AG1519" s="218"/>
      <c r="AH1519" s="17"/>
    </row>
    <row r="1520" spans="4:34" x14ac:dyDescent="0.25">
      <c r="D1520" s="218"/>
      <c r="E1520" s="218"/>
      <c r="F1520" s="218"/>
      <c r="G1520" s="218"/>
      <c r="H1520" s="556"/>
      <c r="I1520" s="557"/>
      <c r="J1520" s="557"/>
      <c r="K1520" s="557"/>
      <c r="L1520" s="557"/>
      <c r="M1520" s="557"/>
      <c r="N1520" s="557"/>
      <c r="O1520" s="557"/>
      <c r="P1520" s="557"/>
      <c r="Q1520" s="557"/>
      <c r="R1520" s="557"/>
      <c r="S1520" s="558"/>
      <c r="T1520" s="7"/>
      <c r="U1520" s="556"/>
      <c r="V1520" s="557"/>
      <c r="W1520" s="557"/>
      <c r="X1520" s="557"/>
      <c r="Y1520" s="557"/>
      <c r="Z1520" s="557"/>
      <c r="AA1520" s="557"/>
      <c r="AB1520" s="557"/>
      <c r="AC1520" s="557"/>
      <c r="AD1520" s="557"/>
      <c r="AE1520" s="557"/>
      <c r="AF1520" s="558"/>
      <c r="AG1520" s="218"/>
      <c r="AH1520" s="17"/>
    </row>
    <row r="1521" spans="4:34" ht="15.75" thickBot="1" x14ac:dyDescent="0.3">
      <c r="D1521" s="218"/>
      <c r="E1521" s="218"/>
      <c r="F1521" s="218"/>
      <c r="G1521" s="218"/>
      <c r="H1521" s="559"/>
      <c r="I1521" s="560"/>
      <c r="J1521" s="560"/>
      <c r="K1521" s="560"/>
      <c r="L1521" s="560"/>
      <c r="M1521" s="560"/>
      <c r="N1521" s="560"/>
      <c r="O1521" s="560"/>
      <c r="P1521" s="560"/>
      <c r="Q1521" s="560"/>
      <c r="R1521" s="560"/>
      <c r="S1521" s="561"/>
      <c r="T1521" s="7"/>
      <c r="U1521" s="559"/>
      <c r="V1521" s="560"/>
      <c r="W1521" s="560"/>
      <c r="X1521" s="560"/>
      <c r="Y1521" s="560"/>
      <c r="Z1521" s="560"/>
      <c r="AA1521" s="560"/>
      <c r="AB1521" s="560"/>
      <c r="AC1521" s="560"/>
      <c r="AD1521" s="560"/>
      <c r="AE1521" s="560"/>
      <c r="AF1521" s="561"/>
      <c r="AG1521" s="218"/>
      <c r="AH1521" s="17"/>
    </row>
    <row r="1522" spans="4:34" ht="15.75" thickBot="1" x14ac:dyDescent="0.3">
      <c r="D1522" s="218"/>
      <c r="E1522" s="218"/>
      <c r="F1522" s="218"/>
      <c r="G1522" s="493"/>
      <c r="H1522" s="517" t="s">
        <v>32</v>
      </c>
      <c r="I1522" s="518"/>
      <c r="J1522" s="518"/>
      <c r="K1522" s="521"/>
      <c r="L1522" s="521"/>
      <c r="M1522" s="521"/>
      <c r="N1522" s="521"/>
      <c r="O1522" s="521"/>
      <c r="P1522" s="521"/>
      <c r="Q1522" s="521"/>
      <c r="R1522" s="521"/>
      <c r="S1522" s="522"/>
      <c r="T1522" s="35"/>
      <c r="U1522" s="517" t="s">
        <v>32</v>
      </c>
      <c r="V1522" s="518"/>
      <c r="W1522" s="518"/>
      <c r="X1522" s="521"/>
      <c r="Y1522" s="521"/>
      <c r="Z1522" s="521"/>
      <c r="AA1522" s="521"/>
      <c r="AB1522" s="521"/>
      <c r="AC1522" s="521"/>
      <c r="AD1522" s="521"/>
      <c r="AE1522" s="521"/>
      <c r="AF1522" s="522"/>
      <c r="AG1522" s="218"/>
      <c r="AH1522" s="17"/>
    </row>
    <row r="1523" spans="4:34" x14ac:dyDescent="0.25"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17"/>
    </row>
    <row r="1524" spans="4:34" x14ac:dyDescent="0.25"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17"/>
    </row>
    <row r="1525" spans="4:34" x14ac:dyDescent="0.25">
      <c r="D1525" s="218"/>
      <c r="E1525" s="218"/>
      <c r="F1525" s="218"/>
      <c r="G1525" s="405"/>
      <c r="H1525" s="218"/>
      <c r="I1525" s="218"/>
      <c r="J1525" s="218"/>
      <c r="K1525" s="24"/>
      <c r="L1525" s="24"/>
      <c r="M1525" s="24"/>
      <c r="N1525" s="24"/>
      <c r="O1525" s="24"/>
      <c r="P1525" s="24"/>
      <c r="Q1525" s="24"/>
      <c r="R1525" s="24"/>
      <c r="S1525" s="24"/>
      <c r="T1525" s="17"/>
      <c r="U1525" s="551"/>
      <c r="V1525" s="551"/>
      <c r="W1525" s="551"/>
      <c r="X1525" s="24"/>
      <c r="Y1525" s="24"/>
      <c r="Z1525" s="24"/>
      <c r="AA1525" s="24"/>
      <c r="AB1525" s="24"/>
      <c r="AC1525" s="24"/>
      <c r="AD1525" s="24"/>
      <c r="AE1525" s="24"/>
      <c r="AF1525" s="24"/>
      <c r="AG1525" s="218"/>
      <c r="AH1525" s="17"/>
    </row>
    <row r="1526" spans="4:34" x14ac:dyDescent="0.25"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</row>
    <row r="1529" spans="4:34" x14ac:dyDescent="0.25">
      <c r="F1529" s="564" t="s">
        <v>36</v>
      </c>
      <c r="G1529" s="564"/>
      <c r="H1529" s="564"/>
      <c r="I1529" s="564"/>
      <c r="J1529" s="564"/>
      <c r="K1529" s="564"/>
      <c r="L1529" s="564"/>
      <c r="M1529" s="564"/>
      <c r="N1529" s="564"/>
      <c r="O1529" s="564"/>
    </row>
    <row r="1530" spans="4:34" x14ac:dyDescent="0.25">
      <c r="D1530" s="412"/>
      <c r="E1530" s="408"/>
      <c r="F1530" s="566" t="s">
        <v>0</v>
      </c>
      <c r="G1530" s="566"/>
      <c r="H1530" s="566"/>
      <c r="I1530" s="566"/>
      <c r="J1530" s="566"/>
      <c r="K1530" s="566"/>
      <c r="L1530" s="566"/>
      <c r="M1530" s="566"/>
      <c r="N1530" s="566"/>
      <c r="O1530" s="566"/>
      <c r="P1530" s="10"/>
      <c r="Q1530" s="403"/>
      <c r="R1530" s="403"/>
      <c r="S1530" s="403"/>
      <c r="T1530" s="403"/>
      <c r="U1530" s="403"/>
      <c r="V1530" s="403"/>
      <c r="W1530" s="403"/>
      <c r="X1530" s="9"/>
      <c r="Y1530" s="9"/>
      <c r="Z1530" s="218"/>
      <c r="AA1530" s="9"/>
      <c r="AB1530" s="9"/>
      <c r="AC1530" s="9"/>
      <c r="AD1530" s="9"/>
      <c r="AE1530" s="9"/>
      <c r="AF1530" s="9"/>
      <c r="AG1530" s="9"/>
    </row>
    <row r="1531" spans="4:34" x14ac:dyDescent="0.25">
      <c r="D1531" s="402"/>
      <c r="E1531" s="566" t="s">
        <v>1</v>
      </c>
      <c r="F1531" s="566"/>
      <c r="G1531" s="566"/>
      <c r="H1531" s="566"/>
      <c r="I1531" s="566"/>
      <c r="J1531" s="566"/>
      <c r="K1531" s="566"/>
      <c r="L1531" s="566"/>
      <c r="M1531" s="566"/>
      <c r="N1531" s="566"/>
      <c r="O1531" s="566"/>
      <c r="P1531" s="10"/>
      <c r="Q1531" s="11"/>
      <c r="R1531" s="11"/>
      <c r="S1531" s="218"/>
      <c r="T1531" s="405"/>
      <c r="U1531" s="405"/>
      <c r="V1531" s="405"/>
      <c r="W1531" s="583" t="s">
        <v>2</v>
      </c>
      <c r="X1531" s="583"/>
      <c r="Y1531" s="583"/>
      <c r="Z1531" s="12" t="s">
        <v>262</v>
      </c>
      <c r="AA1531" s="410" t="s">
        <v>46</v>
      </c>
      <c r="AB1531" s="621" t="s">
        <v>383</v>
      </c>
      <c r="AC1531" s="621"/>
      <c r="AD1531" s="621"/>
      <c r="AE1531" s="11" t="s">
        <v>3</v>
      </c>
      <c r="AF1531" s="622">
        <v>2025</v>
      </c>
      <c r="AG1531" s="622"/>
    </row>
    <row r="1532" spans="4:34" x14ac:dyDescent="0.25">
      <c r="D1532" s="29"/>
      <c r="E1532" s="566" t="s">
        <v>4</v>
      </c>
      <c r="F1532" s="566"/>
      <c r="G1532" s="566"/>
      <c r="H1532" s="566"/>
      <c r="I1532" s="566"/>
      <c r="J1532" s="566"/>
      <c r="K1532" s="566"/>
      <c r="L1532" s="566"/>
      <c r="M1532" s="566"/>
      <c r="N1532" s="566"/>
      <c r="O1532" s="566"/>
      <c r="P1532" s="10"/>
      <c r="Q1532" s="403"/>
      <c r="R1532" s="410"/>
      <c r="S1532" s="410"/>
      <c r="T1532" s="410"/>
      <c r="U1532" s="410"/>
      <c r="V1532" s="410"/>
      <c r="W1532" s="410"/>
      <c r="X1532" s="410"/>
      <c r="Y1532" s="410"/>
      <c r="Z1532" s="405"/>
      <c r="AA1532" s="410"/>
      <c r="AB1532" s="9"/>
      <c r="AC1532" s="9"/>
      <c r="AD1532" s="9"/>
      <c r="AE1532" s="9"/>
      <c r="AF1532" s="9"/>
      <c r="AG1532" s="9"/>
    </row>
    <row r="1533" spans="4:34" x14ac:dyDescent="0.25">
      <c r="D1533" s="29"/>
      <c r="E1533" s="632" t="s">
        <v>5</v>
      </c>
      <c r="F1533" s="632"/>
      <c r="G1533" s="632"/>
      <c r="H1533" s="632"/>
      <c r="I1533" s="632"/>
      <c r="J1533" s="632"/>
      <c r="K1533" s="632"/>
      <c r="L1533" s="632"/>
      <c r="M1533" s="632"/>
      <c r="N1533" s="632"/>
      <c r="O1533" s="632"/>
      <c r="P1533" s="10"/>
      <c r="Q1533" s="403"/>
      <c r="R1533" s="403"/>
      <c r="S1533" s="403"/>
      <c r="T1533" s="403"/>
      <c r="U1533" s="403"/>
      <c r="V1533" s="403"/>
      <c r="W1533" s="403"/>
      <c r="X1533" s="9"/>
      <c r="Y1533" s="9"/>
      <c r="Z1533" s="218"/>
      <c r="AA1533" s="9"/>
      <c r="AB1533" s="9"/>
      <c r="AC1533" s="9"/>
      <c r="AD1533" s="9"/>
      <c r="AE1533" s="9"/>
      <c r="AF1533" s="9"/>
      <c r="AG1533" s="9"/>
    </row>
    <row r="1534" spans="4:34" ht="15.75" customHeight="1" x14ac:dyDescent="0.25">
      <c r="D1534" s="4"/>
      <c r="E1534" s="633"/>
      <c r="F1534" s="633"/>
      <c r="G1534" s="633"/>
      <c r="H1534" s="633"/>
      <c r="I1534" s="633"/>
      <c r="J1534" s="633"/>
      <c r="K1534" s="633"/>
      <c r="L1534" s="633"/>
      <c r="M1534" s="633"/>
      <c r="N1534" s="633"/>
      <c r="O1534" s="633"/>
      <c r="P1534" s="624" t="s">
        <v>6</v>
      </c>
      <c r="Q1534" s="624"/>
      <c r="R1534" s="624"/>
      <c r="S1534" s="624"/>
      <c r="T1534" s="624"/>
      <c r="U1534" s="624"/>
      <c r="V1534" s="624"/>
      <c r="W1534" s="624"/>
      <c r="X1534" s="624"/>
      <c r="Y1534" s="624"/>
      <c r="Z1534" s="625" t="s">
        <v>468</v>
      </c>
      <c r="AA1534" s="625"/>
      <c r="AB1534" s="625"/>
      <c r="AC1534" s="13"/>
      <c r="AD1534" s="13"/>
      <c r="AE1534" s="13"/>
      <c r="AF1534" s="13"/>
      <c r="AG1534" s="13"/>
    </row>
    <row r="1535" spans="4:34" ht="12.75" customHeight="1" x14ac:dyDescent="0.25">
      <c r="D1535" s="218"/>
      <c r="E1535" s="612"/>
      <c r="F1535" s="612"/>
      <c r="G1535" s="612"/>
      <c r="H1535" s="612"/>
      <c r="I1535" s="612"/>
      <c r="J1535" s="612"/>
      <c r="K1535" s="612"/>
      <c r="L1535" s="612"/>
      <c r="M1535" s="612"/>
      <c r="N1535" s="612"/>
      <c r="O1535" s="612"/>
      <c r="P1535" s="14"/>
      <c r="Q1535" s="14"/>
      <c r="R1535" s="405"/>
      <c r="S1535" s="405"/>
      <c r="T1535" s="409"/>
      <c r="U1535" s="11"/>
      <c r="V1535" s="11"/>
      <c r="W1535" s="9"/>
      <c r="X1535" s="9"/>
      <c r="Y1535" s="9"/>
      <c r="Z1535" s="218"/>
      <c r="AA1535" s="9"/>
      <c r="AB1535" s="9"/>
      <c r="AC1535" s="9"/>
      <c r="AD1535" s="9"/>
      <c r="AE1535" s="9"/>
      <c r="AF1535" s="9"/>
      <c r="AG1535" s="9"/>
    </row>
    <row r="1536" spans="4:34" ht="15" customHeight="1" x14ac:dyDescent="0.25">
      <c r="D1536" s="218"/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  <c r="R1536" s="14"/>
      <c r="S1536" s="14"/>
      <c r="T1536" s="14"/>
      <c r="U1536" s="23"/>
      <c r="V1536" s="23"/>
      <c r="W1536" s="613" t="s">
        <v>7</v>
      </c>
      <c r="X1536" s="613"/>
      <c r="Y1536" s="613"/>
      <c r="Z1536" s="613"/>
      <c r="AA1536" s="613"/>
      <c r="AB1536" s="614">
        <f>AB1547</f>
        <v>5751.2</v>
      </c>
      <c r="AC1536" s="614"/>
      <c r="AD1536" s="614"/>
      <c r="AE1536" s="614"/>
      <c r="AF1536" s="614"/>
      <c r="AG1536" s="614"/>
    </row>
    <row r="1537" spans="4:33" x14ac:dyDescent="0.25">
      <c r="D1537" s="5"/>
      <c r="E1537" s="615" t="s">
        <v>8</v>
      </c>
      <c r="F1537" s="615"/>
      <c r="G1537" s="615"/>
      <c r="H1537" s="615"/>
      <c r="I1537" s="615"/>
      <c r="J1537" s="616" t="s">
        <v>9</v>
      </c>
      <c r="K1537" s="616"/>
      <c r="L1537" s="616"/>
      <c r="M1537" s="616"/>
      <c r="N1537" s="616"/>
      <c r="O1537" s="616"/>
      <c r="P1537" s="616"/>
      <c r="Q1537" s="616"/>
      <c r="R1537" s="616"/>
      <c r="S1537" s="410"/>
      <c r="T1537" s="410"/>
      <c r="U1537" s="410"/>
      <c r="V1537" s="410"/>
      <c r="W1537" s="9"/>
      <c r="X1537" s="9"/>
      <c r="Y1537" s="9"/>
      <c r="Z1537" s="218"/>
      <c r="AA1537" s="218"/>
      <c r="AB1537" s="218"/>
      <c r="AC1537" s="9"/>
      <c r="AD1537" s="9"/>
      <c r="AE1537" s="9"/>
      <c r="AF1537" s="9"/>
      <c r="AG1537" s="9"/>
    </row>
    <row r="1538" spans="4:33" ht="17.25" customHeight="1" x14ac:dyDescent="0.25">
      <c r="D1538" s="6"/>
      <c r="E1538" s="617" t="s">
        <v>10</v>
      </c>
      <c r="F1538" s="617"/>
      <c r="G1538" s="617"/>
      <c r="H1538" s="617"/>
      <c r="I1538" s="617"/>
      <c r="J1538" s="617"/>
      <c r="K1538" s="617"/>
      <c r="L1538" s="618" t="s">
        <v>469</v>
      </c>
      <c r="M1538" s="618"/>
      <c r="N1538" s="618"/>
      <c r="O1538" s="618"/>
      <c r="P1538" s="618"/>
      <c r="Q1538" s="618"/>
      <c r="R1538" s="618"/>
      <c r="S1538" s="618"/>
      <c r="T1538" s="618"/>
      <c r="U1538" s="618"/>
      <c r="V1538" s="618"/>
      <c r="W1538" s="618"/>
      <c r="X1538" s="618"/>
      <c r="Y1538" s="618"/>
      <c r="Z1538" s="551" t="s">
        <v>11</v>
      </c>
      <c r="AA1538" s="551"/>
      <c r="AB1538" s="551"/>
      <c r="AC1538" s="551"/>
      <c r="AD1538" s="626">
        <v>11894534</v>
      </c>
      <c r="AE1538" s="626"/>
      <c r="AF1538" s="626"/>
      <c r="AG1538" s="626"/>
    </row>
    <row r="1539" spans="4:33" x14ac:dyDescent="0.25">
      <c r="D1539" s="14"/>
      <c r="E1539" s="617" t="s">
        <v>12</v>
      </c>
      <c r="F1539" s="617"/>
      <c r="G1539" s="617"/>
      <c r="H1539" s="617"/>
      <c r="I1539" s="617"/>
      <c r="J1539" s="551"/>
      <c r="K1539" s="551"/>
      <c r="L1539" s="551"/>
      <c r="M1539" s="551"/>
      <c r="N1539" s="551"/>
      <c r="O1539" s="551"/>
      <c r="P1539" s="551"/>
      <c r="Q1539" s="551"/>
      <c r="R1539" s="551"/>
      <c r="S1539" s="551"/>
      <c r="T1539" s="551"/>
      <c r="U1539" s="551"/>
      <c r="V1539" s="551"/>
      <c r="W1539" s="551"/>
      <c r="X1539" s="551"/>
      <c r="Y1539" s="405"/>
      <c r="Z1539" s="551" t="s">
        <v>11</v>
      </c>
      <c r="AA1539" s="551"/>
      <c r="AB1539" s="551"/>
      <c r="AC1539" s="551"/>
      <c r="AD1539" s="619"/>
      <c r="AE1539" s="619"/>
      <c r="AF1539" s="619"/>
      <c r="AG1539" s="619"/>
    </row>
    <row r="1540" spans="4:33" x14ac:dyDescent="0.25">
      <c r="D1540" s="74"/>
      <c r="E1540" s="764" t="s">
        <v>13</v>
      </c>
      <c r="F1540" s="764"/>
      <c r="G1540" s="764"/>
      <c r="H1540" s="764"/>
      <c r="I1540" s="764"/>
      <c r="J1540" s="782" t="s">
        <v>498</v>
      </c>
      <c r="K1540" s="782"/>
      <c r="L1540" s="782"/>
      <c r="M1540" s="782"/>
      <c r="N1540" s="782"/>
      <c r="O1540" s="782"/>
      <c r="P1540" s="782"/>
      <c r="Q1540" s="782"/>
      <c r="R1540" s="782"/>
      <c r="S1540" s="782"/>
      <c r="T1540" s="782"/>
      <c r="U1540" s="782"/>
      <c r="V1540" s="782"/>
      <c r="W1540" s="782"/>
      <c r="X1540" s="782"/>
      <c r="Y1540" s="782"/>
      <c r="Z1540" s="782"/>
      <c r="AA1540" s="782"/>
      <c r="AB1540" s="782"/>
      <c r="AC1540" s="782"/>
      <c r="AD1540" s="782"/>
      <c r="AE1540" s="782"/>
      <c r="AF1540" s="782"/>
      <c r="AG1540" s="782"/>
    </row>
    <row r="1541" spans="4:33" x14ac:dyDescent="0.25">
      <c r="D1541" s="218"/>
      <c r="E1541" s="551" t="s">
        <v>14</v>
      </c>
      <c r="F1541" s="551"/>
      <c r="G1541" s="551"/>
      <c r="H1541" s="551"/>
      <c r="I1541" s="551"/>
      <c r="J1541" s="763" t="s">
        <v>497</v>
      </c>
      <c r="K1541" s="763"/>
      <c r="L1541" s="763"/>
      <c r="M1541" s="763"/>
      <c r="N1541" s="763"/>
      <c r="O1541" s="763"/>
      <c r="P1541" s="763"/>
      <c r="Q1541" s="763"/>
      <c r="R1541" s="763"/>
      <c r="S1541" s="763"/>
      <c r="T1541" s="763"/>
      <c r="U1541" s="763"/>
      <c r="V1541" s="763"/>
      <c r="W1541" s="763"/>
      <c r="X1541" s="763"/>
      <c r="Y1541" s="763"/>
      <c r="Z1541" s="763"/>
      <c r="AA1541" s="763"/>
      <c r="AB1541" s="763"/>
      <c r="AC1541" s="763"/>
      <c r="AD1541" s="763"/>
      <c r="AE1541" s="763"/>
      <c r="AF1541" s="763"/>
      <c r="AG1541" s="763"/>
    </row>
    <row r="1542" spans="4:33" x14ac:dyDescent="0.25">
      <c r="D1542" s="218"/>
      <c r="E1542" s="404"/>
      <c r="F1542" s="405"/>
      <c r="G1542" s="405"/>
      <c r="H1542" s="405"/>
      <c r="I1542" s="405"/>
      <c r="J1542" s="763"/>
      <c r="K1542" s="763"/>
      <c r="L1542" s="763"/>
      <c r="M1542" s="763"/>
      <c r="N1542" s="763"/>
      <c r="O1542" s="763"/>
      <c r="P1542" s="763"/>
      <c r="Q1542" s="763"/>
      <c r="R1542" s="763"/>
      <c r="S1542" s="763"/>
      <c r="T1542" s="763"/>
      <c r="U1542" s="763"/>
      <c r="V1542" s="763"/>
      <c r="W1542" s="763"/>
      <c r="X1542" s="763"/>
      <c r="Y1542" s="763"/>
      <c r="Z1542" s="763"/>
      <c r="AA1542" s="763"/>
      <c r="AB1542" s="763"/>
      <c r="AC1542" s="763"/>
      <c r="AD1542" s="763"/>
      <c r="AE1542" s="763"/>
      <c r="AF1542" s="763"/>
      <c r="AG1542" s="763"/>
    </row>
    <row r="1543" spans="4:33" ht="15.75" x14ac:dyDescent="0.25">
      <c r="D1543" s="218"/>
      <c r="E1543" s="403"/>
      <c r="F1543" s="403"/>
      <c r="G1543" s="403"/>
      <c r="H1543" s="403"/>
      <c r="I1543" s="403"/>
      <c r="J1543" s="403"/>
      <c r="K1543" s="403"/>
      <c r="L1543" s="403"/>
      <c r="M1543" s="574"/>
      <c r="N1543" s="574"/>
      <c r="O1543" s="574"/>
      <c r="P1543" s="574"/>
      <c r="Q1543" s="574"/>
      <c r="R1543" s="574"/>
      <c r="S1543" s="574"/>
      <c r="T1543" s="574"/>
      <c r="U1543" s="574"/>
      <c r="V1543" s="574"/>
      <c r="W1543" s="574"/>
      <c r="X1543" s="574"/>
      <c r="Y1543" s="574"/>
      <c r="Z1543" s="574"/>
      <c r="AA1543" s="411"/>
      <c r="AB1543" s="575"/>
      <c r="AC1543" s="575"/>
      <c r="AD1543" s="575"/>
      <c r="AE1543" s="575"/>
      <c r="AF1543" s="575"/>
      <c r="AG1543" s="575"/>
    </row>
    <row r="1544" spans="4:33" ht="15.75" x14ac:dyDescent="0.25">
      <c r="D1544" s="218"/>
      <c r="E1544" s="586" t="s">
        <v>15</v>
      </c>
      <c r="F1544" s="586"/>
      <c r="G1544" s="586"/>
      <c r="H1544" s="586"/>
      <c r="I1544" s="586"/>
      <c r="J1544" s="586"/>
      <c r="K1544" s="586"/>
      <c r="L1544" s="586"/>
      <c r="M1544" s="586"/>
      <c r="N1544" s="586"/>
      <c r="O1544" s="586"/>
      <c r="P1544" s="586"/>
      <c r="Q1544" s="586"/>
      <c r="R1544" s="586"/>
      <c r="S1544" s="586"/>
      <c r="T1544" s="586"/>
      <c r="U1544" s="586"/>
      <c r="V1544" s="586"/>
      <c r="W1544" s="586"/>
      <c r="X1544" s="586"/>
      <c r="Y1544" s="586"/>
      <c r="Z1544" s="586"/>
      <c r="AA1544" s="586"/>
      <c r="AB1544" s="586"/>
      <c r="AC1544" s="586"/>
      <c r="AD1544" s="586"/>
      <c r="AE1544" s="586"/>
      <c r="AF1544" s="586"/>
      <c r="AG1544" s="586"/>
    </row>
    <row r="1545" spans="4:33" x14ac:dyDescent="0.25">
      <c r="D1545" s="404"/>
      <c r="E1545" s="9"/>
      <c r="F1545" s="587"/>
      <c r="G1545" s="587"/>
      <c r="H1545" s="587"/>
      <c r="I1545" s="588"/>
      <c r="J1545" s="588"/>
      <c r="K1545" s="588"/>
      <c r="L1545" s="587"/>
      <c r="M1545" s="587"/>
      <c r="N1545" s="587"/>
      <c r="O1545" s="587"/>
      <c r="P1545" s="587"/>
      <c r="Q1545" s="587"/>
      <c r="R1545" s="589"/>
      <c r="S1545" s="589"/>
      <c r="T1545" s="589"/>
      <c r="U1545" s="589"/>
      <c r="V1545" s="427"/>
      <c r="W1545" s="590"/>
      <c r="X1545" s="590"/>
      <c r="Y1545" s="590"/>
      <c r="Z1545" s="405"/>
      <c r="AA1545" s="405"/>
      <c r="AB1545" s="591"/>
      <c r="AC1545" s="591"/>
      <c r="AD1545" s="591"/>
      <c r="AE1545" s="591"/>
      <c r="AF1545" s="591"/>
      <c r="AG1545" s="591"/>
    </row>
    <row r="1546" spans="4:33" x14ac:dyDescent="0.25">
      <c r="D1546" s="403"/>
      <c r="E1546" s="218"/>
      <c r="F1546" s="592"/>
      <c r="G1546" s="593"/>
      <c r="H1546" s="594"/>
      <c r="I1546" s="592"/>
      <c r="J1546" s="593"/>
      <c r="K1546" s="594"/>
      <c r="L1546" s="629"/>
      <c r="M1546" s="630"/>
      <c r="N1546" s="631"/>
      <c r="O1546" s="629"/>
      <c r="P1546" s="630"/>
      <c r="Q1546" s="631"/>
      <c r="R1546" s="592"/>
      <c r="S1546" s="593"/>
      <c r="T1546" s="593"/>
      <c r="U1546" s="594"/>
      <c r="V1546" s="100"/>
      <c r="W1546" s="595"/>
      <c r="X1546" s="596"/>
      <c r="Y1546" s="597"/>
      <c r="Z1546" s="413"/>
      <c r="AA1546" s="15"/>
      <c r="AB1546" s="592"/>
      <c r="AC1546" s="593"/>
      <c r="AD1546" s="593"/>
      <c r="AE1546" s="593"/>
      <c r="AF1546" s="593"/>
      <c r="AG1546" s="594"/>
    </row>
    <row r="1547" spans="4:33" ht="15.75" x14ac:dyDescent="0.25">
      <c r="D1547" s="20"/>
      <c r="E1547" s="409"/>
      <c r="F1547" s="409"/>
      <c r="G1547" s="409"/>
      <c r="H1547" s="409"/>
      <c r="I1547" s="409"/>
      <c r="J1547" s="409"/>
      <c r="K1547" s="409"/>
      <c r="L1547" s="409"/>
      <c r="M1547" s="409"/>
      <c r="N1547" s="409"/>
      <c r="O1547" s="409"/>
      <c r="P1547" s="409"/>
      <c r="Q1547" s="409"/>
      <c r="R1547" s="409"/>
      <c r="S1547" s="409"/>
      <c r="T1547" s="409"/>
      <c r="U1547" s="409"/>
      <c r="V1547" s="598" t="s">
        <v>18</v>
      </c>
      <c r="W1547" s="598"/>
      <c r="X1547" s="598"/>
      <c r="Y1547" s="598"/>
      <c r="Z1547" s="598"/>
      <c r="AA1547" s="599"/>
      <c r="AB1547" s="600">
        <f>+Y1563-AB1546</f>
        <v>5751.2</v>
      </c>
      <c r="AC1547" s="601"/>
      <c r="AD1547" s="601"/>
      <c r="AE1547" s="601"/>
      <c r="AF1547" s="601"/>
      <c r="AG1547" s="602"/>
    </row>
    <row r="1548" spans="4:33" x14ac:dyDescent="0.25">
      <c r="D1548" s="9"/>
      <c r="E1548" s="9"/>
      <c r="F1548" s="9"/>
      <c r="G1548" s="9"/>
      <c r="H1548" s="9"/>
      <c r="I1548" s="603" t="s">
        <v>19</v>
      </c>
      <c r="J1548" s="603"/>
      <c r="K1548" s="603"/>
      <c r="L1548" s="603"/>
      <c r="M1548" s="603"/>
      <c r="N1548" s="603"/>
      <c r="O1548" s="603"/>
      <c r="P1548" s="603"/>
      <c r="Q1548" s="603"/>
      <c r="R1548" s="603"/>
      <c r="S1548" s="603"/>
      <c r="T1548" s="603"/>
      <c r="U1548" s="603"/>
      <c r="V1548" s="603"/>
      <c r="W1548" s="603"/>
      <c r="X1548" s="603"/>
      <c r="Y1548" s="604"/>
      <c r="Z1548" s="604"/>
      <c r="AA1548" s="604"/>
      <c r="AB1548" s="604"/>
      <c r="AC1548" s="604"/>
      <c r="AD1548" s="604"/>
      <c r="AE1548" s="604"/>
      <c r="AF1548" s="9"/>
      <c r="AG1548" s="9"/>
    </row>
    <row r="1549" spans="4:33" x14ac:dyDescent="0.25">
      <c r="D1549" s="218"/>
      <c r="E1549" s="9"/>
      <c r="F1549" s="9"/>
      <c r="G1549" s="9"/>
      <c r="H1549" s="9"/>
      <c r="I1549" s="567" t="s">
        <v>20</v>
      </c>
      <c r="J1549" s="568"/>
      <c r="K1549" s="567" t="s">
        <v>21</v>
      </c>
      <c r="L1549" s="568"/>
      <c r="M1549" s="567" t="s">
        <v>22</v>
      </c>
      <c r="N1549" s="568"/>
      <c r="O1549" s="567" t="s">
        <v>23</v>
      </c>
      <c r="P1549" s="568"/>
      <c r="Q1549" s="567" t="s">
        <v>24</v>
      </c>
      <c r="R1549" s="568"/>
      <c r="S1549" s="567" t="s">
        <v>25</v>
      </c>
      <c r="T1549" s="568"/>
      <c r="U1549" s="569" t="s">
        <v>26</v>
      </c>
      <c r="V1549" s="570"/>
      <c r="W1549" s="569" t="s">
        <v>47</v>
      </c>
      <c r="X1549" s="570"/>
      <c r="Y1549" s="571" t="s">
        <v>27</v>
      </c>
      <c r="Z1549" s="572"/>
      <c r="AA1549" s="572"/>
      <c r="AB1549" s="572"/>
      <c r="AC1549" s="572"/>
      <c r="AD1549" s="572"/>
      <c r="AE1549" s="573"/>
      <c r="AF1549" s="16"/>
      <c r="AG1549" s="16"/>
    </row>
    <row r="1550" spans="4:33" ht="15.75" x14ac:dyDescent="0.25">
      <c r="D1550" s="409"/>
      <c r="E1550" s="9"/>
      <c r="F1550" s="9"/>
      <c r="G1550" s="9"/>
      <c r="H1550" s="9"/>
      <c r="I1550" s="529"/>
      <c r="J1550" s="530"/>
      <c r="K1550" s="529"/>
      <c r="L1550" s="530"/>
      <c r="M1550" s="529"/>
      <c r="N1550" s="530"/>
      <c r="O1550" s="529" t="s">
        <v>294</v>
      </c>
      <c r="P1550" s="530"/>
      <c r="Q1550" s="529" t="s">
        <v>67</v>
      </c>
      <c r="R1550" s="530"/>
      <c r="S1550" s="529" t="s">
        <v>35</v>
      </c>
      <c r="T1550" s="530"/>
      <c r="U1550" s="529" t="s">
        <v>28</v>
      </c>
      <c r="V1550" s="530"/>
      <c r="W1550" s="529"/>
      <c r="X1550" s="530"/>
      <c r="Y1550" s="531">
        <v>5751.2</v>
      </c>
      <c r="Z1550" s="532"/>
      <c r="AA1550" s="532"/>
      <c r="AB1550" s="532"/>
      <c r="AC1550" s="532"/>
      <c r="AD1550" s="532"/>
      <c r="AE1550" s="533"/>
      <c r="AF1550" s="16"/>
      <c r="AG1550" s="16"/>
    </row>
    <row r="1551" spans="4:33" ht="15.75" x14ac:dyDescent="0.25">
      <c r="D1551" s="9"/>
      <c r="E1551" s="9"/>
      <c r="F1551" s="9"/>
      <c r="G1551" s="9"/>
      <c r="H1551" s="9"/>
      <c r="I1551" s="562"/>
      <c r="J1551" s="563"/>
      <c r="K1551" s="562"/>
      <c r="L1551" s="563"/>
      <c r="M1551" s="562"/>
      <c r="N1551" s="563"/>
      <c r="O1551" s="562"/>
      <c r="P1551" s="563"/>
      <c r="Q1551" s="562"/>
      <c r="R1551" s="563"/>
      <c r="S1551" s="562"/>
      <c r="T1551" s="563"/>
      <c r="U1551" s="562"/>
      <c r="V1551" s="563"/>
      <c r="W1551" s="529"/>
      <c r="X1551" s="530"/>
      <c r="Y1551" s="531"/>
      <c r="Z1551" s="532"/>
      <c r="AA1551" s="532"/>
      <c r="AB1551" s="532"/>
      <c r="AC1551" s="532"/>
      <c r="AD1551" s="532"/>
      <c r="AE1551" s="533"/>
      <c r="AF1551" s="16"/>
      <c r="AG1551" s="16"/>
    </row>
    <row r="1552" spans="4:33" ht="15.75" x14ac:dyDescent="0.25">
      <c r="D1552" s="9"/>
      <c r="E1552" s="9"/>
      <c r="F1552" s="9"/>
      <c r="G1552" s="9"/>
      <c r="H1552" s="9"/>
      <c r="I1552" s="562"/>
      <c r="J1552" s="563"/>
      <c r="K1552" s="562"/>
      <c r="L1552" s="563"/>
      <c r="M1552" s="562"/>
      <c r="N1552" s="563"/>
      <c r="O1552" s="562"/>
      <c r="P1552" s="563"/>
      <c r="Q1552" s="562"/>
      <c r="R1552" s="563"/>
      <c r="S1552" s="562"/>
      <c r="T1552" s="563"/>
      <c r="U1552" s="562"/>
      <c r="V1552" s="563"/>
      <c r="W1552" s="529"/>
      <c r="X1552" s="530"/>
      <c r="Y1552" s="531"/>
      <c r="Z1552" s="532"/>
      <c r="AA1552" s="532"/>
      <c r="AB1552" s="532"/>
      <c r="AC1552" s="532"/>
      <c r="AD1552" s="532"/>
      <c r="AE1552" s="533"/>
      <c r="AF1552" s="16"/>
      <c r="AG1552" s="16"/>
    </row>
    <row r="1553" spans="4:33" ht="15.75" x14ac:dyDescent="0.25">
      <c r="D1553" s="9"/>
      <c r="E1553" s="9"/>
      <c r="F1553" s="9"/>
      <c r="G1553" s="9"/>
      <c r="H1553" s="9"/>
      <c r="I1553" s="562"/>
      <c r="J1553" s="563"/>
      <c r="K1553" s="562"/>
      <c r="L1553" s="563"/>
      <c r="M1553" s="562"/>
      <c r="N1553" s="563"/>
      <c r="O1553" s="562"/>
      <c r="P1553" s="563"/>
      <c r="Q1553" s="562"/>
      <c r="R1553" s="563"/>
      <c r="S1553" s="562"/>
      <c r="T1553" s="563"/>
      <c r="U1553" s="562"/>
      <c r="V1553" s="563"/>
      <c r="W1553" s="529"/>
      <c r="X1553" s="530"/>
      <c r="Y1553" s="531"/>
      <c r="Z1553" s="532"/>
      <c r="AA1553" s="532"/>
      <c r="AB1553" s="532"/>
      <c r="AC1553" s="532"/>
      <c r="AD1553" s="532"/>
      <c r="AE1553" s="533"/>
      <c r="AF1553" s="16"/>
      <c r="AG1553" s="16"/>
    </row>
    <row r="1554" spans="4:33" ht="15.75" x14ac:dyDescent="0.25">
      <c r="D1554" s="9"/>
      <c r="E1554" s="9"/>
      <c r="F1554" s="9"/>
      <c r="G1554" s="9"/>
      <c r="H1554" s="9"/>
      <c r="I1554" s="562"/>
      <c r="J1554" s="563"/>
      <c r="K1554" s="562"/>
      <c r="L1554" s="563"/>
      <c r="M1554" s="562"/>
      <c r="N1554" s="563"/>
      <c r="O1554" s="562"/>
      <c r="P1554" s="563"/>
      <c r="Q1554" s="562"/>
      <c r="R1554" s="563"/>
      <c r="S1554" s="562"/>
      <c r="T1554" s="563"/>
      <c r="U1554" s="562"/>
      <c r="V1554" s="563"/>
      <c r="W1554" s="529"/>
      <c r="X1554" s="530"/>
      <c r="Y1554" s="531"/>
      <c r="Z1554" s="532"/>
      <c r="AA1554" s="532"/>
      <c r="AB1554" s="532"/>
      <c r="AC1554" s="532"/>
      <c r="AD1554" s="532"/>
      <c r="AE1554" s="533"/>
      <c r="AF1554" s="16"/>
      <c r="AG1554" s="16"/>
    </row>
    <row r="1555" spans="4:33" ht="15.75" x14ac:dyDescent="0.25">
      <c r="D1555" s="9"/>
      <c r="E1555" s="9"/>
      <c r="F1555" s="9"/>
      <c r="G1555" s="9"/>
      <c r="H1555" s="9"/>
      <c r="I1555" s="406"/>
      <c r="J1555" s="407"/>
      <c r="K1555" s="406"/>
      <c r="L1555" s="407"/>
      <c r="M1555" s="406"/>
      <c r="N1555" s="407"/>
      <c r="O1555" s="562"/>
      <c r="P1555" s="563"/>
      <c r="Q1555" s="765"/>
      <c r="R1555" s="766"/>
      <c r="S1555" s="765"/>
      <c r="T1555" s="766"/>
      <c r="U1555" s="765"/>
      <c r="V1555" s="766"/>
      <c r="W1555" s="406"/>
      <c r="X1555" s="407"/>
      <c r="Y1555" s="531"/>
      <c r="Z1555" s="532"/>
      <c r="AA1555" s="532"/>
      <c r="AB1555" s="532"/>
      <c r="AC1555" s="532"/>
      <c r="AD1555" s="532"/>
      <c r="AE1555" s="533"/>
      <c r="AF1555" s="16"/>
      <c r="AG1555" s="16"/>
    </row>
    <row r="1556" spans="4:33" ht="15.75" x14ac:dyDescent="0.25">
      <c r="D1556" s="9"/>
      <c r="E1556" s="9"/>
      <c r="F1556" s="9"/>
      <c r="G1556" s="9"/>
      <c r="H1556" s="9"/>
      <c r="I1556" s="406"/>
      <c r="J1556" s="407"/>
      <c r="K1556" s="406"/>
      <c r="L1556" s="407"/>
      <c r="M1556" s="406"/>
      <c r="N1556" s="407"/>
      <c r="O1556" s="562"/>
      <c r="P1556" s="563"/>
      <c r="Q1556" s="765"/>
      <c r="R1556" s="766"/>
      <c r="S1556" s="765"/>
      <c r="T1556" s="766"/>
      <c r="U1556" s="765"/>
      <c r="V1556" s="766"/>
      <c r="W1556" s="406"/>
      <c r="X1556" s="407"/>
      <c r="Y1556" s="531"/>
      <c r="Z1556" s="532"/>
      <c r="AA1556" s="532"/>
      <c r="AB1556" s="532"/>
      <c r="AC1556" s="532"/>
      <c r="AD1556" s="532"/>
      <c r="AE1556" s="533"/>
      <c r="AF1556" s="16"/>
      <c r="AG1556" s="16"/>
    </row>
    <row r="1557" spans="4:33" ht="15.75" x14ac:dyDescent="0.25">
      <c r="D1557" s="9"/>
      <c r="E1557" s="9"/>
      <c r="F1557" s="9"/>
      <c r="G1557" s="9"/>
      <c r="H1557" s="9"/>
      <c r="I1557" s="529"/>
      <c r="J1557" s="530"/>
      <c r="K1557" s="529"/>
      <c r="L1557" s="530"/>
      <c r="M1557" s="529"/>
      <c r="N1557" s="530"/>
      <c r="O1557" s="562"/>
      <c r="P1557" s="767"/>
      <c r="Q1557" s="768"/>
      <c r="R1557" s="769"/>
      <c r="S1557" s="768"/>
      <c r="T1557" s="769"/>
      <c r="U1557" s="768"/>
      <c r="V1557" s="769"/>
      <c r="W1557" s="529"/>
      <c r="X1557" s="530"/>
      <c r="Y1557" s="531"/>
      <c r="Z1557" s="532"/>
      <c r="AA1557" s="532"/>
      <c r="AB1557" s="532"/>
      <c r="AC1557" s="532"/>
      <c r="AD1557" s="532"/>
      <c r="AE1557" s="533"/>
      <c r="AF1557" s="16"/>
      <c r="AG1557" s="16"/>
    </row>
    <row r="1558" spans="4:33" ht="15.75" x14ac:dyDescent="0.25">
      <c r="D1558" s="9"/>
      <c r="E1558" s="9"/>
      <c r="F1558" s="9"/>
      <c r="G1558" s="9"/>
      <c r="H1558" s="9"/>
      <c r="I1558" s="406"/>
      <c r="J1558" s="407"/>
      <c r="K1558" s="406"/>
      <c r="L1558" s="407"/>
      <c r="M1558" s="406"/>
      <c r="N1558" s="407"/>
      <c r="O1558" s="562"/>
      <c r="P1558" s="767"/>
      <c r="Q1558" s="768"/>
      <c r="R1558" s="769"/>
      <c r="S1558" s="768"/>
      <c r="T1558" s="769"/>
      <c r="U1558" s="768"/>
      <c r="V1558" s="769"/>
      <c r="W1558" s="414"/>
      <c r="X1558" s="414"/>
      <c r="Y1558" s="531"/>
      <c r="Z1558" s="532"/>
      <c r="AA1558" s="532"/>
      <c r="AB1558" s="532"/>
      <c r="AC1558" s="532"/>
      <c r="AD1558" s="532"/>
      <c r="AE1558" s="533"/>
      <c r="AF1558" s="16"/>
      <c r="AG1558" s="16"/>
    </row>
    <row r="1559" spans="4:33" ht="15.75" x14ac:dyDescent="0.25">
      <c r="D1559" s="9"/>
      <c r="E1559" s="9"/>
      <c r="F1559" s="9"/>
      <c r="G1559" s="9"/>
      <c r="H1559" s="9"/>
      <c r="I1559" s="529"/>
      <c r="J1559" s="530"/>
      <c r="K1559" s="529"/>
      <c r="L1559" s="530"/>
      <c r="M1559" s="529"/>
      <c r="N1559" s="530"/>
      <c r="O1559" s="703"/>
      <c r="P1559" s="703"/>
      <c r="Q1559" s="703"/>
      <c r="R1559" s="703"/>
      <c r="S1559" s="703"/>
      <c r="T1559" s="703"/>
      <c r="U1559" s="703"/>
      <c r="V1559" s="703"/>
      <c r="W1559" s="778"/>
      <c r="X1559" s="779"/>
      <c r="Y1559" s="780"/>
      <c r="Z1559" s="780"/>
      <c r="AA1559" s="780"/>
      <c r="AB1559" s="780"/>
      <c r="AC1559" s="780"/>
      <c r="AD1559" s="780"/>
      <c r="AE1559" s="780"/>
      <c r="AF1559" s="16"/>
      <c r="AG1559" s="16"/>
    </row>
    <row r="1560" spans="4:33" ht="15.75" x14ac:dyDescent="0.25">
      <c r="D1560" s="9"/>
      <c r="E1560" s="9"/>
      <c r="F1560" s="9"/>
      <c r="G1560" s="9"/>
      <c r="H1560" s="9"/>
      <c r="I1560" s="529"/>
      <c r="J1560" s="530"/>
      <c r="K1560" s="529"/>
      <c r="L1560" s="530"/>
      <c r="M1560" s="529"/>
      <c r="N1560" s="530"/>
      <c r="O1560" s="703"/>
      <c r="P1560" s="703"/>
      <c r="Q1560" s="703"/>
      <c r="R1560" s="703"/>
      <c r="S1560" s="703"/>
      <c r="T1560" s="703"/>
      <c r="U1560" s="703"/>
      <c r="V1560" s="703"/>
      <c r="W1560" s="778"/>
      <c r="X1560" s="779"/>
      <c r="Y1560" s="780"/>
      <c r="Z1560" s="780"/>
      <c r="AA1560" s="780"/>
      <c r="AB1560" s="780"/>
      <c r="AC1560" s="780"/>
      <c r="AD1560" s="780"/>
      <c r="AE1560" s="780"/>
      <c r="AF1560" s="16"/>
      <c r="AG1560" s="16"/>
    </row>
    <row r="1561" spans="4:33" ht="15.75" x14ac:dyDescent="0.25">
      <c r="D1561" s="9"/>
      <c r="E1561" s="9"/>
      <c r="F1561" s="9"/>
      <c r="G1561" s="9"/>
      <c r="H1561" s="9"/>
      <c r="I1561" s="536"/>
      <c r="J1561" s="537"/>
      <c r="K1561" s="536"/>
      <c r="L1561" s="537"/>
      <c r="M1561" s="536"/>
      <c r="N1561" s="537"/>
      <c r="O1561" s="703"/>
      <c r="P1561" s="703"/>
      <c r="Q1561" s="703"/>
      <c r="R1561" s="703"/>
      <c r="S1561" s="703"/>
      <c r="T1561" s="703"/>
      <c r="U1561" s="703"/>
      <c r="V1561" s="703"/>
      <c r="W1561" s="778"/>
      <c r="X1561" s="779"/>
      <c r="Y1561" s="780"/>
      <c r="Z1561" s="780"/>
      <c r="AA1561" s="780"/>
      <c r="AB1561" s="780"/>
      <c r="AC1561" s="780"/>
      <c r="AD1561" s="780"/>
      <c r="AE1561" s="780"/>
      <c r="AF1561" s="16"/>
      <c r="AG1561" s="16"/>
    </row>
    <row r="1562" spans="4:33" ht="15.75" x14ac:dyDescent="0.25">
      <c r="D1562" s="9"/>
      <c r="E1562" s="9"/>
      <c r="F1562" s="9"/>
      <c r="G1562" s="9"/>
      <c r="H1562" s="9"/>
      <c r="I1562" s="683"/>
      <c r="J1562" s="683"/>
      <c r="K1562" s="683"/>
      <c r="L1562" s="683"/>
      <c r="M1562" s="683"/>
      <c r="N1562" s="683"/>
      <c r="O1562" s="703"/>
      <c r="P1562" s="703"/>
      <c r="Q1562" s="703"/>
      <c r="R1562" s="703"/>
      <c r="S1562" s="703"/>
      <c r="T1562" s="703"/>
      <c r="U1562" s="703"/>
      <c r="V1562" s="703"/>
      <c r="W1562" s="778"/>
      <c r="X1562" s="779"/>
      <c r="Y1562" s="780"/>
      <c r="Z1562" s="780"/>
      <c r="AA1562" s="780"/>
      <c r="AB1562" s="780"/>
      <c r="AC1562" s="780"/>
      <c r="AD1562" s="780"/>
      <c r="AE1562" s="780"/>
      <c r="AF1562" s="9"/>
      <c r="AG1562" s="16"/>
    </row>
    <row r="1563" spans="4:33" ht="16.5" thickBot="1" x14ac:dyDescent="0.3">
      <c r="D1563" s="218"/>
      <c r="E1563" s="218"/>
      <c r="F1563" s="218"/>
      <c r="G1563" s="218"/>
      <c r="H1563" s="73"/>
      <c r="I1563" s="73"/>
      <c r="J1563" s="73"/>
      <c r="K1563" s="73"/>
      <c r="L1563" s="73"/>
      <c r="M1563" s="73"/>
      <c r="N1563" s="73"/>
      <c r="O1563" s="770"/>
      <c r="P1563" s="770"/>
      <c r="Q1563" s="73"/>
      <c r="R1563" s="73"/>
      <c r="S1563" s="73"/>
      <c r="T1563" s="22"/>
      <c r="U1563" s="770" t="s">
        <v>29</v>
      </c>
      <c r="V1563" s="770"/>
      <c r="W1563" s="770"/>
      <c r="X1563" s="771"/>
      <c r="Y1563" s="772">
        <f>SUM(Y1550:AE1562)</f>
        <v>5751.2</v>
      </c>
      <c r="Z1563" s="773"/>
      <c r="AA1563" s="773"/>
      <c r="AB1563" s="773"/>
      <c r="AC1563" s="773"/>
      <c r="AD1563" s="773"/>
      <c r="AE1563" s="774"/>
      <c r="AF1563" s="73"/>
      <c r="AG1563" s="15"/>
    </row>
    <row r="1564" spans="4:33" ht="15.75" thickBot="1" x14ac:dyDescent="0.3">
      <c r="D1564" s="9"/>
      <c r="E1564" s="218"/>
      <c r="F1564" s="218"/>
      <c r="G1564" s="218"/>
      <c r="H1564" s="775" t="s">
        <v>96</v>
      </c>
      <c r="I1564" s="776"/>
      <c r="J1564" s="776"/>
      <c r="K1564" s="776"/>
      <c r="L1564" s="776"/>
      <c r="M1564" s="776"/>
      <c r="N1564" s="776"/>
      <c r="O1564" s="776"/>
      <c r="P1564" s="776"/>
      <c r="Q1564" s="776"/>
      <c r="R1564" s="776"/>
      <c r="S1564" s="777"/>
      <c r="T1564" s="23"/>
      <c r="U1564" s="544" t="s">
        <v>31</v>
      </c>
      <c r="V1564" s="545"/>
      <c r="W1564" s="545"/>
      <c r="X1564" s="545"/>
      <c r="Y1564" s="545"/>
      <c r="Z1564" s="545"/>
      <c r="AA1564" s="545"/>
      <c r="AB1564" s="545"/>
      <c r="AC1564" s="545"/>
      <c r="AD1564" s="545"/>
      <c r="AE1564" s="545"/>
      <c r="AF1564" s="546"/>
      <c r="AG1564" s="15"/>
    </row>
    <row r="1565" spans="4:33" x14ac:dyDescent="0.25">
      <c r="D1565" s="9"/>
      <c r="E1565" s="218"/>
      <c r="F1565" s="218"/>
      <c r="G1565" s="218"/>
      <c r="H1565" s="547"/>
      <c r="I1565" s="548"/>
      <c r="J1565" s="548"/>
      <c r="K1565" s="548"/>
      <c r="L1565" s="548"/>
      <c r="M1565" s="548"/>
      <c r="N1565" s="548"/>
      <c r="O1565" s="548"/>
      <c r="P1565" s="548"/>
      <c r="Q1565" s="548"/>
      <c r="R1565" s="548"/>
      <c r="S1565" s="549"/>
      <c r="T1565" s="405"/>
      <c r="U1565" s="550"/>
      <c r="V1565" s="551"/>
      <c r="W1565" s="551"/>
      <c r="X1565" s="551"/>
      <c r="Y1565" s="551"/>
      <c r="Z1565" s="551"/>
      <c r="AA1565" s="551"/>
      <c r="AB1565" s="551"/>
      <c r="AC1565" s="551"/>
      <c r="AD1565" s="551"/>
      <c r="AE1565" s="551"/>
      <c r="AF1565" s="552"/>
      <c r="AG1565" s="15"/>
    </row>
    <row r="1566" spans="4:33" x14ac:dyDescent="0.25">
      <c r="D1566" s="9"/>
      <c r="E1566" s="218"/>
      <c r="F1566" s="218"/>
      <c r="G1566" s="218"/>
      <c r="H1566" s="550"/>
      <c r="I1566" s="551"/>
      <c r="J1566" s="551"/>
      <c r="K1566" s="551"/>
      <c r="L1566" s="551"/>
      <c r="M1566" s="551"/>
      <c r="N1566" s="551"/>
      <c r="O1566" s="551"/>
      <c r="P1566" s="551"/>
      <c r="Q1566" s="551"/>
      <c r="R1566" s="551"/>
      <c r="S1566" s="552"/>
      <c r="T1566" s="405"/>
      <c r="U1566" s="550"/>
      <c r="V1566" s="551"/>
      <c r="W1566" s="551"/>
      <c r="X1566" s="551"/>
      <c r="Y1566" s="551"/>
      <c r="Z1566" s="551"/>
      <c r="AA1566" s="551"/>
      <c r="AB1566" s="551"/>
      <c r="AC1566" s="551"/>
      <c r="AD1566" s="551"/>
      <c r="AE1566" s="551"/>
      <c r="AF1566" s="552"/>
      <c r="AG1566" s="15"/>
    </row>
    <row r="1567" spans="4:33" ht="15.75" thickBot="1" x14ac:dyDescent="0.3">
      <c r="D1567" s="9"/>
      <c r="E1567" s="218"/>
      <c r="F1567" s="218"/>
      <c r="G1567" s="218"/>
      <c r="H1567" s="553"/>
      <c r="I1567" s="554"/>
      <c r="J1567" s="554"/>
      <c r="K1567" s="554"/>
      <c r="L1567" s="554"/>
      <c r="M1567" s="554"/>
      <c r="N1567" s="554"/>
      <c r="O1567" s="554"/>
      <c r="P1567" s="554"/>
      <c r="Q1567" s="554"/>
      <c r="R1567" s="554"/>
      <c r="S1567" s="555"/>
      <c r="T1567" s="405"/>
      <c r="U1567" s="553"/>
      <c r="V1567" s="554"/>
      <c r="W1567" s="554"/>
      <c r="X1567" s="554"/>
      <c r="Y1567" s="554"/>
      <c r="Z1567" s="554"/>
      <c r="AA1567" s="554"/>
      <c r="AB1567" s="554"/>
      <c r="AC1567" s="554"/>
      <c r="AD1567" s="554"/>
      <c r="AE1567" s="554"/>
      <c r="AF1567" s="555"/>
      <c r="AG1567" s="15"/>
    </row>
    <row r="1568" spans="4:33" ht="15.75" thickBot="1" x14ac:dyDescent="0.3">
      <c r="D1568" s="9"/>
      <c r="E1568" s="218"/>
      <c r="F1568" s="218"/>
      <c r="G1568" s="218"/>
      <c r="H1568" s="517" t="s">
        <v>32</v>
      </c>
      <c r="I1568" s="518"/>
      <c r="J1568" s="518"/>
      <c r="K1568" s="519">
        <v>45687</v>
      </c>
      <c r="L1568" s="519"/>
      <c r="M1568" s="519"/>
      <c r="N1568" s="519"/>
      <c r="O1568" s="519"/>
      <c r="P1568" s="519"/>
      <c r="Q1568" s="519"/>
      <c r="R1568" s="519"/>
      <c r="S1568" s="520"/>
      <c r="T1568" s="405"/>
      <c r="U1568" s="517" t="s">
        <v>32</v>
      </c>
      <c r="V1568" s="518"/>
      <c r="W1568" s="518"/>
      <c r="X1568" s="521"/>
      <c r="Y1568" s="521"/>
      <c r="Z1568" s="521"/>
      <c r="AA1568" s="521"/>
      <c r="AB1568" s="521"/>
      <c r="AC1568" s="521"/>
      <c r="AD1568" s="521"/>
      <c r="AE1568" s="521"/>
      <c r="AF1568" s="522"/>
      <c r="AG1568" s="15"/>
    </row>
    <row r="1569" spans="4:33" ht="15.75" thickBot="1" x14ac:dyDescent="0.3">
      <c r="D1569" s="218"/>
      <c r="E1569" s="218"/>
      <c r="F1569" s="218"/>
      <c r="G1569" s="218"/>
      <c r="H1569" s="523" t="s">
        <v>33</v>
      </c>
      <c r="I1569" s="524"/>
      <c r="J1569" s="524"/>
      <c r="K1569" s="524"/>
      <c r="L1569" s="524"/>
      <c r="M1569" s="524"/>
      <c r="N1569" s="524"/>
      <c r="O1569" s="524"/>
      <c r="P1569" s="524"/>
      <c r="Q1569" s="524"/>
      <c r="R1569" s="524"/>
      <c r="S1569" s="525"/>
      <c r="T1569" s="7"/>
      <c r="U1569" s="523" t="s">
        <v>34</v>
      </c>
      <c r="V1569" s="524"/>
      <c r="W1569" s="524"/>
      <c r="X1569" s="524"/>
      <c r="Y1569" s="524"/>
      <c r="Z1569" s="524"/>
      <c r="AA1569" s="524"/>
      <c r="AB1569" s="524"/>
      <c r="AC1569" s="524"/>
      <c r="AD1569" s="524"/>
      <c r="AE1569" s="524"/>
      <c r="AF1569" s="525"/>
      <c r="AG1569" s="15"/>
    </row>
    <row r="1570" spans="4:33" x14ac:dyDescent="0.25">
      <c r="D1570" s="218"/>
      <c r="E1570" s="218"/>
      <c r="F1570" s="218"/>
      <c r="G1570" s="218"/>
      <c r="H1570" s="526"/>
      <c r="I1570" s="527"/>
      <c r="J1570" s="527"/>
      <c r="K1570" s="527"/>
      <c r="L1570" s="527"/>
      <c r="M1570" s="527"/>
      <c r="N1570" s="527"/>
      <c r="O1570" s="527"/>
      <c r="P1570" s="527"/>
      <c r="Q1570" s="527"/>
      <c r="R1570" s="527"/>
      <c r="S1570" s="528"/>
      <c r="T1570" s="7"/>
      <c r="U1570" s="526"/>
      <c r="V1570" s="527"/>
      <c r="W1570" s="527"/>
      <c r="X1570" s="527"/>
      <c r="Y1570" s="527"/>
      <c r="Z1570" s="527"/>
      <c r="AA1570" s="527"/>
      <c r="AB1570" s="527"/>
      <c r="AC1570" s="527"/>
      <c r="AD1570" s="527"/>
      <c r="AE1570" s="527"/>
      <c r="AF1570" s="528"/>
      <c r="AG1570" s="15"/>
    </row>
    <row r="1571" spans="4:33" x14ac:dyDescent="0.25">
      <c r="D1571" s="218"/>
      <c r="E1571" s="218"/>
      <c r="F1571" s="218"/>
      <c r="G1571" s="218"/>
      <c r="H1571" s="556"/>
      <c r="I1571" s="557"/>
      <c r="J1571" s="557"/>
      <c r="K1571" s="557"/>
      <c r="L1571" s="557"/>
      <c r="M1571" s="557"/>
      <c r="N1571" s="557"/>
      <c r="O1571" s="557"/>
      <c r="P1571" s="557"/>
      <c r="Q1571" s="557"/>
      <c r="R1571" s="557"/>
      <c r="S1571" s="558"/>
      <c r="T1571" s="7"/>
      <c r="U1571" s="556"/>
      <c r="V1571" s="557"/>
      <c r="W1571" s="557"/>
      <c r="X1571" s="557"/>
      <c r="Y1571" s="557"/>
      <c r="Z1571" s="557"/>
      <c r="AA1571" s="557"/>
      <c r="AB1571" s="557"/>
      <c r="AC1571" s="557"/>
      <c r="AD1571" s="557"/>
      <c r="AE1571" s="557"/>
      <c r="AF1571" s="558"/>
      <c r="AG1571" s="218"/>
    </row>
    <row r="1572" spans="4:33" x14ac:dyDescent="0.25">
      <c r="D1572" s="218"/>
      <c r="E1572" s="218"/>
      <c r="F1572" s="218"/>
      <c r="G1572" s="218"/>
      <c r="H1572" s="556"/>
      <c r="I1572" s="557"/>
      <c r="J1572" s="557"/>
      <c r="K1572" s="557"/>
      <c r="L1572" s="557"/>
      <c r="M1572" s="557"/>
      <c r="N1572" s="557"/>
      <c r="O1572" s="557"/>
      <c r="P1572" s="557"/>
      <c r="Q1572" s="557"/>
      <c r="R1572" s="557"/>
      <c r="S1572" s="558"/>
      <c r="T1572" s="7"/>
      <c r="U1572" s="556"/>
      <c r="V1572" s="557"/>
      <c r="W1572" s="557"/>
      <c r="X1572" s="557"/>
      <c r="Y1572" s="557"/>
      <c r="Z1572" s="557"/>
      <c r="AA1572" s="557"/>
      <c r="AB1572" s="557"/>
      <c r="AC1572" s="557"/>
      <c r="AD1572" s="557"/>
      <c r="AE1572" s="557"/>
      <c r="AF1572" s="558"/>
      <c r="AG1572" s="218"/>
    </row>
    <row r="1573" spans="4:33" ht="15.75" thickBot="1" x14ac:dyDescent="0.3">
      <c r="D1573" s="218"/>
      <c r="E1573" s="218"/>
      <c r="F1573" s="218"/>
      <c r="G1573" s="218"/>
      <c r="H1573" s="559"/>
      <c r="I1573" s="560"/>
      <c r="J1573" s="560"/>
      <c r="K1573" s="560"/>
      <c r="L1573" s="560"/>
      <c r="M1573" s="560"/>
      <c r="N1573" s="560"/>
      <c r="O1573" s="560"/>
      <c r="P1573" s="560"/>
      <c r="Q1573" s="560"/>
      <c r="R1573" s="560"/>
      <c r="S1573" s="561"/>
      <c r="T1573" s="7"/>
      <c r="U1573" s="559"/>
      <c r="V1573" s="560"/>
      <c r="W1573" s="560"/>
      <c r="X1573" s="560"/>
      <c r="Y1573" s="560"/>
      <c r="Z1573" s="560"/>
      <c r="AA1573" s="560"/>
      <c r="AB1573" s="560"/>
      <c r="AC1573" s="560"/>
      <c r="AD1573" s="560"/>
      <c r="AE1573" s="560"/>
      <c r="AF1573" s="561"/>
      <c r="AG1573" s="218"/>
    </row>
    <row r="1574" spans="4:33" ht="15.75" thickBot="1" x14ac:dyDescent="0.3">
      <c r="D1574" s="218"/>
      <c r="E1574" s="218"/>
      <c r="F1574" s="218"/>
      <c r="G1574" s="405"/>
      <c r="H1574" s="517" t="s">
        <v>32</v>
      </c>
      <c r="I1574" s="518"/>
      <c r="J1574" s="518"/>
      <c r="K1574" s="521"/>
      <c r="L1574" s="521"/>
      <c r="M1574" s="521"/>
      <c r="N1574" s="521"/>
      <c r="O1574" s="521"/>
      <c r="P1574" s="521"/>
      <c r="Q1574" s="521"/>
      <c r="R1574" s="521"/>
      <c r="S1574" s="522"/>
      <c r="T1574" s="35"/>
      <c r="U1574" s="517" t="s">
        <v>32</v>
      </c>
      <c r="V1574" s="518"/>
      <c r="W1574" s="518"/>
      <c r="X1574" s="521"/>
      <c r="Y1574" s="521"/>
      <c r="Z1574" s="521"/>
      <c r="AA1574" s="521"/>
      <c r="AB1574" s="521"/>
      <c r="AC1574" s="521"/>
      <c r="AD1574" s="521"/>
      <c r="AE1574" s="521"/>
      <c r="AF1574" s="522"/>
      <c r="AG1574" s="218"/>
    </row>
    <row r="1578" spans="4:33" x14ac:dyDescent="0.25">
      <c r="F1578" s="564" t="s">
        <v>36</v>
      </c>
      <c r="G1578" s="564"/>
      <c r="H1578" s="564"/>
      <c r="I1578" s="564"/>
      <c r="J1578" s="564"/>
      <c r="K1578" s="564"/>
      <c r="L1578" s="564"/>
      <c r="M1578" s="564"/>
      <c r="N1578" s="564"/>
      <c r="O1578" s="564"/>
      <c r="P1578" s="564"/>
    </row>
    <row r="1579" spans="4:33" x14ac:dyDescent="0.25">
      <c r="D1579" s="412"/>
      <c r="E1579" s="408"/>
      <c r="F1579" s="566" t="s">
        <v>0</v>
      </c>
      <c r="G1579" s="566"/>
      <c r="H1579" s="566"/>
      <c r="I1579" s="566"/>
      <c r="J1579" s="566"/>
      <c r="K1579" s="566"/>
      <c r="L1579" s="566"/>
      <c r="M1579" s="566"/>
      <c r="N1579" s="566"/>
      <c r="O1579" s="566"/>
      <c r="P1579" s="10"/>
      <c r="Q1579" s="403"/>
      <c r="R1579" s="403"/>
      <c r="S1579" s="403"/>
      <c r="T1579" s="403"/>
      <c r="U1579" s="403"/>
      <c r="V1579" s="403"/>
      <c r="W1579" s="403"/>
      <c r="X1579" s="9"/>
      <c r="Y1579" s="9"/>
      <c r="Z1579" s="218"/>
      <c r="AA1579" s="9"/>
      <c r="AB1579" s="9"/>
      <c r="AC1579" s="9"/>
      <c r="AD1579" s="9"/>
      <c r="AE1579" s="9"/>
      <c r="AF1579" s="9"/>
      <c r="AG1579" s="9"/>
    </row>
    <row r="1580" spans="4:33" x14ac:dyDescent="0.25">
      <c r="D1580" s="402"/>
      <c r="E1580" s="566" t="s">
        <v>1</v>
      </c>
      <c r="F1580" s="566"/>
      <c r="G1580" s="566"/>
      <c r="H1580" s="566"/>
      <c r="I1580" s="566"/>
      <c r="J1580" s="566"/>
      <c r="K1580" s="566"/>
      <c r="L1580" s="566"/>
      <c r="M1580" s="566"/>
      <c r="N1580" s="566"/>
      <c r="O1580" s="566"/>
      <c r="P1580" s="10"/>
      <c r="Q1580" s="11"/>
      <c r="R1580" s="11"/>
      <c r="S1580" s="218"/>
      <c r="T1580" s="405"/>
      <c r="U1580" s="405"/>
      <c r="V1580" s="405"/>
      <c r="W1580" s="583" t="s">
        <v>2</v>
      </c>
      <c r="X1580" s="583"/>
      <c r="Y1580" s="583"/>
      <c r="Z1580" s="12" t="s">
        <v>262</v>
      </c>
      <c r="AA1580" s="410" t="s">
        <v>46</v>
      </c>
      <c r="AB1580" s="621" t="s">
        <v>383</v>
      </c>
      <c r="AC1580" s="621"/>
      <c r="AD1580" s="621"/>
      <c r="AE1580" s="11" t="s">
        <v>3</v>
      </c>
      <c r="AF1580" s="622">
        <v>2025</v>
      </c>
      <c r="AG1580" s="622"/>
    </row>
    <row r="1581" spans="4:33" ht="12.75" customHeight="1" x14ac:dyDescent="0.25">
      <c r="D1581" s="29"/>
      <c r="E1581" s="566" t="s">
        <v>4</v>
      </c>
      <c r="F1581" s="566"/>
      <c r="G1581" s="566"/>
      <c r="H1581" s="566"/>
      <c r="I1581" s="566"/>
      <c r="J1581" s="566"/>
      <c r="K1581" s="566"/>
      <c r="L1581" s="566"/>
      <c r="M1581" s="566"/>
      <c r="N1581" s="566"/>
      <c r="O1581" s="566"/>
      <c r="P1581" s="10"/>
      <c r="Q1581" s="403"/>
      <c r="R1581" s="410"/>
      <c r="S1581" s="410"/>
      <c r="T1581" s="410"/>
      <c r="U1581" s="410"/>
      <c r="V1581" s="410"/>
      <c r="W1581" s="410"/>
      <c r="X1581" s="410"/>
      <c r="Y1581" s="410"/>
      <c r="Z1581" s="405"/>
      <c r="AA1581" s="410"/>
      <c r="AB1581" s="9"/>
      <c r="AC1581" s="9"/>
      <c r="AD1581" s="9"/>
      <c r="AE1581" s="9"/>
      <c r="AF1581" s="9"/>
      <c r="AG1581" s="9"/>
    </row>
    <row r="1582" spans="4:33" x14ac:dyDescent="0.25">
      <c r="D1582" s="29"/>
      <c r="E1582" s="632" t="s">
        <v>5</v>
      </c>
      <c r="F1582" s="632"/>
      <c r="G1582" s="632"/>
      <c r="H1582" s="632"/>
      <c r="I1582" s="632"/>
      <c r="J1582" s="632"/>
      <c r="K1582" s="632"/>
      <c r="L1582" s="632"/>
      <c r="M1582" s="632"/>
      <c r="N1582" s="632"/>
      <c r="O1582" s="632"/>
      <c r="P1582" s="10"/>
      <c r="Q1582" s="403"/>
      <c r="R1582" s="403"/>
      <c r="S1582" s="403"/>
      <c r="T1582" s="403"/>
      <c r="U1582" s="403"/>
      <c r="V1582" s="403"/>
      <c r="W1582" s="403"/>
      <c r="X1582" s="9"/>
      <c r="Y1582" s="9"/>
      <c r="Z1582" s="218"/>
      <c r="AA1582" s="9"/>
      <c r="AB1582" s="9"/>
      <c r="AC1582" s="9"/>
      <c r="AD1582" s="9"/>
      <c r="AE1582" s="9"/>
      <c r="AF1582" s="9"/>
      <c r="AG1582" s="9"/>
    </row>
    <row r="1583" spans="4:33" ht="18" x14ac:dyDescent="0.25">
      <c r="D1583" s="4"/>
      <c r="E1583" s="633"/>
      <c r="F1583" s="633"/>
      <c r="G1583" s="633"/>
      <c r="H1583" s="633"/>
      <c r="I1583" s="633"/>
      <c r="J1583" s="633"/>
      <c r="K1583" s="633"/>
      <c r="L1583" s="633"/>
      <c r="M1583" s="633"/>
      <c r="N1583" s="633"/>
      <c r="O1583" s="633"/>
      <c r="P1583" s="624" t="s">
        <v>6</v>
      </c>
      <c r="Q1583" s="624"/>
      <c r="R1583" s="624"/>
      <c r="S1583" s="624"/>
      <c r="T1583" s="624"/>
      <c r="U1583" s="624"/>
      <c r="V1583" s="624"/>
      <c r="W1583" s="624"/>
      <c r="X1583" s="624"/>
      <c r="Y1583" s="624"/>
      <c r="Z1583" s="625" t="s">
        <v>470</v>
      </c>
      <c r="AA1583" s="625"/>
      <c r="AB1583" s="625"/>
      <c r="AC1583" s="13"/>
      <c r="AD1583" s="13"/>
      <c r="AE1583" s="13"/>
      <c r="AF1583" s="13"/>
      <c r="AG1583" s="13"/>
    </row>
    <row r="1584" spans="4:33" ht="15" customHeight="1" x14ac:dyDescent="0.25">
      <c r="D1584" s="218"/>
      <c r="E1584" s="612"/>
      <c r="F1584" s="612"/>
      <c r="G1584" s="612"/>
      <c r="H1584" s="612"/>
      <c r="I1584" s="612"/>
      <c r="J1584" s="612"/>
      <c r="K1584" s="612"/>
      <c r="L1584" s="612"/>
      <c r="M1584" s="612"/>
      <c r="N1584" s="612"/>
      <c r="O1584" s="612"/>
      <c r="P1584" s="14"/>
      <c r="Q1584" s="14"/>
      <c r="R1584" s="405"/>
      <c r="S1584" s="405"/>
      <c r="T1584" s="409"/>
      <c r="U1584" s="11"/>
      <c r="V1584" s="11"/>
      <c r="W1584" s="9"/>
      <c r="X1584" s="9"/>
      <c r="Y1584" s="9"/>
      <c r="Z1584" s="218"/>
      <c r="AA1584" s="9"/>
      <c r="AB1584" s="9"/>
      <c r="AC1584" s="9"/>
      <c r="AD1584" s="9"/>
      <c r="AE1584" s="9"/>
      <c r="AF1584" s="9"/>
      <c r="AG1584" s="9"/>
    </row>
    <row r="1585" spans="4:33" ht="21.75" customHeight="1" x14ac:dyDescent="0.25">
      <c r="D1585" s="218"/>
      <c r="E1585" s="14"/>
      <c r="F1585" s="14"/>
      <c r="G1585" s="14"/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23"/>
      <c r="V1585" s="23"/>
      <c r="W1585" s="613" t="s">
        <v>7</v>
      </c>
      <c r="X1585" s="613"/>
      <c r="Y1585" s="613"/>
      <c r="Z1585" s="613"/>
      <c r="AA1585" s="613"/>
      <c r="AB1585" s="614">
        <f>Y1609</f>
        <v>5751.2</v>
      </c>
      <c r="AC1585" s="614"/>
      <c r="AD1585" s="614"/>
      <c r="AE1585" s="614"/>
      <c r="AF1585" s="614"/>
      <c r="AG1585" s="614"/>
    </row>
    <row r="1586" spans="4:33" x14ac:dyDescent="0.25">
      <c r="D1586" s="5"/>
      <c r="E1586" s="615" t="s">
        <v>8</v>
      </c>
      <c r="F1586" s="615"/>
      <c r="G1586" s="615"/>
      <c r="H1586" s="615"/>
      <c r="I1586" s="615"/>
      <c r="J1586" s="616" t="s">
        <v>9</v>
      </c>
      <c r="K1586" s="616"/>
      <c r="L1586" s="616"/>
      <c r="M1586" s="616"/>
      <c r="N1586" s="616"/>
      <c r="O1586" s="616"/>
      <c r="P1586" s="616"/>
      <c r="Q1586" s="616"/>
      <c r="R1586" s="616"/>
      <c r="S1586" s="410"/>
      <c r="T1586" s="410"/>
      <c r="U1586" s="410"/>
      <c r="V1586" s="410"/>
      <c r="W1586" s="9"/>
      <c r="X1586" s="9"/>
      <c r="Y1586" s="9"/>
      <c r="Z1586" s="218"/>
      <c r="AA1586" s="218"/>
      <c r="AB1586" s="218"/>
      <c r="AC1586" s="9"/>
      <c r="AD1586" s="9"/>
      <c r="AE1586" s="9"/>
      <c r="AF1586" s="9"/>
      <c r="AG1586" s="9"/>
    </row>
    <row r="1587" spans="4:33" ht="15.75" x14ac:dyDescent="0.25">
      <c r="D1587" s="6"/>
      <c r="E1587" s="617" t="s">
        <v>10</v>
      </c>
      <c r="F1587" s="617"/>
      <c r="G1587" s="617"/>
      <c r="H1587" s="617"/>
      <c r="I1587" s="617"/>
      <c r="J1587" s="617"/>
      <c r="K1587" s="617"/>
      <c r="L1587" s="618" t="s">
        <v>471</v>
      </c>
      <c r="M1587" s="618"/>
      <c r="N1587" s="618"/>
      <c r="O1587" s="618"/>
      <c r="P1587" s="618"/>
      <c r="Q1587" s="618"/>
      <c r="R1587" s="618"/>
      <c r="S1587" s="618"/>
      <c r="T1587" s="618"/>
      <c r="U1587" s="618"/>
      <c r="V1587" s="618"/>
      <c r="W1587" s="618"/>
      <c r="X1587" s="618"/>
      <c r="Y1587" s="618"/>
      <c r="Z1587" s="551" t="s">
        <v>11</v>
      </c>
      <c r="AA1587" s="551"/>
      <c r="AB1587" s="551"/>
      <c r="AC1587" s="551"/>
      <c r="AD1587" s="626">
        <v>10404528</v>
      </c>
      <c r="AE1587" s="626"/>
      <c r="AF1587" s="626"/>
      <c r="AG1587" s="626"/>
    </row>
    <row r="1588" spans="4:33" x14ac:dyDescent="0.25">
      <c r="D1588" s="14"/>
      <c r="E1588" s="617" t="s">
        <v>12</v>
      </c>
      <c r="F1588" s="617"/>
      <c r="G1588" s="617"/>
      <c r="H1588" s="617"/>
      <c r="I1588" s="617"/>
      <c r="J1588" s="551"/>
      <c r="K1588" s="551"/>
      <c r="L1588" s="551"/>
      <c r="M1588" s="551"/>
      <c r="N1588" s="551"/>
      <c r="O1588" s="551"/>
      <c r="P1588" s="551"/>
      <c r="Q1588" s="551"/>
      <c r="R1588" s="551"/>
      <c r="S1588" s="551"/>
      <c r="T1588" s="551"/>
      <c r="U1588" s="551"/>
      <c r="V1588" s="551"/>
      <c r="W1588" s="551"/>
      <c r="X1588" s="551"/>
      <c r="Y1588" s="405"/>
      <c r="Z1588" s="551" t="s">
        <v>11</v>
      </c>
      <c r="AA1588" s="551"/>
      <c r="AB1588" s="551"/>
      <c r="AC1588" s="551"/>
      <c r="AD1588" s="619"/>
      <c r="AE1588" s="619"/>
      <c r="AF1588" s="619"/>
      <c r="AG1588" s="619"/>
    </row>
    <row r="1589" spans="4:33" ht="12.75" customHeight="1" x14ac:dyDescent="0.25">
      <c r="D1589" s="3"/>
      <c r="E1589" s="583" t="s">
        <v>13</v>
      </c>
      <c r="F1589" s="583"/>
      <c r="G1589" s="583"/>
      <c r="H1589" s="583"/>
      <c r="I1589" s="583"/>
      <c r="J1589" s="782" t="s">
        <v>498</v>
      </c>
      <c r="K1589" s="782"/>
      <c r="L1589" s="782"/>
      <c r="M1589" s="782"/>
      <c r="N1589" s="782"/>
      <c r="O1589" s="782"/>
      <c r="P1589" s="782"/>
      <c r="Q1589" s="782"/>
      <c r="R1589" s="782"/>
      <c r="S1589" s="782"/>
      <c r="T1589" s="782"/>
      <c r="U1589" s="782"/>
      <c r="V1589" s="782"/>
      <c r="W1589" s="782"/>
      <c r="X1589" s="782"/>
      <c r="Y1589" s="782"/>
      <c r="Z1589" s="782"/>
      <c r="AA1589" s="782"/>
      <c r="AB1589" s="782"/>
      <c r="AC1589" s="782"/>
      <c r="AD1589" s="782"/>
      <c r="AE1589" s="782"/>
      <c r="AF1589" s="782"/>
      <c r="AG1589" s="782"/>
    </row>
    <row r="1590" spans="4:33" ht="12.75" customHeight="1" x14ac:dyDescent="0.25">
      <c r="D1590" s="218"/>
      <c r="E1590" s="551" t="s">
        <v>14</v>
      </c>
      <c r="F1590" s="551"/>
      <c r="G1590" s="551"/>
      <c r="H1590" s="551"/>
      <c r="I1590" s="551"/>
      <c r="J1590" s="763" t="s">
        <v>499</v>
      </c>
      <c r="K1590" s="763"/>
      <c r="L1590" s="763"/>
      <c r="M1590" s="763"/>
      <c r="N1590" s="763"/>
      <c r="O1590" s="763"/>
      <c r="P1590" s="763"/>
      <c r="Q1590" s="763"/>
      <c r="R1590" s="763"/>
      <c r="S1590" s="763"/>
      <c r="T1590" s="763"/>
      <c r="U1590" s="763"/>
      <c r="V1590" s="763"/>
      <c r="W1590" s="763"/>
      <c r="X1590" s="763"/>
      <c r="Y1590" s="763"/>
      <c r="Z1590" s="763"/>
      <c r="AA1590" s="763"/>
      <c r="AB1590" s="763"/>
      <c r="AC1590" s="763"/>
      <c r="AD1590" s="763"/>
      <c r="AE1590" s="763"/>
      <c r="AF1590" s="763"/>
      <c r="AG1590" s="763"/>
    </row>
    <row r="1591" spans="4:33" ht="13.5" customHeight="1" x14ac:dyDescent="0.25">
      <c r="D1591" s="218"/>
      <c r="E1591" s="404"/>
      <c r="F1591" s="405"/>
      <c r="G1591" s="405"/>
      <c r="H1591" s="405"/>
      <c r="I1591" s="405"/>
      <c r="J1591" s="763"/>
      <c r="K1591" s="763"/>
      <c r="L1591" s="763"/>
      <c r="M1591" s="763"/>
      <c r="N1591" s="763"/>
      <c r="O1591" s="763"/>
      <c r="P1591" s="763"/>
      <c r="Q1591" s="763"/>
      <c r="R1591" s="763"/>
      <c r="S1591" s="763"/>
      <c r="T1591" s="763"/>
      <c r="U1591" s="763"/>
      <c r="V1591" s="763"/>
      <c r="W1591" s="763"/>
      <c r="X1591" s="763"/>
      <c r="Y1591" s="763"/>
      <c r="Z1591" s="763"/>
      <c r="AA1591" s="763"/>
      <c r="AB1591" s="763"/>
      <c r="AC1591" s="763"/>
      <c r="AD1591" s="763"/>
      <c r="AE1591" s="763"/>
      <c r="AF1591" s="763"/>
      <c r="AG1591" s="763"/>
    </row>
    <row r="1592" spans="4:33" ht="15.75" x14ac:dyDescent="0.25">
      <c r="D1592" s="218"/>
      <c r="E1592" s="403"/>
      <c r="F1592" s="403"/>
      <c r="G1592" s="403"/>
      <c r="H1592" s="403"/>
      <c r="I1592" s="403"/>
      <c r="J1592" s="403"/>
      <c r="K1592" s="403"/>
      <c r="L1592" s="403"/>
      <c r="M1592" s="574"/>
      <c r="N1592" s="574"/>
      <c r="O1592" s="574"/>
      <c r="P1592" s="574"/>
      <c r="Q1592" s="574"/>
      <c r="R1592" s="574"/>
      <c r="S1592" s="574"/>
      <c r="T1592" s="574"/>
      <c r="U1592" s="574"/>
      <c r="V1592" s="574"/>
      <c r="W1592" s="574"/>
      <c r="X1592" s="574"/>
      <c r="Y1592" s="574"/>
      <c r="Z1592" s="574"/>
      <c r="AA1592" s="411"/>
      <c r="AB1592" s="575"/>
      <c r="AC1592" s="575"/>
      <c r="AD1592" s="575"/>
      <c r="AE1592" s="575"/>
      <c r="AF1592" s="575"/>
      <c r="AG1592" s="575"/>
    </row>
    <row r="1593" spans="4:33" ht="15.75" x14ac:dyDescent="0.25">
      <c r="D1593" s="218"/>
      <c r="E1593" s="586" t="s">
        <v>15</v>
      </c>
      <c r="F1593" s="586"/>
      <c r="G1593" s="586"/>
      <c r="H1593" s="586"/>
      <c r="I1593" s="586"/>
      <c r="J1593" s="586"/>
      <c r="K1593" s="586"/>
      <c r="L1593" s="586"/>
      <c r="M1593" s="586"/>
      <c r="N1593" s="586"/>
      <c r="O1593" s="586"/>
      <c r="P1593" s="586"/>
      <c r="Q1593" s="586"/>
      <c r="R1593" s="586"/>
      <c r="S1593" s="586"/>
      <c r="T1593" s="586"/>
      <c r="U1593" s="586"/>
      <c r="V1593" s="586"/>
      <c r="W1593" s="586"/>
      <c r="X1593" s="586"/>
      <c r="Y1593" s="586"/>
      <c r="Z1593" s="586"/>
      <c r="AA1593" s="586"/>
      <c r="AB1593" s="586"/>
      <c r="AC1593" s="586"/>
      <c r="AD1593" s="586"/>
      <c r="AE1593" s="586"/>
      <c r="AF1593" s="586"/>
      <c r="AG1593" s="586"/>
    </row>
    <row r="1594" spans="4:33" x14ac:dyDescent="0.25">
      <c r="D1594" s="404"/>
      <c r="E1594" s="9"/>
      <c r="F1594" s="587"/>
      <c r="G1594" s="587"/>
      <c r="H1594" s="587"/>
      <c r="I1594" s="588"/>
      <c r="J1594" s="588"/>
      <c r="K1594" s="588"/>
      <c r="L1594" s="587"/>
      <c r="M1594" s="587"/>
      <c r="N1594" s="587"/>
      <c r="O1594" s="587"/>
      <c r="P1594" s="587"/>
      <c r="Q1594" s="587"/>
      <c r="R1594" s="589"/>
      <c r="S1594" s="589"/>
      <c r="T1594" s="589"/>
      <c r="U1594" s="589"/>
      <c r="V1594" s="410"/>
      <c r="W1594" s="590"/>
      <c r="X1594" s="590"/>
      <c r="Y1594" s="590"/>
      <c r="Z1594" s="405"/>
      <c r="AA1594" s="405"/>
      <c r="AB1594" s="591"/>
      <c r="AC1594" s="591"/>
      <c r="AD1594" s="591"/>
      <c r="AE1594" s="591"/>
      <c r="AF1594" s="591"/>
      <c r="AG1594" s="591"/>
    </row>
    <row r="1595" spans="4:33" x14ac:dyDescent="0.25">
      <c r="D1595" s="403"/>
      <c r="E1595" s="218"/>
      <c r="F1595" s="592"/>
      <c r="G1595" s="593"/>
      <c r="H1595" s="594"/>
      <c r="I1595" s="629"/>
      <c r="J1595" s="630"/>
      <c r="K1595" s="631"/>
      <c r="L1595" s="629"/>
      <c r="M1595" s="630"/>
      <c r="N1595" s="631"/>
      <c r="O1595" s="592"/>
      <c r="P1595" s="593"/>
      <c r="Q1595" s="594"/>
      <c r="R1595" s="592"/>
      <c r="S1595" s="593"/>
      <c r="T1595" s="593"/>
      <c r="U1595" s="594"/>
      <c r="V1595" s="100"/>
      <c r="W1595" s="595"/>
      <c r="X1595" s="596"/>
      <c r="Y1595" s="597"/>
      <c r="Z1595" s="413"/>
      <c r="AA1595" s="15"/>
      <c r="AB1595" s="592"/>
      <c r="AC1595" s="593"/>
      <c r="AD1595" s="593"/>
      <c r="AE1595" s="593"/>
      <c r="AF1595" s="593"/>
      <c r="AG1595" s="594"/>
    </row>
    <row r="1596" spans="4:33" ht="15.75" x14ac:dyDescent="0.25">
      <c r="D1596" s="20"/>
      <c r="E1596" s="409"/>
      <c r="F1596" s="409"/>
      <c r="G1596" s="409"/>
      <c r="H1596" s="409"/>
      <c r="I1596" s="409"/>
      <c r="J1596" s="409"/>
      <c r="K1596" s="409"/>
      <c r="L1596" s="409"/>
      <c r="M1596" s="409"/>
      <c r="N1596" s="409"/>
      <c r="O1596" s="409"/>
      <c r="P1596" s="409"/>
      <c r="Q1596" s="409"/>
      <c r="R1596" s="409"/>
      <c r="S1596" s="409"/>
      <c r="T1596" s="409"/>
      <c r="U1596" s="409"/>
      <c r="V1596" s="598" t="s">
        <v>18</v>
      </c>
      <c r="W1596" s="598"/>
      <c r="X1596" s="598"/>
      <c r="Y1596" s="598"/>
      <c r="Z1596" s="598"/>
      <c r="AA1596" s="599"/>
      <c r="AB1596" s="600">
        <v>5751.2</v>
      </c>
      <c r="AC1596" s="601"/>
      <c r="AD1596" s="601"/>
      <c r="AE1596" s="601"/>
      <c r="AF1596" s="601"/>
      <c r="AG1596" s="602"/>
    </row>
    <row r="1597" spans="4:33" x14ac:dyDescent="0.25">
      <c r="D1597" s="9"/>
      <c r="E1597" s="9"/>
      <c r="F1597" s="9"/>
      <c r="G1597" s="9"/>
      <c r="H1597" s="9"/>
      <c r="I1597" s="603" t="s">
        <v>19</v>
      </c>
      <c r="J1597" s="603"/>
      <c r="K1597" s="603"/>
      <c r="L1597" s="603"/>
      <c r="M1597" s="603"/>
      <c r="N1597" s="603"/>
      <c r="O1597" s="603"/>
      <c r="P1597" s="603"/>
      <c r="Q1597" s="603"/>
      <c r="R1597" s="603"/>
      <c r="S1597" s="603"/>
      <c r="T1597" s="603"/>
      <c r="U1597" s="603"/>
      <c r="V1597" s="603"/>
      <c r="W1597" s="603"/>
      <c r="X1597" s="603"/>
      <c r="Y1597" s="604"/>
      <c r="Z1597" s="604"/>
      <c r="AA1597" s="604"/>
      <c r="AB1597" s="604"/>
      <c r="AC1597" s="604"/>
      <c r="AD1597" s="604"/>
      <c r="AE1597" s="604"/>
      <c r="AF1597" s="9"/>
      <c r="AG1597" s="9"/>
    </row>
    <row r="1598" spans="4:33" x14ac:dyDescent="0.25">
      <c r="D1598" s="218"/>
      <c r="E1598" s="9"/>
      <c r="F1598" s="9"/>
      <c r="G1598" s="9"/>
      <c r="H1598" s="9"/>
      <c r="I1598" s="567" t="s">
        <v>20</v>
      </c>
      <c r="J1598" s="568"/>
      <c r="K1598" s="567" t="s">
        <v>21</v>
      </c>
      <c r="L1598" s="568"/>
      <c r="M1598" s="567" t="s">
        <v>22</v>
      </c>
      <c r="N1598" s="568"/>
      <c r="O1598" s="567" t="s">
        <v>23</v>
      </c>
      <c r="P1598" s="568"/>
      <c r="Q1598" s="567" t="s">
        <v>24</v>
      </c>
      <c r="R1598" s="568"/>
      <c r="S1598" s="567" t="s">
        <v>25</v>
      </c>
      <c r="T1598" s="568"/>
      <c r="U1598" s="569" t="s">
        <v>26</v>
      </c>
      <c r="V1598" s="570"/>
      <c r="W1598" s="569" t="s">
        <v>47</v>
      </c>
      <c r="X1598" s="570"/>
      <c r="Y1598" s="571" t="s">
        <v>27</v>
      </c>
      <c r="Z1598" s="572"/>
      <c r="AA1598" s="572"/>
      <c r="AB1598" s="572"/>
      <c r="AC1598" s="572"/>
      <c r="AD1598" s="572"/>
      <c r="AE1598" s="573"/>
      <c r="AF1598" s="16"/>
      <c r="AG1598" s="16"/>
    </row>
    <row r="1599" spans="4:33" ht="15.75" x14ac:dyDescent="0.25">
      <c r="D1599" s="409"/>
      <c r="E1599" s="9"/>
      <c r="F1599" s="9"/>
      <c r="G1599" s="9"/>
      <c r="H1599" s="9"/>
      <c r="I1599" s="529"/>
      <c r="J1599" s="530"/>
      <c r="K1599" s="529"/>
      <c r="L1599" s="530"/>
      <c r="M1599" s="529"/>
      <c r="N1599" s="530"/>
      <c r="O1599" s="529" t="s">
        <v>294</v>
      </c>
      <c r="P1599" s="530"/>
      <c r="Q1599" s="529" t="s">
        <v>67</v>
      </c>
      <c r="R1599" s="530"/>
      <c r="S1599" s="529" t="s">
        <v>35</v>
      </c>
      <c r="T1599" s="530"/>
      <c r="U1599" s="529" t="s">
        <v>28</v>
      </c>
      <c r="V1599" s="530"/>
      <c r="W1599" s="529"/>
      <c r="X1599" s="530"/>
      <c r="Y1599" s="531">
        <v>5751.2</v>
      </c>
      <c r="Z1599" s="532"/>
      <c r="AA1599" s="532"/>
      <c r="AB1599" s="532"/>
      <c r="AC1599" s="532"/>
      <c r="AD1599" s="532"/>
      <c r="AE1599" s="533"/>
      <c r="AF1599" s="16"/>
      <c r="AG1599" s="16"/>
    </row>
    <row r="1600" spans="4:33" ht="15.75" x14ac:dyDescent="0.25">
      <c r="D1600" s="9"/>
      <c r="E1600" s="9"/>
      <c r="F1600" s="9"/>
      <c r="G1600" s="9"/>
      <c r="H1600" s="9"/>
      <c r="I1600" s="562"/>
      <c r="J1600" s="563"/>
      <c r="K1600" s="562"/>
      <c r="L1600" s="563"/>
      <c r="M1600" s="562"/>
      <c r="N1600" s="563"/>
      <c r="O1600" s="529"/>
      <c r="P1600" s="530"/>
      <c r="Q1600" s="562"/>
      <c r="R1600" s="563"/>
      <c r="S1600" s="562"/>
      <c r="T1600" s="563"/>
      <c r="U1600" s="562"/>
      <c r="V1600" s="563"/>
      <c r="W1600" s="529"/>
      <c r="X1600" s="530"/>
      <c r="Y1600" s="531"/>
      <c r="Z1600" s="532"/>
      <c r="AA1600" s="532"/>
      <c r="AB1600" s="532"/>
      <c r="AC1600" s="532"/>
      <c r="AD1600" s="532"/>
      <c r="AE1600" s="533"/>
      <c r="AF1600" s="16"/>
      <c r="AG1600" s="16"/>
    </row>
    <row r="1601" spans="4:35" ht="15.75" x14ac:dyDescent="0.25">
      <c r="D1601" s="9"/>
      <c r="E1601" s="9"/>
      <c r="F1601" s="9"/>
      <c r="G1601" s="9"/>
      <c r="H1601" s="9"/>
      <c r="I1601" s="562"/>
      <c r="J1601" s="563"/>
      <c r="K1601" s="562"/>
      <c r="L1601" s="563"/>
      <c r="M1601" s="562"/>
      <c r="N1601" s="563"/>
      <c r="O1601" s="529"/>
      <c r="P1601" s="530"/>
      <c r="Q1601" s="562"/>
      <c r="R1601" s="563"/>
      <c r="S1601" s="562"/>
      <c r="T1601" s="563"/>
      <c r="U1601" s="562"/>
      <c r="V1601" s="563"/>
      <c r="W1601" s="529"/>
      <c r="X1601" s="530"/>
      <c r="Y1601" s="531"/>
      <c r="Z1601" s="532"/>
      <c r="AA1601" s="532"/>
      <c r="AB1601" s="532"/>
      <c r="AC1601" s="532"/>
      <c r="AD1601" s="532"/>
      <c r="AE1601" s="533"/>
      <c r="AF1601" s="16"/>
      <c r="AG1601" s="16"/>
    </row>
    <row r="1602" spans="4:35" ht="15.75" x14ac:dyDescent="0.25">
      <c r="D1602" s="9"/>
      <c r="E1602" s="9"/>
      <c r="F1602" s="9"/>
      <c r="G1602" s="9"/>
      <c r="H1602" s="9"/>
      <c r="I1602" s="562"/>
      <c r="J1602" s="563"/>
      <c r="K1602" s="562"/>
      <c r="L1602" s="563"/>
      <c r="M1602" s="562"/>
      <c r="N1602" s="563"/>
      <c r="O1602" s="529"/>
      <c r="P1602" s="530"/>
      <c r="Q1602" s="562"/>
      <c r="R1602" s="563"/>
      <c r="S1602" s="562"/>
      <c r="T1602" s="563"/>
      <c r="U1602" s="562"/>
      <c r="V1602" s="563"/>
      <c r="W1602" s="529"/>
      <c r="X1602" s="530"/>
      <c r="Y1602" s="531"/>
      <c r="Z1602" s="532"/>
      <c r="AA1602" s="532"/>
      <c r="AB1602" s="532"/>
      <c r="AC1602" s="532"/>
      <c r="AD1602" s="532"/>
      <c r="AE1602" s="533"/>
      <c r="AF1602" s="16"/>
      <c r="AG1602" s="16"/>
    </row>
    <row r="1603" spans="4:35" ht="15.75" x14ac:dyDescent="0.25">
      <c r="D1603" s="9"/>
      <c r="E1603" s="9"/>
      <c r="F1603" s="9"/>
      <c r="G1603" s="9"/>
      <c r="H1603" s="9"/>
      <c r="I1603" s="562"/>
      <c r="J1603" s="563"/>
      <c r="K1603" s="562"/>
      <c r="L1603" s="563"/>
      <c r="M1603" s="562"/>
      <c r="N1603" s="563"/>
      <c r="O1603" s="529"/>
      <c r="P1603" s="530"/>
      <c r="Q1603" s="562"/>
      <c r="R1603" s="563"/>
      <c r="S1603" s="562"/>
      <c r="T1603" s="563"/>
      <c r="U1603" s="562"/>
      <c r="V1603" s="563"/>
      <c r="W1603" s="529"/>
      <c r="X1603" s="530"/>
      <c r="Y1603" s="531"/>
      <c r="Z1603" s="532"/>
      <c r="AA1603" s="532"/>
      <c r="AB1603" s="532"/>
      <c r="AC1603" s="532"/>
      <c r="AD1603" s="532"/>
      <c r="AE1603" s="533"/>
      <c r="AF1603" s="16"/>
      <c r="AG1603" s="16"/>
    </row>
    <row r="1604" spans="4:35" ht="15.75" x14ac:dyDescent="0.25">
      <c r="D1604" s="9"/>
      <c r="E1604" s="9"/>
      <c r="F1604" s="9"/>
      <c r="G1604" s="9"/>
      <c r="H1604" s="9"/>
      <c r="I1604" s="562"/>
      <c r="J1604" s="563"/>
      <c r="K1604" s="562"/>
      <c r="L1604" s="563"/>
      <c r="M1604" s="562"/>
      <c r="N1604" s="563"/>
      <c r="O1604" s="529"/>
      <c r="P1604" s="530"/>
      <c r="Q1604" s="529"/>
      <c r="R1604" s="530"/>
      <c r="S1604" s="529"/>
      <c r="T1604" s="530"/>
      <c r="U1604" s="529"/>
      <c r="V1604" s="530"/>
      <c r="W1604" s="529"/>
      <c r="X1604" s="530"/>
      <c r="Y1604" s="531"/>
      <c r="Z1604" s="532"/>
      <c r="AA1604" s="532"/>
      <c r="AB1604" s="532"/>
      <c r="AC1604" s="532"/>
      <c r="AD1604" s="532"/>
      <c r="AE1604" s="533"/>
      <c r="AF1604" s="16"/>
      <c r="AG1604" s="16"/>
      <c r="AI1604" s="148">
        <f>Y1599+Y1600+Y1601+Y1602+Y1603+Y1604</f>
        <v>5751.2</v>
      </c>
    </row>
    <row r="1605" spans="4:35" ht="15.75" x14ac:dyDescent="0.25">
      <c r="D1605" s="9"/>
      <c r="E1605" s="9"/>
      <c r="F1605" s="9"/>
      <c r="G1605" s="9"/>
      <c r="H1605" s="9"/>
      <c r="I1605" s="562"/>
      <c r="J1605" s="563"/>
      <c r="K1605" s="562"/>
      <c r="L1605" s="563"/>
      <c r="M1605" s="562"/>
      <c r="N1605" s="563"/>
      <c r="O1605" s="529"/>
      <c r="P1605" s="530"/>
      <c r="Q1605" s="529"/>
      <c r="R1605" s="530"/>
      <c r="S1605" s="529"/>
      <c r="T1605" s="530"/>
      <c r="U1605" s="529"/>
      <c r="V1605" s="530"/>
      <c r="W1605" s="529"/>
      <c r="X1605" s="530"/>
      <c r="Y1605" s="531"/>
      <c r="Z1605" s="532"/>
      <c r="AA1605" s="532"/>
      <c r="AB1605" s="532"/>
      <c r="AC1605" s="532"/>
      <c r="AD1605" s="532"/>
      <c r="AE1605" s="533"/>
      <c r="AF1605" s="16"/>
      <c r="AG1605" s="16"/>
    </row>
    <row r="1606" spans="4:35" ht="15.75" x14ac:dyDescent="0.25">
      <c r="D1606" s="9"/>
      <c r="E1606" s="9"/>
      <c r="F1606" s="9"/>
      <c r="G1606" s="9"/>
      <c r="H1606" s="9"/>
      <c r="I1606" s="529"/>
      <c r="J1606" s="530"/>
      <c r="K1606" s="529"/>
      <c r="L1606" s="530"/>
      <c r="M1606" s="529"/>
      <c r="N1606" s="530"/>
      <c r="O1606" s="529"/>
      <c r="P1606" s="530"/>
      <c r="Q1606" s="529"/>
      <c r="R1606" s="530"/>
      <c r="S1606" s="529"/>
      <c r="T1606" s="530"/>
      <c r="U1606" s="529"/>
      <c r="V1606" s="530"/>
      <c r="W1606" s="529"/>
      <c r="X1606" s="530"/>
      <c r="Y1606" s="531"/>
      <c r="Z1606" s="532"/>
      <c r="AA1606" s="532"/>
      <c r="AB1606" s="532"/>
      <c r="AC1606" s="532"/>
      <c r="AD1606" s="532"/>
      <c r="AE1606" s="533"/>
      <c r="AF1606" s="16"/>
      <c r="AG1606" s="16"/>
    </row>
    <row r="1607" spans="4:35" ht="15.75" x14ac:dyDescent="0.25">
      <c r="D1607" s="9"/>
      <c r="E1607" s="9"/>
      <c r="F1607" s="9"/>
      <c r="G1607" s="9"/>
      <c r="H1607" s="9"/>
      <c r="I1607" s="529"/>
      <c r="J1607" s="530"/>
      <c r="K1607" s="529"/>
      <c r="L1607" s="530"/>
      <c r="M1607" s="529"/>
      <c r="N1607" s="530"/>
      <c r="O1607" s="529"/>
      <c r="P1607" s="530"/>
      <c r="Q1607" s="529"/>
      <c r="R1607" s="530"/>
      <c r="S1607" s="529"/>
      <c r="T1607" s="530"/>
      <c r="U1607" s="529"/>
      <c r="V1607" s="530"/>
      <c r="W1607" s="529"/>
      <c r="X1607" s="530"/>
      <c r="Y1607" s="531"/>
      <c r="Z1607" s="532"/>
      <c r="AA1607" s="532"/>
      <c r="AB1607" s="532"/>
      <c r="AC1607" s="532"/>
      <c r="AD1607" s="532"/>
      <c r="AE1607" s="533"/>
      <c r="AF1607" s="16"/>
      <c r="AG1607" s="16"/>
    </row>
    <row r="1608" spans="4:35" ht="15.75" x14ac:dyDescent="0.25">
      <c r="D1608" s="9"/>
      <c r="E1608" s="9"/>
      <c r="F1608" s="9"/>
      <c r="G1608" s="9"/>
      <c r="H1608" s="9"/>
      <c r="I1608" s="529"/>
      <c r="J1608" s="530"/>
      <c r="K1608" s="529"/>
      <c r="L1608" s="530"/>
      <c r="M1608" s="529"/>
      <c r="N1608" s="530"/>
      <c r="O1608" s="529"/>
      <c r="P1608" s="530"/>
      <c r="Q1608" s="529"/>
      <c r="R1608" s="530"/>
      <c r="S1608" s="529"/>
      <c r="T1608" s="530"/>
      <c r="U1608" s="529"/>
      <c r="V1608" s="530"/>
      <c r="W1608" s="529"/>
      <c r="X1608" s="530"/>
      <c r="Y1608" s="531"/>
      <c r="Z1608" s="532"/>
      <c r="AA1608" s="532"/>
      <c r="AB1608" s="532"/>
      <c r="AC1608" s="532"/>
      <c r="AD1608" s="532"/>
      <c r="AE1608" s="533"/>
      <c r="AF1608" s="16"/>
      <c r="AG1608" s="16"/>
    </row>
    <row r="1609" spans="4:35" ht="16.5" thickBot="1" x14ac:dyDescent="0.3">
      <c r="D1609" s="9"/>
      <c r="E1609" s="9"/>
      <c r="F1609" s="9"/>
      <c r="G1609" s="9"/>
      <c r="H1609" s="9"/>
      <c r="I1609" s="534"/>
      <c r="J1609" s="535"/>
      <c r="K1609" s="534"/>
      <c r="L1609" s="535"/>
      <c r="M1609" s="534"/>
      <c r="N1609" s="535"/>
      <c r="O1609" s="534"/>
      <c r="P1609" s="535"/>
      <c r="Q1609" s="534"/>
      <c r="R1609" s="535"/>
      <c r="S1609" s="536"/>
      <c r="T1609" s="537"/>
      <c r="U1609" s="538" t="s">
        <v>29</v>
      </c>
      <c r="V1609" s="539"/>
      <c r="W1609" s="539"/>
      <c r="X1609" s="540"/>
      <c r="Y1609" s="541">
        <f>SUM(Y1599:AE1608)</f>
        <v>5751.2</v>
      </c>
      <c r="Z1609" s="542"/>
      <c r="AA1609" s="542"/>
      <c r="AB1609" s="542"/>
      <c r="AC1609" s="542"/>
      <c r="AD1609" s="542"/>
      <c r="AE1609" s="543"/>
      <c r="AF1609" s="9"/>
      <c r="AG1609" s="16"/>
    </row>
    <row r="1610" spans="4:35" ht="15.75" thickBot="1" x14ac:dyDescent="0.3">
      <c r="D1610" s="9"/>
      <c r="E1610" s="9"/>
      <c r="F1610" s="9"/>
      <c r="G1610" s="9"/>
      <c r="H1610" s="544" t="s">
        <v>30</v>
      </c>
      <c r="I1610" s="545"/>
      <c r="J1610" s="545"/>
      <c r="K1610" s="545"/>
      <c r="L1610" s="545"/>
      <c r="M1610" s="545"/>
      <c r="N1610" s="545"/>
      <c r="O1610" s="545"/>
      <c r="P1610" s="545"/>
      <c r="Q1610" s="545"/>
      <c r="R1610" s="545"/>
      <c r="S1610" s="546"/>
      <c r="T1610" s="22"/>
      <c r="U1610" s="544" t="s">
        <v>31</v>
      </c>
      <c r="V1610" s="545"/>
      <c r="W1610" s="545"/>
      <c r="X1610" s="545"/>
      <c r="Y1610" s="545"/>
      <c r="Z1610" s="545"/>
      <c r="AA1610" s="545"/>
      <c r="AB1610" s="545"/>
      <c r="AC1610" s="545"/>
      <c r="AD1610" s="545"/>
      <c r="AE1610" s="545"/>
      <c r="AF1610" s="546"/>
      <c r="AG1610" s="16"/>
    </row>
    <row r="1611" spans="4:35" x14ac:dyDescent="0.25">
      <c r="D1611" s="9"/>
      <c r="E1611" s="218"/>
      <c r="F1611" s="218"/>
      <c r="G1611" s="218"/>
      <c r="H1611" s="547"/>
      <c r="I1611" s="548"/>
      <c r="J1611" s="548"/>
      <c r="K1611" s="548"/>
      <c r="L1611" s="548"/>
      <c r="M1611" s="548"/>
      <c r="N1611" s="548"/>
      <c r="O1611" s="548"/>
      <c r="P1611" s="548"/>
      <c r="Q1611" s="548"/>
      <c r="R1611" s="548"/>
      <c r="S1611" s="549"/>
      <c r="T1611" s="405"/>
      <c r="U1611" s="547"/>
      <c r="V1611" s="548"/>
      <c r="W1611" s="548"/>
      <c r="X1611" s="548"/>
      <c r="Y1611" s="548"/>
      <c r="Z1611" s="548"/>
      <c r="AA1611" s="548"/>
      <c r="AB1611" s="548"/>
      <c r="AC1611" s="548"/>
      <c r="AD1611" s="548"/>
      <c r="AE1611" s="548"/>
      <c r="AF1611" s="549"/>
      <c r="AG1611" s="15"/>
    </row>
    <row r="1612" spans="4:35" x14ac:dyDescent="0.25">
      <c r="D1612" s="9"/>
      <c r="E1612" s="218"/>
      <c r="F1612" s="218"/>
      <c r="G1612" s="218"/>
      <c r="H1612" s="550"/>
      <c r="I1612" s="551"/>
      <c r="J1612" s="551"/>
      <c r="K1612" s="551"/>
      <c r="L1612" s="551"/>
      <c r="M1612" s="551"/>
      <c r="N1612" s="551"/>
      <c r="O1612" s="551"/>
      <c r="P1612" s="551"/>
      <c r="Q1612" s="551"/>
      <c r="R1612" s="551"/>
      <c r="S1612" s="552"/>
      <c r="T1612" s="405"/>
      <c r="U1612" s="550"/>
      <c r="V1612" s="551"/>
      <c r="W1612" s="551"/>
      <c r="X1612" s="551"/>
      <c r="Y1612" s="551"/>
      <c r="Z1612" s="551"/>
      <c r="AA1612" s="551"/>
      <c r="AB1612" s="551"/>
      <c r="AC1612" s="551"/>
      <c r="AD1612" s="551"/>
      <c r="AE1612" s="551"/>
      <c r="AF1612" s="552"/>
      <c r="AG1612" s="15"/>
    </row>
    <row r="1613" spans="4:35" x14ac:dyDescent="0.25">
      <c r="D1613" s="9"/>
      <c r="E1613" s="218"/>
      <c r="F1613" s="218"/>
      <c r="G1613" s="218"/>
      <c r="H1613" s="550"/>
      <c r="I1613" s="551"/>
      <c r="J1613" s="551"/>
      <c r="K1613" s="551"/>
      <c r="L1613" s="551"/>
      <c r="M1613" s="551"/>
      <c r="N1613" s="551"/>
      <c r="O1613" s="551"/>
      <c r="P1613" s="551"/>
      <c r="Q1613" s="551"/>
      <c r="R1613" s="551"/>
      <c r="S1613" s="552"/>
      <c r="T1613" s="405"/>
      <c r="U1613" s="550"/>
      <c r="V1613" s="551"/>
      <c r="W1613" s="551"/>
      <c r="X1613" s="551"/>
      <c r="Y1613" s="551"/>
      <c r="Z1613" s="551"/>
      <c r="AA1613" s="551"/>
      <c r="AB1613" s="551"/>
      <c r="AC1613" s="551"/>
      <c r="AD1613" s="551"/>
      <c r="AE1613" s="551"/>
      <c r="AF1613" s="552"/>
      <c r="AG1613" s="15"/>
    </row>
    <row r="1614" spans="4:35" ht="15.75" thickBot="1" x14ac:dyDescent="0.3">
      <c r="D1614" s="9"/>
      <c r="E1614" s="218"/>
      <c r="F1614" s="218"/>
      <c r="G1614" s="218"/>
      <c r="H1614" s="553"/>
      <c r="I1614" s="554"/>
      <c r="J1614" s="554"/>
      <c r="K1614" s="554"/>
      <c r="L1614" s="554"/>
      <c r="M1614" s="554"/>
      <c r="N1614" s="554"/>
      <c r="O1614" s="554"/>
      <c r="P1614" s="554"/>
      <c r="Q1614" s="554"/>
      <c r="R1614" s="554"/>
      <c r="S1614" s="555"/>
      <c r="T1614" s="405"/>
      <c r="U1614" s="553"/>
      <c r="V1614" s="554"/>
      <c r="W1614" s="554"/>
      <c r="X1614" s="554"/>
      <c r="Y1614" s="554"/>
      <c r="Z1614" s="554"/>
      <c r="AA1614" s="554"/>
      <c r="AB1614" s="554"/>
      <c r="AC1614" s="554"/>
      <c r="AD1614" s="554"/>
      <c r="AE1614" s="554"/>
      <c r="AF1614" s="555"/>
      <c r="AG1614" s="15"/>
    </row>
    <row r="1615" spans="4:35" ht="15.75" thickBot="1" x14ac:dyDescent="0.3">
      <c r="D1615" s="9"/>
      <c r="E1615" s="218"/>
      <c r="F1615" s="218"/>
      <c r="G1615" s="218"/>
      <c r="H1615" s="517" t="s">
        <v>32</v>
      </c>
      <c r="I1615" s="518"/>
      <c r="J1615" s="518"/>
      <c r="K1615" s="519">
        <v>45687</v>
      </c>
      <c r="L1615" s="519"/>
      <c r="M1615" s="519"/>
      <c r="N1615" s="519"/>
      <c r="O1615" s="519"/>
      <c r="P1615" s="519"/>
      <c r="Q1615" s="519"/>
      <c r="R1615" s="519"/>
      <c r="S1615" s="520"/>
      <c r="T1615" s="405"/>
      <c r="U1615" s="517" t="s">
        <v>32</v>
      </c>
      <c r="V1615" s="518"/>
      <c r="W1615" s="518"/>
      <c r="X1615" s="521"/>
      <c r="Y1615" s="521"/>
      <c r="Z1615" s="521"/>
      <c r="AA1615" s="521"/>
      <c r="AB1615" s="521"/>
      <c r="AC1615" s="521"/>
      <c r="AD1615" s="521"/>
      <c r="AE1615" s="521"/>
      <c r="AF1615" s="522"/>
      <c r="AG1615" s="15"/>
    </row>
    <row r="1616" spans="4:35" ht="15.75" thickBot="1" x14ac:dyDescent="0.3">
      <c r="D1616" s="218"/>
      <c r="E1616" s="218"/>
      <c r="F1616" s="218"/>
      <c r="G1616" s="218"/>
      <c r="H1616" s="523" t="s">
        <v>33</v>
      </c>
      <c r="I1616" s="524"/>
      <c r="J1616" s="524"/>
      <c r="K1616" s="524"/>
      <c r="L1616" s="524"/>
      <c r="M1616" s="524"/>
      <c r="N1616" s="524"/>
      <c r="O1616" s="524"/>
      <c r="P1616" s="524"/>
      <c r="Q1616" s="524"/>
      <c r="R1616" s="524"/>
      <c r="S1616" s="525"/>
      <c r="T1616" s="7"/>
      <c r="U1616" s="523" t="s">
        <v>34</v>
      </c>
      <c r="V1616" s="524"/>
      <c r="W1616" s="524"/>
      <c r="X1616" s="524"/>
      <c r="Y1616" s="524"/>
      <c r="Z1616" s="524"/>
      <c r="AA1616" s="524"/>
      <c r="AB1616" s="524"/>
      <c r="AC1616" s="524"/>
      <c r="AD1616" s="524"/>
      <c r="AE1616" s="524"/>
      <c r="AF1616" s="525"/>
      <c r="AG1616" s="15"/>
    </row>
    <row r="1617" spans="4:33" x14ac:dyDescent="0.25">
      <c r="D1617" s="218"/>
      <c r="E1617" s="218"/>
      <c r="F1617" s="218"/>
      <c r="G1617" s="218"/>
      <c r="H1617" s="526"/>
      <c r="I1617" s="527"/>
      <c r="J1617" s="527"/>
      <c r="K1617" s="527"/>
      <c r="L1617" s="527"/>
      <c r="M1617" s="527"/>
      <c r="N1617" s="527"/>
      <c r="O1617" s="527"/>
      <c r="P1617" s="527"/>
      <c r="Q1617" s="527"/>
      <c r="R1617" s="527"/>
      <c r="S1617" s="528"/>
      <c r="T1617" s="7"/>
      <c r="U1617" s="526"/>
      <c r="V1617" s="527"/>
      <c r="W1617" s="527"/>
      <c r="X1617" s="527"/>
      <c r="Y1617" s="527"/>
      <c r="Z1617" s="527"/>
      <c r="AA1617" s="527"/>
      <c r="AB1617" s="527"/>
      <c r="AC1617" s="527"/>
      <c r="AD1617" s="527"/>
      <c r="AE1617" s="527"/>
      <c r="AF1617" s="528"/>
      <c r="AG1617" s="15"/>
    </row>
    <row r="1618" spans="4:33" x14ac:dyDescent="0.25">
      <c r="D1618" s="218"/>
      <c r="E1618" s="218"/>
      <c r="F1618" s="218"/>
      <c r="G1618" s="218"/>
      <c r="H1618" s="556"/>
      <c r="I1618" s="557"/>
      <c r="J1618" s="557"/>
      <c r="K1618" s="557"/>
      <c r="L1618" s="557"/>
      <c r="M1618" s="557"/>
      <c r="N1618" s="557"/>
      <c r="O1618" s="557"/>
      <c r="P1618" s="557"/>
      <c r="Q1618" s="557"/>
      <c r="R1618" s="557"/>
      <c r="S1618" s="558"/>
      <c r="T1618" s="7"/>
      <c r="U1618" s="556"/>
      <c r="V1618" s="557"/>
      <c r="W1618" s="557"/>
      <c r="X1618" s="557"/>
      <c r="Y1618" s="557"/>
      <c r="Z1618" s="557"/>
      <c r="AA1618" s="557"/>
      <c r="AB1618" s="557"/>
      <c r="AC1618" s="557"/>
      <c r="AD1618" s="557"/>
      <c r="AE1618" s="557"/>
      <c r="AF1618" s="558"/>
      <c r="AG1618" s="218"/>
    </row>
    <row r="1619" spans="4:33" x14ac:dyDescent="0.25">
      <c r="D1619" s="218"/>
      <c r="E1619" s="218"/>
      <c r="F1619" s="218"/>
      <c r="G1619" s="218"/>
      <c r="H1619" s="556"/>
      <c r="I1619" s="557"/>
      <c r="J1619" s="557"/>
      <c r="K1619" s="557"/>
      <c r="L1619" s="557"/>
      <c r="M1619" s="557"/>
      <c r="N1619" s="557"/>
      <c r="O1619" s="557"/>
      <c r="P1619" s="557"/>
      <c r="Q1619" s="557"/>
      <c r="R1619" s="557"/>
      <c r="S1619" s="558"/>
      <c r="T1619" s="7"/>
      <c r="U1619" s="556"/>
      <c r="V1619" s="557"/>
      <c r="W1619" s="557"/>
      <c r="X1619" s="557"/>
      <c r="Y1619" s="557"/>
      <c r="Z1619" s="557"/>
      <c r="AA1619" s="557"/>
      <c r="AB1619" s="557"/>
      <c r="AC1619" s="557"/>
      <c r="AD1619" s="557"/>
      <c r="AE1619" s="557"/>
      <c r="AF1619" s="558"/>
      <c r="AG1619" s="218"/>
    </row>
    <row r="1620" spans="4:33" ht="15.75" thickBot="1" x14ac:dyDescent="0.3">
      <c r="D1620" s="218"/>
      <c r="E1620" s="218"/>
      <c r="F1620" s="218"/>
      <c r="G1620" s="218"/>
      <c r="H1620" s="559"/>
      <c r="I1620" s="560"/>
      <c r="J1620" s="560"/>
      <c r="K1620" s="560"/>
      <c r="L1620" s="560"/>
      <c r="M1620" s="560"/>
      <c r="N1620" s="560"/>
      <c r="O1620" s="560"/>
      <c r="P1620" s="560"/>
      <c r="Q1620" s="560"/>
      <c r="R1620" s="560"/>
      <c r="S1620" s="561"/>
      <c r="T1620" s="7"/>
      <c r="U1620" s="559"/>
      <c r="V1620" s="560"/>
      <c r="W1620" s="560"/>
      <c r="X1620" s="560"/>
      <c r="Y1620" s="560"/>
      <c r="Z1620" s="560"/>
      <c r="AA1620" s="560"/>
      <c r="AB1620" s="560"/>
      <c r="AC1620" s="560"/>
      <c r="AD1620" s="560"/>
      <c r="AE1620" s="560"/>
      <c r="AF1620" s="561"/>
      <c r="AG1620" s="218"/>
    </row>
    <row r="1621" spans="4:33" ht="15.75" thickBot="1" x14ac:dyDescent="0.3">
      <c r="D1621" s="218"/>
      <c r="E1621" s="218"/>
      <c r="F1621" s="218"/>
      <c r="G1621" s="405"/>
      <c r="H1621" s="517" t="s">
        <v>32</v>
      </c>
      <c r="I1621" s="518"/>
      <c r="J1621" s="518"/>
      <c r="K1621" s="521"/>
      <c r="L1621" s="521"/>
      <c r="M1621" s="521"/>
      <c r="N1621" s="521"/>
      <c r="O1621" s="521"/>
      <c r="P1621" s="521"/>
      <c r="Q1621" s="521"/>
      <c r="R1621" s="521"/>
      <c r="S1621" s="522"/>
      <c r="T1621" s="35"/>
      <c r="U1621" s="517" t="s">
        <v>32</v>
      </c>
      <c r="V1621" s="518"/>
      <c r="W1621" s="518"/>
      <c r="X1621" s="521"/>
      <c r="Y1621" s="521"/>
      <c r="Z1621" s="521"/>
      <c r="AA1621" s="521"/>
      <c r="AB1621" s="521"/>
      <c r="AC1621" s="521"/>
      <c r="AD1621" s="521"/>
      <c r="AE1621" s="521"/>
      <c r="AF1621" s="522"/>
      <c r="AG1621" s="218"/>
    </row>
    <row r="1626" spans="4:33" x14ac:dyDescent="0.25">
      <c r="F1626" s="564" t="s">
        <v>36</v>
      </c>
      <c r="G1626" s="564"/>
      <c r="H1626" s="564"/>
      <c r="I1626" s="564"/>
      <c r="J1626" s="564"/>
      <c r="K1626" s="564"/>
      <c r="L1626" s="564"/>
      <c r="M1626" s="564"/>
      <c r="N1626" s="564"/>
      <c r="O1626" s="564"/>
      <c r="P1626" s="564"/>
    </row>
    <row r="1627" spans="4:33" x14ac:dyDescent="0.25">
      <c r="D1627" s="412"/>
      <c r="E1627" s="408"/>
      <c r="F1627" s="566" t="s">
        <v>0</v>
      </c>
      <c r="G1627" s="566"/>
      <c r="H1627" s="566"/>
      <c r="I1627" s="566"/>
      <c r="J1627" s="566"/>
      <c r="K1627" s="566"/>
      <c r="L1627" s="566"/>
      <c r="M1627" s="566"/>
      <c r="N1627" s="566"/>
      <c r="O1627" s="566"/>
      <c r="P1627" s="10"/>
      <c r="Q1627" s="403"/>
      <c r="R1627" s="403"/>
      <c r="S1627" s="403"/>
      <c r="T1627" s="403"/>
      <c r="U1627" s="403"/>
      <c r="V1627" s="403"/>
      <c r="W1627" s="403"/>
      <c r="X1627" s="9"/>
      <c r="Y1627" s="9"/>
      <c r="Z1627" s="218"/>
      <c r="AA1627" s="9"/>
      <c r="AB1627" s="9"/>
      <c r="AC1627" s="9"/>
      <c r="AD1627" s="9"/>
      <c r="AE1627" s="9"/>
      <c r="AF1627" s="9"/>
      <c r="AG1627" s="9"/>
    </row>
    <row r="1628" spans="4:33" x14ac:dyDescent="0.25">
      <c r="D1628" s="402"/>
      <c r="E1628" s="566" t="s">
        <v>1</v>
      </c>
      <c r="F1628" s="566"/>
      <c r="G1628" s="566"/>
      <c r="H1628" s="566"/>
      <c r="I1628" s="566"/>
      <c r="J1628" s="566"/>
      <c r="K1628" s="566"/>
      <c r="L1628" s="566"/>
      <c r="M1628" s="566"/>
      <c r="N1628" s="566"/>
      <c r="O1628" s="566"/>
      <c r="P1628" s="10"/>
      <c r="Q1628" s="11"/>
      <c r="R1628" s="11"/>
      <c r="S1628" s="218"/>
      <c r="T1628" s="405"/>
      <c r="U1628" s="405"/>
      <c r="V1628" s="405"/>
      <c r="W1628" s="583" t="s">
        <v>2</v>
      </c>
      <c r="X1628" s="583"/>
      <c r="Y1628" s="583"/>
      <c r="Z1628" s="12" t="s">
        <v>456</v>
      </c>
      <c r="AA1628" s="410" t="s">
        <v>46</v>
      </c>
      <c r="AB1628" s="621" t="s">
        <v>383</v>
      </c>
      <c r="AC1628" s="621"/>
      <c r="AD1628" s="621"/>
      <c r="AE1628" s="11" t="s">
        <v>3</v>
      </c>
      <c r="AF1628" s="622">
        <v>2025</v>
      </c>
      <c r="AG1628" s="622"/>
    </row>
    <row r="1629" spans="4:33" x14ac:dyDescent="0.25">
      <c r="D1629" s="29"/>
      <c r="E1629" s="566" t="s">
        <v>4</v>
      </c>
      <c r="F1629" s="566"/>
      <c r="G1629" s="566"/>
      <c r="H1629" s="566"/>
      <c r="I1629" s="566"/>
      <c r="J1629" s="566"/>
      <c r="K1629" s="566"/>
      <c r="L1629" s="566"/>
      <c r="M1629" s="566"/>
      <c r="N1629" s="566"/>
      <c r="O1629" s="566"/>
      <c r="P1629" s="10"/>
      <c r="Q1629" s="403"/>
      <c r="R1629" s="410"/>
      <c r="S1629" s="410"/>
      <c r="T1629" s="410"/>
      <c r="U1629" s="410"/>
      <c r="V1629" s="410"/>
      <c r="W1629" s="410"/>
      <c r="X1629" s="410"/>
      <c r="Y1629" s="410"/>
      <c r="Z1629" s="405"/>
      <c r="AA1629" s="410"/>
      <c r="AB1629" s="9"/>
      <c r="AC1629" s="9"/>
      <c r="AD1629" s="9"/>
      <c r="AE1629" s="9"/>
      <c r="AF1629" s="9"/>
      <c r="AG1629" s="9"/>
    </row>
    <row r="1630" spans="4:33" ht="18.75" customHeight="1" x14ac:dyDescent="0.25">
      <c r="D1630" s="29"/>
      <c r="E1630" s="632" t="s">
        <v>5</v>
      </c>
      <c r="F1630" s="632"/>
      <c r="G1630" s="632"/>
      <c r="H1630" s="632"/>
      <c r="I1630" s="632"/>
      <c r="J1630" s="632"/>
      <c r="K1630" s="632"/>
      <c r="L1630" s="632"/>
      <c r="M1630" s="632"/>
      <c r="N1630" s="632"/>
      <c r="O1630" s="632"/>
      <c r="P1630" s="10"/>
      <c r="Q1630" s="403"/>
      <c r="R1630" s="403"/>
      <c r="S1630" s="403"/>
      <c r="T1630" s="403"/>
      <c r="U1630" s="403"/>
      <c r="V1630" s="403"/>
      <c r="W1630" s="403"/>
      <c r="X1630" s="9"/>
      <c r="Y1630" s="9"/>
      <c r="Z1630" s="218"/>
      <c r="AA1630" s="9"/>
      <c r="AB1630" s="9"/>
      <c r="AC1630" s="9"/>
      <c r="AD1630" s="9"/>
      <c r="AE1630" s="9"/>
      <c r="AF1630" s="9"/>
      <c r="AG1630" s="9"/>
    </row>
    <row r="1631" spans="4:33" ht="18" x14ac:dyDescent="0.25">
      <c r="D1631" s="4"/>
      <c r="E1631" s="633"/>
      <c r="F1631" s="633"/>
      <c r="G1631" s="633"/>
      <c r="H1631" s="633"/>
      <c r="I1631" s="633"/>
      <c r="J1631" s="633"/>
      <c r="K1631" s="633"/>
      <c r="L1631" s="633"/>
      <c r="M1631" s="633"/>
      <c r="N1631" s="633"/>
      <c r="O1631" s="633"/>
      <c r="P1631" s="624" t="s">
        <v>6</v>
      </c>
      <c r="Q1631" s="624"/>
      <c r="R1631" s="624"/>
      <c r="S1631" s="624"/>
      <c r="T1631" s="624"/>
      <c r="U1631" s="624"/>
      <c r="V1631" s="624"/>
      <c r="W1631" s="624"/>
      <c r="X1631" s="624"/>
      <c r="Y1631" s="624"/>
      <c r="Z1631" s="625" t="s">
        <v>472</v>
      </c>
      <c r="AA1631" s="625"/>
      <c r="AB1631" s="625"/>
      <c r="AC1631" s="13"/>
      <c r="AD1631" s="13"/>
      <c r="AE1631" s="13"/>
      <c r="AF1631" s="13"/>
      <c r="AG1631" s="13"/>
    </row>
    <row r="1632" spans="4:33" ht="11.25" customHeight="1" x14ac:dyDescent="0.25">
      <c r="D1632" s="218"/>
      <c r="E1632" s="612"/>
      <c r="F1632" s="612"/>
      <c r="G1632" s="612"/>
      <c r="H1632" s="612"/>
      <c r="I1632" s="612"/>
      <c r="J1632" s="612"/>
      <c r="K1632" s="612"/>
      <c r="L1632" s="612"/>
      <c r="M1632" s="612"/>
      <c r="N1632" s="612"/>
      <c r="O1632" s="612"/>
      <c r="P1632" s="14"/>
      <c r="Q1632" s="14"/>
      <c r="R1632" s="405"/>
      <c r="S1632" s="405"/>
      <c r="T1632" s="409"/>
      <c r="U1632" s="11"/>
      <c r="V1632" s="11"/>
      <c r="W1632" s="9"/>
      <c r="X1632" s="9"/>
      <c r="Y1632" s="9"/>
      <c r="Z1632" s="218"/>
      <c r="AA1632" s="9"/>
      <c r="AB1632" s="9"/>
      <c r="AC1632" s="9"/>
      <c r="AD1632" s="9"/>
      <c r="AE1632" s="9"/>
      <c r="AF1632" s="9"/>
      <c r="AG1632" s="9"/>
    </row>
    <row r="1633" spans="4:35" ht="15.75" x14ac:dyDescent="0.25">
      <c r="D1633" s="218"/>
      <c r="E1633" s="14"/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23"/>
      <c r="V1633" s="23"/>
      <c r="W1633" s="613" t="s">
        <v>7</v>
      </c>
      <c r="X1633" s="613"/>
      <c r="Y1633" s="613"/>
      <c r="Z1633" s="613"/>
      <c r="AA1633" s="613"/>
      <c r="AB1633" s="614">
        <f>Y1657</f>
        <v>10482.240000000002</v>
      </c>
      <c r="AC1633" s="614"/>
      <c r="AD1633" s="614"/>
      <c r="AE1633" s="614"/>
      <c r="AF1633" s="614"/>
      <c r="AG1633" s="614"/>
    </row>
    <row r="1634" spans="4:35" ht="15" customHeight="1" x14ac:dyDescent="0.25">
      <c r="D1634" s="5"/>
      <c r="E1634" s="615" t="s">
        <v>8</v>
      </c>
      <c r="F1634" s="615"/>
      <c r="G1634" s="615"/>
      <c r="H1634" s="615"/>
      <c r="I1634" s="615"/>
      <c r="J1634" s="616" t="s">
        <v>9</v>
      </c>
      <c r="K1634" s="616"/>
      <c r="L1634" s="616"/>
      <c r="M1634" s="616"/>
      <c r="N1634" s="616"/>
      <c r="O1634" s="616"/>
      <c r="P1634" s="616"/>
      <c r="Q1634" s="616"/>
      <c r="R1634" s="616"/>
      <c r="S1634" s="410"/>
      <c r="T1634" s="410"/>
      <c r="U1634" s="410"/>
      <c r="V1634" s="410"/>
      <c r="W1634" s="9"/>
      <c r="X1634" s="9"/>
      <c r="Y1634" s="9"/>
      <c r="Z1634" s="218"/>
      <c r="AA1634" s="218"/>
      <c r="AB1634" s="218"/>
      <c r="AC1634" s="9"/>
      <c r="AD1634" s="9"/>
      <c r="AE1634" s="9"/>
      <c r="AF1634" s="9"/>
      <c r="AG1634" s="9"/>
    </row>
    <row r="1635" spans="4:35" ht="18" customHeight="1" x14ac:dyDescent="0.25">
      <c r="D1635" s="6"/>
      <c r="E1635" s="617" t="s">
        <v>10</v>
      </c>
      <c r="F1635" s="617"/>
      <c r="G1635" s="617"/>
      <c r="H1635" s="617"/>
      <c r="I1635" s="617"/>
      <c r="J1635" s="617"/>
      <c r="K1635" s="617"/>
      <c r="L1635" s="618" t="s">
        <v>371</v>
      </c>
      <c r="M1635" s="618"/>
      <c r="N1635" s="618"/>
      <c r="O1635" s="618"/>
      <c r="P1635" s="618"/>
      <c r="Q1635" s="618"/>
      <c r="R1635" s="618"/>
      <c r="S1635" s="618"/>
      <c r="T1635" s="618"/>
      <c r="U1635" s="618"/>
      <c r="V1635" s="618"/>
      <c r="W1635" s="618"/>
      <c r="X1635" s="618"/>
      <c r="Y1635" s="618"/>
      <c r="Z1635" s="551" t="s">
        <v>11</v>
      </c>
      <c r="AA1635" s="551"/>
      <c r="AB1635" s="551"/>
      <c r="AC1635" s="551"/>
      <c r="AD1635" s="626" t="s">
        <v>473</v>
      </c>
      <c r="AE1635" s="626"/>
      <c r="AF1635" s="626"/>
      <c r="AG1635" s="626"/>
    </row>
    <row r="1636" spans="4:35" x14ac:dyDescent="0.25">
      <c r="D1636" s="14"/>
      <c r="E1636" s="617" t="s">
        <v>12</v>
      </c>
      <c r="F1636" s="617"/>
      <c r="G1636" s="617"/>
      <c r="H1636" s="617"/>
      <c r="I1636" s="617"/>
      <c r="J1636" s="551"/>
      <c r="K1636" s="551"/>
      <c r="L1636" s="551"/>
      <c r="M1636" s="551"/>
      <c r="N1636" s="551"/>
      <c r="O1636" s="551"/>
      <c r="P1636" s="551"/>
      <c r="Q1636" s="551"/>
      <c r="R1636" s="551"/>
      <c r="S1636" s="551"/>
      <c r="T1636" s="551"/>
      <c r="U1636" s="551"/>
      <c r="V1636" s="551"/>
      <c r="W1636" s="551"/>
      <c r="X1636" s="551"/>
      <c r="Y1636" s="405"/>
      <c r="Z1636" s="551" t="s">
        <v>11</v>
      </c>
      <c r="AA1636" s="551"/>
      <c r="AB1636" s="551"/>
      <c r="AC1636" s="551"/>
      <c r="AD1636" s="619"/>
      <c r="AE1636" s="619"/>
      <c r="AF1636" s="619"/>
      <c r="AG1636" s="619"/>
    </row>
    <row r="1637" spans="4:35" ht="15.75" x14ac:dyDescent="0.25">
      <c r="D1637" s="3"/>
      <c r="E1637" s="583" t="s">
        <v>13</v>
      </c>
      <c r="F1637" s="583"/>
      <c r="G1637" s="583"/>
      <c r="H1637" s="583"/>
      <c r="I1637" s="583"/>
      <c r="J1637" s="584" t="s">
        <v>474</v>
      </c>
      <c r="K1637" s="584"/>
      <c r="L1637" s="584"/>
      <c r="M1637" s="584"/>
      <c r="N1637" s="584"/>
      <c r="O1637" s="584"/>
      <c r="P1637" s="584"/>
      <c r="Q1637" s="584"/>
      <c r="R1637" s="584"/>
      <c r="S1637" s="584"/>
      <c r="T1637" s="584"/>
      <c r="U1637" s="584"/>
      <c r="V1637" s="584"/>
      <c r="W1637" s="584"/>
      <c r="X1637" s="584"/>
      <c r="Y1637" s="584"/>
      <c r="Z1637" s="584"/>
      <c r="AA1637" s="584"/>
      <c r="AB1637" s="584"/>
      <c r="AC1637" s="584"/>
      <c r="AD1637" s="584"/>
      <c r="AE1637" s="584"/>
      <c r="AF1637" s="584"/>
      <c r="AG1637" s="584"/>
    </row>
    <row r="1638" spans="4:35" x14ac:dyDescent="0.25">
      <c r="D1638" s="218"/>
      <c r="E1638" s="551" t="s">
        <v>14</v>
      </c>
      <c r="F1638" s="551"/>
      <c r="G1638" s="551"/>
      <c r="H1638" s="551"/>
      <c r="I1638" s="551"/>
      <c r="J1638" s="649" t="s">
        <v>488</v>
      </c>
      <c r="K1638" s="649"/>
      <c r="L1638" s="649"/>
      <c r="M1638" s="649"/>
      <c r="N1638" s="649"/>
      <c r="O1638" s="649"/>
      <c r="P1638" s="649"/>
      <c r="Q1638" s="649"/>
      <c r="R1638" s="649"/>
      <c r="S1638" s="649"/>
      <c r="T1638" s="649"/>
      <c r="U1638" s="649"/>
      <c r="V1638" s="649"/>
      <c r="W1638" s="649"/>
      <c r="X1638" s="649"/>
      <c r="Y1638" s="649"/>
      <c r="Z1638" s="649"/>
      <c r="AA1638" s="649"/>
      <c r="AB1638" s="649"/>
      <c r="AC1638" s="649"/>
      <c r="AD1638" s="649"/>
      <c r="AE1638" s="649"/>
      <c r="AF1638" s="649"/>
      <c r="AG1638" s="649"/>
    </row>
    <row r="1639" spans="4:35" ht="13.5" customHeight="1" x14ac:dyDescent="0.25">
      <c r="D1639" s="218"/>
      <c r="E1639" s="404"/>
      <c r="F1639" s="405"/>
      <c r="G1639" s="405"/>
      <c r="H1639" s="405"/>
      <c r="I1639" s="405"/>
      <c r="J1639" s="649"/>
      <c r="K1639" s="649"/>
      <c r="L1639" s="649"/>
      <c r="M1639" s="649"/>
      <c r="N1639" s="649"/>
      <c r="O1639" s="649"/>
      <c r="P1639" s="649"/>
      <c r="Q1639" s="649"/>
      <c r="R1639" s="649"/>
      <c r="S1639" s="649"/>
      <c r="T1639" s="649"/>
      <c r="U1639" s="649"/>
      <c r="V1639" s="649"/>
      <c r="W1639" s="649"/>
      <c r="X1639" s="649"/>
      <c r="Y1639" s="649"/>
      <c r="Z1639" s="649"/>
      <c r="AA1639" s="649"/>
      <c r="AB1639" s="649"/>
      <c r="AC1639" s="649"/>
      <c r="AD1639" s="649"/>
      <c r="AE1639" s="649"/>
      <c r="AF1639" s="649"/>
      <c r="AG1639" s="649"/>
    </row>
    <row r="1640" spans="4:35" ht="15.75" x14ac:dyDescent="0.25">
      <c r="D1640" s="218"/>
      <c r="E1640" s="403"/>
      <c r="F1640" s="403"/>
      <c r="G1640" s="403"/>
      <c r="H1640" s="403"/>
      <c r="I1640" s="403"/>
      <c r="J1640" s="403"/>
      <c r="K1640" s="403"/>
      <c r="L1640" s="403"/>
      <c r="M1640" s="574"/>
      <c r="N1640" s="574"/>
      <c r="O1640" s="574"/>
      <c r="P1640" s="574"/>
      <c r="Q1640" s="574"/>
      <c r="R1640" s="574"/>
      <c r="S1640" s="574"/>
      <c r="T1640" s="574"/>
      <c r="U1640" s="574"/>
      <c r="V1640" s="574"/>
      <c r="W1640" s="574"/>
      <c r="X1640" s="574"/>
      <c r="Y1640" s="574"/>
      <c r="Z1640" s="574"/>
      <c r="AA1640" s="411"/>
      <c r="AB1640" s="575"/>
      <c r="AC1640" s="575"/>
      <c r="AD1640" s="575"/>
      <c r="AE1640" s="575"/>
      <c r="AF1640" s="575"/>
      <c r="AG1640" s="575"/>
    </row>
    <row r="1641" spans="4:35" ht="12.75" customHeight="1" x14ac:dyDescent="0.25">
      <c r="D1641" s="218"/>
      <c r="E1641" s="586" t="s">
        <v>15</v>
      </c>
      <c r="F1641" s="586"/>
      <c r="G1641" s="586"/>
      <c r="H1641" s="586"/>
      <c r="I1641" s="586"/>
      <c r="J1641" s="586"/>
      <c r="K1641" s="586"/>
      <c r="L1641" s="586"/>
      <c r="M1641" s="586"/>
      <c r="N1641" s="586"/>
      <c r="O1641" s="586"/>
      <c r="P1641" s="586"/>
      <c r="Q1641" s="586"/>
      <c r="R1641" s="586"/>
      <c r="S1641" s="586"/>
      <c r="T1641" s="586"/>
      <c r="U1641" s="586"/>
      <c r="V1641" s="586"/>
      <c r="W1641" s="586"/>
      <c r="X1641" s="586"/>
      <c r="Y1641" s="586"/>
      <c r="Z1641" s="586"/>
      <c r="AA1641" s="586"/>
      <c r="AB1641" s="586"/>
      <c r="AC1641" s="586"/>
      <c r="AD1641" s="586"/>
      <c r="AE1641" s="586"/>
      <c r="AF1641" s="586"/>
      <c r="AG1641" s="586"/>
    </row>
    <row r="1642" spans="4:35" x14ac:dyDescent="0.25">
      <c r="D1642" s="404"/>
      <c r="E1642" s="9"/>
      <c r="F1642" s="587" t="s">
        <v>38</v>
      </c>
      <c r="G1642" s="587"/>
      <c r="H1642" s="587"/>
      <c r="I1642" s="588" t="s">
        <v>39</v>
      </c>
      <c r="J1642" s="588"/>
      <c r="K1642" s="588"/>
      <c r="L1642" s="587" t="s">
        <v>40</v>
      </c>
      <c r="M1642" s="587"/>
      <c r="N1642" s="587"/>
      <c r="O1642" s="587"/>
      <c r="P1642" s="587"/>
      <c r="Q1642" s="587"/>
      <c r="R1642" s="589"/>
      <c r="S1642" s="589"/>
      <c r="T1642" s="589"/>
      <c r="U1642" s="589"/>
      <c r="V1642" s="410"/>
      <c r="W1642" s="590" t="s">
        <v>16</v>
      </c>
      <c r="X1642" s="590"/>
      <c r="Y1642" s="590"/>
      <c r="Z1642" s="405"/>
      <c r="AA1642" s="405"/>
      <c r="AB1642" s="591" t="s">
        <v>17</v>
      </c>
      <c r="AC1642" s="591"/>
      <c r="AD1642" s="591"/>
      <c r="AE1642" s="591"/>
      <c r="AF1642" s="591"/>
      <c r="AG1642" s="591"/>
    </row>
    <row r="1643" spans="4:35" x14ac:dyDescent="0.25">
      <c r="D1643" s="403"/>
      <c r="E1643" s="218"/>
      <c r="F1643" s="592">
        <f>+AI1649*0.001</f>
        <v>10.197490000000002</v>
      </c>
      <c r="G1643" s="593"/>
      <c r="H1643" s="594"/>
      <c r="I1643" s="629"/>
      <c r="J1643" s="630"/>
      <c r="K1643" s="631"/>
      <c r="L1643" s="629"/>
      <c r="M1643" s="630"/>
      <c r="N1643" s="631"/>
      <c r="O1643" s="592"/>
      <c r="P1643" s="593"/>
      <c r="Q1643" s="594"/>
      <c r="R1643" s="592"/>
      <c r="S1643" s="593"/>
      <c r="T1643" s="593"/>
      <c r="U1643" s="594"/>
      <c r="V1643" s="100"/>
      <c r="W1643" s="595">
        <f>+Y1650*75%</f>
        <v>213.5625</v>
      </c>
      <c r="X1643" s="596"/>
      <c r="Y1643" s="597"/>
      <c r="Z1643" s="413"/>
      <c r="AA1643" s="15"/>
      <c r="AB1643" s="592">
        <f>+F1643+W1643</f>
        <v>223.75999000000002</v>
      </c>
      <c r="AC1643" s="593"/>
      <c r="AD1643" s="593"/>
      <c r="AE1643" s="593"/>
      <c r="AF1643" s="593"/>
      <c r="AG1643" s="594"/>
    </row>
    <row r="1644" spans="4:35" ht="15.75" x14ac:dyDescent="0.25">
      <c r="D1644" s="20"/>
      <c r="E1644" s="409"/>
      <c r="F1644" s="409"/>
      <c r="G1644" s="409"/>
      <c r="H1644" s="409"/>
      <c r="I1644" s="409"/>
      <c r="J1644" s="409"/>
      <c r="K1644" s="409"/>
      <c r="L1644" s="409"/>
      <c r="M1644" s="409"/>
      <c r="N1644" s="409"/>
      <c r="O1644" s="409"/>
      <c r="P1644" s="409"/>
      <c r="Q1644" s="409"/>
      <c r="R1644" s="409"/>
      <c r="S1644" s="409"/>
      <c r="T1644" s="409"/>
      <c r="U1644" s="409"/>
      <c r="V1644" s="598" t="s">
        <v>18</v>
      </c>
      <c r="W1644" s="598"/>
      <c r="X1644" s="598"/>
      <c r="Y1644" s="598"/>
      <c r="Z1644" s="598"/>
      <c r="AA1644" s="599"/>
      <c r="AB1644" s="600">
        <f>+Y1657-AB1643</f>
        <v>10258.480010000001</v>
      </c>
      <c r="AC1644" s="601"/>
      <c r="AD1644" s="601"/>
      <c r="AE1644" s="601"/>
      <c r="AF1644" s="601"/>
      <c r="AG1644" s="602"/>
    </row>
    <row r="1645" spans="4:35" x14ac:dyDescent="0.25">
      <c r="D1645" s="9"/>
      <c r="E1645" s="9"/>
      <c r="F1645" s="9"/>
      <c r="G1645" s="9"/>
      <c r="H1645" s="9"/>
      <c r="I1645" s="603" t="s">
        <v>19</v>
      </c>
      <c r="J1645" s="603"/>
      <c r="K1645" s="603"/>
      <c r="L1645" s="603"/>
      <c r="M1645" s="603"/>
      <c r="N1645" s="603"/>
      <c r="O1645" s="603"/>
      <c r="P1645" s="603"/>
      <c r="Q1645" s="603"/>
      <c r="R1645" s="603"/>
      <c r="S1645" s="603"/>
      <c r="T1645" s="603"/>
      <c r="U1645" s="603"/>
      <c r="V1645" s="603"/>
      <c r="W1645" s="603"/>
      <c r="X1645" s="603"/>
      <c r="Y1645" s="604"/>
      <c r="Z1645" s="604"/>
      <c r="AA1645" s="604"/>
      <c r="AB1645" s="604"/>
      <c r="AC1645" s="604"/>
      <c r="AD1645" s="604"/>
      <c r="AE1645" s="604"/>
      <c r="AF1645" s="9"/>
      <c r="AG1645" s="9"/>
    </row>
    <row r="1646" spans="4:35" x14ac:dyDescent="0.25">
      <c r="D1646" s="218"/>
      <c r="E1646" s="9"/>
      <c r="F1646" s="9"/>
      <c r="G1646" s="9"/>
      <c r="H1646" s="9"/>
      <c r="I1646" s="567" t="s">
        <v>20</v>
      </c>
      <c r="J1646" s="568"/>
      <c r="K1646" s="567" t="s">
        <v>21</v>
      </c>
      <c r="L1646" s="568"/>
      <c r="M1646" s="567" t="s">
        <v>22</v>
      </c>
      <c r="N1646" s="568"/>
      <c r="O1646" s="567" t="s">
        <v>23</v>
      </c>
      <c r="P1646" s="568"/>
      <c r="Q1646" s="567" t="s">
        <v>24</v>
      </c>
      <c r="R1646" s="568"/>
      <c r="S1646" s="567" t="s">
        <v>25</v>
      </c>
      <c r="T1646" s="568"/>
      <c r="U1646" s="569" t="s">
        <v>26</v>
      </c>
      <c r="V1646" s="570"/>
      <c r="W1646" s="569" t="s">
        <v>47</v>
      </c>
      <c r="X1646" s="570"/>
      <c r="Y1646" s="571" t="s">
        <v>27</v>
      </c>
      <c r="Z1646" s="572"/>
      <c r="AA1646" s="572"/>
      <c r="AB1646" s="572"/>
      <c r="AC1646" s="572"/>
      <c r="AD1646" s="572"/>
      <c r="AE1646" s="573"/>
      <c r="AF1646" s="16"/>
      <c r="AG1646" s="16"/>
    </row>
    <row r="1647" spans="4:35" ht="15.75" x14ac:dyDescent="0.25">
      <c r="D1647" s="409"/>
      <c r="E1647" s="9"/>
      <c r="F1647" s="9"/>
      <c r="G1647" s="9"/>
      <c r="H1647" s="9"/>
      <c r="I1647" s="529"/>
      <c r="J1647" s="530"/>
      <c r="K1647" s="529"/>
      <c r="L1647" s="530"/>
      <c r="M1647" s="529"/>
      <c r="N1647" s="530"/>
      <c r="O1647" s="529" t="s">
        <v>359</v>
      </c>
      <c r="P1647" s="530"/>
      <c r="Q1647" s="562" t="s">
        <v>59</v>
      </c>
      <c r="R1647" s="563"/>
      <c r="S1647" s="562" t="s">
        <v>35</v>
      </c>
      <c r="T1647" s="563"/>
      <c r="U1647" s="562" t="s">
        <v>28</v>
      </c>
      <c r="V1647" s="563"/>
      <c r="W1647" s="529"/>
      <c r="X1647" s="530"/>
      <c r="Y1647" s="531">
        <v>1779.68</v>
      </c>
      <c r="Z1647" s="532"/>
      <c r="AA1647" s="532"/>
      <c r="AB1647" s="532"/>
      <c r="AC1647" s="532"/>
      <c r="AD1647" s="532"/>
      <c r="AE1647" s="533"/>
      <c r="AF1647" s="16"/>
      <c r="AG1647" s="16"/>
      <c r="AI1647" s="148">
        <f>+Y1647+Y1648+Y1649</f>
        <v>10197.490000000002</v>
      </c>
    </row>
    <row r="1648" spans="4:35" ht="15.75" x14ac:dyDescent="0.25">
      <c r="D1648" s="9"/>
      <c r="E1648" s="9"/>
      <c r="F1648" s="9"/>
      <c r="G1648" s="9"/>
      <c r="H1648" s="9"/>
      <c r="I1648" s="562"/>
      <c r="J1648" s="563"/>
      <c r="K1648" s="562"/>
      <c r="L1648" s="563"/>
      <c r="M1648" s="562"/>
      <c r="N1648" s="563"/>
      <c r="O1648" s="529" t="s">
        <v>359</v>
      </c>
      <c r="P1648" s="530"/>
      <c r="Q1648" s="562" t="s">
        <v>60</v>
      </c>
      <c r="R1648" s="563"/>
      <c r="S1648" s="562" t="s">
        <v>57</v>
      </c>
      <c r="T1648" s="563"/>
      <c r="U1648" s="562" t="s">
        <v>28</v>
      </c>
      <c r="V1648" s="563"/>
      <c r="W1648" s="529"/>
      <c r="X1648" s="530"/>
      <c r="Y1648" s="531">
        <v>8302.4500000000007</v>
      </c>
      <c r="Z1648" s="532"/>
      <c r="AA1648" s="532"/>
      <c r="AB1648" s="532"/>
      <c r="AC1648" s="532"/>
      <c r="AD1648" s="532"/>
      <c r="AE1648" s="533"/>
      <c r="AF1648" s="16"/>
      <c r="AG1648" s="16"/>
    </row>
    <row r="1649" spans="4:35" ht="15.75" x14ac:dyDescent="0.25">
      <c r="D1649" s="9"/>
      <c r="E1649" s="9"/>
      <c r="F1649" s="9"/>
      <c r="G1649" s="9"/>
      <c r="H1649" s="9"/>
      <c r="I1649" s="562"/>
      <c r="J1649" s="563"/>
      <c r="K1649" s="562"/>
      <c r="L1649" s="563"/>
      <c r="M1649" s="562"/>
      <c r="N1649" s="563"/>
      <c r="O1649" s="529" t="s">
        <v>359</v>
      </c>
      <c r="P1649" s="530"/>
      <c r="Q1649" s="562" t="s">
        <v>58</v>
      </c>
      <c r="R1649" s="563"/>
      <c r="S1649" s="562" t="s">
        <v>57</v>
      </c>
      <c r="T1649" s="563"/>
      <c r="U1649" s="562" t="s">
        <v>28</v>
      </c>
      <c r="V1649" s="563"/>
      <c r="W1649" s="529"/>
      <c r="X1649" s="530"/>
      <c r="Y1649" s="531">
        <v>115.36</v>
      </c>
      <c r="Z1649" s="532"/>
      <c r="AA1649" s="532"/>
      <c r="AB1649" s="532"/>
      <c r="AC1649" s="532"/>
      <c r="AD1649" s="532"/>
      <c r="AE1649" s="533"/>
      <c r="AF1649" s="16"/>
      <c r="AG1649" s="16"/>
      <c r="AI1649" s="148">
        <f>+Y1647+Y1648+Y1649</f>
        <v>10197.490000000002</v>
      </c>
    </row>
    <row r="1650" spans="4:35" ht="15.75" x14ac:dyDescent="0.25">
      <c r="D1650" s="9"/>
      <c r="E1650" s="9"/>
      <c r="F1650" s="9"/>
      <c r="G1650" s="9"/>
      <c r="H1650" s="9"/>
      <c r="I1650" s="562"/>
      <c r="J1650" s="563"/>
      <c r="K1650" s="562"/>
      <c r="L1650" s="563"/>
      <c r="M1650" s="562"/>
      <c r="N1650" s="563"/>
      <c r="O1650" s="529" t="s">
        <v>294</v>
      </c>
      <c r="P1650" s="530"/>
      <c r="Q1650" s="562" t="s">
        <v>37</v>
      </c>
      <c r="R1650" s="563"/>
      <c r="S1650" s="562" t="s">
        <v>35</v>
      </c>
      <c r="T1650" s="563"/>
      <c r="U1650" s="562" t="s">
        <v>28</v>
      </c>
      <c r="V1650" s="563"/>
      <c r="W1650" s="529"/>
      <c r="X1650" s="530"/>
      <c r="Y1650" s="531">
        <v>284.75</v>
      </c>
      <c r="Z1650" s="532"/>
      <c r="AA1650" s="532"/>
      <c r="AB1650" s="532"/>
      <c r="AC1650" s="532"/>
      <c r="AD1650" s="532"/>
      <c r="AE1650" s="533"/>
      <c r="AF1650" s="16"/>
      <c r="AG1650" s="16"/>
    </row>
    <row r="1651" spans="4:35" ht="15.75" x14ac:dyDescent="0.25">
      <c r="D1651" s="9"/>
      <c r="E1651" s="9"/>
      <c r="F1651" s="9"/>
      <c r="G1651" s="9"/>
      <c r="H1651" s="9"/>
      <c r="I1651" s="562"/>
      <c r="J1651" s="563"/>
      <c r="K1651" s="562"/>
      <c r="L1651" s="563"/>
      <c r="M1651" s="562"/>
      <c r="N1651" s="563"/>
      <c r="O1651" s="529"/>
      <c r="P1651" s="530"/>
      <c r="Q1651" s="529"/>
      <c r="R1651" s="530"/>
      <c r="S1651" s="529"/>
      <c r="T1651" s="530"/>
      <c r="U1651" s="529"/>
      <c r="V1651" s="530"/>
      <c r="W1651" s="529"/>
      <c r="X1651" s="530"/>
      <c r="Y1651" s="531"/>
      <c r="Z1651" s="532"/>
      <c r="AA1651" s="532"/>
      <c r="AB1651" s="532"/>
      <c r="AC1651" s="532"/>
      <c r="AD1651" s="532"/>
      <c r="AE1651" s="533"/>
      <c r="AF1651" s="16"/>
      <c r="AG1651" s="16"/>
    </row>
    <row r="1652" spans="4:35" ht="15.75" x14ac:dyDescent="0.25">
      <c r="D1652" s="9"/>
      <c r="E1652" s="9"/>
      <c r="F1652" s="9"/>
      <c r="G1652" s="9"/>
      <c r="H1652" s="9"/>
      <c r="I1652" s="562"/>
      <c r="J1652" s="563"/>
      <c r="K1652" s="562"/>
      <c r="L1652" s="563"/>
      <c r="M1652" s="562"/>
      <c r="N1652" s="563"/>
      <c r="O1652" s="529"/>
      <c r="P1652" s="530"/>
      <c r="Q1652" s="529"/>
      <c r="R1652" s="530"/>
      <c r="S1652" s="529"/>
      <c r="T1652" s="530"/>
      <c r="U1652" s="529"/>
      <c r="V1652" s="530"/>
      <c r="W1652" s="529"/>
      <c r="X1652" s="530"/>
      <c r="Y1652" s="531"/>
      <c r="Z1652" s="532"/>
      <c r="AA1652" s="532"/>
      <c r="AB1652" s="532"/>
      <c r="AC1652" s="532"/>
      <c r="AD1652" s="532"/>
      <c r="AE1652" s="533"/>
      <c r="AF1652" s="16"/>
      <c r="AG1652" s="16"/>
    </row>
    <row r="1653" spans="4:35" ht="15.75" x14ac:dyDescent="0.25">
      <c r="D1653" s="9"/>
      <c r="E1653" s="9"/>
      <c r="F1653" s="9"/>
      <c r="G1653" s="9"/>
      <c r="H1653" s="9"/>
      <c r="I1653" s="562"/>
      <c r="J1653" s="563"/>
      <c r="K1653" s="562"/>
      <c r="L1653" s="563"/>
      <c r="M1653" s="562"/>
      <c r="N1653" s="563"/>
      <c r="O1653" s="529"/>
      <c r="P1653" s="530"/>
      <c r="Q1653" s="529"/>
      <c r="R1653" s="530"/>
      <c r="S1653" s="529"/>
      <c r="T1653" s="530"/>
      <c r="U1653" s="529"/>
      <c r="V1653" s="530"/>
      <c r="W1653" s="529"/>
      <c r="X1653" s="530"/>
      <c r="Y1653" s="531"/>
      <c r="Z1653" s="532"/>
      <c r="AA1653" s="532"/>
      <c r="AB1653" s="532"/>
      <c r="AC1653" s="532"/>
      <c r="AD1653" s="532"/>
      <c r="AE1653" s="533"/>
      <c r="AF1653" s="16"/>
      <c r="AG1653" s="16"/>
    </row>
    <row r="1654" spans="4:35" ht="15.75" x14ac:dyDescent="0.25">
      <c r="D1654" s="9"/>
      <c r="E1654" s="9"/>
      <c r="F1654" s="9"/>
      <c r="G1654" s="9"/>
      <c r="H1654" s="9"/>
      <c r="I1654" s="529"/>
      <c r="J1654" s="530"/>
      <c r="K1654" s="529"/>
      <c r="L1654" s="530"/>
      <c r="M1654" s="529"/>
      <c r="N1654" s="530"/>
      <c r="O1654" s="529"/>
      <c r="P1654" s="530"/>
      <c r="Q1654" s="529"/>
      <c r="R1654" s="530"/>
      <c r="S1654" s="529"/>
      <c r="T1654" s="530"/>
      <c r="U1654" s="529"/>
      <c r="V1654" s="530"/>
      <c r="W1654" s="529"/>
      <c r="X1654" s="530"/>
      <c r="Y1654" s="531"/>
      <c r="Z1654" s="532"/>
      <c r="AA1654" s="532"/>
      <c r="AB1654" s="532"/>
      <c r="AC1654" s="532"/>
      <c r="AD1654" s="532"/>
      <c r="AE1654" s="533"/>
      <c r="AF1654" s="16"/>
      <c r="AG1654" s="16"/>
    </row>
    <row r="1655" spans="4:35" ht="15.75" x14ac:dyDescent="0.25">
      <c r="D1655" s="9"/>
      <c r="E1655" s="9"/>
      <c r="F1655" s="9"/>
      <c r="G1655" s="9"/>
      <c r="H1655" s="9"/>
      <c r="I1655" s="529"/>
      <c r="J1655" s="530"/>
      <c r="K1655" s="529"/>
      <c r="L1655" s="530"/>
      <c r="M1655" s="529"/>
      <c r="N1655" s="530"/>
      <c r="O1655" s="529"/>
      <c r="P1655" s="530"/>
      <c r="Q1655" s="529"/>
      <c r="R1655" s="530"/>
      <c r="S1655" s="529"/>
      <c r="T1655" s="530"/>
      <c r="U1655" s="529"/>
      <c r="V1655" s="530"/>
      <c r="W1655" s="529"/>
      <c r="X1655" s="530"/>
      <c r="Y1655" s="531"/>
      <c r="Z1655" s="532"/>
      <c r="AA1655" s="532"/>
      <c r="AB1655" s="532"/>
      <c r="AC1655" s="532"/>
      <c r="AD1655" s="532"/>
      <c r="AE1655" s="533"/>
      <c r="AF1655" s="16"/>
      <c r="AG1655" s="16"/>
    </row>
    <row r="1656" spans="4:35" ht="15.75" x14ac:dyDescent="0.25">
      <c r="D1656" s="9"/>
      <c r="E1656" s="9"/>
      <c r="F1656" s="9"/>
      <c r="G1656" s="9"/>
      <c r="H1656" s="9"/>
      <c r="I1656" s="529"/>
      <c r="J1656" s="530"/>
      <c r="K1656" s="529"/>
      <c r="L1656" s="530"/>
      <c r="M1656" s="529"/>
      <c r="N1656" s="530"/>
      <c r="O1656" s="529"/>
      <c r="P1656" s="530"/>
      <c r="Q1656" s="529"/>
      <c r="R1656" s="530"/>
      <c r="S1656" s="529"/>
      <c r="T1656" s="530"/>
      <c r="U1656" s="529"/>
      <c r="V1656" s="530"/>
      <c r="W1656" s="529"/>
      <c r="X1656" s="530"/>
      <c r="Y1656" s="531"/>
      <c r="Z1656" s="532"/>
      <c r="AA1656" s="532"/>
      <c r="AB1656" s="532"/>
      <c r="AC1656" s="532"/>
      <c r="AD1656" s="532"/>
      <c r="AE1656" s="533"/>
      <c r="AF1656" s="16"/>
      <c r="AG1656" s="16"/>
    </row>
    <row r="1657" spans="4:35" ht="16.5" thickBot="1" x14ac:dyDescent="0.3">
      <c r="D1657" s="9"/>
      <c r="E1657" s="9"/>
      <c r="F1657" s="9"/>
      <c r="G1657" s="9"/>
      <c r="H1657" s="9"/>
      <c r="I1657" s="534"/>
      <c r="J1657" s="535"/>
      <c r="K1657" s="534"/>
      <c r="L1657" s="535"/>
      <c r="M1657" s="534"/>
      <c r="N1657" s="535"/>
      <c r="O1657" s="534"/>
      <c r="P1657" s="535"/>
      <c r="Q1657" s="534"/>
      <c r="R1657" s="535"/>
      <c r="S1657" s="536"/>
      <c r="T1657" s="537"/>
      <c r="U1657" s="538" t="s">
        <v>29</v>
      </c>
      <c r="V1657" s="539"/>
      <c r="W1657" s="539"/>
      <c r="X1657" s="540"/>
      <c r="Y1657" s="541">
        <f>SUM(Y1647:AE1656)</f>
        <v>10482.240000000002</v>
      </c>
      <c r="Z1657" s="542"/>
      <c r="AA1657" s="542"/>
      <c r="AB1657" s="542"/>
      <c r="AC1657" s="542"/>
      <c r="AD1657" s="542"/>
      <c r="AE1657" s="543"/>
      <c r="AF1657" s="9"/>
      <c r="AG1657" s="16"/>
    </row>
    <row r="1658" spans="4:35" ht="15.75" thickBot="1" x14ac:dyDescent="0.3">
      <c r="D1658" s="9"/>
      <c r="E1658" s="9"/>
      <c r="F1658" s="9"/>
      <c r="G1658" s="9"/>
      <c r="H1658" s="544" t="s">
        <v>30</v>
      </c>
      <c r="I1658" s="545"/>
      <c r="J1658" s="545"/>
      <c r="K1658" s="545"/>
      <c r="L1658" s="545"/>
      <c r="M1658" s="545"/>
      <c r="N1658" s="545"/>
      <c r="O1658" s="545"/>
      <c r="P1658" s="545"/>
      <c r="Q1658" s="545"/>
      <c r="R1658" s="545"/>
      <c r="S1658" s="546"/>
      <c r="T1658" s="22"/>
      <c r="U1658" s="544" t="s">
        <v>31</v>
      </c>
      <c r="V1658" s="545"/>
      <c r="W1658" s="545"/>
      <c r="X1658" s="545"/>
      <c r="Y1658" s="545"/>
      <c r="Z1658" s="545"/>
      <c r="AA1658" s="545"/>
      <c r="AB1658" s="545"/>
      <c r="AC1658" s="545"/>
      <c r="AD1658" s="545"/>
      <c r="AE1658" s="545"/>
      <c r="AF1658" s="546"/>
      <c r="AG1658" s="16"/>
    </row>
    <row r="1659" spans="4:35" x14ac:dyDescent="0.25">
      <c r="D1659" s="9"/>
      <c r="E1659" s="218"/>
      <c r="F1659" s="218"/>
      <c r="G1659" s="218"/>
      <c r="H1659" s="547"/>
      <c r="I1659" s="548"/>
      <c r="J1659" s="548"/>
      <c r="K1659" s="548"/>
      <c r="L1659" s="548"/>
      <c r="M1659" s="548"/>
      <c r="N1659" s="548"/>
      <c r="O1659" s="548"/>
      <c r="P1659" s="548"/>
      <c r="Q1659" s="548"/>
      <c r="R1659" s="548"/>
      <c r="S1659" s="549"/>
      <c r="T1659" s="405"/>
      <c r="U1659" s="547"/>
      <c r="V1659" s="548"/>
      <c r="W1659" s="548"/>
      <c r="X1659" s="548"/>
      <c r="Y1659" s="548"/>
      <c r="Z1659" s="548"/>
      <c r="AA1659" s="548"/>
      <c r="AB1659" s="548"/>
      <c r="AC1659" s="548"/>
      <c r="AD1659" s="548"/>
      <c r="AE1659" s="548"/>
      <c r="AF1659" s="549"/>
      <c r="AG1659" s="15"/>
    </row>
    <row r="1660" spans="4:35" x14ac:dyDescent="0.25">
      <c r="D1660" s="9"/>
      <c r="E1660" s="218"/>
      <c r="F1660" s="218"/>
      <c r="G1660" s="218"/>
      <c r="H1660" s="550"/>
      <c r="I1660" s="551"/>
      <c r="J1660" s="551"/>
      <c r="K1660" s="551"/>
      <c r="L1660" s="551"/>
      <c r="M1660" s="551"/>
      <c r="N1660" s="551"/>
      <c r="O1660" s="551"/>
      <c r="P1660" s="551"/>
      <c r="Q1660" s="551"/>
      <c r="R1660" s="551"/>
      <c r="S1660" s="552"/>
      <c r="T1660" s="405"/>
      <c r="U1660" s="550"/>
      <c r="V1660" s="551"/>
      <c r="W1660" s="551"/>
      <c r="X1660" s="551"/>
      <c r="Y1660" s="551"/>
      <c r="Z1660" s="551"/>
      <c r="AA1660" s="551"/>
      <c r="AB1660" s="551"/>
      <c r="AC1660" s="551"/>
      <c r="AD1660" s="551"/>
      <c r="AE1660" s="551"/>
      <c r="AF1660" s="552"/>
      <c r="AG1660" s="15"/>
    </row>
    <row r="1661" spans="4:35" x14ac:dyDescent="0.25">
      <c r="D1661" s="9"/>
      <c r="E1661" s="218"/>
      <c r="F1661" s="218"/>
      <c r="G1661" s="218"/>
      <c r="H1661" s="550"/>
      <c r="I1661" s="551"/>
      <c r="J1661" s="551"/>
      <c r="K1661" s="551"/>
      <c r="L1661" s="551"/>
      <c r="M1661" s="551"/>
      <c r="N1661" s="551"/>
      <c r="O1661" s="551"/>
      <c r="P1661" s="551"/>
      <c r="Q1661" s="551"/>
      <c r="R1661" s="551"/>
      <c r="S1661" s="552"/>
      <c r="T1661" s="405"/>
      <c r="U1661" s="550"/>
      <c r="V1661" s="551"/>
      <c r="W1661" s="551"/>
      <c r="X1661" s="551"/>
      <c r="Y1661" s="551"/>
      <c r="Z1661" s="551"/>
      <c r="AA1661" s="551"/>
      <c r="AB1661" s="551"/>
      <c r="AC1661" s="551"/>
      <c r="AD1661" s="551"/>
      <c r="AE1661" s="551"/>
      <c r="AF1661" s="552"/>
      <c r="AG1661" s="15"/>
    </row>
    <row r="1662" spans="4:35" ht="15.75" thickBot="1" x14ac:dyDescent="0.3">
      <c r="D1662" s="9"/>
      <c r="E1662" s="218"/>
      <c r="F1662" s="218"/>
      <c r="G1662" s="218"/>
      <c r="H1662" s="553"/>
      <c r="I1662" s="554"/>
      <c r="J1662" s="554"/>
      <c r="K1662" s="554"/>
      <c r="L1662" s="554"/>
      <c r="M1662" s="554"/>
      <c r="N1662" s="554"/>
      <c r="O1662" s="554"/>
      <c r="P1662" s="554"/>
      <c r="Q1662" s="554"/>
      <c r="R1662" s="554"/>
      <c r="S1662" s="555"/>
      <c r="T1662" s="405"/>
      <c r="U1662" s="553"/>
      <c r="V1662" s="554"/>
      <c r="W1662" s="554"/>
      <c r="X1662" s="554"/>
      <c r="Y1662" s="554"/>
      <c r="Z1662" s="554"/>
      <c r="AA1662" s="554"/>
      <c r="AB1662" s="554"/>
      <c r="AC1662" s="554"/>
      <c r="AD1662" s="554"/>
      <c r="AE1662" s="554"/>
      <c r="AF1662" s="555"/>
      <c r="AG1662" s="15"/>
    </row>
    <row r="1663" spans="4:35" ht="15.75" thickBot="1" x14ac:dyDescent="0.3">
      <c r="D1663" s="9"/>
      <c r="E1663" s="218"/>
      <c r="F1663" s="218"/>
      <c r="G1663" s="218"/>
      <c r="H1663" s="517" t="s">
        <v>32</v>
      </c>
      <c r="I1663" s="518"/>
      <c r="J1663" s="518"/>
      <c r="K1663" s="519">
        <v>45688</v>
      </c>
      <c r="L1663" s="519"/>
      <c r="M1663" s="519"/>
      <c r="N1663" s="519"/>
      <c r="O1663" s="519"/>
      <c r="P1663" s="519"/>
      <c r="Q1663" s="519"/>
      <c r="R1663" s="519"/>
      <c r="S1663" s="520"/>
      <c r="T1663" s="405"/>
      <c r="U1663" s="517" t="s">
        <v>32</v>
      </c>
      <c r="V1663" s="518"/>
      <c r="W1663" s="518"/>
      <c r="X1663" s="521"/>
      <c r="Y1663" s="521"/>
      <c r="Z1663" s="521"/>
      <c r="AA1663" s="521"/>
      <c r="AB1663" s="521"/>
      <c r="AC1663" s="521"/>
      <c r="AD1663" s="521"/>
      <c r="AE1663" s="521"/>
      <c r="AF1663" s="522"/>
      <c r="AG1663" s="15"/>
    </row>
    <row r="1664" spans="4:35" ht="15.75" thickBot="1" x14ac:dyDescent="0.3">
      <c r="D1664" s="218"/>
      <c r="E1664" s="218"/>
      <c r="F1664" s="218"/>
      <c r="G1664" s="218"/>
      <c r="H1664" s="523" t="s">
        <v>33</v>
      </c>
      <c r="I1664" s="524"/>
      <c r="J1664" s="524"/>
      <c r="K1664" s="524"/>
      <c r="L1664" s="524"/>
      <c r="M1664" s="524"/>
      <c r="N1664" s="524"/>
      <c r="O1664" s="524"/>
      <c r="P1664" s="524"/>
      <c r="Q1664" s="524"/>
      <c r="R1664" s="524"/>
      <c r="S1664" s="525"/>
      <c r="T1664" s="7"/>
      <c r="U1664" s="523" t="s">
        <v>34</v>
      </c>
      <c r="V1664" s="524"/>
      <c r="W1664" s="524"/>
      <c r="X1664" s="524"/>
      <c r="Y1664" s="524"/>
      <c r="Z1664" s="524"/>
      <c r="AA1664" s="524"/>
      <c r="AB1664" s="524"/>
      <c r="AC1664" s="524"/>
      <c r="AD1664" s="524"/>
      <c r="AE1664" s="524"/>
      <c r="AF1664" s="525"/>
      <c r="AG1664" s="15"/>
    </row>
    <row r="1665" spans="4:34" x14ac:dyDescent="0.25">
      <c r="D1665" s="218"/>
      <c r="E1665" s="218"/>
      <c r="F1665" s="218"/>
      <c r="G1665" s="218"/>
      <c r="H1665" s="526"/>
      <c r="I1665" s="527"/>
      <c r="J1665" s="527"/>
      <c r="K1665" s="527"/>
      <c r="L1665" s="527"/>
      <c r="M1665" s="527"/>
      <c r="N1665" s="527"/>
      <c r="O1665" s="527"/>
      <c r="P1665" s="527"/>
      <c r="Q1665" s="527"/>
      <c r="R1665" s="527"/>
      <c r="S1665" s="528"/>
      <c r="T1665" s="7"/>
      <c r="U1665" s="526"/>
      <c r="V1665" s="527"/>
      <c r="W1665" s="527"/>
      <c r="X1665" s="527"/>
      <c r="Y1665" s="527"/>
      <c r="Z1665" s="527"/>
      <c r="AA1665" s="527"/>
      <c r="AB1665" s="527"/>
      <c r="AC1665" s="527"/>
      <c r="AD1665" s="527"/>
      <c r="AE1665" s="527"/>
      <c r="AF1665" s="528"/>
      <c r="AG1665" s="15"/>
    </row>
    <row r="1666" spans="4:34" x14ac:dyDescent="0.25">
      <c r="D1666" s="218"/>
      <c r="E1666" s="218"/>
      <c r="F1666" s="218"/>
      <c r="G1666" s="218"/>
      <c r="H1666" s="556"/>
      <c r="I1666" s="557"/>
      <c r="J1666" s="557"/>
      <c r="K1666" s="557"/>
      <c r="L1666" s="557"/>
      <c r="M1666" s="557"/>
      <c r="N1666" s="557"/>
      <c r="O1666" s="557"/>
      <c r="P1666" s="557"/>
      <c r="Q1666" s="557"/>
      <c r="R1666" s="557"/>
      <c r="S1666" s="558"/>
      <c r="T1666" s="7"/>
      <c r="U1666" s="556"/>
      <c r="V1666" s="557"/>
      <c r="W1666" s="557"/>
      <c r="X1666" s="557"/>
      <c r="Y1666" s="557"/>
      <c r="Z1666" s="557"/>
      <c r="AA1666" s="557"/>
      <c r="AB1666" s="557"/>
      <c r="AC1666" s="557"/>
      <c r="AD1666" s="557"/>
      <c r="AE1666" s="557"/>
      <c r="AF1666" s="558"/>
      <c r="AG1666" s="218"/>
    </row>
    <row r="1667" spans="4:34" x14ac:dyDescent="0.25">
      <c r="D1667" s="218"/>
      <c r="E1667" s="218"/>
      <c r="F1667" s="218"/>
      <c r="G1667" s="218"/>
      <c r="H1667" s="556"/>
      <c r="I1667" s="557"/>
      <c r="J1667" s="557"/>
      <c r="K1667" s="557"/>
      <c r="L1667" s="557"/>
      <c r="M1667" s="557"/>
      <c r="N1667" s="557"/>
      <c r="O1667" s="557"/>
      <c r="P1667" s="557"/>
      <c r="Q1667" s="557"/>
      <c r="R1667" s="557"/>
      <c r="S1667" s="558"/>
      <c r="T1667" s="7"/>
      <c r="U1667" s="556"/>
      <c r="V1667" s="557"/>
      <c r="W1667" s="557"/>
      <c r="X1667" s="557"/>
      <c r="Y1667" s="557"/>
      <c r="Z1667" s="557"/>
      <c r="AA1667" s="557"/>
      <c r="AB1667" s="557"/>
      <c r="AC1667" s="557"/>
      <c r="AD1667" s="557"/>
      <c r="AE1667" s="557"/>
      <c r="AF1667" s="558"/>
      <c r="AG1667" s="218"/>
    </row>
    <row r="1668" spans="4:34" ht="15.75" thickBot="1" x14ac:dyDescent="0.3">
      <c r="D1668" s="218"/>
      <c r="E1668" s="218"/>
      <c r="F1668" s="218"/>
      <c r="G1668" s="218"/>
      <c r="H1668" s="559"/>
      <c r="I1668" s="560"/>
      <c r="J1668" s="560"/>
      <c r="K1668" s="560"/>
      <c r="L1668" s="560"/>
      <c r="M1668" s="560"/>
      <c r="N1668" s="560"/>
      <c r="O1668" s="560"/>
      <c r="P1668" s="560"/>
      <c r="Q1668" s="560"/>
      <c r="R1668" s="560"/>
      <c r="S1668" s="561"/>
      <c r="T1668" s="7"/>
      <c r="U1668" s="559"/>
      <c r="V1668" s="560"/>
      <c r="W1668" s="560"/>
      <c r="X1668" s="560"/>
      <c r="Y1668" s="560"/>
      <c r="Z1668" s="560"/>
      <c r="AA1668" s="560"/>
      <c r="AB1668" s="560"/>
      <c r="AC1668" s="560"/>
      <c r="AD1668" s="560"/>
      <c r="AE1668" s="560"/>
      <c r="AF1668" s="561"/>
      <c r="AG1668" s="218"/>
    </row>
    <row r="1669" spans="4:34" ht="15.75" thickBot="1" x14ac:dyDescent="0.3">
      <c r="D1669" s="218"/>
      <c r="E1669" s="218"/>
      <c r="F1669" s="218"/>
      <c r="G1669" s="405"/>
      <c r="H1669" s="517" t="s">
        <v>32</v>
      </c>
      <c r="I1669" s="518"/>
      <c r="J1669" s="518"/>
      <c r="K1669" s="521"/>
      <c r="L1669" s="521"/>
      <c r="M1669" s="521"/>
      <c r="N1669" s="521"/>
      <c r="O1669" s="521"/>
      <c r="P1669" s="521"/>
      <c r="Q1669" s="521"/>
      <c r="R1669" s="521"/>
      <c r="S1669" s="522"/>
      <c r="T1669" s="35"/>
      <c r="U1669" s="517" t="s">
        <v>32</v>
      </c>
      <c r="V1669" s="518"/>
      <c r="W1669" s="518"/>
      <c r="X1669" s="521"/>
      <c r="Y1669" s="521"/>
      <c r="Z1669" s="521"/>
      <c r="AA1669" s="521"/>
      <c r="AB1669" s="521"/>
      <c r="AC1669" s="521"/>
      <c r="AD1669" s="521"/>
      <c r="AE1669" s="521"/>
      <c r="AF1669" s="522"/>
      <c r="AG1669" s="218"/>
    </row>
    <row r="1672" spans="4:34" x14ac:dyDescent="0.25"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</row>
    <row r="1682" ht="26.25" customHeight="1" x14ac:dyDescent="0.25"/>
    <row r="1683" ht="18" customHeight="1" x14ac:dyDescent="0.25"/>
    <row r="1686" ht="15" customHeight="1" x14ac:dyDescent="0.25"/>
    <row r="1698" spans="35:35" x14ac:dyDescent="0.25">
      <c r="AI1698" s="148" t="e">
        <f>#REF!+#REF!+#REF!+#REF!</f>
        <v>#REF!</v>
      </c>
    </row>
    <row r="1729" spans="35:35" ht="15.75" customHeight="1" x14ac:dyDescent="0.25"/>
    <row r="1731" spans="35:35" ht="15" customHeight="1" x14ac:dyDescent="0.25"/>
    <row r="1732" spans="35:35" ht="20.25" customHeight="1" x14ac:dyDescent="0.25">
      <c r="AI1732" s="426"/>
    </row>
    <row r="1775" ht="15.75" customHeight="1" x14ac:dyDescent="0.25"/>
    <row r="1777" ht="15" customHeight="1" x14ac:dyDescent="0.25"/>
    <row r="1778" ht="27" customHeight="1" x14ac:dyDescent="0.25"/>
    <row r="1822" ht="27" customHeight="1" x14ac:dyDescent="0.25"/>
    <row r="1823" ht="15" customHeight="1" x14ac:dyDescent="0.25"/>
    <row r="1824" ht="36.75" customHeight="1" x14ac:dyDescent="0.25"/>
    <row r="1825" ht="15" customHeight="1" x14ac:dyDescent="0.25"/>
    <row r="1826" ht="33.75" customHeight="1" x14ac:dyDescent="0.25"/>
    <row r="1842" spans="4:35" x14ac:dyDescent="0.25">
      <c r="AI1842" s="148" t="e">
        <f>#REF!+#REF!+#REF!+#REF!+#REF!+#REF!+#REF!+#REF!+#REF!</f>
        <v>#REF!</v>
      </c>
    </row>
    <row r="1844" spans="4:35" s="7" customFormat="1" x14ac:dyDescent="0.25"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 s="148" t="e">
        <f>#REF!+#REF!+#REF!</f>
        <v>#REF!</v>
      </c>
    </row>
    <row r="1845" spans="4:35" s="7" customFormat="1" x14ac:dyDescent="0.25"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 s="148" t="e">
        <f>#REF!+#REF!+#REF!+#REF!+#REF!+#REF!+#REF!+#REF!+#REF!+#REF!+#REF!+#REF!</f>
        <v>#REF!</v>
      </c>
    </row>
    <row r="1846" spans="4:35" s="7" customFormat="1" x14ac:dyDescent="0.25"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 s="148"/>
    </row>
    <row r="1871" spans="35:35" x14ac:dyDescent="0.25">
      <c r="AI1871" s="148" t="s">
        <v>367</v>
      </c>
    </row>
    <row r="1872" spans="35:35" ht="18" customHeight="1" x14ac:dyDescent="0.25"/>
    <row r="1873" ht="15" customHeight="1" x14ac:dyDescent="0.25"/>
    <row r="1874" ht="15.75" customHeight="1" x14ac:dyDescent="0.25"/>
    <row r="1875" ht="15" customHeight="1" x14ac:dyDescent="0.25"/>
    <row r="1919" ht="18" customHeight="1" x14ac:dyDescent="0.25"/>
    <row r="1921" ht="15" customHeight="1" x14ac:dyDescent="0.25"/>
    <row r="1922" ht="15" customHeight="1" x14ac:dyDescent="0.25"/>
    <row r="1923" ht="27.75" customHeight="1" x14ac:dyDescent="0.25"/>
    <row r="1962" ht="15" customHeight="1" x14ac:dyDescent="0.25"/>
    <row r="1965" ht="15" customHeight="1" x14ac:dyDescent="0.25"/>
    <row r="1966" ht="18" customHeight="1" x14ac:dyDescent="0.25"/>
    <row r="1968" ht="16.5" customHeight="1" x14ac:dyDescent="0.25"/>
    <row r="1969" ht="15" customHeight="1" x14ac:dyDescent="0.25"/>
    <row r="2009" ht="15" customHeight="1" x14ac:dyDescent="0.25"/>
    <row r="2012" ht="15" customHeight="1" x14ac:dyDescent="0.25"/>
    <row r="2013" ht="20.25" customHeight="1" x14ac:dyDescent="0.25"/>
    <row r="2015" ht="20.25" customHeight="1" x14ac:dyDescent="0.25"/>
    <row r="2016" ht="15" customHeight="1" x14ac:dyDescent="0.25"/>
    <row r="2017" spans="35:35" ht="37.5" customHeight="1" x14ac:dyDescent="0.25"/>
    <row r="2018" spans="35:35" x14ac:dyDescent="0.25">
      <c r="AI2018" s="148" t="s">
        <v>377</v>
      </c>
    </row>
    <row r="2026" spans="35:35" x14ac:dyDescent="0.25">
      <c r="AI2026" s="148" t="e">
        <f>#REF!+#REF!</f>
        <v>#REF!</v>
      </c>
    </row>
    <row r="2056" ht="18" customHeight="1" x14ac:dyDescent="0.25"/>
    <row r="2059" ht="15" customHeight="1" x14ac:dyDescent="0.25"/>
    <row r="2060" ht="18" customHeight="1" x14ac:dyDescent="0.25"/>
    <row r="2062" ht="21.75" customHeight="1" x14ac:dyDescent="0.25"/>
    <row r="2063" ht="15" customHeight="1" x14ac:dyDescent="0.25"/>
    <row r="2103" ht="18" customHeight="1" x14ac:dyDescent="0.25"/>
    <row r="2105" ht="38.25" customHeight="1" x14ac:dyDescent="0.25"/>
    <row r="2107" ht="18" customHeight="1" x14ac:dyDescent="0.25"/>
    <row r="2110" ht="34.5" customHeight="1" x14ac:dyDescent="0.25"/>
    <row r="2154" ht="15" customHeight="1" x14ac:dyDescent="0.25"/>
    <row r="2155" ht="34.5" customHeight="1" x14ac:dyDescent="0.25"/>
    <row r="2156" ht="15" customHeight="1" x14ac:dyDescent="0.25"/>
    <row r="2157" ht="21.75" customHeight="1" x14ac:dyDescent="0.25"/>
    <row r="2158" ht="15" customHeight="1" x14ac:dyDescent="0.25"/>
    <row r="2203" ht="15" customHeight="1" x14ac:dyDescent="0.25"/>
    <row r="2205" ht="15" customHeight="1" x14ac:dyDescent="0.25"/>
    <row r="2206" ht="15" customHeight="1" x14ac:dyDescent="0.25"/>
    <row r="2252" ht="15" customHeight="1" x14ac:dyDescent="0.25"/>
    <row r="2253" ht="15" customHeight="1" x14ac:dyDescent="0.25"/>
    <row r="2255" ht="27.75" customHeight="1" x14ac:dyDescent="0.25"/>
    <row r="2297" ht="18" customHeight="1" x14ac:dyDescent="0.25"/>
    <row r="2298" ht="18" customHeight="1" x14ac:dyDescent="0.25"/>
    <row r="2300" ht="15" customHeight="1" x14ac:dyDescent="0.25"/>
    <row r="2301" ht="15" customHeight="1" x14ac:dyDescent="0.25"/>
    <row r="2303" ht="15" customHeight="1" x14ac:dyDescent="0.25"/>
    <row r="2304" ht="41.25" customHeight="1" x14ac:dyDescent="0.25"/>
    <row r="2339" ht="30" customHeight="1" x14ac:dyDescent="0.25"/>
    <row r="2340" ht="21.75" customHeight="1" x14ac:dyDescent="0.25"/>
    <row r="2342" ht="15" customHeight="1" x14ac:dyDescent="0.25"/>
    <row r="2350" ht="15" customHeight="1" x14ac:dyDescent="0.25"/>
    <row r="2353" ht="15" customHeight="1" x14ac:dyDescent="0.25"/>
    <row r="2388" ht="15" customHeight="1" x14ac:dyDescent="0.25"/>
    <row r="2393" ht="18" customHeight="1" x14ac:dyDescent="0.25"/>
    <row r="2396" ht="15" customHeight="1" x14ac:dyDescent="0.25"/>
    <row r="2399" ht="15" customHeight="1" x14ac:dyDescent="0.25"/>
    <row r="2436" ht="15" customHeight="1" x14ac:dyDescent="0.25"/>
    <row r="2439" ht="15" customHeight="1" x14ac:dyDescent="0.25"/>
    <row r="2442" ht="15" customHeight="1" x14ac:dyDescent="0.25"/>
    <row r="2445" ht="14.25" customHeight="1" x14ac:dyDescent="0.25"/>
    <row r="2479" ht="18" customHeight="1" x14ac:dyDescent="0.25"/>
    <row r="2482" ht="15" customHeight="1" x14ac:dyDescent="0.25"/>
    <row r="2486" ht="18" customHeight="1" x14ac:dyDescent="0.25"/>
    <row r="2488" ht="24.75" customHeight="1" x14ac:dyDescent="0.25"/>
    <row r="2489" ht="15" customHeight="1" x14ac:dyDescent="0.25"/>
    <row r="2492" ht="18" customHeight="1" x14ac:dyDescent="0.25"/>
    <row r="2529" ht="15" customHeight="1" x14ac:dyDescent="0.25"/>
    <row r="2533" ht="18" customHeight="1" x14ac:dyDescent="0.25"/>
    <row r="2536" ht="15" customHeight="1" x14ac:dyDescent="0.25"/>
    <row r="2573" ht="18" customHeight="1" x14ac:dyDescent="0.25"/>
    <row r="2576" ht="15" customHeight="1" x14ac:dyDescent="0.25"/>
    <row r="2580" ht="18" customHeight="1" x14ac:dyDescent="0.25"/>
    <row r="2583" ht="15" customHeight="1" x14ac:dyDescent="0.25"/>
    <row r="2586" ht="18.75" customHeight="1" x14ac:dyDescent="0.25"/>
    <row r="2619" ht="18" customHeight="1" x14ac:dyDescent="0.25"/>
    <row r="2622" ht="15" customHeight="1" x14ac:dyDescent="0.25"/>
    <row r="2627" ht="15" customHeight="1" x14ac:dyDescent="0.25"/>
    <row r="2630" ht="15" customHeight="1" x14ac:dyDescent="0.25"/>
    <row r="2633" ht="21" customHeight="1" x14ac:dyDescent="0.25"/>
    <row r="2665" ht="18" customHeight="1" x14ac:dyDescent="0.25"/>
    <row r="2668" ht="15" customHeight="1" x14ac:dyDescent="0.25"/>
    <row r="2674" ht="18" customHeight="1" x14ac:dyDescent="0.25"/>
    <row r="2676" ht="19.5" customHeight="1" x14ac:dyDescent="0.25"/>
    <row r="2678" ht="15" customHeight="1" x14ac:dyDescent="0.25"/>
    <row r="2681" ht="16.5" customHeight="1" x14ac:dyDescent="0.25"/>
    <row r="2699" spans="35:36" x14ac:dyDescent="0.25">
      <c r="AI2699" s="148">
        <v>3614.7</v>
      </c>
      <c r="AJ2699" s="235" t="e">
        <f>AI2699-#REF!</f>
        <v>#REF!</v>
      </c>
    </row>
    <row r="2713" ht="18" customHeight="1" x14ac:dyDescent="0.25"/>
    <row r="2716" ht="15" customHeight="1" x14ac:dyDescent="0.25"/>
    <row r="2721" ht="18" customHeight="1" x14ac:dyDescent="0.25"/>
    <row r="2723" ht="18" customHeight="1" x14ac:dyDescent="0.25"/>
    <row r="2725" ht="15" customHeight="1" x14ac:dyDescent="0.25"/>
    <row r="2728" ht="18.75" customHeight="1" x14ac:dyDescent="0.25"/>
    <row r="2762" ht="18" customHeight="1" x14ac:dyDescent="0.25"/>
    <row r="2765" ht="15" customHeight="1" x14ac:dyDescent="0.25"/>
    <row r="2772" ht="15" customHeight="1" x14ac:dyDescent="0.25"/>
    <row r="2773" ht="15" customHeight="1" x14ac:dyDescent="0.25"/>
    <row r="2774" ht="19.5" customHeight="1" x14ac:dyDescent="0.25"/>
    <row r="2811" ht="18" customHeight="1" x14ac:dyDescent="0.25"/>
    <row r="2814" ht="15" customHeight="1" x14ac:dyDescent="0.25"/>
    <row r="2821" ht="15" customHeight="1" x14ac:dyDescent="0.25"/>
    <row r="2822" ht="15" customHeight="1" x14ac:dyDescent="0.25"/>
    <row r="2825" ht="15.75" customHeight="1" x14ac:dyDescent="0.25"/>
    <row r="2870" ht="15" customHeight="1" x14ac:dyDescent="0.25"/>
    <row r="2871" ht="15" customHeight="1" x14ac:dyDescent="0.25"/>
    <row r="2873" ht="15" customHeight="1" x14ac:dyDescent="0.25"/>
    <row r="2874" ht="19.5" customHeight="1" x14ac:dyDescent="0.25"/>
    <row r="2917" ht="20.25" customHeight="1" x14ac:dyDescent="0.25"/>
    <row r="2919" ht="42" customHeight="1" x14ac:dyDescent="0.25"/>
    <row r="2920" ht="15" customHeight="1" x14ac:dyDescent="0.25"/>
    <row r="2922" ht="15" customHeight="1" x14ac:dyDescent="0.25"/>
    <row r="2967" ht="15" customHeight="1" x14ac:dyDescent="0.25"/>
    <row r="2968" ht="15" customHeight="1" x14ac:dyDescent="0.25"/>
    <row r="3016" ht="15" customHeight="1" x14ac:dyDescent="0.25"/>
    <row r="3017" ht="15" customHeight="1" x14ac:dyDescent="0.25"/>
    <row r="3020" ht="25.5" customHeight="1" x14ac:dyDescent="0.25"/>
    <row r="3065" ht="15" customHeight="1" x14ac:dyDescent="0.25"/>
    <row r="3066" ht="15" customHeight="1" x14ac:dyDescent="0.25"/>
    <row r="3069" ht="29.25" customHeight="1" x14ac:dyDescent="0.25"/>
    <row r="3114" ht="15" customHeight="1" x14ac:dyDescent="0.25"/>
    <row r="3115" ht="15" customHeight="1" x14ac:dyDescent="0.25"/>
    <row r="3116" ht="15" customHeight="1" x14ac:dyDescent="0.25"/>
    <row r="3118" ht="45.75" customHeight="1" x14ac:dyDescent="0.25"/>
    <row r="3161" ht="15" customHeight="1" x14ac:dyDescent="0.25"/>
    <row r="3162" ht="15" customHeight="1" x14ac:dyDescent="0.25"/>
    <row r="3164" ht="30.75" customHeight="1" x14ac:dyDescent="0.25"/>
    <row r="3212" ht="15" customHeight="1" x14ac:dyDescent="0.25"/>
    <row r="3214" ht="15" customHeight="1" x14ac:dyDescent="0.25"/>
    <row r="3215" ht="29.25" customHeight="1" x14ac:dyDescent="0.25"/>
    <row r="3260" ht="15" customHeight="1" x14ac:dyDescent="0.25"/>
    <row r="3262" ht="15" customHeight="1" x14ac:dyDescent="0.25"/>
    <row r="3263" ht="20.25" customHeight="1" x14ac:dyDescent="0.25"/>
    <row r="3307" ht="15" customHeight="1" x14ac:dyDescent="0.25"/>
    <row r="3311" ht="15" customHeight="1" x14ac:dyDescent="0.25"/>
    <row r="3356" ht="15" customHeight="1" x14ac:dyDescent="0.25"/>
    <row r="3358" ht="15" customHeight="1" x14ac:dyDescent="0.25"/>
    <row r="3360" ht="15" customHeight="1" x14ac:dyDescent="0.25"/>
    <row r="3403" ht="15" customHeight="1" x14ac:dyDescent="0.25"/>
    <row r="3406" ht="15" customHeight="1" x14ac:dyDescent="0.25"/>
    <row r="3407" ht="12.75" customHeight="1" x14ac:dyDescent="0.25"/>
    <row r="3453" ht="15" customHeight="1" x14ac:dyDescent="0.25"/>
    <row r="3455" ht="15" customHeight="1" x14ac:dyDescent="0.25"/>
    <row r="3502" ht="15" customHeight="1" x14ac:dyDescent="0.25"/>
    <row r="3549" ht="15" customHeight="1" x14ac:dyDescent="0.25"/>
  </sheetData>
  <customSheetViews>
    <customSheetView guid="{C6405A82-7429-47F0-BE39-B58A0DDA86AD}" scale="96" showPageBreaks="1" printArea="1" hiddenRows="1" hiddenColumns="1" view="pageBreakPreview" topLeftCell="D1497">
      <selection activeCell="AK1510" sqref="AK1510"/>
      <rowBreaks count="2" manualBreakCount="2">
        <brk id="54" min="3" max="32" man="1"/>
        <brk id="110" min="3" max="32" man="1"/>
      </rowBreaks>
      <pageMargins left="0.70866141732283472" right="0.70866141732283472" top="0.19685039370078741" bottom="0.74803149606299213" header="0.31496062992125984" footer="0.31496062992125984"/>
      <printOptions horizontalCentered="1" verticalCentered="1"/>
      <pageSetup scale="85" orientation="portrait" r:id="rId1"/>
      <headerFooter>
        <oddHeader>&amp;L&amp;G&amp;R&amp;G</oddHeader>
      </headerFooter>
    </customSheetView>
  </customSheetViews>
  <mergeCells count="6429">
    <mergeCell ref="M1493:Z1493"/>
    <mergeCell ref="AB1493:AG1493"/>
    <mergeCell ref="E1494:AG1494"/>
    <mergeCell ref="F1495:H1495"/>
    <mergeCell ref="I1495:K1495"/>
    <mergeCell ref="L1495:N1495"/>
    <mergeCell ref="O1495:Q1495"/>
    <mergeCell ref="R1495:U1495"/>
    <mergeCell ref="W1495:Y1495"/>
    <mergeCell ref="AB1495:AG1495"/>
    <mergeCell ref="F1450:H1450"/>
    <mergeCell ref="I1450:K1450"/>
    <mergeCell ref="L1450:N1450"/>
    <mergeCell ref="O1450:Q1450"/>
    <mergeCell ref="R1450:U1450"/>
    <mergeCell ref="W1450:Y1450"/>
    <mergeCell ref="AB1450:AG1450"/>
    <mergeCell ref="H1477:S1477"/>
    <mergeCell ref="U1477:AF1477"/>
    <mergeCell ref="H1478:J1478"/>
    <mergeCell ref="K1478:S1478"/>
    <mergeCell ref="U1478:W1478"/>
    <mergeCell ref="X1478:AF1478"/>
    <mergeCell ref="G1479:O1479"/>
    <mergeCell ref="F1480:O1480"/>
    <mergeCell ref="E1481:O1481"/>
    <mergeCell ref="W1481:Y1481"/>
    <mergeCell ref="AB1481:AD1481"/>
    <mergeCell ref="AF1481:AG1481"/>
    <mergeCell ref="P1484:Y1484"/>
    <mergeCell ref="Z1484:AB1484"/>
    <mergeCell ref="W1486:AA1486"/>
    <mergeCell ref="AB1486:AG1486"/>
    <mergeCell ref="E1487:I1487"/>
    <mergeCell ref="J1487:R1487"/>
    <mergeCell ref="E1488:K1488"/>
    <mergeCell ref="L1488:Y1488"/>
    <mergeCell ref="Z1488:AC1488"/>
    <mergeCell ref="AD1488:AG1488"/>
    <mergeCell ref="E1489:I1489"/>
    <mergeCell ref="J1489:X1489"/>
    <mergeCell ref="J1490:AG1490"/>
    <mergeCell ref="J1491:AE1492"/>
    <mergeCell ref="H1431:J1431"/>
    <mergeCell ref="K1431:S1431"/>
    <mergeCell ref="U1431:W1431"/>
    <mergeCell ref="X1431:AF1431"/>
    <mergeCell ref="G1433:O1433"/>
    <mergeCell ref="F1434:O1434"/>
    <mergeCell ref="W1435:Y1435"/>
    <mergeCell ref="AB1435:AD1435"/>
    <mergeCell ref="AF1435:AG1435"/>
    <mergeCell ref="E1438:O1438"/>
    <mergeCell ref="P1438:Y1438"/>
    <mergeCell ref="Z1438:AB1438"/>
    <mergeCell ref="E1439:O1439"/>
    <mergeCell ref="W1440:AA1440"/>
    <mergeCell ref="AB1440:AG1440"/>
    <mergeCell ref="J1441:R1441"/>
    <mergeCell ref="E1442:K1442"/>
    <mergeCell ref="L1442:Y1442"/>
    <mergeCell ref="Z1442:AC1442"/>
    <mergeCell ref="AD1442:AG1442"/>
    <mergeCell ref="J1443:X1443"/>
    <mergeCell ref="R1402:U1402"/>
    <mergeCell ref="W1402:Y1402"/>
    <mergeCell ref="F1403:H1403"/>
    <mergeCell ref="I1403:K1403"/>
    <mergeCell ref="L1403:N1403"/>
    <mergeCell ref="O1403:Q1403"/>
    <mergeCell ref="R1403:U1403"/>
    <mergeCell ref="W1403:Y1403"/>
    <mergeCell ref="AB1403:AG1403"/>
    <mergeCell ref="V1404:AA1404"/>
    <mergeCell ref="AB1404:AG1404"/>
    <mergeCell ref="M1419:N1419"/>
    <mergeCell ref="O1419:P1419"/>
    <mergeCell ref="Q1419:R1419"/>
    <mergeCell ref="S1419:T1419"/>
    <mergeCell ref="U1419:V1419"/>
    <mergeCell ref="W1419:X1419"/>
    <mergeCell ref="Y1419:AE1419"/>
    <mergeCell ref="M1418:N1418"/>
    <mergeCell ref="O1418:P1418"/>
    <mergeCell ref="Q1418:R1418"/>
    <mergeCell ref="I1410:J1410"/>
    <mergeCell ref="K1410:L1410"/>
    <mergeCell ref="M1410:N1410"/>
    <mergeCell ref="O1410:P1410"/>
    <mergeCell ref="W1418:X1418"/>
    <mergeCell ref="Y1418:AE1418"/>
    <mergeCell ref="I1419:J1419"/>
    <mergeCell ref="K1419:L1419"/>
    <mergeCell ref="I1407:J1407"/>
    <mergeCell ref="K1407:L1407"/>
    <mergeCell ref="M1407:N1407"/>
    <mergeCell ref="I1270:J1270"/>
    <mergeCell ref="K1270:L1270"/>
    <mergeCell ref="M1270:N1270"/>
    <mergeCell ref="O1270:P1270"/>
    <mergeCell ref="Q1270:R1270"/>
    <mergeCell ref="S1270:T1270"/>
    <mergeCell ref="U1270:V1270"/>
    <mergeCell ref="W1270:X1270"/>
    <mergeCell ref="Y1270:AE1270"/>
    <mergeCell ref="I1271:J1271"/>
    <mergeCell ref="K1271:L1271"/>
    <mergeCell ref="M1271:N1271"/>
    <mergeCell ref="O1271:P1271"/>
    <mergeCell ref="Q1271:R1271"/>
    <mergeCell ref="S1271:T1271"/>
    <mergeCell ref="U1271:V1271"/>
    <mergeCell ref="W1271:X1271"/>
    <mergeCell ref="Y1271:AE1271"/>
    <mergeCell ref="Y1268:AE1268"/>
    <mergeCell ref="I1269:J1269"/>
    <mergeCell ref="K1269:L1269"/>
    <mergeCell ref="M1269:N1269"/>
    <mergeCell ref="Z1391:AB1391"/>
    <mergeCell ref="E1392:O1392"/>
    <mergeCell ref="W1393:AA1393"/>
    <mergeCell ref="AB1393:AG1393"/>
    <mergeCell ref="I1369:J1369"/>
    <mergeCell ref="K1369:L1369"/>
    <mergeCell ref="M1369:N1369"/>
    <mergeCell ref="O1369:P1369"/>
    <mergeCell ref="Q1369:R1369"/>
    <mergeCell ref="S1369:T1369"/>
    <mergeCell ref="U1369:X1369"/>
    <mergeCell ref="Y1369:AE1369"/>
    <mergeCell ref="H1370:S1370"/>
    <mergeCell ref="U1370:AF1370"/>
    <mergeCell ref="H1371:S1374"/>
    <mergeCell ref="U1371:AF1374"/>
    <mergeCell ref="H1375:J1375"/>
    <mergeCell ref="K1375:S1375"/>
    <mergeCell ref="U1375:W1375"/>
    <mergeCell ref="X1375:AF1375"/>
    <mergeCell ref="K1368:L1368"/>
    <mergeCell ref="M1368:N1368"/>
    <mergeCell ref="O1368:P1368"/>
    <mergeCell ref="Q1368:R1368"/>
    <mergeCell ref="S1368:T1368"/>
    <mergeCell ref="Y1368:AE1368"/>
    <mergeCell ref="U1368:V1368"/>
    <mergeCell ref="W1368:X1368"/>
    <mergeCell ref="E1248:O1248"/>
    <mergeCell ref="Z1252:AC1252"/>
    <mergeCell ref="AD1252:AG1252"/>
    <mergeCell ref="U1231:W1231"/>
    <mergeCell ref="X1231:AF1231"/>
    <mergeCell ref="H1232:S1232"/>
    <mergeCell ref="U1232:AF1232"/>
    <mergeCell ref="I1223:J1223"/>
    <mergeCell ref="K1223:L1223"/>
    <mergeCell ref="M981:N981"/>
    <mergeCell ref="O981:P981"/>
    <mergeCell ref="Q981:R981"/>
    <mergeCell ref="S981:T981"/>
    <mergeCell ref="U981:V981"/>
    <mergeCell ref="W981:X981"/>
    <mergeCell ref="Y981:AE981"/>
    <mergeCell ref="I982:J982"/>
    <mergeCell ref="K982:L982"/>
    <mergeCell ref="D1241:N1241"/>
    <mergeCell ref="O1241:X1241"/>
    <mergeCell ref="Y1241:AA1241"/>
    <mergeCell ref="G1245:O1245"/>
    <mergeCell ref="V1245:X1245"/>
    <mergeCell ref="AA1245:AC1245"/>
    <mergeCell ref="AE1245:AF1245"/>
    <mergeCell ref="G1246:O1246"/>
    <mergeCell ref="E1192:O1192"/>
    <mergeCell ref="I1225:J1225"/>
    <mergeCell ref="K1225:L1225"/>
    <mergeCell ref="M1225:N1225"/>
    <mergeCell ref="O1225:P1225"/>
    <mergeCell ref="Q1225:R1225"/>
    <mergeCell ref="Y978:AE978"/>
    <mergeCell ref="F1244:P1244"/>
    <mergeCell ref="O1115:P1115"/>
    <mergeCell ref="Q1115:R1115"/>
    <mergeCell ref="S1115:T1115"/>
    <mergeCell ref="U1115:V1115"/>
    <mergeCell ref="W1115:X1115"/>
    <mergeCell ref="Y1115:AE1115"/>
    <mergeCell ref="O1116:P1116"/>
    <mergeCell ref="Q1116:R1116"/>
    <mergeCell ref="S1116:T1116"/>
    <mergeCell ref="U1116:V1116"/>
    <mergeCell ref="Y1116:AE1116"/>
    <mergeCell ref="O1212:P1212"/>
    <mergeCell ref="Q1212:R1212"/>
    <mergeCell ref="S1212:T1212"/>
    <mergeCell ref="U1212:V1212"/>
    <mergeCell ref="Y1212:AE1212"/>
    <mergeCell ref="S1225:T1225"/>
    <mergeCell ref="U1225:X1225"/>
    <mergeCell ref="Y1225:AE1225"/>
    <mergeCell ref="H1226:S1226"/>
    <mergeCell ref="U1226:AF1226"/>
    <mergeCell ref="H1227:S1230"/>
    <mergeCell ref="U1227:AF1230"/>
    <mergeCell ref="H1231:J1231"/>
    <mergeCell ref="K1231:S1231"/>
    <mergeCell ref="M1223:N1223"/>
    <mergeCell ref="O1223:P1223"/>
    <mergeCell ref="Q1223:R1223"/>
    <mergeCell ref="S1223:T1223"/>
    <mergeCell ref="U1223:V1223"/>
    <mergeCell ref="U993:AF993"/>
    <mergeCell ref="Q975:R975"/>
    <mergeCell ref="S975:T975"/>
    <mergeCell ref="U975:V975"/>
    <mergeCell ref="W975:X975"/>
    <mergeCell ref="Y975:AE975"/>
    <mergeCell ref="I976:J976"/>
    <mergeCell ref="K976:L976"/>
    <mergeCell ref="M976:N976"/>
    <mergeCell ref="O976:P976"/>
    <mergeCell ref="Q976:R976"/>
    <mergeCell ref="S976:T976"/>
    <mergeCell ref="U976:V976"/>
    <mergeCell ref="W976:X976"/>
    <mergeCell ref="Y976:AE976"/>
    <mergeCell ref="I978:J978"/>
    <mergeCell ref="K978:L978"/>
    <mergeCell ref="M978:N978"/>
    <mergeCell ref="O978:P978"/>
    <mergeCell ref="Q978:R978"/>
    <mergeCell ref="S978:T978"/>
    <mergeCell ref="U978:V978"/>
    <mergeCell ref="I977:J977"/>
    <mergeCell ref="K977:L977"/>
    <mergeCell ref="M977:N977"/>
    <mergeCell ref="O977:P977"/>
    <mergeCell ref="Q977:R977"/>
    <mergeCell ref="S977:T977"/>
    <mergeCell ref="U977:V977"/>
    <mergeCell ref="W977:X977"/>
    <mergeCell ref="Y977:AE977"/>
    <mergeCell ref="W978:X978"/>
    <mergeCell ref="J965:AG966"/>
    <mergeCell ref="E1001:N1001"/>
    <mergeCell ref="F1000:R1000"/>
    <mergeCell ref="F999:N999"/>
    <mergeCell ref="Y1001:Z1001"/>
    <mergeCell ref="AC1001:AE1001"/>
    <mergeCell ref="AG1001:AH1001"/>
    <mergeCell ref="F761:O761"/>
    <mergeCell ref="E810:N810"/>
    <mergeCell ref="E859:N859"/>
    <mergeCell ref="F1094:O1094"/>
    <mergeCell ref="I984:J984"/>
    <mergeCell ref="K984:L984"/>
    <mergeCell ref="M984:N984"/>
    <mergeCell ref="O984:P984"/>
    <mergeCell ref="Q984:R984"/>
    <mergeCell ref="S984:T984"/>
    <mergeCell ref="U984:X984"/>
    <mergeCell ref="Y984:AE984"/>
    <mergeCell ref="H985:S985"/>
    <mergeCell ref="U985:AF985"/>
    <mergeCell ref="H986:S989"/>
    <mergeCell ref="U986:AF989"/>
    <mergeCell ref="H990:J990"/>
    <mergeCell ref="K990:S990"/>
    <mergeCell ref="U990:W990"/>
    <mergeCell ref="X990:AF990"/>
    <mergeCell ref="H991:S991"/>
    <mergeCell ref="U991:AF991"/>
    <mergeCell ref="H992:S992"/>
    <mergeCell ref="U992:AF992"/>
    <mergeCell ref="H993:S993"/>
    <mergeCell ref="O975:P975"/>
    <mergeCell ref="H994:S994"/>
    <mergeCell ref="U994:AF994"/>
    <mergeCell ref="H995:S995"/>
    <mergeCell ref="U995:AF995"/>
    <mergeCell ref="H996:J996"/>
    <mergeCell ref="K996:S996"/>
    <mergeCell ref="U996:W996"/>
    <mergeCell ref="X996:AF996"/>
    <mergeCell ref="F953:O953"/>
    <mergeCell ref="U979:V979"/>
    <mergeCell ref="E956:O956"/>
    <mergeCell ref="E957:O957"/>
    <mergeCell ref="E958:O958"/>
    <mergeCell ref="P958:Y958"/>
    <mergeCell ref="Z958:AB958"/>
    <mergeCell ref="E959:O959"/>
    <mergeCell ref="W960:AA960"/>
    <mergeCell ref="AB960:AG960"/>
    <mergeCell ref="E961:I961"/>
    <mergeCell ref="J961:R961"/>
    <mergeCell ref="E962:K962"/>
    <mergeCell ref="L962:Y962"/>
    <mergeCell ref="Z962:AC962"/>
    <mergeCell ref="AD962:AG962"/>
    <mergeCell ref="E963:I963"/>
    <mergeCell ref="J963:X963"/>
    <mergeCell ref="Z963:AC963"/>
    <mergeCell ref="AD963:AG963"/>
    <mergeCell ref="E964:I964"/>
    <mergeCell ref="J964:AG964"/>
    <mergeCell ref="E965:I965"/>
    <mergeCell ref="H946:S946"/>
    <mergeCell ref="U946:AF946"/>
    <mergeCell ref="H947:S947"/>
    <mergeCell ref="U947:AF947"/>
    <mergeCell ref="O982:P982"/>
    <mergeCell ref="Q982:R982"/>
    <mergeCell ref="S982:T982"/>
    <mergeCell ref="U982:V982"/>
    <mergeCell ref="W982:X982"/>
    <mergeCell ref="Y982:AE982"/>
    <mergeCell ref="I983:J983"/>
    <mergeCell ref="K983:L983"/>
    <mergeCell ref="M983:N983"/>
    <mergeCell ref="O983:P983"/>
    <mergeCell ref="Q983:R983"/>
    <mergeCell ref="S983:T983"/>
    <mergeCell ref="U983:V983"/>
    <mergeCell ref="W983:X983"/>
    <mergeCell ref="Y983:AE983"/>
    <mergeCell ref="AB970:AG970"/>
    <mergeCell ref="V971:AA971"/>
    <mergeCell ref="AB971:AG971"/>
    <mergeCell ref="I972:X972"/>
    <mergeCell ref="Y972:AE972"/>
    <mergeCell ref="I973:J973"/>
    <mergeCell ref="K973:L973"/>
    <mergeCell ref="M973:N973"/>
    <mergeCell ref="O973:P973"/>
    <mergeCell ref="Q973:R973"/>
    <mergeCell ref="S973:T973"/>
    <mergeCell ref="U973:V973"/>
    <mergeCell ref="W973:X973"/>
    <mergeCell ref="I938:J938"/>
    <mergeCell ref="K938:L938"/>
    <mergeCell ref="M938:N938"/>
    <mergeCell ref="O938:P938"/>
    <mergeCell ref="Q938:R938"/>
    <mergeCell ref="S938:T938"/>
    <mergeCell ref="U938:X938"/>
    <mergeCell ref="Y938:AE938"/>
    <mergeCell ref="H939:S939"/>
    <mergeCell ref="U939:AF939"/>
    <mergeCell ref="H940:S943"/>
    <mergeCell ref="U940:AF943"/>
    <mergeCell ref="H944:J944"/>
    <mergeCell ref="K944:S944"/>
    <mergeCell ref="U944:W944"/>
    <mergeCell ref="X944:AF944"/>
    <mergeCell ref="H945:S945"/>
    <mergeCell ref="U945:AF945"/>
    <mergeCell ref="H948:S948"/>
    <mergeCell ref="U948:AF948"/>
    <mergeCell ref="H949:S949"/>
    <mergeCell ref="U949:AF949"/>
    <mergeCell ref="H950:J950"/>
    <mergeCell ref="K950:S950"/>
    <mergeCell ref="U950:W950"/>
    <mergeCell ref="X950:AF950"/>
    <mergeCell ref="F954:O954"/>
    <mergeCell ref="E955:O955"/>
    <mergeCell ref="W955:Y955"/>
    <mergeCell ref="AB955:AD955"/>
    <mergeCell ref="AF955:AG955"/>
    <mergeCell ref="I934:J934"/>
    <mergeCell ref="K934:L934"/>
    <mergeCell ref="M934:N934"/>
    <mergeCell ref="O934:P934"/>
    <mergeCell ref="Q934:R934"/>
    <mergeCell ref="S934:T934"/>
    <mergeCell ref="U934:V934"/>
    <mergeCell ref="W934:X934"/>
    <mergeCell ref="Y934:AE934"/>
    <mergeCell ref="I935:J935"/>
    <mergeCell ref="K935:L935"/>
    <mergeCell ref="M935:N935"/>
    <mergeCell ref="O935:P935"/>
    <mergeCell ref="Q935:R935"/>
    <mergeCell ref="S935:T935"/>
    <mergeCell ref="U935:V935"/>
    <mergeCell ref="W935:X935"/>
    <mergeCell ref="Y935:AE935"/>
    <mergeCell ref="I936:J936"/>
    <mergeCell ref="K936:L936"/>
    <mergeCell ref="M936:N936"/>
    <mergeCell ref="O936:P936"/>
    <mergeCell ref="Q936:R936"/>
    <mergeCell ref="S936:T936"/>
    <mergeCell ref="U936:V936"/>
    <mergeCell ref="W936:X936"/>
    <mergeCell ref="Y936:AE936"/>
    <mergeCell ref="I937:J937"/>
    <mergeCell ref="K937:L937"/>
    <mergeCell ref="M937:N937"/>
    <mergeCell ref="O937:P937"/>
    <mergeCell ref="Q937:R937"/>
    <mergeCell ref="S937:T937"/>
    <mergeCell ref="U937:V937"/>
    <mergeCell ref="W937:X937"/>
    <mergeCell ref="Y937:AE937"/>
    <mergeCell ref="Y933:AE933"/>
    <mergeCell ref="I932:J932"/>
    <mergeCell ref="K932:L932"/>
    <mergeCell ref="M932:N932"/>
    <mergeCell ref="O932:P932"/>
    <mergeCell ref="Q932:R932"/>
    <mergeCell ref="S932:T932"/>
    <mergeCell ref="U932:V932"/>
    <mergeCell ref="W932:X932"/>
    <mergeCell ref="Y932:AE932"/>
    <mergeCell ref="K928:L928"/>
    <mergeCell ref="M928:N928"/>
    <mergeCell ref="O928:P928"/>
    <mergeCell ref="Q928:R928"/>
    <mergeCell ref="S928:T928"/>
    <mergeCell ref="U928:V928"/>
    <mergeCell ref="W928:X928"/>
    <mergeCell ref="Y928:AE928"/>
    <mergeCell ref="I929:J929"/>
    <mergeCell ref="K929:L929"/>
    <mergeCell ref="M929:N929"/>
    <mergeCell ref="O929:P929"/>
    <mergeCell ref="Q929:R929"/>
    <mergeCell ref="S929:T929"/>
    <mergeCell ref="U929:V929"/>
    <mergeCell ref="W929:X929"/>
    <mergeCell ref="Y929:AE929"/>
    <mergeCell ref="S931:T931"/>
    <mergeCell ref="U931:V931"/>
    <mergeCell ref="W931:X931"/>
    <mergeCell ref="Y931:AE931"/>
    <mergeCell ref="F907:O907"/>
    <mergeCell ref="F908:O908"/>
    <mergeCell ref="E909:O909"/>
    <mergeCell ref="W909:Y909"/>
    <mergeCell ref="AB909:AD909"/>
    <mergeCell ref="AF909:AG909"/>
    <mergeCell ref="E910:O910"/>
    <mergeCell ref="E911:O911"/>
    <mergeCell ref="E912:O912"/>
    <mergeCell ref="P912:Y912"/>
    <mergeCell ref="Z912:AB912"/>
    <mergeCell ref="E913:O913"/>
    <mergeCell ref="W914:AA914"/>
    <mergeCell ref="AB914:AG914"/>
    <mergeCell ref="E915:I915"/>
    <mergeCell ref="J915:R915"/>
    <mergeCell ref="E916:K916"/>
    <mergeCell ref="L916:Y916"/>
    <mergeCell ref="Z916:AC916"/>
    <mergeCell ref="AD916:AG916"/>
    <mergeCell ref="S1656:T1656"/>
    <mergeCell ref="U1656:V1656"/>
    <mergeCell ref="W1656:X1656"/>
    <mergeCell ref="E917:I917"/>
    <mergeCell ref="J917:X917"/>
    <mergeCell ref="Z917:AC917"/>
    <mergeCell ref="AD917:AG917"/>
    <mergeCell ref="E918:I918"/>
    <mergeCell ref="J918:AG918"/>
    <mergeCell ref="E919:I919"/>
    <mergeCell ref="J919:AG920"/>
    <mergeCell ref="M921:Z921"/>
    <mergeCell ref="AB921:AG921"/>
    <mergeCell ref="E922:AG922"/>
    <mergeCell ref="F923:H923"/>
    <mergeCell ref="I923:K923"/>
    <mergeCell ref="L923:N923"/>
    <mergeCell ref="O923:Q923"/>
    <mergeCell ref="R923:U923"/>
    <mergeCell ref="W923:Y923"/>
    <mergeCell ref="AB923:AG923"/>
    <mergeCell ref="I930:J930"/>
    <mergeCell ref="K930:L930"/>
    <mergeCell ref="M930:N930"/>
    <mergeCell ref="O930:P930"/>
    <mergeCell ref="Q930:R930"/>
    <mergeCell ref="S930:T930"/>
    <mergeCell ref="U930:V930"/>
    <mergeCell ref="W930:X930"/>
    <mergeCell ref="Y930:AE930"/>
    <mergeCell ref="I933:J933"/>
    <mergeCell ref="K933:L933"/>
    <mergeCell ref="H1669:J1669"/>
    <mergeCell ref="K1669:S1669"/>
    <mergeCell ref="U1669:W1669"/>
    <mergeCell ref="X1669:AF1669"/>
    <mergeCell ref="H1658:S1658"/>
    <mergeCell ref="U1658:AF1658"/>
    <mergeCell ref="H1659:S1662"/>
    <mergeCell ref="U1659:AF1662"/>
    <mergeCell ref="H1663:J1663"/>
    <mergeCell ref="K1663:S1663"/>
    <mergeCell ref="U1663:W1663"/>
    <mergeCell ref="X1663:AF1663"/>
    <mergeCell ref="H1664:S1664"/>
    <mergeCell ref="U1664:AF1664"/>
    <mergeCell ref="H1665:S1665"/>
    <mergeCell ref="U1665:AF1665"/>
    <mergeCell ref="H1666:S1666"/>
    <mergeCell ref="U1666:AF1666"/>
    <mergeCell ref="H1667:S1667"/>
    <mergeCell ref="U1667:AF1667"/>
    <mergeCell ref="H1668:S1668"/>
    <mergeCell ref="U1668:AF1668"/>
    <mergeCell ref="Y1656:AE1656"/>
    <mergeCell ref="I1657:J1657"/>
    <mergeCell ref="K1657:L1657"/>
    <mergeCell ref="M1657:N1657"/>
    <mergeCell ref="O1657:P1657"/>
    <mergeCell ref="Q1657:R1657"/>
    <mergeCell ref="S1657:T1657"/>
    <mergeCell ref="U1657:X1657"/>
    <mergeCell ref="Y1657:AE1657"/>
    <mergeCell ref="I1654:J1654"/>
    <mergeCell ref="K1654:L1654"/>
    <mergeCell ref="M1654:N1654"/>
    <mergeCell ref="O1654:P1654"/>
    <mergeCell ref="Q1654:R1654"/>
    <mergeCell ref="S1654:T1654"/>
    <mergeCell ref="U1654:V1654"/>
    <mergeCell ref="W1654:X1654"/>
    <mergeCell ref="Y1654:AE1654"/>
    <mergeCell ref="I1655:J1655"/>
    <mergeCell ref="K1655:L1655"/>
    <mergeCell ref="M1655:N1655"/>
    <mergeCell ref="O1655:P1655"/>
    <mergeCell ref="Q1655:R1655"/>
    <mergeCell ref="S1655:T1655"/>
    <mergeCell ref="U1655:V1655"/>
    <mergeCell ref="W1655:X1655"/>
    <mergeCell ref="Y1655:AE1655"/>
    <mergeCell ref="I1656:J1656"/>
    <mergeCell ref="K1656:L1656"/>
    <mergeCell ref="M1656:N1656"/>
    <mergeCell ref="O1656:P1656"/>
    <mergeCell ref="Q1656:R1656"/>
    <mergeCell ref="I1652:J1652"/>
    <mergeCell ref="K1652:L1652"/>
    <mergeCell ref="M1652:N1652"/>
    <mergeCell ref="O1652:P1652"/>
    <mergeCell ref="Q1652:R1652"/>
    <mergeCell ref="S1652:T1652"/>
    <mergeCell ref="U1652:V1652"/>
    <mergeCell ref="W1652:X1652"/>
    <mergeCell ref="Y1652:AE1652"/>
    <mergeCell ref="I1653:J1653"/>
    <mergeCell ref="K1653:L1653"/>
    <mergeCell ref="M1653:N1653"/>
    <mergeCell ref="O1653:P1653"/>
    <mergeCell ref="Q1653:R1653"/>
    <mergeCell ref="S1653:T1653"/>
    <mergeCell ref="U1653:V1653"/>
    <mergeCell ref="W1653:X1653"/>
    <mergeCell ref="Y1653:AE1653"/>
    <mergeCell ref="I1650:J1650"/>
    <mergeCell ref="K1650:L1650"/>
    <mergeCell ref="M1650:N1650"/>
    <mergeCell ref="O1650:P1650"/>
    <mergeCell ref="Q1650:R1650"/>
    <mergeCell ref="S1650:T1650"/>
    <mergeCell ref="U1650:V1650"/>
    <mergeCell ref="W1650:X1650"/>
    <mergeCell ref="Y1650:AE1650"/>
    <mergeCell ref="I1651:J1651"/>
    <mergeCell ref="K1651:L1651"/>
    <mergeCell ref="M1651:N1651"/>
    <mergeCell ref="O1651:P1651"/>
    <mergeCell ref="Q1651:R1651"/>
    <mergeCell ref="S1651:T1651"/>
    <mergeCell ref="U1651:V1651"/>
    <mergeCell ref="W1651:X1651"/>
    <mergeCell ref="Y1651:AE1651"/>
    <mergeCell ref="I1648:J1648"/>
    <mergeCell ref="K1648:L1648"/>
    <mergeCell ref="M1648:N1648"/>
    <mergeCell ref="O1648:P1648"/>
    <mergeCell ref="Q1648:R1648"/>
    <mergeCell ref="S1648:T1648"/>
    <mergeCell ref="U1648:V1648"/>
    <mergeCell ref="W1648:X1648"/>
    <mergeCell ref="Y1648:AE1648"/>
    <mergeCell ref="I1649:J1649"/>
    <mergeCell ref="K1649:L1649"/>
    <mergeCell ref="M1649:N1649"/>
    <mergeCell ref="O1649:P1649"/>
    <mergeCell ref="Q1649:R1649"/>
    <mergeCell ref="S1649:T1649"/>
    <mergeCell ref="U1649:V1649"/>
    <mergeCell ref="W1649:X1649"/>
    <mergeCell ref="Y1649:AE1649"/>
    <mergeCell ref="I1646:J1646"/>
    <mergeCell ref="K1646:L1646"/>
    <mergeCell ref="M1646:N1646"/>
    <mergeCell ref="O1646:P1646"/>
    <mergeCell ref="Q1646:R1646"/>
    <mergeCell ref="S1646:T1646"/>
    <mergeCell ref="U1646:V1646"/>
    <mergeCell ref="W1646:X1646"/>
    <mergeCell ref="Y1646:AE1646"/>
    <mergeCell ref="I1647:J1647"/>
    <mergeCell ref="K1647:L1647"/>
    <mergeCell ref="M1647:N1647"/>
    <mergeCell ref="O1647:P1647"/>
    <mergeCell ref="Q1647:R1647"/>
    <mergeCell ref="S1647:T1647"/>
    <mergeCell ref="U1647:V1647"/>
    <mergeCell ref="W1647:X1647"/>
    <mergeCell ref="Y1647:AE1647"/>
    <mergeCell ref="F1642:H1642"/>
    <mergeCell ref="I1642:K1642"/>
    <mergeCell ref="L1642:N1642"/>
    <mergeCell ref="O1642:Q1642"/>
    <mergeCell ref="R1642:U1642"/>
    <mergeCell ref="W1642:Y1642"/>
    <mergeCell ref="AB1642:AG1642"/>
    <mergeCell ref="F1643:H1643"/>
    <mergeCell ref="I1643:K1643"/>
    <mergeCell ref="L1643:N1643"/>
    <mergeCell ref="O1643:Q1643"/>
    <mergeCell ref="R1643:U1643"/>
    <mergeCell ref="W1643:Y1643"/>
    <mergeCell ref="AB1643:AG1643"/>
    <mergeCell ref="V1644:AA1644"/>
    <mergeCell ref="AB1644:AG1644"/>
    <mergeCell ref="I1645:X1645"/>
    <mergeCell ref="Y1645:AE1645"/>
    <mergeCell ref="E1634:I1634"/>
    <mergeCell ref="J1634:R1634"/>
    <mergeCell ref="E1635:K1635"/>
    <mergeCell ref="L1635:Y1635"/>
    <mergeCell ref="Z1635:AC1635"/>
    <mergeCell ref="AD1635:AG1635"/>
    <mergeCell ref="E1636:I1636"/>
    <mergeCell ref="J1636:X1636"/>
    <mergeCell ref="Z1636:AC1636"/>
    <mergeCell ref="AD1636:AG1636"/>
    <mergeCell ref="E1637:I1637"/>
    <mergeCell ref="J1637:AG1637"/>
    <mergeCell ref="E1638:I1638"/>
    <mergeCell ref="J1638:AG1639"/>
    <mergeCell ref="M1640:Z1640"/>
    <mergeCell ref="AB1640:AG1640"/>
    <mergeCell ref="E1641:AG1641"/>
    <mergeCell ref="H1621:J1621"/>
    <mergeCell ref="K1621:S1621"/>
    <mergeCell ref="U1621:W1621"/>
    <mergeCell ref="X1621:AF1621"/>
    <mergeCell ref="F1627:O1627"/>
    <mergeCell ref="E1628:O1628"/>
    <mergeCell ref="W1628:Y1628"/>
    <mergeCell ref="AB1628:AD1628"/>
    <mergeCell ref="AF1628:AG1628"/>
    <mergeCell ref="E1629:O1629"/>
    <mergeCell ref="E1630:O1630"/>
    <mergeCell ref="E1631:O1631"/>
    <mergeCell ref="P1631:Y1631"/>
    <mergeCell ref="Z1631:AB1631"/>
    <mergeCell ref="E1632:O1632"/>
    <mergeCell ref="W1633:AA1633"/>
    <mergeCell ref="AB1633:AG1633"/>
    <mergeCell ref="F1626:P1626"/>
    <mergeCell ref="H1610:S1610"/>
    <mergeCell ref="U1610:AF1610"/>
    <mergeCell ref="H1611:S1614"/>
    <mergeCell ref="U1611:AF1614"/>
    <mergeCell ref="H1615:J1615"/>
    <mergeCell ref="K1615:S1615"/>
    <mergeCell ref="U1615:W1615"/>
    <mergeCell ref="X1615:AF1615"/>
    <mergeCell ref="H1616:S1616"/>
    <mergeCell ref="U1616:AF1616"/>
    <mergeCell ref="H1617:S1617"/>
    <mergeCell ref="U1617:AF1617"/>
    <mergeCell ref="H1618:S1618"/>
    <mergeCell ref="U1618:AF1618"/>
    <mergeCell ref="H1619:S1619"/>
    <mergeCell ref="U1619:AF1619"/>
    <mergeCell ref="H1620:S1620"/>
    <mergeCell ref="U1620:AF1620"/>
    <mergeCell ref="I1608:J1608"/>
    <mergeCell ref="K1608:L1608"/>
    <mergeCell ref="M1608:N1608"/>
    <mergeCell ref="O1608:P1608"/>
    <mergeCell ref="Q1608:R1608"/>
    <mergeCell ref="S1608:T1608"/>
    <mergeCell ref="U1608:V1608"/>
    <mergeCell ref="W1608:X1608"/>
    <mergeCell ref="Y1608:AE1608"/>
    <mergeCell ref="I1609:J1609"/>
    <mergeCell ref="K1609:L1609"/>
    <mergeCell ref="M1609:N1609"/>
    <mergeCell ref="O1609:P1609"/>
    <mergeCell ref="Q1609:R1609"/>
    <mergeCell ref="S1609:T1609"/>
    <mergeCell ref="U1609:X1609"/>
    <mergeCell ref="Y1609:AE1609"/>
    <mergeCell ref="I1606:J1606"/>
    <mergeCell ref="K1606:L1606"/>
    <mergeCell ref="M1606:N1606"/>
    <mergeCell ref="O1606:P1606"/>
    <mergeCell ref="Q1606:R1606"/>
    <mergeCell ref="S1606:T1606"/>
    <mergeCell ref="U1606:V1606"/>
    <mergeCell ref="W1606:X1606"/>
    <mergeCell ref="Y1606:AE1606"/>
    <mergeCell ref="I1607:J1607"/>
    <mergeCell ref="K1607:L1607"/>
    <mergeCell ref="M1607:N1607"/>
    <mergeCell ref="O1607:P1607"/>
    <mergeCell ref="Q1607:R1607"/>
    <mergeCell ref="S1607:T1607"/>
    <mergeCell ref="U1607:V1607"/>
    <mergeCell ref="W1607:X1607"/>
    <mergeCell ref="Y1607:AE1607"/>
    <mergeCell ref="I1604:J1604"/>
    <mergeCell ref="K1604:L1604"/>
    <mergeCell ref="M1604:N1604"/>
    <mergeCell ref="O1604:P1604"/>
    <mergeCell ref="Q1604:R1604"/>
    <mergeCell ref="S1604:T1604"/>
    <mergeCell ref="U1604:V1604"/>
    <mergeCell ref="W1604:X1604"/>
    <mergeCell ref="Y1604:AE1604"/>
    <mergeCell ref="I1605:J1605"/>
    <mergeCell ref="K1605:L1605"/>
    <mergeCell ref="M1605:N1605"/>
    <mergeCell ref="O1605:P1605"/>
    <mergeCell ref="Q1605:R1605"/>
    <mergeCell ref="S1605:T1605"/>
    <mergeCell ref="U1605:V1605"/>
    <mergeCell ref="W1605:X1605"/>
    <mergeCell ref="Y1605:AE1605"/>
    <mergeCell ref="I1602:J1602"/>
    <mergeCell ref="K1602:L1602"/>
    <mergeCell ref="M1602:N1602"/>
    <mergeCell ref="O1602:P1602"/>
    <mergeCell ref="Q1602:R1602"/>
    <mergeCell ref="S1602:T1602"/>
    <mergeCell ref="U1602:V1602"/>
    <mergeCell ref="W1602:X1602"/>
    <mergeCell ref="Y1602:AE1602"/>
    <mergeCell ref="I1603:J1603"/>
    <mergeCell ref="K1603:L1603"/>
    <mergeCell ref="M1603:N1603"/>
    <mergeCell ref="O1603:P1603"/>
    <mergeCell ref="Q1603:R1603"/>
    <mergeCell ref="S1603:T1603"/>
    <mergeCell ref="U1603:V1603"/>
    <mergeCell ref="W1603:X1603"/>
    <mergeCell ref="Y1603:AE1603"/>
    <mergeCell ref="I1600:J1600"/>
    <mergeCell ref="K1600:L1600"/>
    <mergeCell ref="M1600:N1600"/>
    <mergeCell ref="O1600:P1600"/>
    <mergeCell ref="Q1600:R1600"/>
    <mergeCell ref="S1600:T1600"/>
    <mergeCell ref="U1600:V1600"/>
    <mergeCell ref="W1600:X1600"/>
    <mergeCell ref="Y1600:AE1600"/>
    <mergeCell ref="I1601:J1601"/>
    <mergeCell ref="K1601:L1601"/>
    <mergeCell ref="M1601:N1601"/>
    <mergeCell ref="O1601:P1601"/>
    <mergeCell ref="Q1601:R1601"/>
    <mergeCell ref="S1601:T1601"/>
    <mergeCell ref="U1601:V1601"/>
    <mergeCell ref="W1601:X1601"/>
    <mergeCell ref="Y1601:AE1601"/>
    <mergeCell ref="V1596:AA1596"/>
    <mergeCell ref="AB1596:AG1596"/>
    <mergeCell ref="I1597:X1597"/>
    <mergeCell ref="Y1597:AE1597"/>
    <mergeCell ref="I1598:J1598"/>
    <mergeCell ref="K1598:L1598"/>
    <mergeCell ref="M1598:N1598"/>
    <mergeCell ref="O1598:P1598"/>
    <mergeCell ref="Q1598:R1598"/>
    <mergeCell ref="S1598:T1598"/>
    <mergeCell ref="U1598:V1598"/>
    <mergeCell ref="W1598:X1598"/>
    <mergeCell ref="Y1598:AE1598"/>
    <mergeCell ref="I1599:J1599"/>
    <mergeCell ref="K1599:L1599"/>
    <mergeCell ref="M1599:N1599"/>
    <mergeCell ref="O1599:P1599"/>
    <mergeCell ref="Q1599:R1599"/>
    <mergeCell ref="S1599:T1599"/>
    <mergeCell ref="U1599:V1599"/>
    <mergeCell ref="W1599:X1599"/>
    <mergeCell ref="Y1599:AE1599"/>
    <mergeCell ref="M1592:Z1592"/>
    <mergeCell ref="AB1592:AG1592"/>
    <mergeCell ref="E1593:AG1593"/>
    <mergeCell ref="F1594:H1594"/>
    <mergeCell ref="I1594:K1594"/>
    <mergeCell ref="L1594:N1594"/>
    <mergeCell ref="O1594:Q1594"/>
    <mergeCell ref="R1594:U1594"/>
    <mergeCell ref="W1594:Y1594"/>
    <mergeCell ref="AB1594:AG1594"/>
    <mergeCell ref="F1595:H1595"/>
    <mergeCell ref="I1595:K1595"/>
    <mergeCell ref="L1595:N1595"/>
    <mergeCell ref="O1595:Q1595"/>
    <mergeCell ref="R1595:U1595"/>
    <mergeCell ref="W1595:Y1595"/>
    <mergeCell ref="AB1595:AG1595"/>
    <mergeCell ref="E1584:O1584"/>
    <mergeCell ref="W1585:AA1585"/>
    <mergeCell ref="AB1585:AG1585"/>
    <mergeCell ref="E1586:I1586"/>
    <mergeCell ref="J1586:R1586"/>
    <mergeCell ref="E1587:K1587"/>
    <mergeCell ref="L1587:Y1587"/>
    <mergeCell ref="Z1587:AC1587"/>
    <mergeCell ref="AD1587:AG1587"/>
    <mergeCell ref="E1588:I1588"/>
    <mergeCell ref="J1588:X1588"/>
    <mergeCell ref="Z1588:AC1588"/>
    <mergeCell ref="AD1588:AG1588"/>
    <mergeCell ref="E1589:I1589"/>
    <mergeCell ref="J1589:AG1589"/>
    <mergeCell ref="E1590:I1590"/>
    <mergeCell ref="J1590:AG1591"/>
    <mergeCell ref="H1572:S1572"/>
    <mergeCell ref="U1572:AF1572"/>
    <mergeCell ref="H1573:S1573"/>
    <mergeCell ref="U1573:AF1573"/>
    <mergeCell ref="H1574:J1574"/>
    <mergeCell ref="K1574:S1574"/>
    <mergeCell ref="U1574:W1574"/>
    <mergeCell ref="X1574:AF1574"/>
    <mergeCell ref="F1579:O1579"/>
    <mergeCell ref="E1580:O1580"/>
    <mergeCell ref="W1580:Y1580"/>
    <mergeCell ref="AB1580:AD1580"/>
    <mergeCell ref="AF1580:AG1580"/>
    <mergeCell ref="E1581:O1581"/>
    <mergeCell ref="E1582:O1582"/>
    <mergeCell ref="E1583:O1583"/>
    <mergeCell ref="P1583:Y1583"/>
    <mergeCell ref="Z1583:AB1583"/>
    <mergeCell ref="F1578:P1578"/>
    <mergeCell ref="O1563:P1563"/>
    <mergeCell ref="U1563:X1563"/>
    <mergeCell ref="Y1563:AE1563"/>
    <mergeCell ref="H1564:S1564"/>
    <mergeCell ref="U1564:AF1564"/>
    <mergeCell ref="H1565:S1567"/>
    <mergeCell ref="U1565:AF1567"/>
    <mergeCell ref="H1568:J1568"/>
    <mergeCell ref="K1568:S1568"/>
    <mergeCell ref="U1568:W1568"/>
    <mergeCell ref="X1568:AF1568"/>
    <mergeCell ref="H1569:S1569"/>
    <mergeCell ref="U1569:AF1569"/>
    <mergeCell ref="H1570:S1570"/>
    <mergeCell ref="U1570:AF1570"/>
    <mergeCell ref="H1571:S1571"/>
    <mergeCell ref="U1571:AF1571"/>
    <mergeCell ref="I1561:J1561"/>
    <mergeCell ref="K1561:L1561"/>
    <mergeCell ref="M1561:N1561"/>
    <mergeCell ref="O1561:P1561"/>
    <mergeCell ref="Q1561:R1561"/>
    <mergeCell ref="S1561:T1561"/>
    <mergeCell ref="U1561:V1561"/>
    <mergeCell ref="W1561:X1561"/>
    <mergeCell ref="Y1561:AE1561"/>
    <mergeCell ref="I1562:J1562"/>
    <mergeCell ref="K1562:L1562"/>
    <mergeCell ref="M1562:N1562"/>
    <mergeCell ref="O1562:P1562"/>
    <mergeCell ref="Q1562:R1562"/>
    <mergeCell ref="S1562:T1562"/>
    <mergeCell ref="U1562:V1562"/>
    <mergeCell ref="W1562:X1562"/>
    <mergeCell ref="Y1562:AE1562"/>
    <mergeCell ref="O1558:P1558"/>
    <mergeCell ref="Q1558:R1558"/>
    <mergeCell ref="S1558:T1558"/>
    <mergeCell ref="U1558:V1558"/>
    <mergeCell ref="Y1558:AE1558"/>
    <mergeCell ref="I1559:J1559"/>
    <mergeCell ref="K1559:L1559"/>
    <mergeCell ref="M1559:N1559"/>
    <mergeCell ref="O1559:P1559"/>
    <mergeCell ref="Q1559:R1559"/>
    <mergeCell ref="S1559:T1559"/>
    <mergeCell ref="U1559:V1559"/>
    <mergeCell ref="W1559:X1559"/>
    <mergeCell ref="Y1559:AE1559"/>
    <mergeCell ref="I1560:J1560"/>
    <mergeCell ref="K1560:L1560"/>
    <mergeCell ref="M1560:N1560"/>
    <mergeCell ref="O1560:P1560"/>
    <mergeCell ref="Q1560:R1560"/>
    <mergeCell ref="S1560:T1560"/>
    <mergeCell ref="U1560:V1560"/>
    <mergeCell ref="W1560:X1560"/>
    <mergeCell ref="Y1560:AE1560"/>
    <mergeCell ref="O1555:P1555"/>
    <mergeCell ref="Q1555:R1555"/>
    <mergeCell ref="S1555:T1555"/>
    <mergeCell ref="U1555:V1555"/>
    <mergeCell ref="Y1555:AE1555"/>
    <mergeCell ref="O1556:P1556"/>
    <mergeCell ref="Q1556:R1556"/>
    <mergeCell ref="S1556:T1556"/>
    <mergeCell ref="U1556:V1556"/>
    <mergeCell ref="Y1556:AE1556"/>
    <mergeCell ref="I1557:J1557"/>
    <mergeCell ref="K1557:L1557"/>
    <mergeCell ref="M1557:N1557"/>
    <mergeCell ref="O1557:P1557"/>
    <mergeCell ref="Q1557:R1557"/>
    <mergeCell ref="S1557:T1557"/>
    <mergeCell ref="U1557:V1557"/>
    <mergeCell ref="W1557:X1557"/>
    <mergeCell ref="Y1557:AE1557"/>
    <mergeCell ref="I1553:J1553"/>
    <mergeCell ref="K1553:L1553"/>
    <mergeCell ref="M1553:N1553"/>
    <mergeCell ref="O1553:P1553"/>
    <mergeCell ref="Q1553:R1553"/>
    <mergeCell ref="S1553:T1553"/>
    <mergeCell ref="U1553:V1553"/>
    <mergeCell ref="W1553:X1553"/>
    <mergeCell ref="Y1553:AE1553"/>
    <mergeCell ref="I1554:J1554"/>
    <mergeCell ref="K1554:L1554"/>
    <mergeCell ref="M1554:N1554"/>
    <mergeCell ref="O1554:P1554"/>
    <mergeCell ref="Q1554:R1554"/>
    <mergeCell ref="S1554:T1554"/>
    <mergeCell ref="U1554:V1554"/>
    <mergeCell ref="W1554:X1554"/>
    <mergeCell ref="Y1554:AE1554"/>
    <mergeCell ref="I1551:J1551"/>
    <mergeCell ref="K1551:L1551"/>
    <mergeCell ref="M1551:N1551"/>
    <mergeCell ref="O1551:P1551"/>
    <mergeCell ref="Q1551:R1551"/>
    <mergeCell ref="S1551:T1551"/>
    <mergeCell ref="U1551:V1551"/>
    <mergeCell ref="W1551:X1551"/>
    <mergeCell ref="Y1551:AE1551"/>
    <mergeCell ref="I1552:J1552"/>
    <mergeCell ref="K1552:L1552"/>
    <mergeCell ref="M1552:N1552"/>
    <mergeCell ref="O1552:P1552"/>
    <mergeCell ref="Q1552:R1552"/>
    <mergeCell ref="S1552:T1552"/>
    <mergeCell ref="U1552:V1552"/>
    <mergeCell ref="W1552:X1552"/>
    <mergeCell ref="Y1552:AE1552"/>
    <mergeCell ref="V1547:AA1547"/>
    <mergeCell ref="AB1547:AG1547"/>
    <mergeCell ref="I1548:X1548"/>
    <mergeCell ref="Y1548:AE1548"/>
    <mergeCell ref="I1549:J1549"/>
    <mergeCell ref="K1549:L1549"/>
    <mergeCell ref="M1549:N1549"/>
    <mergeCell ref="O1549:P1549"/>
    <mergeCell ref="Q1549:R1549"/>
    <mergeCell ref="S1549:T1549"/>
    <mergeCell ref="U1549:V1549"/>
    <mergeCell ref="W1549:X1549"/>
    <mergeCell ref="Y1549:AE1549"/>
    <mergeCell ref="I1550:J1550"/>
    <mergeCell ref="K1550:L1550"/>
    <mergeCell ref="M1550:N1550"/>
    <mergeCell ref="O1550:P1550"/>
    <mergeCell ref="Q1550:R1550"/>
    <mergeCell ref="S1550:T1550"/>
    <mergeCell ref="U1550:V1550"/>
    <mergeCell ref="W1550:X1550"/>
    <mergeCell ref="Y1550:AE1550"/>
    <mergeCell ref="M1543:Z1543"/>
    <mergeCell ref="AB1543:AG1543"/>
    <mergeCell ref="E1544:AG1544"/>
    <mergeCell ref="F1545:H1545"/>
    <mergeCell ref="I1545:K1545"/>
    <mergeCell ref="L1545:N1545"/>
    <mergeCell ref="O1545:Q1545"/>
    <mergeCell ref="R1545:U1545"/>
    <mergeCell ref="W1545:Y1545"/>
    <mergeCell ref="AB1545:AG1545"/>
    <mergeCell ref="F1546:H1546"/>
    <mergeCell ref="I1546:K1546"/>
    <mergeCell ref="L1546:N1546"/>
    <mergeCell ref="O1546:Q1546"/>
    <mergeCell ref="R1546:U1546"/>
    <mergeCell ref="W1546:Y1546"/>
    <mergeCell ref="AB1546:AG1546"/>
    <mergeCell ref="E1535:O1535"/>
    <mergeCell ref="W1536:AA1536"/>
    <mergeCell ref="AB1536:AG1536"/>
    <mergeCell ref="E1537:I1537"/>
    <mergeCell ref="J1537:R1537"/>
    <mergeCell ref="E1538:K1538"/>
    <mergeCell ref="L1538:Y1538"/>
    <mergeCell ref="Z1538:AC1538"/>
    <mergeCell ref="AD1538:AG1538"/>
    <mergeCell ref="E1539:I1539"/>
    <mergeCell ref="J1539:X1539"/>
    <mergeCell ref="Z1539:AC1539"/>
    <mergeCell ref="AD1539:AG1539"/>
    <mergeCell ref="E1540:I1540"/>
    <mergeCell ref="J1540:AG1540"/>
    <mergeCell ref="E1541:I1541"/>
    <mergeCell ref="J1541:AG1542"/>
    <mergeCell ref="E1531:O1531"/>
    <mergeCell ref="W1531:Y1531"/>
    <mergeCell ref="AB1531:AD1531"/>
    <mergeCell ref="AF1531:AG1531"/>
    <mergeCell ref="E1532:O1532"/>
    <mergeCell ref="E1533:O1533"/>
    <mergeCell ref="E1534:O1534"/>
    <mergeCell ref="P1534:Y1534"/>
    <mergeCell ref="Z1534:AB1534"/>
    <mergeCell ref="H1520:S1520"/>
    <mergeCell ref="U1520:AF1520"/>
    <mergeCell ref="H1521:S1521"/>
    <mergeCell ref="U1521:AF1521"/>
    <mergeCell ref="H1512:S1515"/>
    <mergeCell ref="U1512:AF1515"/>
    <mergeCell ref="H1516:J1516"/>
    <mergeCell ref="K1516:S1516"/>
    <mergeCell ref="U1516:W1516"/>
    <mergeCell ref="X1516:AF1516"/>
    <mergeCell ref="H1517:S1517"/>
    <mergeCell ref="U1517:AF1517"/>
    <mergeCell ref="H1518:S1518"/>
    <mergeCell ref="U1518:AF1518"/>
    <mergeCell ref="H1519:S1519"/>
    <mergeCell ref="U1519:AF1519"/>
    <mergeCell ref="H1522:J1522"/>
    <mergeCell ref="K1522:S1522"/>
    <mergeCell ref="U1522:W1522"/>
    <mergeCell ref="X1522:AF1522"/>
    <mergeCell ref="S1509:T1509"/>
    <mergeCell ref="U1509:V1509"/>
    <mergeCell ref="Y1509:AE1509"/>
    <mergeCell ref="I1510:J1510"/>
    <mergeCell ref="K1510:L1510"/>
    <mergeCell ref="M1510:N1510"/>
    <mergeCell ref="O1510:P1510"/>
    <mergeCell ref="Q1510:R1510"/>
    <mergeCell ref="S1510:T1510"/>
    <mergeCell ref="Y1510:AE1510"/>
    <mergeCell ref="I1509:J1509"/>
    <mergeCell ref="K1509:L1509"/>
    <mergeCell ref="M1509:N1509"/>
    <mergeCell ref="W1509:X1509"/>
    <mergeCell ref="U1510:X1510"/>
    <mergeCell ref="U1525:W1525"/>
    <mergeCell ref="F1530:O1530"/>
    <mergeCell ref="H1511:S1511"/>
    <mergeCell ref="U1511:AF1511"/>
    <mergeCell ref="F1529:O1529"/>
    <mergeCell ref="O1509:P1509"/>
    <mergeCell ref="Q1509:R1509"/>
    <mergeCell ref="O1506:P1506"/>
    <mergeCell ref="Q1506:R1506"/>
    <mergeCell ref="S1506:T1506"/>
    <mergeCell ref="U1506:V1506"/>
    <mergeCell ref="Y1506:AE1506"/>
    <mergeCell ref="O1507:P1507"/>
    <mergeCell ref="Q1507:R1507"/>
    <mergeCell ref="S1507:T1507"/>
    <mergeCell ref="U1507:V1507"/>
    <mergeCell ref="Y1507:AE1507"/>
    <mergeCell ref="I1508:J1508"/>
    <mergeCell ref="K1508:L1508"/>
    <mergeCell ref="M1508:N1508"/>
    <mergeCell ref="O1508:P1508"/>
    <mergeCell ref="Q1508:R1508"/>
    <mergeCell ref="S1508:T1508"/>
    <mergeCell ref="U1508:V1508"/>
    <mergeCell ref="W1508:X1508"/>
    <mergeCell ref="Y1508:AE1508"/>
    <mergeCell ref="I1506:J1506"/>
    <mergeCell ref="K1506:L1506"/>
    <mergeCell ref="M1506:N1506"/>
    <mergeCell ref="W1506:X1506"/>
    <mergeCell ref="I1507:J1507"/>
    <mergeCell ref="K1507:L1507"/>
    <mergeCell ref="M1507:N1507"/>
    <mergeCell ref="W1507:X1507"/>
    <mergeCell ref="I1504:J1504"/>
    <mergeCell ref="K1504:L1504"/>
    <mergeCell ref="M1504:N1504"/>
    <mergeCell ref="O1504:P1504"/>
    <mergeCell ref="Q1504:R1504"/>
    <mergeCell ref="S1504:T1504"/>
    <mergeCell ref="U1504:V1504"/>
    <mergeCell ref="W1504:X1504"/>
    <mergeCell ref="Y1504:AE1504"/>
    <mergeCell ref="I1505:J1505"/>
    <mergeCell ref="K1505:L1505"/>
    <mergeCell ref="M1505:N1505"/>
    <mergeCell ref="O1505:P1505"/>
    <mergeCell ref="Q1505:R1505"/>
    <mergeCell ref="S1505:T1505"/>
    <mergeCell ref="U1505:V1505"/>
    <mergeCell ref="W1505:X1505"/>
    <mergeCell ref="Y1505:AE1505"/>
    <mergeCell ref="I1502:J1502"/>
    <mergeCell ref="K1502:L1502"/>
    <mergeCell ref="M1502:N1502"/>
    <mergeCell ref="O1502:P1502"/>
    <mergeCell ref="Q1502:R1502"/>
    <mergeCell ref="S1502:T1502"/>
    <mergeCell ref="U1502:V1502"/>
    <mergeCell ref="W1502:X1502"/>
    <mergeCell ref="Y1502:AE1502"/>
    <mergeCell ref="I1503:J1503"/>
    <mergeCell ref="K1503:L1503"/>
    <mergeCell ref="M1503:N1503"/>
    <mergeCell ref="O1503:P1503"/>
    <mergeCell ref="Q1503:R1503"/>
    <mergeCell ref="S1503:T1503"/>
    <mergeCell ref="U1503:V1503"/>
    <mergeCell ref="W1503:X1503"/>
    <mergeCell ref="Y1503:AE1503"/>
    <mergeCell ref="I1500:J1500"/>
    <mergeCell ref="K1500:L1500"/>
    <mergeCell ref="M1500:N1500"/>
    <mergeCell ref="O1500:P1500"/>
    <mergeCell ref="Q1500:R1500"/>
    <mergeCell ref="S1500:T1500"/>
    <mergeCell ref="U1500:V1500"/>
    <mergeCell ref="W1500:X1500"/>
    <mergeCell ref="Y1500:AE1500"/>
    <mergeCell ref="I1501:J1501"/>
    <mergeCell ref="K1501:L1501"/>
    <mergeCell ref="M1501:N1501"/>
    <mergeCell ref="O1501:P1501"/>
    <mergeCell ref="Q1501:R1501"/>
    <mergeCell ref="S1501:T1501"/>
    <mergeCell ref="U1501:V1501"/>
    <mergeCell ref="W1501:X1501"/>
    <mergeCell ref="Y1501:AE1501"/>
    <mergeCell ref="I1498:X1498"/>
    <mergeCell ref="Y1498:AE1498"/>
    <mergeCell ref="I1499:J1499"/>
    <mergeCell ref="K1499:L1499"/>
    <mergeCell ref="M1499:N1499"/>
    <mergeCell ref="O1499:P1499"/>
    <mergeCell ref="Q1499:R1499"/>
    <mergeCell ref="S1499:T1499"/>
    <mergeCell ref="U1499:V1499"/>
    <mergeCell ref="W1499:X1499"/>
    <mergeCell ref="F1496:H1496"/>
    <mergeCell ref="I1496:K1496"/>
    <mergeCell ref="L1496:N1496"/>
    <mergeCell ref="O1496:Q1496"/>
    <mergeCell ref="R1496:U1496"/>
    <mergeCell ref="W1496:Y1496"/>
    <mergeCell ref="AB1496:AG1496"/>
    <mergeCell ref="AB1497:AG1497"/>
    <mergeCell ref="Y1499:AE1499"/>
    <mergeCell ref="Z1489:AC1489"/>
    <mergeCell ref="AD1489:AG1489"/>
    <mergeCell ref="E1490:I1490"/>
    <mergeCell ref="E1491:I1491"/>
    <mergeCell ref="V1497:AA1497"/>
    <mergeCell ref="H1474:S1474"/>
    <mergeCell ref="U1474:AF1474"/>
    <mergeCell ref="H1475:S1475"/>
    <mergeCell ref="U1475:AF1475"/>
    <mergeCell ref="E1482:O1482"/>
    <mergeCell ref="E1483:O1483"/>
    <mergeCell ref="E1484:O1484"/>
    <mergeCell ref="E1485:O1485"/>
    <mergeCell ref="O1465:P1465"/>
    <mergeCell ref="Y1465:AE1465"/>
    <mergeCell ref="H1473:S1473"/>
    <mergeCell ref="U1473:AF1473"/>
    <mergeCell ref="I1465:J1465"/>
    <mergeCell ref="K1465:L1465"/>
    <mergeCell ref="M1465:N1465"/>
    <mergeCell ref="Q1465:R1465"/>
    <mergeCell ref="S1465:T1465"/>
    <mergeCell ref="U1465:V1465"/>
    <mergeCell ref="W1465:X1465"/>
    <mergeCell ref="I1466:J1466"/>
    <mergeCell ref="K1466:L1466"/>
    <mergeCell ref="M1466:N1466"/>
    <mergeCell ref="O1466:P1466"/>
    <mergeCell ref="Q1466:R1466"/>
    <mergeCell ref="S1466:T1466"/>
    <mergeCell ref="U1466:V1466"/>
    <mergeCell ref="W1466:X1466"/>
    <mergeCell ref="H1476:S1476"/>
    <mergeCell ref="U1476:AF1476"/>
    <mergeCell ref="I1463:J1463"/>
    <mergeCell ref="K1463:L1463"/>
    <mergeCell ref="M1463:N1463"/>
    <mergeCell ref="O1463:P1463"/>
    <mergeCell ref="Q1463:R1463"/>
    <mergeCell ref="S1463:T1463"/>
    <mergeCell ref="U1463:V1463"/>
    <mergeCell ref="W1463:X1463"/>
    <mergeCell ref="Y1463:AE1463"/>
    <mergeCell ref="I1464:J1464"/>
    <mergeCell ref="K1464:L1464"/>
    <mergeCell ref="M1464:N1464"/>
    <mergeCell ref="O1464:P1464"/>
    <mergeCell ref="Q1464:R1464"/>
    <mergeCell ref="S1464:T1464"/>
    <mergeCell ref="U1464:V1464"/>
    <mergeCell ref="W1464:X1464"/>
    <mergeCell ref="Y1464:AE1464"/>
    <mergeCell ref="O1462:P1462"/>
    <mergeCell ref="Q1462:R1462"/>
    <mergeCell ref="S1462:T1462"/>
    <mergeCell ref="U1462:V1462"/>
    <mergeCell ref="Y1462:AE1462"/>
    <mergeCell ref="Y1466:AE1466"/>
    <mergeCell ref="O1467:P1467"/>
    <mergeCell ref="U1467:X1467"/>
    <mergeCell ref="Y1467:AE1467"/>
    <mergeCell ref="H1468:S1468"/>
    <mergeCell ref="U1468:AF1468"/>
    <mergeCell ref="H1469:S1471"/>
    <mergeCell ref="U1469:AF1471"/>
    <mergeCell ref="H1472:J1472"/>
    <mergeCell ref="K1472:S1472"/>
    <mergeCell ref="U1472:W1472"/>
    <mergeCell ref="X1472:AF1472"/>
    <mergeCell ref="M1458:N1458"/>
    <mergeCell ref="W1458:X1458"/>
    <mergeCell ref="O1457:P1457"/>
    <mergeCell ref="O1460:P1460"/>
    <mergeCell ref="Q1460:R1460"/>
    <mergeCell ref="S1460:T1460"/>
    <mergeCell ref="U1460:V1460"/>
    <mergeCell ref="Y1460:AE1460"/>
    <mergeCell ref="I1461:J1461"/>
    <mergeCell ref="K1461:L1461"/>
    <mergeCell ref="M1461:N1461"/>
    <mergeCell ref="O1461:P1461"/>
    <mergeCell ref="Q1461:R1461"/>
    <mergeCell ref="S1461:T1461"/>
    <mergeCell ref="U1461:V1461"/>
    <mergeCell ref="W1461:X1461"/>
    <mergeCell ref="Y1461:AE1461"/>
    <mergeCell ref="Q1457:R1457"/>
    <mergeCell ref="S1457:T1457"/>
    <mergeCell ref="U1457:V1457"/>
    <mergeCell ref="Y1457:AE1457"/>
    <mergeCell ref="O1458:P1458"/>
    <mergeCell ref="Q1458:R1458"/>
    <mergeCell ref="S1458:T1458"/>
    <mergeCell ref="U1458:V1458"/>
    <mergeCell ref="Y1458:AE1458"/>
    <mergeCell ref="U1454:V1454"/>
    <mergeCell ref="W1454:X1454"/>
    <mergeCell ref="Y1454:AE1454"/>
    <mergeCell ref="O1459:P1459"/>
    <mergeCell ref="Q1459:R1459"/>
    <mergeCell ref="S1459:T1459"/>
    <mergeCell ref="U1459:V1459"/>
    <mergeCell ref="Y1459:AE1459"/>
    <mergeCell ref="I1455:J1455"/>
    <mergeCell ref="K1455:L1455"/>
    <mergeCell ref="M1455:N1455"/>
    <mergeCell ref="O1455:P1455"/>
    <mergeCell ref="Q1455:R1455"/>
    <mergeCell ref="S1455:T1455"/>
    <mergeCell ref="U1455:V1455"/>
    <mergeCell ref="W1455:X1455"/>
    <mergeCell ref="Y1455:AE1455"/>
    <mergeCell ref="I1456:J1456"/>
    <mergeCell ref="K1456:L1456"/>
    <mergeCell ref="M1456:N1456"/>
    <mergeCell ref="O1456:P1456"/>
    <mergeCell ref="Q1456:R1456"/>
    <mergeCell ref="S1456:T1456"/>
    <mergeCell ref="U1456:V1456"/>
    <mergeCell ref="W1456:X1456"/>
    <mergeCell ref="Y1456:AE1456"/>
    <mergeCell ref="I1457:J1457"/>
    <mergeCell ref="K1457:L1457"/>
    <mergeCell ref="M1457:N1457"/>
    <mergeCell ref="W1457:X1457"/>
    <mergeCell ref="I1458:J1458"/>
    <mergeCell ref="K1458:L1458"/>
    <mergeCell ref="Y1452:AE1452"/>
    <mergeCell ref="V1451:AA1451"/>
    <mergeCell ref="AB1451:AG1451"/>
    <mergeCell ref="I1452:X1452"/>
    <mergeCell ref="AB1447:AG1447"/>
    <mergeCell ref="AB1449:AG1449"/>
    <mergeCell ref="E1441:I1441"/>
    <mergeCell ref="E1443:I1443"/>
    <mergeCell ref="I1453:J1453"/>
    <mergeCell ref="K1453:L1453"/>
    <mergeCell ref="M1453:N1453"/>
    <mergeCell ref="O1453:P1453"/>
    <mergeCell ref="Q1453:R1453"/>
    <mergeCell ref="S1453:T1453"/>
    <mergeCell ref="U1453:V1453"/>
    <mergeCell ref="W1453:X1453"/>
    <mergeCell ref="Y1453:AE1453"/>
    <mergeCell ref="Z1443:AC1443"/>
    <mergeCell ref="AD1443:AG1443"/>
    <mergeCell ref="E1444:I1444"/>
    <mergeCell ref="J1444:AG1444"/>
    <mergeCell ref="E1445:I1445"/>
    <mergeCell ref="J1445:AG1446"/>
    <mergeCell ref="M1447:Z1447"/>
    <mergeCell ref="E1448:AG1448"/>
    <mergeCell ref="F1449:H1449"/>
    <mergeCell ref="I1449:K1449"/>
    <mergeCell ref="L1449:N1449"/>
    <mergeCell ref="O1449:Q1449"/>
    <mergeCell ref="R1449:U1449"/>
    <mergeCell ref="W1449:Y1449"/>
    <mergeCell ref="I1454:J1454"/>
    <mergeCell ref="K1454:L1454"/>
    <mergeCell ref="M1454:N1454"/>
    <mergeCell ref="O1454:P1454"/>
    <mergeCell ref="Q1454:R1454"/>
    <mergeCell ref="S1454:T1454"/>
    <mergeCell ref="E1435:O1435"/>
    <mergeCell ref="E1436:O1436"/>
    <mergeCell ref="E1437:O1437"/>
    <mergeCell ref="H1426:S1426"/>
    <mergeCell ref="U1426:AF1426"/>
    <mergeCell ref="I1416:J1416"/>
    <mergeCell ref="K1416:L1416"/>
    <mergeCell ref="M1416:N1416"/>
    <mergeCell ref="O1416:P1416"/>
    <mergeCell ref="Q1416:R1416"/>
    <mergeCell ref="S1416:T1416"/>
    <mergeCell ref="U1416:V1416"/>
    <mergeCell ref="W1416:X1416"/>
    <mergeCell ref="Y1416:AE1416"/>
    <mergeCell ref="I1417:J1417"/>
    <mergeCell ref="K1417:L1417"/>
    <mergeCell ref="M1417:N1417"/>
    <mergeCell ref="O1417:P1417"/>
    <mergeCell ref="Q1417:R1417"/>
    <mergeCell ref="S1417:T1417"/>
    <mergeCell ref="U1417:V1417"/>
    <mergeCell ref="W1417:X1417"/>
    <mergeCell ref="Y1417:AE1417"/>
    <mergeCell ref="I1418:J1418"/>
    <mergeCell ref="S1418:T1418"/>
    <mergeCell ref="U1418:V1418"/>
    <mergeCell ref="H1429:S1429"/>
    <mergeCell ref="U1429:AF1429"/>
    <mergeCell ref="H1430:S1430"/>
    <mergeCell ref="U1430:AF1430"/>
    <mergeCell ref="I1414:J1414"/>
    <mergeCell ref="K1414:L1414"/>
    <mergeCell ref="M1414:N1414"/>
    <mergeCell ref="O1414:P1414"/>
    <mergeCell ref="Q1414:R1414"/>
    <mergeCell ref="S1414:T1414"/>
    <mergeCell ref="U1414:V1414"/>
    <mergeCell ref="W1414:X1414"/>
    <mergeCell ref="Y1414:AE1414"/>
    <mergeCell ref="O1415:P1415"/>
    <mergeCell ref="Q1415:R1415"/>
    <mergeCell ref="S1415:T1415"/>
    <mergeCell ref="Y1415:AE1415"/>
    <mergeCell ref="O1420:P1420"/>
    <mergeCell ref="U1420:X1420"/>
    <mergeCell ref="Y1420:AE1420"/>
    <mergeCell ref="H1421:S1421"/>
    <mergeCell ref="U1421:AF1421"/>
    <mergeCell ref="H1422:S1424"/>
    <mergeCell ref="U1422:AF1424"/>
    <mergeCell ref="H1425:J1425"/>
    <mergeCell ref="K1425:S1425"/>
    <mergeCell ref="U1415:V1415"/>
    <mergeCell ref="U1425:W1425"/>
    <mergeCell ref="X1425:AF1425"/>
    <mergeCell ref="H1427:S1427"/>
    <mergeCell ref="U1427:AF1427"/>
    <mergeCell ref="H1428:S1428"/>
    <mergeCell ref="U1428:AF1428"/>
    <mergeCell ref="K1418:L1418"/>
    <mergeCell ref="Y1410:AE1410"/>
    <mergeCell ref="I1411:J1411"/>
    <mergeCell ref="K1411:L1411"/>
    <mergeCell ref="M1411:N1411"/>
    <mergeCell ref="O1411:P1411"/>
    <mergeCell ref="Q1411:R1411"/>
    <mergeCell ref="S1411:T1411"/>
    <mergeCell ref="U1411:V1411"/>
    <mergeCell ref="W1411:X1411"/>
    <mergeCell ref="Y1411:AE1411"/>
    <mergeCell ref="I1409:J1409"/>
    <mergeCell ref="K1409:L1409"/>
    <mergeCell ref="M1409:N1409"/>
    <mergeCell ref="O1409:P1409"/>
    <mergeCell ref="Q1409:R1409"/>
    <mergeCell ref="S1409:T1409"/>
    <mergeCell ref="U1409:V1409"/>
    <mergeCell ref="W1409:X1409"/>
    <mergeCell ref="Y1409:AE1409"/>
    <mergeCell ref="O1412:P1412"/>
    <mergeCell ref="Q1412:R1412"/>
    <mergeCell ref="S1412:T1412"/>
    <mergeCell ref="U1412:V1412"/>
    <mergeCell ref="Y1412:AE1412"/>
    <mergeCell ref="O1413:P1413"/>
    <mergeCell ref="Q1413:R1413"/>
    <mergeCell ref="S1413:T1413"/>
    <mergeCell ref="U1413:V1413"/>
    <mergeCell ref="Y1413:AE1413"/>
    <mergeCell ref="O1407:P1407"/>
    <mergeCell ref="Q1407:R1407"/>
    <mergeCell ref="S1407:T1407"/>
    <mergeCell ref="U1407:V1407"/>
    <mergeCell ref="W1407:X1407"/>
    <mergeCell ref="Y1407:AE1407"/>
    <mergeCell ref="I1408:J1408"/>
    <mergeCell ref="K1408:L1408"/>
    <mergeCell ref="M1408:N1408"/>
    <mergeCell ref="O1408:P1408"/>
    <mergeCell ref="Q1408:R1408"/>
    <mergeCell ref="S1408:T1408"/>
    <mergeCell ref="U1408:V1408"/>
    <mergeCell ref="W1408:X1408"/>
    <mergeCell ref="Y1408:AE1408"/>
    <mergeCell ref="Q1410:R1410"/>
    <mergeCell ref="S1410:T1410"/>
    <mergeCell ref="U1410:V1410"/>
    <mergeCell ref="W1410:X1410"/>
    <mergeCell ref="AD1396:AG1396"/>
    <mergeCell ref="E1397:I1397"/>
    <mergeCell ref="J1397:AG1397"/>
    <mergeCell ref="E1398:I1398"/>
    <mergeCell ref="J1398:AG1399"/>
    <mergeCell ref="M1400:Z1400"/>
    <mergeCell ref="E1401:AG1401"/>
    <mergeCell ref="F1402:H1402"/>
    <mergeCell ref="I1402:K1402"/>
    <mergeCell ref="L1402:N1402"/>
    <mergeCell ref="O1402:Q1402"/>
    <mergeCell ref="H1380:S1380"/>
    <mergeCell ref="U1380:AF1380"/>
    <mergeCell ref="I1406:J1406"/>
    <mergeCell ref="K1406:L1406"/>
    <mergeCell ref="M1406:N1406"/>
    <mergeCell ref="O1406:P1406"/>
    <mergeCell ref="Q1406:R1406"/>
    <mergeCell ref="S1406:T1406"/>
    <mergeCell ref="U1406:V1406"/>
    <mergeCell ref="W1406:X1406"/>
    <mergeCell ref="Y1406:AE1406"/>
    <mergeCell ref="J1394:R1394"/>
    <mergeCell ref="E1395:K1395"/>
    <mergeCell ref="L1395:Y1395"/>
    <mergeCell ref="Z1395:AC1395"/>
    <mergeCell ref="AD1395:AG1395"/>
    <mergeCell ref="Y1405:AE1405"/>
    <mergeCell ref="I1405:X1405"/>
    <mergeCell ref="AB1400:AG1400"/>
    <mergeCell ref="AB1402:AG1402"/>
    <mergeCell ref="E1394:I1394"/>
    <mergeCell ref="E1396:I1396"/>
    <mergeCell ref="E1388:O1388"/>
    <mergeCell ref="E1389:O1389"/>
    <mergeCell ref="E1390:O1390"/>
    <mergeCell ref="H1376:S1376"/>
    <mergeCell ref="U1376:AF1376"/>
    <mergeCell ref="H1377:S1377"/>
    <mergeCell ref="U1377:AF1377"/>
    <mergeCell ref="H1378:S1378"/>
    <mergeCell ref="U1378:AF1378"/>
    <mergeCell ref="H1379:S1379"/>
    <mergeCell ref="U1379:AF1379"/>
    <mergeCell ref="J1396:X1396"/>
    <mergeCell ref="Z1396:AC1396"/>
    <mergeCell ref="O1366:P1366"/>
    <mergeCell ref="Q1366:R1366"/>
    <mergeCell ref="S1366:T1366"/>
    <mergeCell ref="U1366:V1366"/>
    <mergeCell ref="W1366:X1366"/>
    <mergeCell ref="Y1366:AE1366"/>
    <mergeCell ref="H1381:J1381"/>
    <mergeCell ref="K1381:S1381"/>
    <mergeCell ref="U1381:W1381"/>
    <mergeCell ref="X1381:AF1381"/>
    <mergeCell ref="G1386:P1386"/>
    <mergeCell ref="F1387:O1387"/>
    <mergeCell ref="W1388:Y1388"/>
    <mergeCell ref="AB1388:AD1388"/>
    <mergeCell ref="AF1388:AG1388"/>
    <mergeCell ref="E1391:O1391"/>
    <mergeCell ref="P1391:Y1391"/>
    <mergeCell ref="I1368:J1368"/>
    <mergeCell ref="I1367:J1367"/>
    <mergeCell ref="K1367:L1367"/>
    <mergeCell ref="M1367:N1367"/>
    <mergeCell ref="O1367:P1367"/>
    <mergeCell ref="Q1367:R1367"/>
    <mergeCell ref="S1367:T1367"/>
    <mergeCell ref="U1367:V1367"/>
    <mergeCell ref="W1367:X1367"/>
    <mergeCell ref="Y1367:AE1367"/>
    <mergeCell ref="W1364:X1364"/>
    <mergeCell ref="Y1364:AE1364"/>
    <mergeCell ref="I1365:J1365"/>
    <mergeCell ref="K1365:L1365"/>
    <mergeCell ref="M1365:N1365"/>
    <mergeCell ref="O1365:P1365"/>
    <mergeCell ref="Q1365:R1365"/>
    <mergeCell ref="O1361:P1361"/>
    <mergeCell ref="Q1361:R1361"/>
    <mergeCell ref="S1361:T1361"/>
    <mergeCell ref="U1361:V1361"/>
    <mergeCell ref="W1361:X1361"/>
    <mergeCell ref="Y1361:AE1361"/>
    <mergeCell ref="I1362:J1362"/>
    <mergeCell ref="K1362:L1362"/>
    <mergeCell ref="M1362:N1362"/>
    <mergeCell ref="O1362:P1362"/>
    <mergeCell ref="Q1362:R1362"/>
    <mergeCell ref="S1362:T1362"/>
    <mergeCell ref="U1362:V1362"/>
    <mergeCell ref="W1362:X1362"/>
    <mergeCell ref="Y1362:AE1362"/>
    <mergeCell ref="I1363:J1363"/>
    <mergeCell ref="W1359:X1359"/>
    <mergeCell ref="Y1359:AE1359"/>
    <mergeCell ref="I1364:J1364"/>
    <mergeCell ref="K1364:L1364"/>
    <mergeCell ref="M1364:N1364"/>
    <mergeCell ref="O1364:P1364"/>
    <mergeCell ref="Q1364:R1364"/>
    <mergeCell ref="S1364:T1364"/>
    <mergeCell ref="U1364:V1364"/>
    <mergeCell ref="I1360:J1360"/>
    <mergeCell ref="K1360:L1360"/>
    <mergeCell ref="M1360:N1360"/>
    <mergeCell ref="O1360:P1360"/>
    <mergeCell ref="Q1360:R1360"/>
    <mergeCell ref="S1360:T1360"/>
    <mergeCell ref="U1360:V1360"/>
    <mergeCell ref="W1360:X1360"/>
    <mergeCell ref="Y1360:AE1360"/>
    <mergeCell ref="K1363:L1363"/>
    <mergeCell ref="M1363:N1363"/>
    <mergeCell ref="O1363:P1363"/>
    <mergeCell ref="Q1363:R1363"/>
    <mergeCell ref="S1363:T1363"/>
    <mergeCell ref="U1363:V1363"/>
    <mergeCell ref="W1363:X1363"/>
    <mergeCell ref="Y1363:AE1363"/>
    <mergeCell ref="I1357:J1357"/>
    <mergeCell ref="K1357:L1357"/>
    <mergeCell ref="M1357:N1357"/>
    <mergeCell ref="O1357:P1357"/>
    <mergeCell ref="Q1357:R1357"/>
    <mergeCell ref="S1357:T1357"/>
    <mergeCell ref="U1357:V1357"/>
    <mergeCell ref="W1357:X1357"/>
    <mergeCell ref="Y1357:AE1357"/>
    <mergeCell ref="S1365:T1365"/>
    <mergeCell ref="U1365:V1365"/>
    <mergeCell ref="W1365:X1365"/>
    <mergeCell ref="Y1365:AE1365"/>
    <mergeCell ref="I1366:J1366"/>
    <mergeCell ref="K1366:L1366"/>
    <mergeCell ref="M1366:N1366"/>
    <mergeCell ref="I1358:J1358"/>
    <mergeCell ref="K1358:L1358"/>
    <mergeCell ref="M1358:N1358"/>
    <mergeCell ref="O1358:P1358"/>
    <mergeCell ref="Q1358:R1358"/>
    <mergeCell ref="S1358:T1358"/>
    <mergeCell ref="U1358:V1358"/>
    <mergeCell ref="W1358:X1358"/>
    <mergeCell ref="Y1358:AE1358"/>
    <mergeCell ref="I1359:J1359"/>
    <mergeCell ref="K1359:L1359"/>
    <mergeCell ref="M1359:N1359"/>
    <mergeCell ref="O1359:P1359"/>
    <mergeCell ref="Q1359:R1359"/>
    <mergeCell ref="S1359:T1359"/>
    <mergeCell ref="U1359:V1359"/>
    <mergeCell ref="F1353:H1353"/>
    <mergeCell ref="I1353:K1353"/>
    <mergeCell ref="L1353:N1353"/>
    <mergeCell ref="O1353:Q1353"/>
    <mergeCell ref="R1353:U1353"/>
    <mergeCell ref="W1353:Y1353"/>
    <mergeCell ref="AB1353:AG1353"/>
    <mergeCell ref="F1354:H1354"/>
    <mergeCell ref="I1354:K1354"/>
    <mergeCell ref="L1354:N1354"/>
    <mergeCell ref="O1354:Q1354"/>
    <mergeCell ref="R1354:U1354"/>
    <mergeCell ref="W1354:Y1354"/>
    <mergeCell ref="AB1354:AG1354"/>
    <mergeCell ref="V1355:AA1355"/>
    <mergeCell ref="AB1355:AG1355"/>
    <mergeCell ref="I1356:X1356"/>
    <mergeCell ref="Y1356:AE1356"/>
    <mergeCell ref="E1345:I1345"/>
    <mergeCell ref="J1345:R1345"/>
    <mergeCell ref="E1346:K1346"/>
    <mergeCell ref="L1346:Y1346"/>
    <mergeCell ref="Z1346:AC1346"/>
    <mergeCell ref="AD1346:AG1346"/>
    <mergeCell ref="E1347:I1347"/>
    <mergeCell ref="J1347:X1347"/>
    <mergeCell ref="Z1347:AC1347"/>
    <mergeCell ref="AD1347:AG1347"/>
    <mergeCell ref="E1348:I1348"/>
    <mergeCell ref="J1348:AG1348"/>
    <mergeCell ref="E1349:I1349"/>
    <mergeCell ref="J1349:AG1350"/>
    <mergeCell ref="M1351:Z1351"/>
    <mergeCell ref="AB1351:AG1351"/>
    <mergeCell ref="E1352:AG1352"/>
    <mergeCell ref="H1333:S1333"/>
    <mergeCell ref="U1333:AF1333"/>
    <mergeCell ref="F1338:O1338"/>
    <mergeCell ref="E1339:O1339"/>
    <mergeCell ref="W1339:Y1339"/>
    <mergeCell ref="AB1339:AD1339"/>
    <mergeCell ref="AF1339:AG1339"/>
    <mergeCell ref="E1340:O1340"/>
    <mergeCell ref="E1341:O1341"/>
    <mergeCell ref="E1342:O1342"/>
    <mergeCell ref="P1342:Y1342"/>
    <mergeCell ref="Z1342:AB1342"/>
    <mergeCell ref="E1343:O1343"/>
    <mergeCell ref="W1344:AA1344"/>
    <mergeCell ref="AB1344:AG1344"/>
    <mergeCell ref="H1329:S1329"/>
    <mergeCell ref="U1329:AF1329"/>
    <mergeCell ref="H1330:S1330"/>
    <mergeCell ref="U1330:AF1330"/>
    <mergeCell ref="H1331:S1331"/>
    <mergeCell ref="U1331:AF1331"/>
    <mergeCell ref="H1332:S1332"/>
    <mergeCell ref="U1332:AF1332"/>
    <mergeCell ref="H1334:J1334"/>
    <mergeCell ref="K1334:S1334"/>
    <mergeCell ref="U1334:W1334"/>
    <mergeCell ref="X1334:AF1334"/>
    <mergeCell ref="G1337:P1337"/>
    <mergeCell ref="I1322:J1322"/>
    <mergeCell ref="K1322:L1322"/>
    <mergeCell ref="M1322:N1322"/>
    <mergeCell ref="O1322:P1322"/>
    <mergeCell ref="Q1322:R1322"/>
    <mergeCell ref="S1322:T1322"/>
    <mergeCell ref="U1322:X1322"/>
    <mergeCell ref="Y1322:AE1322"/>
    <mergeCell ref="H1323:S1323"/>
    <mergeCell ref="U1323:AF1323"/>
    <mergeCell ref="H1324:S1327"/>
    <mergeCell ref="U1324:AF1327"/>
    <mergeCell ref="U1320:V1320"/>
    <mergeCell ref="W1320:X1320"/>
    <mergeCell ref="Y1320:AE1320"/>
    <mergeCell ref="I1321:J1321"/>
    <mergeCell ref="H1328:J1328"/>
    <mergeCell ref="K1328:S1328"/>
    <mergeCell ref="U1328:W1328"/>
    <mergeCell ref="X1328:AF1328"/>
    <mergeCell ref="K1321:L1321"/>
    <mergeCell ref="M1321:N1321"/>
    <mergeCell ref="O1321:P1321"/>
    <mergeCell ref="Q1321:R1321"/>
    <mergeCell ref="S1321:T1321"/>
    <mergeCell ref="Y1321:AE1321"/>
    <mergeCell ref="U1321:V1321"/>
    <mergeCell ref="W1321:X1321"/>
    <mergeCell ref="I1320:J1320"/>
    <mergeCell ref="K1320:L1320"/>
    <mergeCell ref="M1320:N1320"/>
    <mergeCell ref="O1320:P1320"/>
    <mergeCell ref="U1317:V1317"/>
    <mergeCell ref="W1317:X1317"/>
    <mergeCell ref="Y1317:AE1317"/>
    <mergeCell ref="I1317:J1317"/>
    <mergeCell ref="K1317:L1317"/>
    <mergeCell ref="M1317:N1317"/>
    <mergeCell ref="O1317:P1317"/>
    <mergeCell ref="I1318:J1318"/>
    <mergeCell ref="K1318:L1318"/>
    <mergeCell ref="M1318:N1318"/>
    <mergeCell ref="O1318:P1318"/>
    <mergeCell ref="Q1318:R1318"/>
    <mergeCell ref="S1318:T1318"/>
    <mergeCell ref="U1318:V1318"/>
    <mergeCell ref="W1318:X1318"/>
    <mergeCell ref="Y1318:AE1318"/>
    <mergeCell ref="I1319:J1319"/>
    <mergeCell ref="K1319:L1319"/>
    <mergeCell ref="M1319:N1319"/>
    <mergeCell ref="O1319:P1319"/>
    <mergeCell ref="Q1319:R1319"/>
    <mergeCell ref="S1319:T1319"/>
    <mergeCell ref="U1319:V1319"/>
    <mergeCell ref="W1319:X1319"/>
    <mergeCell ref="Y1319:AE1319"/>
    <mergeCell ref="Q1312:R1312"/>
    <mergeCell ref="S1312:T1312"/>
    <mergeCell ref="U1312:V1312"/>
    <mergeCell ref="W1312:X1312"/>
    <mergeCell ref="Y1312:AE1312"/>
    <mergeCell ref="I1313:J1313"/>
    <mergeCell ref="K1313:L1313"/>
    <mergeCell ref="M1313:N1313"/>
    <mergeCell ref="O1313:P1313"/>
    <mergeCell ref="Q1313:R1313"/>
    <mergeCell ref="S1313:T1313"/>
    <mergeCell ref="U1313:V1313"/>
    <mergeCell ref="W1313:X1313"/>
    <mergeCell ref="Y1313:AE1313"/>
    <mergeCell ref="Q1320:R1320"/>
    <mergeCell ref="S1320:T1320"/>
    <mergeCell ref="Q1315:R1315"/>
    <mergeCell ref="S1315:T1315"/>
    <mergeCell ref="U1315:V1315"/>
    <mergeCell ref="W1315:X1315"/>
    <mergeCell ref="Y1315:AE1315"/>
    <mergeCell ref="I1316:J1316"/>
    <mergeCell ref="K1316:L1316"/>
    <mergeCell ref="M1316:N1316"/>
    <mergeCell ref="O1316:P1316"/>
    <mergeCell ref="Q1316:R1316"/>
    <mergeCell ref="S1316:T1316"/>
    <mergeCell ref="U1316:V1316"/>
    <mergeCell ref="W1316:X1316"/>
    <mergeCell ref="Y1316:AE1316"/>
    <mergeCell ref="Q1317:R1317"/>
    <mergeCell ref="S1317:T1317"/>
    <mergeCell ref="O1314:P1314"/>
    <mergeCell ref="Q1314:R1314"/>
    <mergeCell ref="S1314:T1314"/>
    <mergeCell ref="U1314:V1314"/>
    <mergeCell ref="W1314:X1314"/>
    <mergeCell ref="Y1314:AE1314"/>
    <mergeCell ref="I1315:J1315"/>
    <mergeCell ref="K1315:L1315"/>
    <mergeCell ref="M1315:N1315"/>
    <mergeCell ref="O1315:P1315"/>
    <mergeCell ref="I1310:J1310"/>
    <mergeCell ref="K1310:L1310"/>
    <mergeCell ref="M1310:N1310"/>
    <mergeCell ref="O1310:P1310"/>
    <mergeCell ref="Q1310:R1310"/>
    <mergeCell ref="S1310:T1310"/>
    <mergeCell ref="U1310:V1310"/>
    <mergeCell ref="W1310:X1310"/>
    <mergeCell ref="Y1310:AE1310"/>
    <mergeCell ref="I1311:J1311"/>
    <mergeCell ref="K1311:L1311"/>
    <mergeCell ref="M1311:N1311"/>
    <mergeCell ref="O1311:P1311"/>
    <mergeCell ref="Q1311:R1311"/>
    <mergeCell ref="S1311:T1311"/>
    <mergeCell ref="U1311:V1311"/>
    <mergeCell ref="W1311:X1311"/>
    <mergeCell ref="Y1311:AE1311"/>
    <mergeCell ref="I1312:J1312"/>
    <mergeCell ref="K1312:L1312"/>
    <mergeCell ref="M1312:N1312"/>
    <mergeCell ref="O1312:P1312"/>
    <mergeCell ref="F1306:H1306"/>
    <mergeCell ref="I1306:K1306"/>
    <mergeCell ref="L1306:N1306"/>
    <mergeCell ref="O1306:Q1306"/>
    <mergeCell ref="R1306:U1306"/>
    <mergeCell ref="W1306:Y1306"/>
    <mergeCell ref="AB1306:AG1306"/>
    <mergeCell ref="F1307:H1307"/>
    <mergeCell ref="I1307:K1307"/>
    <mergeCell ref="L1307:N1307"/>
    <mergeCell ref="O1307:Q1307"/>
    <mergeCell ref="R1307:U1307"/>
    <mergeCell ref="W1307:Y1307"/>
    <mergeCell ref="AB1307:AG1307"/>
    <mergeCell ref="V1308:AA1308"/>
    <mergeCell ref="AB1308:AG1308"/>
    <mergeCell ref="I1309:X1309"/>
    <mergeCell ref="Y1309:AE1309"/>
    <mergeCell ref="E1298:I1298"/>
    <mergeCell ref="J1298:R1298"/>
    <mergeCell ref="E1299:K1299"/>
    <mergeCell ref="L1299:Y1299"/>
    <mergeCell ref="Z1299:AC1299"/>
    <mergeCell ref="AD1299:AG1299"/>
    <mergeCell ref="E1300:I1300"/>
    <mergeCell ref="J1300:X1300"/>
    <mergeCell ref="Z1300:AC1300"/>
    <mergeCell ref="AD1300:AG1300"/>
    <mergeCell ref="E1301:I1301"/>
    <mergeCell ref="J1301:AG1301"/>
    <mergeCell ref="E1302:I1302"/>
    <mergeCell ref="J1302:AG1303"/>
    <mergeCell ref="M1304:Z1304"/>
    <mergeCell ref="AB1304:AG1304"/>
    <mergeCell ref="E1305:AG1305"/>
    <mergeCell ref="F1291:O1291"/>
    <mergeCell ref="E1292:O1292"/>
    <mergeCell ref="W1292:Y1292"/>
    <mergeCell ref="AB1292:AD1292"/>
    <mergeCell ref="AF1292:AG1292"/>
    <mergeCell ref="E1293:O1293"/>
    <mergeCell ref="E1294:O1294"/>
    <mergeCell ref="E1295:O1295"/>
    <mergeCell ref="P1295:Y1295"/>
    <mergeCell ref="Z1295:AB1295"/>
    <mergeCell ref="E1296:O1296"/>
    <mergeCell ref="W1297:AA1297"/>
    <mergeCell ref="AB1297:AG1297"/>
    <mergeCell ref="H1281:S1281"/>
    <mergeCell ref="H1282:S1282"/>
    <mergeCell ref="H1283:S1283"/>
    <mergeCell ref="H1284:S1284"/>
    <mergeCell ref="G1290:P1290"/>
    <mergeCell ref="U1282:AE1285"/>
    <mergeCell ref="H1285:S1285"/>
    <mergeCell ref="H1286:J1286"/>
    <mergeCell ref="K1286:S1286"/>
    <mergeCell ref="U1286:W1286"/>
    <mergeCell ref="X1286:AE1286"/>
    <mergeCell ref="I1272:J1272"/>
    <mergeCell ref="K1272:L1272"/>
    <mergeCell ref="M1272:N1272"/>
    <mergeCell ref="O1272:P1272"/>
    <mergeCell ref="Q1272:R1272"/>
    <mergeCell ref="S1272:T1272"/>
    <mergeCell ref="U1272:V1272"/>
    <mergeCell ref="W1272:X1272"/>
    <mergeCell ref="Y1272:AE1272"/>
    <mergeCell ref="I1273:J1273"/>
    <mergeCell ref="K1273:L1273"/>
    <mergeCell ref="M1273:N1273"/>
    <mergeCell ref="O1273:P1273"/>
    <mergeCell ref="Q1273:R1273"/>
    <mergeCell ref="S1273:T1273"/>
    <mergeCell ref="Y1273:AE1273"/>
    <mergeCell ref="U1273:V1273"/>
    <mergeCell ref="W1273:X1273"/>
    <mergeCell ref="I1274:J1274"/>
    <mergeCell ref="K1274:L1274"/>
    <mergeCell ref="M1274:N1274"/>
    <mergeCell ref="O1274:P1274"/>
    <mergeCell ref="Q1274:R1274"/>
    <mergeCell ref="S1274:T1274"/>
    <mergeCell ref="U1274:X1274"/>
    <mergeCell ref="Y1274:AE1274"/>
    <mergeCell ref="H1275:S1275"/>
    <mergeCell ref="U1275:AE1275"/>
    <mergeCell ref="H1276:S1279"/>
    <mergeCell ref="U1276:AE1279"/>
    <mergeCell ref="H1280:J1280"/>
    <mergeCell ref="K1280:S1280"/>
    <mergeCell ref="U1280:W1280"/>
    <mergeCell ref="X1280:AE1280"/>
    <mergeCell ref="U1281:AE1281"/>
    <mergeCell ref="O1269:P1269"/>
    <mergeCell ref="Q1269:R1269"/>
    <mergeCell ref="S1269:T1269"/>
    <mergeCell ref="U1269:V1269"/>
    <mergeCell ref="W1269:X1269"/>
    <mergeCell ref="Y1269:AE1269"/>
    <mergeCell ref="I1266:J1266"/>
    <mergeCell ref="K1266:L1266"/>
    <mergeCell ref="M1266:N1266"/>
    <mergeCell ref="O1266:P1266"/>
    <mergeCell ref="Q1266:R1266"/>
    <mergeCell ref="S1266:T1266"/>
    <mergeCell ref="U1266:V1266"/>
    <mergeCell ref="W1266:X1266"/>
    <mergeCell ref="Y1266:AE1266"/>
    <mergeCell ref="I1267:J1267"/>
    <mergeCell ref="K1267:L1267"/>
    <mergeCell ref="M1267:N1267"/>
    <mergeCell ref="O1267:P1267"/>
    <mergeCell ref="Q1267:R1267"/>
    <mergeCell ref="S1267:T1267"/>
    <mergeCell ref="U1267:V1267"/>
    <mergeCell ref="W1267:X1267"/>
    <mergeCell ref="Y1267:AE1267"/>
    <mergeCell ref="I1268:J1268"/>
    <mergeCell ref="K1268:L1268"/>
    <mergeCell ref="M1268:N1268"/>
    <mergeCell ref="O1268:P1268"/>
    <mergeCell ref="Q1268:R1268"/>
    <mergeCell ref="S1268:T1268"/>
    <mergeCell ref="U1268:V1268"/>
    <mergeCell ref="W1268:X1268"/>
    <mergeCell ref="I1264:J1264"/>
    <mergeCell ref="K1264:L1264"/>
    <mergeCell ref="M1264:N1264"/>
    <mergeCell ref="O1264:P1264"/>
    <mergeCell ref="Q1264:R1264"/>
    <mergeCell ref="S1264:T1264"/>
    <mergeCell ref="U1264:V1264"/>
    <mergeCell ref="W1264:X1264"/>
    <mergeCell ref="Y1264:AE1264"/>
    <mergeCell ref="I1265:J1265"/>
    <mergeCell ref="K1265:L1265"/>
    <mergeCell ref="M1265:N1265"/>
    <mergeCell ref="O1265:P1265"/>
    <mergeCell ref="Q1265:R1265"/>
    <mergeCell ref="S1265:T1265"/>
    <mergeCell ref="U1265:V1265"/>
    <mergeCell ref="W1265:X1265"/>
    <mergeCell ref="Y1265:AE1265"/>
    <mergeCell ref="AB1260:AG1260"/>
    <mergeCell ref="Y1262:AE1262"/>
    <mergeCell ref="I1263:J1263"/>
    <mergeCell ref="K1263:L1263"/>
    <mergeCell ref="M1263:N1263"/>
    <mergeCell ref="O1263:P1263"/>
    <mergeCell ref="Q1263:R1263"/>
    <mergeCell ref="S1263:T1263"/>
    <mergeCell ref="U1263:V1263"/>
    <mergeCell ref="W1263:X1263"/>
    <mergeCell ref="Y1263:AE1263"/>
    <mergeCell ref="E1253:I1253"/>
    <mergeCell ref="E1254:I1254"/>
    <mergeCell ref="F1259:H1259"/>
    <mergeCell ref="I1259:K1259"/>
    <mergeCell ref="L1259:N1259"/>
    <mergeCell ref="O1259:Q1259"/>
    <mergeCell ref="R1259:U1259"/>
    <mergeCell ref="W1259:Y1259"/>
    <mergeCell ref="AB1259:AG1259"/>
    <mergeCell ref="F1260:H1260"/>
    <mergeCell ref="I1260:K1260"/>
    <mergeCell ref="L1260:N1260"/>
    <mergeCell ref="O1260:Q1260"/>
    <mergeCell ref="R1260:U1260"/>
    <mergeCell ref="W1260:Y1260"/>
    <mergeCell ref="V1261:AA1261"/>
    <mergeCell ref="AB1261:AG1261"/>
    <mergeCell ref="I1262:X1262"/>
    <mergeCell ref="J1254:AG1254"/>
    <mergeCell ref="E1255:I1255"/>
    <mergeCell ref="J1255:AG1256"/>
    <mergeCell ref="M1257:Z1257"/>
    <mergeCell ref="AB1257:AG1257"/>
    <mergeCell ref="E1258:AG1258"/>
    <mergeCell ref="H1233:S1233"/>
    <mergeCell ref="U1233:AF1233"/>
    <mergeCell ref="H1234:S1234"/>
    <mergeCell ref="U1234:AF1234"/>
    <mergeCell ref="H1235:S1235"/>
    <mergeCell ref="U1235:AF1235"/>
    <mergeCell ref="H1236:S1236"/>
    <mergeCell ref="U1236:AF1236"/>
    <mergeCell ref="H1237:J1237"/>
    <mergeCell ref="K1237:S1237"/>
    <mergeCell ref="U1237:W1237"/>
    <mergeCell ref="X1237:AF1237"/>
    <mergeCell ref="G1239:R1239"/>
    <mergeCell ref="T1239:AE1239"/>
    <mergeCell ref="D1247:N1247"/>
    <mergeCell ref="P1248:Y1248"/>
    <mergeCell ref="Z1248:AB1248"/>
    <mergeCell ref="E1249:O1249"/>
    <mergeCell ref="W1250:AA1250"/>
    <mergeCell ref="AB1250:AG1250"/>
    <mergeCell ref="E1251:I1251"/>
    <mergeCell ref="J1251:R1251"/>
    <mergeCell ref="E1252:K1252"/>
    <mergeCell ref="L1252:Y1252"/>
    <mergeCell ref="J1253:X1253"/>
    <mergeCell ref="Z1253:AC1253"/>
    <mergeCell ref="AD1253:AG1253"/>
    <mergeCell ref="G1242:O1242"/>
    <mergeCell ref="F1243:O1243"/>
    <mergeCell ref="Y1223:AE1223"/>
    <mergeCell ref="I1224:J1224"/>
    <mergeCell ref="K1224:L1224"/>
    <mergeCell ref="M1224:N1224"/>
    <mergeCell ref="O1224:P1224"/>
    <mergeCell ref="Q1224:R1224"/>
    <mergeCell ref="S1224:T1224"/>
    <mergeCell ref="U1224:V1224"/>
    <mergeCell ref="W1224:X1224"/>
    <mergeCell ref="Y1224:AE1224"/>
    <mergeCell ref="I1221:J1221"/>
    <mergeCell ref="K1221:L1221"/>
    <mergeCell ref="M1221:N1221"/>
    <mergeCell ref="O1221:P1221"/>
    <mergeCell ref="Q1221:R1221"/>
    <mergeCell ref="S1221:T1221"/>
    <mergeCell ref="U1221:V1221"/>
    <mergeCell ref="W1221:X1221"/>
    <mergeCell ref="Y1221:AE1221"/>
    <mergeCell ref="I1222:J1222"/>
    <mergeCell ref="K1222:L1222"/>
    <mergeCell ref="M1222:N1222"/>
    <mergeCell ref="O1222:P1222"/>
    <mergeCell ref="Q1222:R1222"/>
    <mergeCell ref="S1222:T1222"/>
    <mergeCell ref="U1222:V1222"/>
    <mergeCell ref="W1222:X1222"/>
    <mergeCell ref="Y1222:AE1222"/>
    <mergeCell ref="W1223:X1223"/>
    <mergeCell ref="I1218:J1218"/>
    <mergeCell ref="K1218:L1218"/>
    <mergeCell ref="M1218:N1218"/>
    <mergeCell ref="O1218:P1218"/>
    <mergeCell ref="Q1218:R1218"/>
    <mergeCell ref="S1218:T1218"/>
    <mergeCell ref="U1218:V1218"/>
    <mergeCell ref="W1218:X1218"/>
    <mergeCell ref="Y1218:AE1218"/>
    <mergeCell ref="I1220:J1220"/>
    <mergeCell ref="K1220:L1220"/>
    <mergeCell ref="M1220:N1220"/>
    <mergeCell ref="O1220:P1220"/>
    <mergeCell ref="Q1220:R1220"/>
    <mergeCell ref="S1220:T1220"/>
    <mergeCell ref="U1220:V1220"/>
    <mergeCell ref="W1220:X1220"/>
    <mergeCell ref="Y1220:AE1220"/>
    <mergeCell ref="I1214:J1214"/>
    <mergeCell ref="K1214:L1214"/>
    <mergeCell ref="M1214:N1214"/>
    <mergeCell ref="O1214:P1214"/>
    <mergeCell ref="Q1214:R1214"/>
    <mergeCell ref="S1214:T1214"/>
    <mergeCell ref="U1214:V1214"/>
    <mergeCell ref="W1214:X1214"/>
    <mergeCell ref="Y1214:AE1214"/>
    <mergeCell ref="I1216:J1216"/>
    <mergeCell ref="K1216:L1216"/>
    <mergeCell ref="M1216:N1216"/>
    <mergeCell ref="O1216:P1216"/>
    <mergeCell ref="Q1216:R1216"/>
    <mergeCell ref="S1216:T1216"/>
    <mergeCell ref="U1216:V1216"/>
    <mergeCell ref="W1216:X1216"/>
    <mergeCell ref="Y1216:AE1216"/>
    <mergeCell ref="O1217:P1217"/>
    <mergeCell ref="Q1217:R1217"/>
    <mergeCell ref="S1217:T1217"/>
    <mergeCell ref="U1217:V1217"/>
    <mergeCell ref="Y1217:AE1217"/>
    <mergeCell ref="O1215:P1215"/>
    <mergeCell ref="Q1215:R1215"/>
    <mergeCell ref="S1215:T1215"/>
    <mergeCell ref="U1215:V1215"/>
    <mergeCell ref="Y1215:AE1215"/>
    <mergeCell ref="O1219:P1219"/>
    <mergeCell ref="Q1219:R1219"/>
    <mergeCell ref="S1219:T1219"/>
    <mergeCell ref="U1219:V1219"/>
    <mergeCell ref="Y1219:AE1219"/>
    <mergeCell ref="I1211:J1211"/>
    <mergeCell ref="K1211:L1211"/>
    <mergeCell ref="M1211:N1211"/>
    <mergeCell ref="O1211:P1211"/>
    <mergeCell ref="Q1211:R1211"/>
    <mergeCell ref="S1211:T1211"/>
    <mergeCell ref="U1211:V1211"/>
    <mergeCell ref="W1211:X1211"/>
    <mergeCell ref="Y1211:AE1211"/>
    <mergeCell ref="I1213:J1213"/>
    <mergeCell ref="K1213:L1213"/>
    <mergeCell ref="M1213:N1213"/>
    <mergeCell ref="O1213:P1213"/>
    <mergeCell ref="Q1213:R1213"/>
    <mergeCell ref="S1213:T1213"/>
    <mergeCell ref="U1213:V1213"/>
    <mergeCell ref="W1213:X1213"/>
    <mergeCell ref="Y1213:AE1213"/>
    <mergeCell ref="F1207:H1207"/>
    <mergeCell ref="I1207:K1207"/>
    <mergeCell ref="L1207:N1207"/>
    <mergeCell ref="O1207:Q1207"/>
    <mergeCell ref="R1207:U1207"/>
    <mergeCell ref="W1207:Y1207"/>
    <mergeCell ref="AB1207:AG1207"/>
    <mergeCell ref="V1208:AA1208"/>
    <mergeCell ref="AB1208:AG1208"/>
    <mergeCell ref="I1209:X1209"/>
    <mergeCell ref="Y1209:AE1209"/>
    <mergeCell ref="I1210:J1210"/>
    <mergeCell ref="K1210:L1210"/>
    <mergeCell ref="M1210:N1210"/>
    <mergeCell ref="O1210:P1210"/>
    <mergeCell ref="Q1210:R1210"/>
    <mergeCell ref="S1210:T1210"/>
    <mergeCell ref="U1210:V1210"/>
    <mergeCell ref="W1210:X1210"/>
    <mergeCell ref="Y1210:AE1210"/>
    <mergeCell ref="E1200:I1200"/>
    <mergeCell ref="J1200:X1200"/>
    <mergeCell ref="Z1200:AC1200"/>
    <mergeCell ref="AD1200:AG1200"/>
    <mergeCell ref="E1201:I1201"/>
    <mergeCell ref="J1201:AG1201"/>
    <mergeCell ref="E1202:I1202"/>
    <mergeCell ref="J1202:AG1203"/>
    <mergeCell ref="M1204:Z1204"/>
    <mergeCell ref="AB1204:AG1204"/>
    <mergeCell ref="E1205:AG1205"/>
    <mergeCell ref="F1206:H1206"/>
    <mergeCell ref="I1206:K1206"/>
    <mergeCell ref="L1206:N1206"/>
    <mergeCell ref="O1206:Q1206"/>
    <mergeCell ref="R1206:U1206"/>
    <mergeCell ref="W1206:Y1206"/>
    <mergeCell ref="AB1206:AG1206"/>
    <mergeCell ref="W1192:Y1192"/>
    <mergeCell ref="AB1192:AD1192"/>
    <mergeCell ref="AF1192:AG1192"/>
    <mergeCell ref="E1193:O1193"/>
    <mergeCell ref="E1194:O1194"/>
    <mergeCell ref="E1195:O1195"/>
    <mergeCell ref="P1195:Y1195"/>
    <mergeCell ref="Z1195:AB1195"/>
    <mergeCell ref="E1196:O1196"/>
    <mergeCell ref="W1197:AA1197"/>
    <mergeCell ref="AB1197:AG1197"/>
    <mergeCell ref="E1198:I1198"/>
    <mergeCell ref="J1198:R1198"/>
    <mergeCell ref="E1199:K1199"/>
    <mergeCell ref="L1199:Y1199"/>
    <mergeCell ref="Z1199:AC1199"/>
    <mergeCell ref="AD1199:AG1199"/>
    <mergeCell ref="H1182:S1182"/>
    <mergeCell ref="U1182:AF1182"/>
    <mergeCell ref="H1183:S1183"/>
    <mergeCell ref="U1183:AF1183"/>
    <mergeCell ref="H1184:S1184"/>
    <mergeCell ref="U1184:AF1184"/>
    <mergeCell ref="H1185:S1185"/>
    <mergeCell ref="U1185:AF1185"/>
    <mergeCell ref="H1186:S1186"/>
    <mergeCell ref="U1186:AF1186"/>
    <mergeCell ref="H1187:J1187"/>
    <mergeCell ref="K1187:S1187"/>
    <mergeCell ref="U1187:W1187"/>
    <mergeCell ref="X1187:AF1187"/>
    <mergeCell ref="G1189:R1189"/>
    <mergeCell ref="T1189:AE1189"/>
    <mergeCell ref="F1191:O1191"/>
    <mergeCell ref="F1190:O1190"/>
    <mergeCell ref="I1175:J1175"/>
    <mergeCell ref="K1175:L1175"/>
    <mergeCell ref="M1175:N1175"/>
    <mergeCell ref="O1175:P1175"/>
    <mergeCell ref="Q1175:R1175"/>
    <mergeCell ref="S1175:T1175"/>
    <mergeCell ref="U1175:X1175"/>
    <mergeCell ref="Y1175:AE1175"/>
    <mergeCell ref="H1176:S1176"/>
    <mergeCell ref="U1176:AF1176"/>
    <mergeCell ref="H1177:S1180"/>
    <mergeCell ref="U1177:AF1180"/>
    <mergeCell ref="K1174:L1174"/>
    <mergeCell ref="M1174:N1174"/>
    <mergeCell ref="H1181:J1181"/>
    <mergeCell ref="K1181:S1181"/>
    <mergeCell ref="U1181:W1181"/>
    <mergeCell ref="X1181:AF1181"/>
    <mergeCell ref="M1158:Z1158"/>
    <mergeCell ref="AB1158:AG1158"/>
    <mergeCell ref="E1159:AG1159"/>
    <mergeCell ref="G1141:R1141"/>
    <mergeCell ref="T1141:AE1141"/>
    <mergeCell ref="G1142:I1142"/>
    <mergeCell ref="J1142:R1142"/>
    <mergeCell ref="T1142:V1142"/>
    <mergeCell ref="W1142:AE1142"/>
    <mergeCell ref="G1143:R1143"/>
    <mergeCell ref="T1143:AE1143"/>
    <mergeCell ref="H1138:S1138"/>
    <mergeCell ref="U1138:AF1138"/>
    <mergeCell ref="H1139:J1139"/>
    <mergeCell ref="K1139:S1139"/>
    <mergeCell ref="U1139:W1139"/>
    <mergeCell ref="X1139:AF1139"/>
    <mergeCell ref="F1145:O1145"/>
    <mergeCell ref="E1146:O1146"/>
    <mergeCell ref="W1146:Y1146"/>
    <mergeCell ref="AB1146:AD1146"/>
    <mergeCell ref="AF1146:AG1146"/>
    <mergeCell ref="E1147:O1147"/>
    <mergeCell ref="E1148:O1148"/>
    <mergeCell ref="E1149:O1149"/>
    <mergeCell ref="P1149:Y1149"/>
    <mergeCell ref="Z1149:AB1149"/>
    <mergeCell ref="E1150:O1150"/>
    <mergeCell ref="W1151:AA1151"/>
    <mergeCell ref="AB1151:AG1151"/>
    <mergeCell ref="E1152:I1152"/>
    <mergeCell ref="J1152:R1152"/>
    <mergeCell ref="E1153:K1153"/>
    <mergeCell ref="L1153:Y1153"/>
    <mergeCell ref="Z1153:AC1153"/>
    <mergeCell ref="AD1153:AG1153"/>
    <mergeCell ref="J1154:X1154"/>
    <mergeCell ref="Z1154:AC1154"/>
    <mergeCell ref="AD1154:AG1154"/>
    <mergeCell ref="E1155:I1155"/>
    <mergeCell ref="J1155:AG1155"/>
    <mergeCell ref="E1156:I1156"/>
    <mergeCell ref="F1144:O1144"/>
    <mergeCell ref="H1129:S1132"/>
    <mergeCell ref="U1129:AF1132"/>
    <mergeCell ref="H1133:J1133"/>
    <mergeCell ref="K1133:S1133"/>
    <mergeCell ref="U1133:W1133"/>
    <mergeCell ref="X1133:AF1133"/>
    <mergeCell ref="H1134:S1134"/>
    <mergeCell ref="U1134:AF1134"/>
    <mergeCell ref="H1137:S1137"/>
    <mergeCell ref="U1137:AF1137"/>
    <mergeCell ref="J1156:AG1157"/>
    <mergeCell ref="I1126:J1126"/>
    <mergeCell ref="K1126:L1126"/>
    <mergeCell ref="M1126:N1126"/>
    <mergeCell ref="O1126:P1126"/>
    <mergeCell ref="Q1126:R1126"/>
    <mergeCell ref="S1126:T1126"/>
    <mergeCell ref="U1126:V1126"/>
    <mergeCell ref="W1126:X1126"/>
    <mergeCell ref="Y1126:AE1126"/>
    <mergeCell ref="I1124:J1124"/>
    <mergeCell ref="K1124:L1124"/>
    <mergeCell ref="M1124:N1124"/>
    <mergeCell ref="O1124:P1124"/>
    <mergeCell ref="Q1124:R1124"/>
    <mergeCell ref="H1135:S1135"/>
    <mergeCell ref="U1135:AF1135"/>
    <mergeCell ref="H1136:S1136"/>
    <mergeCell ref="U1136:AF1136"/>
    <mergeCell ref="I1127:J1127"/>
    <mergeCell ref="K1127:L1127"/>
    <mergeCell ref="M1127:N1127"/>
    <mergeCell ref="O1127:P1127"/>
    <mergeCell ref="Q1127:R1127"/>
    <mergeCell ref="S1127:T1127"/>
    <mergeCell ref="U1127:X1127"/>
    <mergeCell ref="S1125:T1125"/>
    <mergeCell ref="U1125:V1125"/>
    <mergeCell ref="W1125:X1125"/>
    <mergeCell ref="Y1125:AE1125"/>
    <mergeCell ref="Y1127:AE1127"/>
    <mergeCell ref="H1128:S1128"/>
    <mergeCell ref="U1128:AF1128"/>
    <mergeCell ref="I1123:J1123"/>
    <mergeCell ref="K1123:L1123"/>
    <mergeCell ref="I1120:J1120"/>
    <mergeCell ref="K1120:L1120"/>
    <mergeCell ref="M1120:N1120"/>
    <mergeCell ref="O1120:P1120"/>
    <mergeCell ref="Q1120:R1120"/>
    <mergeCell ref="S1120:T1120"/>
    <mergeCell ref="U1120:V1120"/>
    <mergeCell ref="W1120:X1120"/>
    <mergeCell ref="Y1120:AE1120"/>
    <mergeCell ref="I1121:J1121"/>
    <mergeCell ref="K1121:L1121"/>
    <mergeCell ref="M1121:N1121"/>
    <mergeCell ref="O1121:P1121"/>
    <mergeCell ref="Q1121:R1121"/>
    <mergeCell ref="S1121:T1121"/>
    <mergeCell ref="U1121:V1121"/>
    <mergeCell ref="W1121:X1121"/>
    <mergeCell ref="Y1121:AE1121"/>
    <mergeCell ref="M1123:N1123"/>
    <mergeCell ref="O1123:P1123"/>
    <mergeCell ref="Q1123:R1123"/>
    <mergeCell ref="S1123:T1123"/>
    <mergeCell ref="U1123:V1123"/>
    <mergeCell ref="W1123:X1123"/>
    <mergeCell ref="Y1123:AE1123"/>
    <mergeCell ref="M1117:N1117"/>
    <mergeCell ref="O1117:P1117"/>
    <mergeCell ref="Q1117:R1117"/>
    <mergeCell ref="S1117:T1117"/>
    <mergeCell ref="U1117:V1117"/>
    <mergeCell ref="W1117:X1117"/>
    <mergeCell ref="Y1117:AE1117"/>
    <mergeCell ref="AB1101:AG1101"/>
    <mergeCell ref="E1102:I1102"/>
    <mergeCell ref="J1102:R1102"/>
    <mergeCell ref="E1103:K1103"/>
    <mergeCell ref="L1103:Y1103"/>
    <mergeCell ref="Z1103:AC1103"/>
    <mergeCell ref="AD1103:AG1103"/>
    <mergeCell ref="E1104:I1104"/>
    <mergeCell ref="J1104:X1104"/>
    <mergeCell ref="U1122:V1122"/>
    <mergeCell ref="W1122:X1122"/>
    <mergeCell ref="Y1122:AE1122"/>
    <mergeCell ref="S1119:T1119"/>
    <mergeCell ref="U1119:V1119"/>
    <mergeCell ref="W1119:X1119"/>
    <mergeCell ref="Y1119:AE1119"/>
    <mergeCell ref="I1119:J1119"/>
    <mergeCell ref="K1119:L1119"/>
    <mergeCell ref="M1119:N1119"/>
    <mergeCell ref="I1118:J1118"/>
    <mergeCell ref="K1118:L1118"/>
    <mergeCell ref="M1118:N1118"/>
    <mergeCell ref="O1118:P1118"/>
    <mergeCell ref="Q1118:R1118"/>
    <mergeCell ref="S1118:T1118"/>
    <mergeCell ref="U1118:V1118"/>
    <mergeCell ref="W1118:X1118"/>
    <mergeCell ref="Y1118:AE1118"/>
    <mergeCell ref="H1022:I1022"/>
    <mergeCell ref="J1022:K1022"/>
    <mergeCell ref="L1022:M1022"/>
    <mergeCell ref="N1022:O1022"/>
    <mergeCell ref="P1022:Q1022"/>
    <mergeCell ref="R1022:S1022"/>
    <mergeCell ref="T1022:U1022"/>
    <mergeCell ref="V1022:W1022"/>
    <mergeCell ref="X1022:AD1022"/>
    <mergeCell ref="Q1114:R1114"/>
    <mergeCell ref="S1114:T1114"/>
    <mergeCell ref="U1114:V1114"/>
    <mergeCell ref="W1114:X1114"/>
    <mergeCell ref="Y1114:AE1114"/>
    <mergeCell ref="I1117:J1117"/>
    <mergeCell ref="K1117:L1117"/>
    <mergeCell ref="H1027:I1027"/>
    <mergeCell ref="J1027:K1027"/>
    <mergeCell ref="L1027:M1027"/>
    <mergeCell ref="N1027:O1027"/>
    <mergeCell ref="P1027:Q1027"/>
    <mergeCell ref="R1027:S1027"/>
    <mergeCell ref="T1027:U1027"/>
    <mergeCell ref="V1027:W1027"/>
    <mergeCell ref="X1023:AD1023"/>
    <mergeCell ref="X1024:AD1024"/>
    <mergeCell ref="H1025:I1025"/>
    <mergeCell ref="J1025:K1025"/>
    <mergeCell ref="L1025:M1025"/>
    <mergeCell ref="H504:I504"/>
    <mergeCell ref="J504:K504"/>
    <mergeCell ref="L504:M504"/>
    <mergeCell ref="N504:O504"/>
    <mergeCell ref="P504:Q504"/>
    <mergeCell ref="R504:S504"/>
    <mergeCell ref="T504:U504"/>
    <mergeCell ref="V504:W504"/>
    <mergeCell ref="D490:H490"/>
    <mergeCell ref="Z1104:AC1104"/>
    <mergeCell ref="AD1104:AG1104"/>
    <mergeCell ref="E1105:I1105"/>
    <mergeCell ref="J1105:AG1105"/>
    <mergeCell ref="E1106:I1106"/>
    <mergeCell ref="J1106:AG1107"/>
    <mergeCell ref="M1108:Z1108"/>
    <mergeCell ref="AB1108:AG1108"/>
    <mergeCell ref="W1101:AA1101"/>
    <mergeCell ref="H1019:W1019"/>
    <mergeCell ref="X1019:AD1019"/>
    <mergeCell ref="H1020:I1020"/>
    <mergeCell ref="J1020:K1020"/>
    <mergeCell ref="L1020:M1020"/>
    <mergeCell ref="N1020:O1020"/>
    <mergeCell ref="P1020:Q1020"/>
    <mergeCell ref="R1020:S1020"/>
    <mergeCell ref="T1020:U1020"/>
    <mergeCell ref="V1020:W1020"/>
    <mergeCell ref="X1021:AD1021"/>
    <mergeCell ref="X1020:AD1020"/>
    <mergeCell ref="H1021:I1021"/>
    <mergeCell ref="J1021:K1021"/>
    <mergeCell ref="V486:Z486"/>
    <mergeCell ref="AA486:AF486"/>
    <mergeCell ref="D487:H487"/>
    <mergeCell ref="I487:Q487"/>
    <mergeCell ref="D488:J488"/>
    <mergeCell ref="K488:X488"/>
    <mergeCell ref="Y488:AB488"/>
    <mergeCell ref="AC488:AF488"/>
    <mergeCell ref="D489:H489"/>
    <mergeCell ref="I489:W489"/>
    <mergeCell ref="Y489:AB489"/>
    <mergeCell ref="AC489:AF489"/>
    <mergeCell ref="U498:Z498"/>
    <mergeCell ref="AA498:AF498"/>
    <mergeCell ref="H499:W499"/>
    <mergeCell ref="X499:AD499"/>
    <mergeCell ref="H500:I500"/>
    <mergeCell ref="J500:K500"/>
    <mergeCell ref="L500:M500"/>
    <mergeCell ref="N500:O500"/>
    <mergeCell ref="P500:Q500"/>
    <mergeCell ref="AA497:AF497"/>
    <mergeCell ref="AA496:AF496"/>
    <mergeCell ref="H502:I502"/>
    <mergeCell ref="J502:K502"/>
    <mergeCell ref="L502:M502"/>
    <mergeCell ref="P502:Q502"/>
    <mergeCell ref="V502:W502"/>
    <mergeCell ref="Y502:AD502"/>
    <mergeCell ref="V501:W501"/>
    <mergeCell ref="N502:O502"/>
    <mergeCell ref="K496:M496"/>
    <mergeCell ref="N496:P496"/>
    <mergeCell ref="Q496:T496"/>
    <mergeCell ref="V496:X496"/>
    <mergeCell ref="E497:G497"/>
    <mergeCell ref="H497:J497"/>
    <mergeCell ref="K497:M497"/>
    <mergeCell ref="N497:P497"/>
    <mergeCell ref="Q497:T497"/>
    <mergeCell ref="H501:I501"/>
    <mergeCell ref="J501:K501"/>
    <mergeCell ref="L501:M501"/>
    <mergeCell ref="N501:O501"/>
    <mergeCell ref="P501:Q501"/>
    <mergeCell ref="R501:S501"/>
    <mergeCell ref="H496:J496"/>
    <mergeCell ref="E539:K539"/>
    <mergeCell ref="L539:Y539"/>
    <mergeCell ref="Z539:AC539"/>
    <mergeCell ref="AD539:AG539"/>
    <mergeCell ref="E540:I540"/>
    <mergeCell ref="J540:X540"/>
    <mergeCell ref="Z540:AC540"/>
    <mergeCell ref="AD540:AG540"/>
    <mergeCell ref="E541:I541"/>
    <mergeCell ref="P508:Q508"/>
    <mergeCell ref="R508:S508"/>
    <mergeCell ref="Y515:AD515"/>
    <mergeCell ref="Y514:AD514"/>
    <mergeCell ref="P511:Q511"/>
    <mergeCell ref="R511:S511"/>
    <mergeCell ref="E533:O533"/>
    <mergeCell ref="E534:O534"/>
    <mergeCell ref="E535:O535"/>
    <mergeCell ref="P535:Y535"/>
    <mergeCell ref="Z535:AB535"/>
    <mergeCell ref="H508:I508"/>
    <mergeCell ref="J508:K508"/>
    <mergeCell ref="T521:V521"/>
    <mergeCell ref="W521:AE521"/>
    <mergeCell ref="G522:R522"/>
    <mergeCell ref="T522:AE522"/>
    <mergeCell ref="G523:R523"/>
    <mergeCell ref="T523:AE523"/>
    <mergeCell ref="G524:R524"/>
    <mergeCell ref="T524:AE524"/>
    <mergeCell ref="G526:R526"/>
    <mergeCell ref="T526:AE526"/>
    <mergeCell ref="U421:W421"/>
    <mergeCell ref="S415:T415"/>
    <mergeCell ref="U415:X415"/>
    <mergeCell ref="Y415:AE415"/>
    <mergeCell ref="I415:J415"/>
    <mergeCell ref="K415:L415"/>
    <mergeCell ref="M415:N415"/>
    <mergeCell ref="H422:S422"/>
    <mergeCell ref="U422:AF422"/>
    <mergeCell ref="J503:K503"/>
    <mergeCell ref="L503:M503"/>
    <mergeCell ref="E441:I441"/>
    <mergeCell ref="J441:AG441"/>
    <mergeCell ref="E442:I442"/>
    <mergeCell ref="J442:AG443"/>
    <mergeCell ref="M444:Z444"/>
    <mergeCell ref="AB444:AG444"/>
    <mergeCell ref="E445:AG445"/>
    <mergeCell ref="F446:H446"/>
    <mergeCell ref="U427:W427"/>
    <mergeCell ref="X427:AF427"/>
    <mergeCell ref="V497:X497"/>
    <mergeCell ref="H416:S416"/>
    <mergeCell ref="U416:AF416"/>
    <mergeCell ref="H417:S420"/>
    <mergeCell ref="U417:AF420"/>
    <mergeCell ref="H421:J421"/>
    <mergeCell ref="K421:S421"/>
    <mergeCell ref="R500:S500"/>
    <mergeCell ref="T500:U500"/>
    <mergeCell ref="V500:W500"/>
    <mergeCell ref="Y500:AD500"/>
    <mergeCell ref="E387:O387"/>
    <mergeCell ref="E388:O388"/>
    <mergeCell ref="E389:O389"/>
    <mergeCell ref="E390:O390"/>
    <mergeCell ref="AB402:AG402"/>
    <mergeCell ref="O405:P405"/>
    <mergeCell ref="Q405:R405"/>
    <mergeCell ref="S405:T405"/>
    <mergeCell ref="Y405:AE405"/>
    <mergeCell ref="E386:O386"/>
    <mergeCell ref="S367:T367"/>
    <mergeCell ref="U367:V367"/>
    <mergeCell ref="W367:X367"/>
    <mergeCell ref="Y367:AE367"/>
    <mergeCell ref="I368:J368"/>
    <mergeCell ref="K368:L368"/>
    <mergeCell ref="M368:N368"/>
    <mergeCell ref="O368:P368"/>
    <mergeCell ref="Q368:R368"/>
    <mergeCell ref="S368:T368"/>
    <mergeCell ref="U368:V368"/>
    <mergeCell ref="F385:O385"/>
    <mergeCell ref="U378:AF378"/>
    <mergeCell ref="H379:S379"/>
    <mergeCell ref="U379:AF379"/>
    <mergeCell ref="H381:S381"/>
    <mergeCell ref="U377:AF377"/>
    <mergeCell ref="H378:S378"/>
    <mergeCell ref="H382:J382"/>
    <mergeCell ref="K382:S382"/>
    <mergeCell ref="U382:W382"/>
    <mergeCell ref="X382:AF382"/>
    <mergeCell ref="X421:AF421"/>
    <mergeCell ref="U413:V413"/>
    <mergeCell ref="W413:X413"/>
    <mergeCell ref="Y413:AE413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AE414"/>
    <mergeCell ref="O415:P415"/>
    <mergeCell ref="Q415:R415"/>
    <mergeCell ref="W386:Y386"/>
    <mergeCell ref="AB386:AD386"/>
    <mergeCell ref="AF386:AG386"/>
    <mergeCell ref="P389:Y389"/>
    <mergeCell ref="Z389:AB389"/>
    <mergeCell ref="W391:AA391"/>
    <mergeCell ref="AB391:AG391"/>
    <mergeCell ref="E392:I392"/>
    <mergeCell ref="J392:R392"/>
    <mergeCell ref="E393:K393"/>
    <mergeCell ref="L393:Y393"/>
    <mergeCell ref="Z394:AC394"/>
    <mergeCell ref="AD394:AG394"/>
    <mergeCell ref="E395:I395"/>
    <mergeCell ref="E396:I396"/>
    <mergeCell ref="Q410:R410"/>
    <mergeCell ref="S410:T410"/>
    <mergeCell ref="Z344:AB344"/>
    <mergeCell ref="E345:O345"/>
    <mergeCell ref="T330:V330"/>
    <mergeCell ref="W330:AE330"/>
    <mergeCell ref="G331:R331"/>
    <mergeCell ref="T331:AE331"/>
    <mergeCell ref="Z348:AC348"/>
    <mergeCell ref="AD348:AG348"/>
    <mergeCell ref="E349:I349"/>
    <mergeCell ref="E350:I350"/>
    <mergeCell ref="F355:H355"/>
    <mergeCell ref="I355:K355"/>
    <mergeCell ref="L355:N355"/>
    <mergeCell ref="O355:Q355"/>
    <mergeCell ref="R355:U355"/>
    <mergeCell ref="W346:AA346"/>
    <mergeCell ref="AB346:AG346"/>
    <mergeCell ref="E347:I347"/>
    <mergeCell ref="J347:R347"/>
    <mergeCell ref="E342:O342"/>
    <mergeCell ref="E343:O343"/>
    <mergeCell ref="W355:Y355"/>
    <mergeCell ref="AB355:AG355"/>
    <mergeCell ref="G333:R333"/>
    <mergeCell ref="T333:AE333"/>
    <mergeCell ref="G335:R335"/>
    <mergeCell ref="T335:AE335"/>
    <mergeCell ref="Q369:R369"/>
    <mergeCell ref="S369:T369"/>
    <mergeCell ref="Y369:AE369"/>
    <mergeCell ref="I363:J363"/>
    <mergeCell ref="U364:V364"/>
    <mergeCell ref="W364:X364"/>
    <mergeCell ref="K363:L363"/>
    <mergeCell ref="M363:N363"/>
    <mergeCell ref="O363:P363"/>
    <mergeCell ref="Q363:R363"/>
    <mergeCell ref="S363:T363"/>
    <mergeCell ref="U363:V363"/>
    <mergeCell ref="W363:X363"/>
    <mergeCell ref="Y363:AE363"/>
    <mergeCell ref="I364:J364"/>
    <mergeCell ref="K364:L364"/>
    <mergeCell ref="M364:N364"/>
    <mergeCell ref="O364:P364"/>
    <mergeCell ref="K367:L367"/>
    <mergeCell ref="I361:J361"/>
    <mergeCell ref="K361:L361"/>
    <mergeCell ref="M361:N361"/>
    <mergeCell ref="W356:Y356"/>
    <mergeCell ref="V357:AA357"/>
    <mergeCell ref="AB357:AG357"/>
    <mergeCell ref="O361:P361"/>
    <mergeCell ref="Q361:R361"/>
    <mergeCell ref="S361:T361"/>
    <mergeCell ref="U361:V361"/>
    <mergeCell ref="W361:X361"/>
    <mergeCell ref="Y361:AE361"/>
    <mergeCell ref="E344:O344"/>
    <mergeCell ref="I359:J359"/>
    <mergeCell ref="K359:L359"/>
    <mergeCell ref="M359:N359"/>
    <mergeCell ref="O359:P359"/>
    <mergeCell ref="Q359:R359"/>
    <mergeCell ref="S359:T359"/>
    <mergeCell ref="Z349:AC349"/>
    <mergeCell ref="AD349:AG349"/>
    <mergeCell ref="J350:AG350"/>
    <mergeCell ref="E351:I351"/>
    <mergeCell ref="J351:AG352"/>
    <mergeCell ref="M353:Z353"/>
    <mergeCell ref="AB353:AG353"/>
    <mergeCell ref="E354:AG354"/>
    <mergeCell ref="F356:H356"/>
    <mergeCell ref="I356:K356"/>
    <mergeCell ref="L356:N356"/>
    <mergeCell ref="O356:Q356"/>
    <mergeCell ref="R356:U356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AE360"/>
    <mergeCell ref="G325:R325"/>
    <mergeCell ref="T325:AE325"/>
    <mergeCell ref="G326:R329"/>
    <mergeCell ref="T326:AE329"/>
    <mergeCell ref="G330:I330"/>
    <mergeCell ref="J330:R330"/>
    <mergeCell ref="G336:I336"/>
    <mergeCell ref="J336:R336"/>
    <mergeCell ref="T336:V336"/>
    <mergeCell ref="W336:AE336"/>
    <mergeCell ref="E341:O341"/>
    <mergeCell ref="F340:O340"/>
    <mergeCell ref="W341:Y341"/>
    <mergeCell ref="AB341:AD341"/>
    <mergeCell ref="E348:K348"/>
    <mergeCell ref="L348:Y348"/>
    <mergeCell ref="J349:X349"/>
    <mergeCell ref="AB356:AG356"/>
    <mergeCell ref="Y358:AE358"/>
    <mergeCell ref="G334:R334"/>
    <mergeCell ref="I358:X358"/>
    <mergeCell ref="AF341:AG341"/>
    <mergeCell ref="P344:Y344"/>
    <mergeCell ref="L313:M313"/>
    <mergeCell ref="N313:O313"/>
    <mergeCell ref="P313:Q313"/>
    <mergeCell ref="R313:S313"/>
    <mergeCell ref="T313:U313"/>
    <mergeCell ref="V313:W313"/>
    <mergeCell ref="V322:W322"/>
    <mergeCell ref="H316:I316"/>
    <mergeCell ref="J316:K316"/>
    <mergeCell ref="L316:M316"/>
    <mergeCell ref="N316:O316"/>
    <mergeCell ref="P316:Q316"/>
    <mergeCell ref="R316:S316"/>
    <mergeCell ref="T316:U316"/>
    <mergeCell ref="U366:V366"/>
    <mergeCell ref="W366:X366"/>
    <mergeCell ref="Y366:AE366"/>
    <mergeCell ref="O365:P365"/>
    <mergeCell ref="Q365:R365"/>
    <mergeCell ref="S365:T365"/>
    <mergeCell ref="U365:V365"/>
    <mergeCell ref="W365:X365"/>
    <mergeCell ref="Y365:AE365"/>
    <mergeCell ref="I366:J366"/>
    <mergeCell ref="K366:L366"/>
    <mergeCell ref="M366:N366"/>
    <mergeCell ref="O366:P366"/>
    <mergeCell ref="Q366:R366"/>
    <mergeCell ref="S366:T366"/>
    <mergeCell ref="T334:AE334"/>
    <mergeCell ref="V316:W316"/>
    <mergeCell ref="P320:Q320"/>
    <mergeCell ref="U176:V176"/>
    <mergeCell ref="W176:X176"/>
    <mergeCell ref="Y176:AE176"/>
    <mergeCell ref="I177:J177"/>
    <mergeCell ref="K177:L177"/>
    <mergeCell ref="M177:N177"/>
    <mergeCell ref="K222:L222"/>
    <mergeCell ref="M222:N222"/>
    <mergeCell ref="O222:P222"/>
    <mergeCell ref="Q222:R222"/>
    <mergeCell ref="Q179:R179"/>
    <mergeCell ref="S179:T179"/>
    <mergeCell ref="U179:V179"/>
    <mergeCell ref="Y179:AE179"/>
    <mergeCell ref="I184:J184"/>
    <mergeCell ref="K184:L184"/>
    <mergeCell ref="M184:N184"/>
    <mergeCell ref="O184:P184"/>
    <mergeCell ref="Q184:R184"/>
    <mergeCell ref="S184:T184"/>
    <mergeCell ref="U184:V184"/>
    <mergeCell ref="U177:V177"/>
    <mergeCell ref="M181:N181"/>
    <mergeCell ref="O181:P181"/>
    <mergeCell ref="Q181:R181"/>
    <mergeCell ref="S181:T181"/>
    <mergeCell ref="U181:V181"/>
    <mergeCell ref="W181:X181"/>
    <mergeCell ref="Y181:AE181"/>
    <mergeCell ref="I182:J182"/>
    <mergeCell ref="K182:L182"/>
    <mergeCell ref="M182:N182"/>
    <mergeCell ref="O182:P182"/>
    <mergeCell ref="Q182:R182"/>
    <mergeCell ref="V172:AA172"/>
    <mergeCell ref="AB172:AG172"/>
    <mergeCell ref="I173:X173"/>
    <mergeCell ref="Y173:AE173"/>
    <mergeCell ref="I174:J174"/>
    <mergeCell ref="I180:J180"/>
    <mergeCell ref="K180:L180"/>
    <mergeCell ref="M180:N180"/>
    <mergeCell ref="O180:P180"/>
    <mergeCell ref="Q180:R180"/>
    <mergeCell ref="S180:T180"/>
    <mergeCell ref="U180:V180"/>
    <mergeCell ref="O177:P177"/>
    <mergeCell ref="Q177:R177"/>
    <mergeCell ref="S177:T177"/>
    <mergeCell ref="M179:N179"/>
    <mergeCell ref="O179:P179"/>
    <mergeCell ref="K174:L174"/>
    <mergeCell ref="M174:N174"/>
    <mergeCell ref="O174:P174"/>
    <mergeCell ref="W177:X177"/>
    <mergeCell ref="Y177:AE177"/>
    <mergeCell ref="I176:J176"/>
    <mergeCell ref="K176:L176"/>
    <mergeCell ref="M176:N176"/>
    <mergeCell ref="O176:P176"/>
    <mergeCell ref="Q176:R176"/>
    <mergeCell ref="S176:T176"/>
    <mergeCell ref="F170:H170"/>
    <mergeCell ref="J162:R162"/>
    <mergeCell ref="E163:K163"/>
    <mergeCell ref="I170:K170"/>
    <mergeCell ref="L170:N170"/>
    <mergeCell ref="O170:Q170"/>
    <mergeCell ref="R170:U170"/>
    <mergeCell ref="W170:Y170"/>
    <mergeCell ref="AB170:AG170"/>
    <mergeCell ref="S174:T174"/>
    <mergeCell ref="U174:V174"/>
    <mergeCell ref="W174:X174"/>
    <mergeCell ref="Y174:AE174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AE175"/>
    <mergeCell ref="R171:U171"/>
    <mergeCell ref="W171:Y171"/>
    <mergeCell ref="AB171:AG171"/>
    <mergeCell ref="Q174:R174"/>
    <mergeCell ref="G141:R144"/>
    <mergeCell ref="T141:AE144"/>
    <mergeCell ref="G146:R146"/>
    <mergeCell ref="F171:H171"/>
    <mergeCell ref="I171:K171"/>
    <mergeCell ref="L171:N171"/>
    <mergeCell ref="O171:Q171"/>
    <mergeCell ref="D152:N152"/>
    <mergeCell ref="F154:P154"/>
    <mergeCell ref="F155:O155"/>
    <mergeCell ref="E156:O156"/>
    <mergeCell ref="W156:Y156"/>
    <mergeCell ref="AB156:AD156"/>
    <mergeCell ref="Z164:AC164"/>
    <mergeCell ref="AD164:AG164"/>
    <mergeCell ref="T150:AE150"/>
    <mergeCell ref="E169:AG169"/>
    <mergeCell ref="AF156:AG156"/>
    <mergeCell ref="E157:O157"/>
    <mergeCell ref="L163:Y163"/>
    <mergeCell ref="Z163:AC163"/>
    <mergeCell ref="AD163:AG163"/>
    <mergeCell ref="J166:AG167"/>
    <mergeCell ref="M168:Z168"/>
    <mergeCell ref="AB168:AG168"/>
    <mergeCell ref="E158:O158"/>
    <mergeCell ref="E159:O159"/>
    <mergeCell ref="P159:Y159"/>
    <mergeCell ref="Z159:AB159"/>
    <mergeCell ref="E160:O160"/>
    <mergeCell ref="W161:AA161"/>
    <mergeCell ref="AB161:AG161"/>
    <mergeCell ref="R125:S125"/>
    <mergeCell ref="T125:U125"/>
    <mergeCell ref="V125:W125"/>
    <mergeCell ref="E164:I164"/>
    <mergeCell ref="J164:X164"/>
    <mergeCell ref="E165:I165"/>
    <mergeCell ref="J165:AG165"/>
    <mergeCell ref="E166:I166"/>
    <mergeCell ref="G151:I151"/>
    <mergeCell ref="J151:R151"/>
    <mergeCell ref="T151:V151"/>
    <mergeCell ref="W151:AE151"/>
    <mergeCell ref="G145:I145"/>
    <mergeCell ref="J145:R145"/>
    <mergeCell ref="T145:V145"/>
    <mergeCell ref="W145:AE14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AD135"/>
    <mergeCell ref="H136:I136"/>
    <mergeCell ref="J136:K136"/>
    <mergeCell ref="L136:M136"/>
    <mergeCell ref="E162:I162"/>
    <mergeCell ref="G150:R150"/>
    <mergeCell ref="G147:R147"/>
    <mergeCell ref="X137:AD137"/>
    <mergeCell ref="T140:AE140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V124:W124"/>
    <mergeCell ref="N125:O125"/>
    <mergeCell ref="V134:W134"/>
    <mergeCell ref="X134:AD134"/>
    <mergeCell ref="G148:R148"/>
    <mergeCell ref="T148:AE148"/>
    <mergeCell ref="L121:M121"/>
    <mergeCell ref="N121:O121"/>
    <mergeCell ref="P121:Q121"/>
    <mergeCell ref="R121:S121"/>
    <mergeCell ref="T121:U121"/>
    <mergeCell ref="V121:W121"/>
    <mergeCell ref="X121:AD121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AD133"/>
    <mergeCell ref="P125:Q125"/>
    <mergeCell ref="G149:R149"/>
    <mergeCell ref="T149:AE149"/>
    <mergeCell ref="H134:I134"/>
    <mergeCell ref="J134:K134"/>
    <mergeCell ref="L134:M134"/>
    <mergeCell ref="N134:O134"/>
    <mergeCell ref="P134:Q134"/>
    <mergeCell ref="R134:S134"/>
    <mergeCell ref="T134:U134"/>
    <mergeCell ref="D104:N104"/>
    <mergeCell ref="D105:N105"/>
    <mergeCell ref="D106:N106"/>
    <mergeCell ref="Y110:AB110"/>
    <mergeCell ref="AC110:AF110"/>
    <mergeCell ref="D111:H111"/>
    <mergeCell ref="D113:H113"/>
    <mergeCell ref="K110:X110"/>
    <mergeCell ref="N137:O137"/>
    <mergeCell ref="X127:AD127"/>
    <mergeCell ref="E118:G118"/>
    <mergeCell ref="H118:J118"/>
    <mergeCell ref="K118:M118"/>
    <mergeCell ref="N118:P118"/>
    <mergeCell ref="Q118:T118"/>
    <mergeCell ref="V118:X118"/>
    <mergeCell ref="T124:U124"/>
    <mergeCell ref="T147:AE147"/>
    <mergeCell ref="P137:Q137"/>
    <mergeCell ref="R137:S137"/>
    <mergeCell ref="T137:W137"/>
    <mergeCell ref="T146:AE146"/>
    <mergeCell ref="G140:R140"/>
    <mergeCell ref="E102:N102"/>
    <mergeCell ref="V103:X103"/>
    <mergeCell ref="X122:AD122"/>
    <mergeCell ref="X123:AD123"/>
    <mergeCell ref="X124:AD124"/>
    <mergeCell ref="X125:AD125"/>
    <mergeCell ref="H126:I126"/>
    <mergeCell ref="J126:K126"/>
    <mergeCell ref="L126:M126"/>
    <mergeCell ref="U119:Z119"/>
    <mergeCell ref="AA119:AF119"/>
    <mergeCell ref="H120:W120"/>
    <mergeCell ref="N124:O124"/>
    <mergeCell ref="P124:Q124"/>
    <mergeCell ref="R124:S124"/>
    <mergeCell ref="X120:AD120"/>
    <mergeCell ref="I111:W111"/>
    <mergeCell ref="Y111:AB111"/>
    <mergeCell ref="AC111:AF111"/>
    <mergeCell ref="D112:H112"/>
    <mergeCell ref="I112:AF112"/>
    <mergeCell ref="I113:AF114"/>
    <mergeCell ref="H121:I121"/>
    <mergeCell ref="J121:K121"/>
    <mergeCell ref="X126:AD126"/>
    <mergeCell ref="E117:G117"/>
    <mergeCell ref="H117:J117"/>
    <mergeCell ref="K117:M117"/>
    <mergeCell ref="N117:P117"/>
    <mergeCell ref="Q117:T117"/>
    <mergeCell ref="V117:X117"/>
    <mergeCell ref="AA117:AF117"/>
    <mergeCell ref="H76:I76"/>
    <mergeCell ref="J76:K76"/>
    <mergeCell ref="L76:M76"/>
    <mergeCell ref="N76:O76"/>
    <mergeCell ref="P76:Q76"/>
    <mergeCell ref="L115:Y115"/>
    <mergeCell ref="AA115:AF115"/>
    <mergeCell ref="D116:AF116"/>
    <mergeCell ref="AA118:AF118"/>
    <mergeCell ref="N122:O122"/>
    <mergeCell ref="P122:Q122"/>
    <mergeCell ref="R122:S122"/>
    <mergeCell ref="T122:U122"/>
    <mergeCell ref="V122:W122"/>
    <mergeCell ref="T126:U126"/>
    <mergeCell ref="V126:W126"/>
    <mergeCell ref="N126:O126"/>
    <mergeCell ref="P126:Q126"/>
    <mergeCell ref="R126:S126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H124:I124"/>
    <mergeCell ref="J124:K124"/>
    <mergeCell ref="L124:M124"/>
    <mergeCell ref="J122:K122"/>
    <mergeCell ref="L122:M122"/>
    <mergeCell ref="J75:K75"/>
    <mergeCell ref="L75:M75"/>
    <mergeCell ref="N75:O75"/>
    <mergeCell ref="P75:Q75"/>
    <mergeCell ref="D57:J57"/>
    <mergeCell ref="K57:X57"/>
    <mergeCell ref="Y57:AB57"/>
    <mergeCell ref="AC57:AF57"/>
    <mergeCell ref="L62:Y62"/>
    <mergeCell ref="AA62:AF62"/>
    <mergeCell ref="D63:AF63"/>
    <mergeCell ref="E64:G64"/>
    <mergeCell ref="H64:J64"/>
    <mergeCell ref="K64:M64"/>
    <mergeCell ref="N64:P64"/>
    <mergeCell ref="Q64:T64"/>
    <mergeCell ref="V64:X64"/>
    <mergeCell ref="AA64:AF64"/>
    <mergeCell ref="E65:G65"/>
    <mergeCell ref="R75:S75"/>
    <mergeCell ref="T75:U75"/>
    <mergeCell ref="V75:W75"/>
    <mergeCell ref="X75:AD75"/>
    <mergeCell ref="H72:I72"/>
    <mergeCell ref="J72:K72"/>
    <mergeCell ref="L72:M72"/>
    <mergeCell ref="L70:M70"/>
    <mergeCell ref="N70:O70"/>
    <mergeCell ref="P70:Q70"/>
    <mergeCell ref="H74:I74"/>
    <mergeCell ref="J74:K74"/>
    <mergeCell ref="L74:M74"/>
    <mergeCell ref="J98:R98"/>
    <mergeCell ref="T98:V98"/>
    <mergeCell ref="W98:AE98"/>
    <mergeCell ref="G332:R332"/>
    <mergeCell ref="T332:AE332"/>
    <mergeCell ref="H122:I122"/>
    <mergeCell ref="N72:O72"/>
    <mergeCell ref="P72:Q72"/>
    <mergeCell ref="R72:S72"/>
    <mergeCell ref="T72:U72"/>
    <mergeCell ref="V72:W72"/>
    <mergeCell ref="X72:AD72"/>
    <mergeCell ref="H73:I73"/>
    <mergeCell ref="J73:K73"/>
    <mergeCell ref="L73:M73"/>
    <mergeCell ref="N73:O73"/>
    <mergeCell ref="P73:Q73"/>
    <mergeCell ref="R73:S73"/>
    <mergeCell ref="T73:U73"/>
    <mergeCell ref="V73:W73"/>
    <mergeCell ref="X73:AD73"/>
    <mergeCell ref="H82:I82"/>
    <mergeCell ref="J82:K82"/>
    <mergeCell ref="L82:M82"/>
    <mergeCell ref="N82:O82"/>
    <mergeCell ref="P78:Q78"/>
    <mergeCell ref="R78:S78"/>
    <mergeCell ref="T78:U78"/>
    <mergeCell ref="V78:W78"/>
    <mergeCell ref="X78:AD78"/>
    <mergeCell ref="H79:I79"/>
    <mergeCell ref="H75:I75"/>
    <mergeCell ref="J83:K83"/>
    <mergeCell ref="L83:M83"/>
    <mergeCell ref="N83:O83"/>
    <mergeCell ref="G94:R94"/>
    <mergeCell ref="T94:AE94"/>
    <mergeCell ref="G95:R95"/>
    <mergeCell ref="T95:AE95"/>
    <mergeCell ref="G96:R96"/>
    <mergeCell ref="T96:AE96"/>
    <mergeCell ref="H80:I80"/>
    <mergeCell ref="F401:H401"/>
    <mergeCell ref="I401:K401"/>
    <mergeCell ref="L401:N401"/>
    <mergeCell ref="O401:Q401"/>
    <mergeCell ref="R401:U401"/>
    <mergeCell ref="W401:Y401"/>
    <mergeCell ref="AB401:AG401"/>
    <mergeCell ref="D107:N107"/>
    <mergeCell ref="V108:Z108"/>
    <mergeCell ref="AA108:AF108"/>
    <mergeCell ref="D109:H109"/>
    <mergeCell ref="I109:Q109"/>
    <mergeCell ref="D110:J110"/>
    <mergeCell ref="N136:O136"/>
    <mergeCell ref="P136:Q136"/>
    <mergeCell ref="R136:S136"/>
    <mergeCell ref="T136:U136"/>
    <mergeCell ref="V136:W136"/>
    <mergeCell ref="X136:AD136"/>
    <mergeCell ref="H137:I137"/>
    <mergeCell ref="J137:K137"/>
    <mergeCell ref="L137:M137"/>
    <mergeCell ref="T77:U77"/>
    <mergeCell ref="H81:I81"/>
    <mergeCell ref="J81:K81"/>
    <mergeCell ref="L81:M81"/>
    <mergeCell ref="N81:O81"/>
    <mergeCell ref="P81:Q81"/>
    <mergeCell ref="R81:S81"/>
    <mergeCell ref="T81:U81"/>
    <mergeCell ref="V81:W81"/>
    <mergeCell ref="X81:AD81"/>
    <mergeCell ref="V77:W77"/>
    <mergeCell ref="G98:I98"/>
    <mergeCell ref="P82:Q82"/>
    <mergeCell ref="R82:S82"/>
    <mergeCell ref="T82:U82"/>
    <mergeCell ref="V82:W82"/>
    <mergeCell ref="X82:AD82"/>
    <mergeCell ref="H83:I83"/>
    <mergeCell ref="J80:K80"/>
    <mergeCell ref="L80:M80"/>
    <mergeCell ref="N80:O80"/>
    <mergeCell ref="P80:Q80"/>
    <mergeCell ref="R80:S80"/>
    <mergeCell ref="T80:U80"/>
    <mergeCell ref="V80:W80"/>
    <mergeCell ref="X80:AD80"/>
    <mergeCell ref="J79:K79"/>
    <mergeCell ref="L79:M79"/>
    <mergeCell ref="N79:O79"/>
    <mergeCell ref="P79:Q79"/>
    <mergeCell ref="R79:S79"/>
    <mergeCell ref="T79:U79"/>
    <mergeCell ref="X69:AD69"/>
    <mergeCell ref="L71:M71"/>
    <mergeCell ref="N71:O71"/>
    <mergeCell ref="H65:J65"/>
    <mergeCell ref="K65:M65"/>
    <mergeCell ref="V70:W70"/>
    <mergeCell ref="T71:U71"/>
    <mergeCell ref="V71:W71"/>
    <mergeCell ref="P71:Q71"/>
    <mergeCell ref="R71:S71"/>
    <mergeCell ref="X71:AD71"/>
    <mergeCell ref="J71:K71"/>
    <mergeCell ref="X70:AD70"/>
    <mergeCell ref="Q65:T65"/>
    <mergeCell ref="V65:X65"/>
    <mergeCell ref="AA65:AF65"/>
    <mergeCell ref="U66:Z66"/>
    <mergeCell ref="AA66:AF66"/>
    <mergeCell ref="H67:W67"/>
    <mergeCell ref="H70:I70"/>
    <mergeCell ref="J70:K70"/>
    <mergeCell ref="E48:N48"/>
    <mergeCell ref="E49:N49"/>
    <mergeCell ref="D50:N50"/>
    <mergeCell ref="Y27:AD27"/>
    <mergeCell ref="N74:O74"/>
    <mergeCell ref="P74:Q74"/>
    <mergeCell ref="R74:S74"/>
    <mergeCell ref="T74:U74"/>
    <mergeCell ref="V74:W74"/>
    <mergeCell ref="X74:AD74"/>
    <mergeCell ref="N65:P65"/>
    <mergeCell ref="X67:AD67"/>
    <mergeCell ref="H68:I68"/>
    <mergeCell ref="J68:K68"/>
    <mergeCell ref="L68:M68"/>
    <mergeCell ref="N68:O68"/>
    <mergeCell ref="P68:Q68"/>
    <mergeCell ref="R68:S68"/>
    <mergeCell ref="T68:U68"/>
    <mergeCell ref="V68:W68"/>
    <mergeCell ref="X68:AD68"/>
    <mergeCell ref="R70:S70"/>
    <mergeCell ref="T70:U70"/>
    <mergeCell ref="H71:I71"/>
    <mergeCell ref="H69:I69"/>
    <mergeCell ref="J69:K69"/>
    <mergeCell ref="L69:M69"/>
    <mergeCell ref="N69:O69"/>
    <mergeCell ref="P69:Q69"/>
    <mergeCell ref="R69:S69"/>
    <mergeCell ref="T69:U69"/>
    <mergeCell ref="V69:W69"/>
    <mergeCell ref="H26:I26"/>
    <mergeCell ref="D51:N51"/>
    <mergeCell ref="D58:H58"/>
    <mergeCell ref="I58:W58"/>
    <mergeCell ref="Y58:AB58"/>
    <mergeCell ref="AC58:AF58"/>
    <mergeCell ref="Y28:AD28"/>
    <mergeCell ref="H29:I29"/>
    <mergeCell ref="J29:K29"/>
    <mergeCell ref="L29:M29"/>
    <mergeCell ref="N29:O29"/>
    <mergeCell ref="P29:Q29"/>
    <mergeCell ref="R29:S29"/>
    <mergeCell ref="T29:U29"/>
    <mergeCell ref="V29:W29"/>
    <mergeCell ref="H30:I30"/>
    <mergeCell ref="T43:AE43"/>
    <mergeCell ref="W38:AE38"/>
    <mergeCell ref="D52:N52"/>
    <mergeCell ref="D53:N53"/>
    <mergeCell ref="O53:X53"/>
    <mergeCell ref="Y53:AA53"/>
    <mergeCell ref="D54:N54"/>
    <mergeCell ref="V55:Z55"/>
    <mergeCell ref="AA55:AF55"/>
    <mergeCell ref="D56:H56"/>
    <mergeCell ref="I56:Q56"/>
    <mergeCell ref="J47:R47"/>
    <mergeCell ref="T39:AE39"/>
    <mergeCell ref="T33:AE33"/>
    <mergeCell ref="R31:S31"/>
    <mergeCell ref="T31:U31"/>
    <mergeCell ref="J27:K27"/>
    <mergeCell ref="L27:M27"/>
    <mergeCell ref="N27:O27"/>
    <mergeCell ref="P27:Q27"/>
    <mergeCell ref="R27:S27"/>
    <mergeCell ref="T27:U27"/>
    <mergeCell ref="V27:W27"/>
    <mergeCell ref="T38:V38"/>
    <mergeCell ref="J30:K30"/>
    <mergeCell ref="L30:M30"/>
    <mergeCell ref="N30:O30"/>
    <mergeCell ref="V50:X50"/>
    <mergeCell ref="AA50:AC50"/>
    <mergeCell ref="AE50:AF50"/>
    <mergeCell ref="L22:M22"/>
    <mergeCell ref="N22:O22"/>
    <mergeCell ref="P22:Q22"/>
    <mergeCell ref="R22:S22"/>
    <mergeCell ref="T23:U23"/>
    <mergeCell ref="V23:W23"/>
    <mergeCell ref="Y23:AD23"/>
    <mergeCell ref="P25:Q25"/>
    <mergeCell ref="R25:S25"/>
    <mergeCell ref="T25:U25"/>
    <mergeCell ref="V25:W25"/>
    <mergeCell ref="Y25:AD25"/>
    <mergeCell ref="V31:W31"/>
    <mergeCell ref="J26:K26"/>
    <mergeCell ref="L26:M26"/>
    <mergeCell ref="N26:O26"/>
    <mergeCell ref="P26:Q26"/>
    <mergeCell ref="R26:S26"/>
    <mergeCell ref="D59:H59"/>
    <mergeCell ref="I59:AF59"/>
    <mergeCell ref="D60:H60"/>
    <mergeCell ref="I60:AF61"/>
    <mergeCell ref="E1:N1"/>
    <mergeCell ref="E2:N2"/>
    <mergeCell ref="D3:N3"/>
    <mergeCell ref="V3:X3"/>
    <mergeCell ref="AA3:AC3"/>
    <mergeCell ref="AE3:AF3"/>
    <mergeCell ref="D4:N4"/>
    <mergeCell ref="D5:N5"/>
    <mergeCell ref="D6:N6"/>
    <mergeCell ref="O6:X6"/>
    <mergeCell ref="Y6:AA6"/>
    <mergeCell ref="D7:N7"/>
    <mergeCell ref="V8:Z8"/>
    <mergeCell ref="AA8:AF8"/>
    <mergeCell ref="D9:H9"/>
    <mergeCell ref="I9:Q9"/>
    <mergeCell ref="D10:J10"/>
    <mergeCell ref="T26:U26"/>
    <mergeCell ref="V26:W26"/>
    <mergeCell ref="Y26:AD26"/>
    <mergeCell ref="P31:Q31"/>
    <mergeCell ref="K10:X10"/>
    <mergeCell ref="Y10:AB10"/>
    <mergeCell ref="AC10:AF10"/>
    <mergeCell ref="D11:H11"/>
    <mergeCell ref="I11:W11"/>
    <mergeCell ref="Y11:AB11"/>
    <mergeCell ref="AC11:AF11"/>
    <mergeCell ref="H25:I25"/>
    <mergeCell ref="J25:K25"/>
    <mergeCell ref="L25:M25"/>
    <mergeCell ref="N25:O25"/>
    <mergeCell ref="P30:Q30"/>
    <mergeCell ref="R30:S30"/>
    <mergeCell ref="T30:U30"/>
    <mergeCell ref="V30:W30"/>
    <mergeCell ref="D12:H12"/>
    <mergeCell ref="I12:AF12"/>
    <mergeCell ref="I13:AC13"/>
    <mergeCell ref="E18:G18"/>
    <mergeCell ref="H18:J18"/>
    <mergeCell ref="K18:M18"/>
    <mergeCell ref="N18:P18"/>
    <mergeCell ref="Q18:T18"/>
    <mergeCell ref="V18:X18"/>
    <mergeCell ref="AA18:AF18"/>
    <mergeCell ref="E19:G19"/>
    <mergeCell ref="H19:J19"/>
    <mergeCell ref="K19:M19"/>
    <mergeCell ref="N19:P19"/>
    <mergeCell ref="Q19:T19"/>
    <mergeCell ref="V19:X19"/>
    <mergeCell ref="AA19:AF19"/>
    <mergeCell ref="AD13:AF13"/>
    <mergeCell ref="D14:H14"/>
    <mergeCell ref="I14:AG15"/>
    <mergeCell ref="L16:Y16"/>
    <mergeCell ref="AA16:AF16"/>
    <mergeCell ref="D17:AF17"/>
    <mergeCell ref="H27:I27"/>
    <mergeCell ref="U20:Z20"/>
    <mergeCell ref="AA20:AF20"/>
    <mergeCell ref="H21:W21"/>
    <mergeCell ref="X21:AD21"/>
    <mergeCell ref="H22:I22"/>
    <mergeCell ref="J22:K22"/>
    <mergeCell ref="P23:Q23"/>
    <mergeCell ref="R23:S23"/>
    <mergeCell ref="T22:U22"/>
    <mergeCell ref="V22:W22"/>
    <mergeCell ref="Y22:AD22"/>
    <mergeCell ref="H23:I23"/>
    <mergeCell ref="H28:I28"/>
    <mergeCell ref="J28:K28"/>
    <mergeCell ref="L28:M28"/>
    <mergeCell ref="N28:O28"/>
    <mergeCell ref="P28:Q28"/>
    <mergeCell ref="R28:S28"/>
    <mergeCell ref="T28:U28"/>
    <mergeCell ref="V28:W28"/>
    <mergeCell ref="N24:O24"/>
    <mergeCell ref="P24:Q24"/>
    <mergeCell ref="R24:S24"/>
    <mergeCell ref="T24:U24"/>
    <mergeCell ref="V24:W24"/>
    <mergeCell ref="H24:I24"/>
    <mergeCell ref="J24:K24"/>
    <mergeCell ref="L24:M24"/>
    <mergeCell ref="J23:K23"/>
    <mergeCell ref="L23:M23"/>
    <mergeCell ref="N23:O23"/>
    <mergeCell ref="Y24:AD24"/>
    <mergeCell ref="G44:I44"/>
    <mergeCell ref="J44:R44"/>
    <mergeCell ref="T44:V44"/>
    <mergeCell ref="W44:AE44"/>
    <mergeCell ref="G47:I47"/>
    <mergeCell ref="H31:I31"/>
    <mergeCell ref="J31:K31"/>
    <mergeCell ref="L31:M31"/>
    <mergeCell ref="N31:O31"/>
    <mergeCell ref="H32:I32"/>
    <mergeCell ref="J32:K32"/>
    <mergeCell ref="L32:M32"/>
    <mergeCell ref="N32:O32"/>
    <mergeCell ref="P32:Q32"/>
    <mergeCell ref="R32:S32"/>
    <mergeCell ref="T32:W32"/>
    <mergeCell ref="X32:AD32"/>
    <mergeCell ref="G33:R33"/>
    <mergeCell ref="G43:R43"/>
    <mergeCell ref="G40:R40"/>
    <mergeCell ref="T40:AE40"/>
    <mergeCell ref="G41:R41"/>
    <mergeCell ref="T41:AE41"/>
    <mergeCell ref="G42:R42"/>
    <mergeCell ref="T42:AE42"/>
    <mergeCell ref="T47:V47"/>
    <mergeCell ref="W47:AE47"/>
    <mergeCell ref="G34:R37"/>
    <mergeCell ref="T34:AE37"/>
    <mergeCell ref="G38:I38"/>
    <mergeCell ref="J38:R38"/>
    <mergeCell ref="G39:R39"/>
    <mergeCell ref="R76:S76"/>
    <mergeCell ref="T76:U76"/>
    <mergeCell ref="V76:W76"/>
    <mergeCell ref="X76:AD76"/>
    <mergeCell ref="H77:I77"/>
    <mergeCell ref="J77:K77"/>
    <mergeCell ref="L77:M77"/>
    <mergeCell ref="N77:O77"/>
    <mergeCell ref="P77:Q77"/>
    <mergeCell ref="R77:S77"/>
    <mergeCell ref="X77:AD77"/>
    <mergeCell ref="H78:I78"/>
    <mergeCell ref="J78:K78"/>
    <mergeCell ref="L78:M78"/>
    <mergeCell ref="N78:O78"/>
    <mergeCell ref="AA103:AC103"/>
    <mergeCell ref="AE103:AF103"/>
    <mergeCell ref="H84:I84"/>
    <mergeCell ref="J84:K84"/>
    <mergeCell ref="L84:M84"/>
    <mergeCell ref="N84:O84"/>
    <mergeCell ref="P84:Q84"/>
    <mergeCell ref="R84:S84"/>
    <mergeCell ref="T84:W84"/>
    <mergeCell ref="X84:AD84"/>
    <mergeCell ref="G87:R87"/>
    <mergeCell ref="T87:AE87"/>
    <mergeCell ref="G88:R91"/>
    <mergeCell ref="T88:AE91"/>
    <mergeCell ref="G92:I92"/>
    <mergeCell ref="J92:R92"/>
    <mergeCell ref="T92:V92"/>
    <mergeCell ref="S185:T185"/>
    <mergeCell ref="U185:X185"/>
    <mergeCell ref="Y185:AE185"/>
    <mergeCell ref="W92:AE92"/>
    <mergeCell ref="G93:R93"/>
    <mergeCell ref="T93:AE93"/>
    <mergeCell ref="V79:W79"/>
    <mergeCell ref="X79:AD79"/>
    <mergeCell ref="G97:R97"/>
    <mergeCell ref="T97:AE97"/>
    <mergeCell ref="E101:N101"/>
    <mergeCell ref="D103:N103"/>
    <mergeCell ref="U178:V178"/>
    <mergeCell ref="Y178:AE178"/>
    <mergeCell ref="I179:J179"/>
    <mergeCell ref="K179:L179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AE183"/>
    <mergeCell ref="P83:Q83"/>
    <mergeCell ref="R83:S83"/>
    <mergeCell ref="T83:U83"/>
    <mergeCell ref="V83:W83"/>
    <mergeCell ref="X83:AD83"/>
    <mergeCell ref="O106:X106"/>
    <mergeCell ref="Y106:AA106"/>
    <mergeCell ref="H192:S192"/>
    <mergeCell ref="U192:AF192"/>
    <mergeCell ref="H193:S193"/>
    <mergeCell ref="U193:AF193"/>
    <mergeCell ref="Y180:AE180"/>
    <mergeCell ref="I181:J181"/>
    <mergeCell ref="K181:L181"/>
    <mergeCell ref="S182:T182"/>
    <mergeCell ref="U182:V182"/>
    <mergeCell ref="W182:X182"/>
    <mergeCell ref="Y182:AE182"/>
    <mergeCell ref="W184:X184"/>
    <mergeCell ref="I178:J178"/>
    <mergeCell ref="K178:L178"/>
    <mergeCell ref="M178:N178"/>
    <mergeCell ref="O178:P178"/>
    <mergeCell ref="Q178:R178"/>
    <mergeCell ref="S178:T178"/>
    <mergeCell ref="H186:S186"/>
    <mergeCell ref="U186:AF186"/>
    <mergeCell ref="H187:S190"/>
    <mergeCell ref="U187:AF190"/>
    <mergeCell ref="H191:J191"/>
    <mergeCell ref="K191:S191"/>
    <mergeCell ref="U191:W191"/>
    <mergeCell ref="X191:AF191"/>
    <mergeCell ref="Y184:AE184"/>
    <mergeCell ref="I185:J185"/>
    <mergeCell ref="K185:L185"/>
    <mergeCell ref="M185:N185"/>
    <mergeCell ref="O185:P185"/>
    <mergeCell ref="Q185:R185"/>
    <mergeCell ref="AA294:AC294"/>
    <mergeCell ref="AE294:AF294"/>
    <mergeCell ref="D295:N295"/>
    <mergeCell ref="W223:X223"/>
    <mergeCell ref="Y223:AE223"/>
    <mergeCell ref="K221:L221"/>
    <mergeCell ref="M221:N221"/>
    <mergeCell ref="O221:P221"/>
    <mergeCell ref="Q221:R221"/>
    <mergeCell ref="S221:T221"/>
    <mergeCell ref="U221:V221"/>
    <mergeCell ref="W221:X221"/>
    <mergeCell ref="Y221:AE221"/>
    <mergeCell ref="H239:S239"/>
    <mergeCell ref="U239:AF239"/>
    <mergeCell ref="H240:S240"/>
    <mergeCell ref="U240:AF240"/>
    <mergeCell ref="H241:S241"/>
    <mergeCell ref="Q224:R224"/>
    <mergeCell ref="S224:T224"/>
    <mergeCell ref="U224:V224"/>
    <mergeCell ref="I223:J223"/>
    <mergeCell ref="K223:L223"/>
    <mergeCell ref="M223:N223"/>
    <mergeCell ref="O223:P223"/>
    <mergeCell ref="Q223:R223"/>
    <mergeCell ref="S223:T223"/>
    <mergeCell ref="U223:V223"/>
    <mergeCell ref="S222:T222"/>
    <mergeCell ref="U222:V222"/>
    <mergeCell ref="W222:X222"/>
    <mergeCell ref="Y222:AE222"/>
    <mergeCell ref="F217:H217"/>
    <mergeCell ref="H194:S194"/>
    <mergeCell ref="U194:AF194"/>
    <mergeCell ref="H195:S195"/>
    <mergeCell ref="U195:AF195"/>
    <mergeCell ref="H196:S196"/>
    <mergeCell ref="U196:AF196"/>
    <mergeCell ref="H197:J197"/>
    <mergeCell ref="K197:S197"/>
    <mergeCell ref="U197:W197"/>
    <mergeCell ref="X197:AF197"/>
    <mergeCell ref="F201:O201"/>
    <mergeCell ref="E202:O202"/>
    <mergeCell ref="W202:Y202"/>
    <mergeCell ref="AB202:AD202"/>
    <mergeCell ref="AF202:AG202"/>
    <mergeCell ref="E203:O203"/>
    <mergeCell ref="E204:O204"/>
    <mergeCell ref="E205:O205"/>
    <mergeCell ref="P205:Y205"/>
    <mergeCell ref="Z205:AB205"/>
    <mergeCell ref="E206:O206"/>
    <mergeCell ref="W207:AA207"/>
    <mergeCell ref="AB207:AG207"/>
    <mergeCell ref="E208:I208"/>
    <mergeCell ref="J208:R208"/>
    <mergeCell ref="E209:K209"/>
    <mergeCell ref="I216:K216"/>
    <mergeCell ref="L216:N216"/>
    <mergeCell ref="O216:Q216"/>
    <mergeCell ref="R216:U216"/>
    <mergeCell ref="W216:Y216"/>
    <mergeCell ref="AB216:AG216"/>
    <mergeCell ref="Z209:AC209"/>
    <mergeCell ref="AD209:AG209"/>
    <mergeCell ref="E210:I210"/>
    <mergeCell ref="J210:X210"/>
    <mergeCell ref="Z210:AC210"/>
    <mergeCell ref="AD210:AG210"/>
    <mergeCell ref="E211:I211"/>
    <mergeCell ref="J211:AG211"/>
    <mergeCell ref="E212:I212"/>
    <mergeCell ref="J212:AG213"/>
    <mergeCell ref="L209:Y209"/>
    <mergeCell ref="M226:N226"/>
    <mergeCell ref="O226:P226"/>
    <mergeCell ref="Q226:R226"/>
    <mergeCell ref="S226:T226"/>
    <mergeCell ref="U226:V226"/>
    <mergeCell ref="W226:X226"/>
    <mergeCell ref="Y220:AE220"/>
    <mergeCell ref="M214:Z214"/>
    <mergeCell ref="AB214:AG214"/>
    <mergeCell ref="E215:AG215"/>
    <mergeCell ref="F216:H216"/>
    <mergeCell ref="I217:K217"/>
    <mergeCell ref="L217:N217"/>
    <mergeCell ref="O217:Q217"/>
    <mergeCell ref="R217:U217"/>
    <mergeCell ref="W217:Y217"/>
    <mergeCell ref="AB217:AG217"/>
    <mergeCell ref="V218:AA218"/>
    <mergeCell ref="AB218:AG218"/>
    <mergeCell ref="I219:X219"/>
    <mergeCell ref="I229:J229"/>
    <mergeCell ref="K229:L229"/>
    <mergeCell ref="M229:N229"/>
    <mergeCell ref="O229:P229"/>
    <mergeCell ref="Q229:R229"/>
    <mergeCell ref="S229:T229"/>
    <mergeCell ref="U229:V229"/>
    <mergeCell ref="O220:P220"/>
    <mergeCell ref="Q220:R220"/>
    <mergeCell ref="S220:T220"/>
    <mergeCell ref="I222:J222"/>
    <mergeCell ref="U220:V220"/>
    <mergeCell ref="W220:X220"/>
    <mergeCell ref="O225:P225"/>
    <mergeCell ref="Q225:R225"/>
    <mergeCell ref="S225:T225"/>
    <mergeCell ref="U225:V225"/>
    <mergeCell ref="W225:X225"/>
    <mergeCell ref="W229:X229"/>
    <mergeCell ref="I221:J221"/>
    <mergeCell ref="Y219:AE219"/>
    <mergeCell ref="Y226:AE226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AE227"/>
    <mergeCell ref="W224:X224"/>
    <mergeCell ref="Y224:AE224"/>
    <mergeCell ref="I225:J225"/>
    <mergeCell ref="I224:J224"/>
    <mergeCell ref="I220:J220"/>
    <mergeCell ref="K220:L220"/>
    <mergeCell ref="M220:N220"/>
    <mergeCell ref="K225:L225"/>
    <mergeCell ref="M225:N225"/>
    <mergeCell ref="K224:L224"/>
    <mergeCell ref="M224:N224"/>
    <mergeCell ref="O224:P224"/>
    <mergeCell ref="H232:S232"/>
    <mergeCell ref="U232:AF232"/>
    <mergeCell ref="J321:K321"/>
    <mergeCell ref="R320:S320"/>
    <mergeCell ref="T320:U320"/>
    <mergeCell ref="V320:W320"/>
    <mergeCell ref="Y320:AD320"/>
    <mergeCell ref="Y321:AD321"/>
    <mergeCell ref="T314:U314"/>
    <mergeCell ref="V314:W314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Y316:AD316"/>
    <mergeCell ref="Y317:AD317"/>
    <mergeCell ref="Y318:AD318"/>
    <mergeCell ref="Y319:AD319"/>
    <mergeCell ref="T321:U321"/>
    <mergeCell ref="H317:I317"/>
    <mergeCell ref="J317:K317"/>
    <mergeCell ref="V317:W317"/>
    <mergeCell ref="T319:U319"/>
    <mergeCell ref="V319:W319"/>
    <mergeCell ref="H320:I320"/>
    <mergeCell ref="J320:K320"/>
    <mergeCell ref="L320:M320"/>
    <mergeCell ref="N320:O320"/>
    <mergeCell ref="F246:O246"/>
    <mergeCell ref="E247:O247"/>
    <mergeCell ref="Y225:AE225"/>
    <mergeCell ref="I226:J226"/>
    <mergeCell ref="K226:L226"/>
    <mergeCell ref="L317:M317"/>
    <mergeCell ref="N317:O317"/>
    <mergeCell ref="P317:Q317"/>
    <mergeCell ref="R317:S317"/>
    <mergeCell ref="T317:U317"/>
    <mergeCell ref="H242:S242"/>
    <mergeCell ref="U242:AF242"/>
    <mergeCell ref="H243:J243"/>
    <mergeCell ref="K243:S243"/>
    <mergeCell ref="U243:W243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AE228"/>
    <mergeCell ref="I231:J231"/>
    <mergeCell ref="K231:L231"/>
    <mergeCell ref="M231:N231"/>
    <mergeCell ref="O231:P231"/>
    <mergeCell ref="Q231:R231"/>
    <mergeCell ref="S231:T231"/>
    <mergeCell ref="U231:X231"/>
    <mergeCell ref="Y231:AE231"/>
    <mergeCell ref="E253:I253"/>
    <mergeCell ref="J253:R253"/>
    <mergeCell ref="E254:K254"/>
    <mergeCell ref="L254:Y254"/>
    <mergeCell ref="H238:S238"/>
    <mergeCell ref="H233:S236"/>
    <mergeCell ref="U233:AF236"/>
    <mergeCell ref="H237:J237"/>
    <mergeCell ref="K237:S237"/>
    <mergeCell ref="U237:W237"/>
    <mergeCell ref="X237:AF237"/>
    <mergeCell ref="W247:Y247"/>
    <mergeCell ref="AB247:AD247"/>
    <mergeCell ref="AF247:AG247"/>
    <mergeCell ref="F262:H262"/>
    <mergeCell ref="I262:K262"/>
    <mergeCell ref="L262:N262"/>
    <mergeCell ref="O262:Q262"/>
    <mergeCell ref="R262:U262"/>
    <mergeCell ref="W262:Y262"/>
    <mergeCell ref="AB262:AG262"/>
    <mergeCell ref="J255:X255"/>
    <mergeCell ref="Z255:AC255"/>
    <mergeCell ref="AD255:AG255"/>
    <mergeCell ref="E256:I256"/>
    <mergeCell ref="J256:AG256"/>
    <mergeCell ref="E257:I257"/>
    <mergeCell ref="U238:AF238"/>
    <mergeCell ref="J257:AG258"/>
    <mergeCell ref="M259:Z259"/>
    <mergeCell ref="U241:AF241"/>
    <mergeCell ref="X243:AF243"/>
    <mergeCell ref="Z254:AC254"/>
    <mergeCell ref="AD254:AG254"/>
    <mergeCell ref="E255:I255"/>
    <mergeCell ref="W267:X267"/>
    <mergeCell ref="Y267:AE267"/>
    <mergeCell ref="Y229:AE229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AE230"/>
    <mergeCell ref="AB259:AG259"/>
    <mergeCell ref="E260:AG260"/>
    <mergeCell ref="F261:H261"/>
    <mergeCell ref="I261:K261"/>
    <mergeCell ref="L261:N261"/>
    <mergeCell ref="O261:Q261"/>
    <mergeCell ref="R261:U261"/>
    <mergeCell ref="W261:Y261"/>
    <mergeCell ref="AB261:AG261"/>
    <mergeCell ref="E248:O248"/>
    <mergeCell ref="E249:O249"/>
    <mergeCell ref="E250:O250"/>
    <mergeCell ref="P250:Y250"/>
    <mergeCell ref="Z250:AB250"/>
    <mergeCell ref="E251:O251"/>
    <mergeCell ref="W252:AA252"/>
    <mergeCell ref="AB252:AG252"/>
    <mergeCell ref="O270:P270"/>
    <mergeCell ref="Q270:R270"/>
    <mergeCell ref="S270:T270"/>
    <mergeCell ref="U270:V270"/>
    <mergeCell ref="W270:X270"/>
    <mergeCell ref="Y270:AE270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AE271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AE266"/>
    <mergeCell ref="I267:J267"/>
    <mergeCell ref="K267:L267"/>
    <mergeCell ref="M267:N267"/>
    <mergeCell ref="O267:P267"/>
    <mergeCell ref="Q267:R267"/>
    <mergeCell ref="S267:T267"/>
    <mergeCell ref="U267:V267"/>
    <mergeCell ref="U282:W282"/>
    <mergeCell ref="X282:AF282"/>
    <mergeCell ref="I274:J274"/>
    <mergeCell ref="K274:L274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AE268"/>
    <mergeCell ref="I269:J269"/>
    <mergeCell ref="K269:L269"/>
    <mergeCell ref="M269:N269"/>
    <mergeCell ref="V263:AA263"/>
    <mergeCell ref="AB263:AG263"/>
    <mergeCell ref="I264:X264"/>
    <mergeCell ref="Y264:AE264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AE265"/>
    <mergeCell ref="I270:J270"/>
    <mergeCell ref="K270:L270"/>
    <mergeCell ref="M270:N270"/>
    <mergeCell ref="W275:X275"/>
    <mergeCell ref="Y275:AE275"/>
    <mergeCell ref="I276:J276"/>
    <mergeCell ref="K276:L276"/>
    <mergeCell ref="E310:G310"/>
    <mergeCell ref="H310:J310"/>
    <mergeCell ref="K310:M310"/>
    <mergeCell ref="N310:P310"/>
    <mergeCell ref="Q310:T310"/>
    <mergeCell ref="V310:X310"/>
    <mergeCell ref="O269:P269"/>
    <mergeCell ref="Q269:R269"/>
    <mergeCell ref="S269:T269"/>
    <mergeCell ref="U269:V269"/>
    <mergeCell ref="W269:X269"/>
    <mergeCell ref="Y269:AE269"/>
    <mergeCell ref="S273:T273"/>
    <mergeCell ref="U273:V273"/>
    <mergeCell ref="W273:X273"/>
    <mergeCell ref="Y273:AE273"/>
    <mergeCell ref="M276:N276"/>
    <mergeCell ref="O276:P276"/>
    <mergeCell ref="Q276:R276"/>
    <mergeCell ref="S276:T276"/>
    <mergeCell ref="U276:X276"/>
    <mergeCell ref="Y276:AE276"/>
    <mergeCell ref="H277:S277"/>
    <mergeCell ref="U277:AF277"/>
    <mergeCell ref="H278:S281"/>
    <mergeCell ref="U278:AF281"/>
    <mergeCell ref="H282:J282"/>
    <mergeCell ref="K282:S28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AE272"/>
    <mergeCell ref="I273:J273"/>
    <mergeCell ref="K273:L273"/>
    <mergeCell ref="M273:N273"/>
    <mergeCell ref="O273:P273"/>
    <mergeCell ref="Q273:R273"/>
    <mergeCell ref="H283:S283"/>
    <mergeCell ref="U283:AF283"/>
    <mergeCell ref="H284:S284"/>
    <mergeCell ref="U284:AF284"/>
    <mergeCell ref="M274:N274"/>
    <mergeCell ref="O274:P274"/>
    <mergeCell ref="Q274:R274"/>
    <mergeCell ref="S274:T274"/>
    <mergeCell ref="U274:V274"/>
    <mergeCell ref="W274:X274"/>
    <mergeCell ref="Y274:AE274"/>
    <mergeCell ref="I275:J275"/>
    <mergeCell ref="K275:L275"/>
    <mergeCell ref="M275:N275"/>
    <mergeCell ref="O275:P275"/>
    <mergeCell ref="Q275:R275"/>
    <mergeCell ref="S275:T275"/>
    <mergeCell ref="U275:V275"/>
    <mergeCell ref="H285:S285"/>
    <mergeCell ref="U285:AF285"/>
    <mergeCell ref="H286:S286"/>
    <mergeCell ref="U286:AF286"/>
    <mergeCell ref="H287:S287"/>
    <mergeCell ref="U287:AF287"/>
    <mergeCell ref="H288:J288"/>
    <mergeCell ref="K288:S288"/>
    <mergeCell ref="U288:W288"/>
    <mergeCell ref="X288:AF288"/>
    <mergeCell ref="AA310:AF310"/>
    <mergeCell ref="U311:Z311"/>
    <mergeCell ref="AA311:AF311"/>
    <mergeCell ref="H312:W312"/>
    <mergeCell ref="Y313:AD313"/>
    <mergeCell ref="Y314:AD314"/>
    <mergeCell ref="Y315:AD315"/>
    <mergeCell ref="H314:I314"/>
    <mergeCell ref="J314:K314"/>
    <mergeCell ref="L314:M314"/>
    <mergeCell ref="N314:O314"/>
    <mergeCell ref="P314:Q314"/>
    <mergeCell ref="R314:S314"/>
    <mergeCell ref="J313:K313"/>
    <mergeCell ref="D296:N296"/>
    <mergeCell ref="D297:N297"/>
    <mergeCell ref="O297:X297"/>
    <mergeCell ref="Y297:AA297"/>
    <mergeCell ref="E292:N292"/>
    <mergeCell ref="E293:N293"/>
    <mergeCell ref="D294:N294"/>
    <mergeCell ref="V294:X294"/>
    <mergeCell ref="Y323:AD323"/>
    <mergeCell ref="H324:I324"/>
    <mergeCell ref="J324:K324"/>
    <mergeCell ref="U359:V359"/>
    <mergeCell ref="W359:X359"/>
    <mergeCell ref="Y359:AE359"/>
    <mergeCell ref="L321:M321"/>
    <mergeCell ref="N321:O321"/>
    <mergeCell ref="P321:Q321"/>
    <mergeCell ref="R321:S321"/>
    <mergeCell ref="D298:N298"/>
    <mergeCell ref="V299:Z299"/>
    <mergeCell ref="D300:H300"/>
    <mergeCell ref="I300:Q300"/>
    <mergeCell ref="D301:J301"/>
    <mergeCell ref="K301:X301"/>
    <mergeCell ref="Y301:AB301"/>
    <mergeCell ref="AC301:AF301"/>
    <mergeCell ref="D302:H302"/>
    <mergeCell ref="I302:W302"/>
    <mergeCell ref="Y302:AB302"/>
    <mergeCell ref="AC302:AF302"/>
    <mergeCell ref="D303:H303"/>
    <mergeCell ref="I303:AF303"/>
    <mergeCell ref="I304:AC304"/>
    <mergeCell ref="AD304:AF304"/>
    <mergeCell ref="L307:Y307"/>
    <mergeCell ref="AA307:AF307"/>
    <mergeCell ref="AA299:AF299"/>
    <mergeCell ref="D305:H305"/>
    <mergeCell ref="I305:AG306"/>
    <mergeCell ref="D308:AF308"/>
    <mergeCell ref="E309:G309"/>
    <mergeCell ref="H309:J309"/>
    <mergeCell ref="K309:M309"/>
    <mergeCell ref="X312:AD312"/>
    <mergeCell ref="H313:I313"/>
    <mergeCell ref="H376:J376"/>
    <mergeCell ref="K376:S376"/>
    <mergeCell ref="U376:W376"/>
    <mergeCell ref="X376:AF376"/>
    <mergeCell ref="U369:V369"/>
    <mergeCell ref="W369:X369"/>
    <mergeCell ref="I370:J370"/>
    <mergeCell ref="K370:L370"/>
    <mergeCell ref="M370:N370"/>
    <mergeCell ref="O370:P370"/>
    <mergeCell ref="Q370:R370"/>
    <mergeCell ref="S370:T370"/>
    <mergeCell ref="U370:X370"/>
    <mergeCell ref="Y370:AE370"/>
    <mergeCell ref="H371:S371"/>
    <mergeCell ref="U371:AF371"/>
    <mergeCell ref="H372:S375"/>
    <mergeCell ref="U372:AF375"/>
    <mergeCell ref="Q364:R364"/>
    <mergeCell ref="S364:T364"/>
    <mergeCell ref="N309:P309"/>
    <mergeCell ref="Q309:T309"/>
    <mergeCell ref="V309:X309"/>
    <mergeCell ref="AA309:AF309"/>
    <mergeCell ref="L324:M324"/>
    <mergeCell ref="N324:O324"/>
    <mergeCell ref="P324:Q324"/>
    <mergeCell ref="R324:S324"/>
    <mergeCell ref="X324:AD324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H319:I319"/>
    <mergeCell ref="J319:K319"/>
    <mergeCell ref="H321:I321"/>
    <mergeCell ref="T324:U324"/>
    <mergeCell ref="V324:W324"/>
    <mergeCell ref="P323:Q323"/>
    <mergeCell ref="R323:S323"/>
    <mergeCell ref="T323:U323"/>
    <mergeCell ref="V323:W323"/>
    <mergeCell ref="V321:W321"/>
    <mergeCell ref="H322:I322"/>
    <mergeCell ref="J322:K322"/>
    <mergeCell ref="L322:M322"/>
    <mergeCell ref="N322:O322"/>
    <mergeCell ref="P322:Q322"/>
    <mergeCell ref="R322:S322"/>
    <mergeCell ref="T322:U322"/>
    <mergeCell ref="Y322:AD322"/>
    <mergeCell ref="L319:M319"/>
    <mergeCell ref="N319:O319"/>
    <mergeCell ref="P319:Q319"/>
    <mergeCell ref="R319:S319"/>
    <mergeCell ref="K413:L413"/>
    <mergeCell ref="M404:N404"/>
    <mergeCell ref="Q404:R404"/>
    <mergeCell ref="S404:T404"/>
    <mergeCell ref="U404:V404"/>
    <mergeCell ref="U405:V405"/>
    <mergeCell ref="W405:X405"/>
    <mergeCell ref="O410:P410"/>
    <mergeCell ref="U410:V410"/>
    <mergeCell ref="W410:X410"/>
    <mergeCell ref="Y410:AE410"/>
    <mergeCell ref="O409:P409"/>
    <mergeCell ref="Q409:R409"/>
    <mergeCell ref="M413:N413"/>
    <mergeCell ref="O413:P413"/>
    <mergeCell ref="Q413:R413"/>
    <mergeCell ref="S413:T413"/>
    <mergeCell ref="K406:L406"/>
    <mergeCell ref="M406:N406"/>
    <mergeCell ref="O406:P406"/>
    <mergeCell ref="Q406:R406"/>
    <mergeCell ref="S406:T406"/>
    <mergeCell ref="S362:T362"/>
    <mergeCell ref="U362:V362"/>
    <mergeCell ref="W362:X362"/>
    <mergeCell ref="Y362:AE362"/>
    <mergeCell ref="I362:J362"/>
    <mergeCell ref="K362:L362"/>
    <mergeCell ref="M362:N362"/>
    <mergeCell ref="O362:P362"/>
    <mergeCell ref="Q362:R362"/>
    <mergeCell ref="S409:T409"/>
    <mergeCell ref="U409:V409"/>
    <mergeCell ref="W409:X409"/>
    <mergeCell ref="S408:T408"/>
    <mergeCell ref="U408:V408"/>
    <mergeCell ref="W408:X408"/>
    <mergeCell ref="E394:I394"/>
    <mergeCell ref="J394:X394"/>
    <mergeCell ref="J395:AG395"/>
    <mergeCell ref="J396:AG397"/>
    <mergeCell ref="M398:Z398"/>
    <mergeCell ref="AB398:AG398"/>
    <mergeCell ref="E399:AG399"/>
    <mergeCell ref="F400:H400"/>
    <mergeCell ref="I400:K400"/>
    <mergeCell ref="L400:N400"/>
    <mergeCell ref="O404:P404"/>
    <mergeCell ref="W407:X407"/>
    <mergeCell ref="Y407:AE407"/>
    <mergeCell ref="I408:J408"/>
    <mergeCell ref="K408:L408"/>
    <mergeCell ref="M408:N408"/>
    <mergeCell ref="O408:P408"/>
    <mergeCell ref="U412:V412"/>
    <mergeCell ref="W412:X412"/>
    <mergeCell ref="O400:Q400"/>
    <mergeCell ref="R400:U400"/>
    <mergeCell ref="W400:Y400"/>
    <mergeCell ref="AB400:AG400"/>
    <mergeCell ref="V402:AA402"/>
    <mergeCell ref="I403:X403"/>
    <mergeCell ref="Y403:AE403"/>
    <mergeCell ref="I404:J404"/>
    <mergeCell ref="K404:L404"/>
    <mergeCell ref="U381:AF381"/>
    <mergeCell ref="H380:S380"/>
    <mergeCell ref="U380:AF380"/>
    <mergeCell ref="Y364:AE364"/>
    <mergeCell ref="W368:X368"/>
    <mergeCell ref="Y368:AE368"/>
    <mergeCell ref="Q408:R408"/>
    <mergeCell ref="Y408:AE408"/>
    <mergeCell ref="Y412:AE412"/>
    <mergeCell ref="I406:J406"/>
    <mergeCell ref="I367:J367"/>
    <mergeCell ref="O367:P367"/>
    <mergeCell ref="Q367:R367"/>
    <mergeCell ref="M367:N367"/>
    <mergeCell ref="K365:L365"/>
    <mergeCell ref="M365:N365"/>
    <mergeCell ref="I365:J365"/>
    <mergeCell ref="I369:J369"/>
    <mergeCell ref="K369:L369"/>
    <mergeCell ref="M369:N369"/>
    <mergeCell ref="O369:P369"/>
    <mergeCell ref="K407:L407"/>
    <mergeCell ref="M407:N407"/>
    <mergeCell ref="O407:P407"/>
    <mergeCell ref="Q407:R407"/>
    <mergeCell ref="S407:T407"/>
    <mergeCell ref="U407:V407"/>
    <mergeCell ref="H423:S423"/>
    <mergeCell ref="U423:AF423"/>
    <mergeCell ref="H425:S425"/>
    <mergeCell ref="U425:AF425"/>
    <mergeCell ref="H426:S426"/>
    <mergeCell ref="H377:S377"/>
    <mergeCell ref="AD393:AG393"/>
    <mergeCell ref="Y411:AE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W404:X404"/>
    <mergeCell ref="I409:J409"/>
    <mergeCell ref="K409:L409"/>
    <mergeCell ref="M409:N409"/>
    <mergeCell ref="I412:J412"/>
    <mergeCell ref="K412:L412"/>
    <mergeCell ref="M412:N412"/>
    <mergeCell ref="O412:P412"/>
    <mergeCell ref="Q412:R412"/>
    <mergeCell ref="S412:T412"/>
    <mergeCell ref="W452:X452"/>
    <mergeCell ref="Y452:AE452"/>
    <mergeCell ref="W447:Y447"/>
    <mergeCell ref="F447:H447"/>
    <mergeCell ref="I447:K447"/>
    <mergeCell ref="L447:N447"/>
    <mergeCell ref="O447:Q447"/>
    <mergeCell ref="Z440:AC440"/>
    <mergeCell ref="AD440:AG440"/>
    <mergeCell ref="E435:O435"/>
    <mergeCell ref="I453:J453"/>
    <mergeCell ref="Z393:AC393"/>
    <mergeCell ref="Y409:AE409"/>
    <mergeCell ref="I410:J410"/>
    <mergeCell ref="K410:L410"/>
    <mergeCell ref="M410:N410"/>
    <mergeCell ref="F431:O431"/>
    <mergeCell ref="E432:O432"/>
    <mergeCell ref="W432:Y432"/>
    <mergeCell ref="AB432:AD432"/>
    <mergeCell ref="AF432:AG432"/>
    <mergeCell ref="E433:O433"/>
    <mergeCell ref="E434:O434"/>
    <mergeCell ref="H424:S424"/>
    <mergeCell ref="U424:AF424"/>
    <mergeCell ref="I413:J413"/>
    <mergeCell ref="Y406:AE406"/>
    <mergeCell ref="Y404:AE404"/>
    <mergeCell ref="I405:J405"/>
    <mergeCell ref="K405:L405"/>
    <mergeCell ref="M405:N405"/>
    <mergeCell ref="I407:J407"/>
    <mergeCell ref="P435:Y435"/>
    <mergeCell ref="Z435:AB435"/>
    <mergeCell ref="E436:O436"/>
    <mergeCell ref="W437:AA437"/>
    <mergeCell ref="AB437:AG437"/>
    <mergeCell ref="E438:I438"/>
    <mergeCell ref="J438:R438"/>
    <mergeCell ref="E439:K439"/>
    <mergeCell ref="L439:Y439"/>
    <mergeCell ref="Z439:AC439"/>
    <mergeCell ref="AD439:AG439"/>
    <mergeCell ref="E440:I440"/>
    <mergeCell ref="J440:X440"/>
    <mergeCell ref="O446:Q446"/>
    <mergeCell ref="R446:U446"/>
    <mergeCell ref="W446:Y446"/>
    <mergeCell ref="AB446:AG446"/>
    <mergeCell ref="K453:L453"/>
    <mergeCell ref="M453:N453"/>
    <mergeCell ref="O453:P453"/>
    <mergeCell ref="Q453:R453"/>
    <mergeCell ref="S453:T453"/>
    <mergeCell ref="U453:V453"/>
    <mergeCell ref="Y453:AE453"/>
    <mergeCell ref="AB447:AG447"/>
    <mergeCell ref="V448:AA448"/>
    <mergeCell ref="AB448:AG448"/>
    <mergeCell ref="I449:X449"/>
    <mergeCell ref="Y449:AE449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AE450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AE451"/>
    <mergeCell ref="W453:X453"/>
    <mergeCell ref="U452:V452"/>
    <mergeCell ref="U406:V406"/>
    <mergeCell ref="W406:X406"/>
    <mergeCell ref="R447:U447"/>
    <mergeCell ref="I446:K446"/>
    <mergeCell ref="L446:N446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AE454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AE455"/>
    <mergeCell ref="U426:AF426"/>
    <mergeCell ref="H427:J427"/>
    <mergeCell ref="K427:S427"/>
    <mergeCell ref="I452:J452"/>
    <mergeCell ref="K452:L452"/>
    <mergeCell ref="M452:N452"/>
    <mergeCell ref="O452:P452"/>
    <mergeCell ref="Q452:R452"/>
    <mergeCell ref="S452:T452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AE456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AE457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AE458"/>
    <mergeCell ref="I459:J459"/>
    <mergeCell ref="K459:L459"/>
    <mergeCell ref="M459:N459"/>
    <mergeCell ref="O459:P459"/>
    <mergeCell ref="Q459:R459"/>
    <mergeCell ref="S459:T459"/>
    <mergeCell ref="U459:V459"/>
    <mergeCell ref="H472:S472"/>
    <mergeCell ref="U472:AF472"/>
    <mergeCell ref="W459:X459"/>
    <mergeCell ref="Y459:AE459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AE460"/>
    <mergeCell ref="I461:J461"/>
    <mergeCell ref="K461:L461"/>
    <mergeCell ref="M461:N461"/>
    <mergeCell ref="O461:P461"/>
    <mergeCell ref="Q461:R461"/>
    <mergeCell ref="S461:T461"/>
    <mergeCell ref="U461:X461"/>
    <mergeCell ref="Y461:AE461"/>
    <mergeCell ref="H462:S462"/>
    <mergeCell ref="U462:AF462"/>
    <mergeCell ref="H463:S466"/>
    <mergeCell ref="U463:AF466"/>
    <mergeCell ref="H467:J467"/>
    <mergeCell ref="K467:S467"/>
    <mergeCell ref="U467:W467"/>
    <mergeCell ref="X467:AF467"/>
    <mergeCell ref="H468:S468"/>
    <mergeCell ref="U468:AF468"/>
    <mergeCell ref="H469:S469"/>
    <mergeCell ref="U469:AF469"/>
    <mergeCell ref="G527:I527"/>
    <mergeCell ref="J527:R527"/>
    <mergeCell ref="T527:V527"/>
    <mergeCell ref="J507:K507"/>
    <mergeCell ref="L507:M507"/>
    <mergeCell ref="N507:O507"/>
    <mergeCell ref="P507:Q507"/>
    <mergeCell ref="H509:I509"/>
    <mergeCell ref="J509:K509"/>
    <mergeCell ref="L509:M509"/>
    <mergeCell ref="N509:O509"/>
    <mergeCell ref="P509:Q509"/>
    <mergeCell ref="R509:S509"/>
    <mergeCell ref="T509:U509"/>
    <mergeCell ref="V509:W509"/>
    <mergeCell ref="T511:U511"/>
    <mergeCell ref="V511:W511"/>
    <mergeCell ref="V507:W507"/>
    <mergeCell ref="Y507:AD507"/>
    <mergeCell ref="E479:N479"/>
    <mergeCell ref="E480:N480"/>
    <mergeCell ref="D481:N481"/>
    <mergeCell ref="V481:X481"/>
    <mergeCell ref="AA481:AC481"/>
    <mergeCell ref="L515:M515"/>
    <mergeCell ref="N515:O515"/>
    <mergeCell ref="P515:Q515"/>
    <mergeCell ref="R515:S515"/>
    <mergeCell ref="H510:I510"/>
    <mergeCell ref="J510:K510"/>
    <mergeCell ref="L510:M510"/>
    <mergeCell ref="N510:O510"/>
    <mergeCell ref="H470:S470"/>
    <mergeCell ref="U470:AF470"/>
    <mergeCell ref="H471:S471"/>
    <mergeCell ref="U471:AF471"/>
    <mergeCell ref="H473:J473"/>
    <mergeCell ref="K473:S473"/>
    <mergeCell ref="U473:W473"/>
    <mergeCell ref="X473:AF473"/>
    <mergeCell ref="AA494:AF494"/>
    <mergeCell ref="Y501:AD501"/>
    <mergeCell ref="R502:S502"/>
    <mergeCell ref="T502:U502"/>
    <mergeCell ref="AE481:AF481"/>
    <mergeCell ref="T501:U501"/>
    <mergeCell ref="H503:I503"/>
    <mergeCell ref="Y504:AD504"/>
    <mergeCell ref="T503:U503"/>
    <mergeCell ref="V503:W503"/>
    <mergeCell ref="N503:O503"/>
    <mergeCell ref="N505:O505"/>
    <mergeCell ref="P505:Q505"/>
    <mergeCell ref="R505:S505"/>
    <mergeCell ref="T505:U505"/>
    <mergeCell ref="V505:W505"/>
    <mergeCell ref="D482:N482"/>
    <mergeCell ref="D483:N483"/>
    <mergeCell ref="D484:N484"/>
    <mergeCell ref="O484:X484"/>
    <mergeCell ref="Y484:AA484"/>
    <mergeCell ref="D485:N485"/>
    <mergeCell ref="T516:AE516"/>
    <mergeCell ref="G517:R520"/>
    <mergeCell ref="T517:AE520"/>
    <mergeCell ref="H515:I515"/>
    <mergeCell ref="J515:K515"/>
    <mergeCell ref="R507:S507"/>
    <mergeCell ref="T507:U507"/>
    <mergeCell ref="R512:S512"/>
    <mergeCell ref="T512:U512"/>
    <mergeCell ref="P503:Q503"/>
    <mergeCell ref="R503:S503"/>
    <mergeCell ref="Y503:AD503"/>
    <mergeCell ref="I490:AF490"/>
    <mergeCell ref="I491:AC491"/>
    <mergeCell ref="AD491:AF491"/>
    <mergeCell ref="D492:H492"/>
    <mergeCell ref="I492:AG493"/>
    <mergeCell ref="L494:Y494"/>
    <mergeCell ref="D495:AF495"/>
    <mergeCell ref="E496:G496"/>
    <mergeCell ref="Y505:AD505"/>
    <mergeCell ref="H506:I506"/>
    <mergeCell ref="J506:K506"/>
    <mergeCell ref="L506:M506"/>
    <mergeCell ref="N506:O506"/>
    <mergeCell ref="P506:Q506"/>
    <mergeCell ref="R506:S506"/>
    <mergeCell ref="T506:U506"/>
    <mergeCell ref="V506:W506"/>
    <mergeCell ref="R510:S510"/>
    <mergeCell ref="T510:U510"/>
    <mergeCell ref="V510:W510"/>
    <mergeCell ref="T515:W515"/>
    <mergeCell ref="N508:O508"/>
    <mergeCell ref="T508:U508"/>
    <mergeCell ref="V508:W508"/>
    <mergeCell ref="P512:Q512"/>
    <mergeCell ref="V512:W512"/>
    <mergeCell ref="Y512:AD512"/>
    <mergeCell ref="P513:Q513"/>
    <mergeCell ref="T513:U513"/>
    <mergeCell ref="V513:W513"/>
    <mergeCell ref="R513:S513"/>
    <mergeCell ref="Y513:AD513"/>
    <mergeCell ref="P514:Q514"/>
    <mergeCell ref="R514:S514"/>
    <mergeCell ref="T514:U514"/>
    <mergeCell ref="V514:W514"/>
    <mergeCell ref="P510:Q510"/>
    <mergeCell ref="H505:I505"/>
    <mergeCell ref="J505:K505"/>
    <mergeCell ref="L505:M505"/>
    <mergeCell ref="E536:O536"/>
    <mergeCell ref="W537:AA537"/>
    <mergeCell ref="AB537:AG537"/>
    <mergeCell ref="Y508:AD508"/>
    <mergeCell ref="Y509:AD509"/>
    <mergeCell ref="Y510:AD510"/>
    <mergeCell ref="Y506:AD506"/>
    <mergeCell ref="H507:I507"/>
    <mergeCell ref="Y511:AD511"/>
    <mergeCell ref="F530:P530"/>
    <mergeCell ref="L508:M508"/>
    <mergeCell ref="J541:AG541"/>
    <mergeCell ref="E542:I542"/>
    <mergeCell ref="J542:AG543"/>
    <mergeCell ref="M544:Z544"/>
    <mergeCell ref="AB544:AG544"/>
    <mergeCell ref="E545:AG545"/>
    <mergeCell ref="E538:I538"/>
    <mergeCell ref="J538:R538"/>
    <mergeCell ref="G516:R516"/>
    <mergeCell ref="W527:AE527"/>
    <mergeCell ref="G528:R528"/>
    <mergeCell ref="T528:AE528"/>
    <mergeCell ref="G525:R525"/>
    <mergeCell ref="T525:AE525"/>
    <mergeCell ref="F531:O531"/>
    <mergeCell ref="E532:O532"/>
    <mergeCell ref="W532:Y532"/>
    <mergeCell ref="AB532:AD532"/>
    <mergeCell ref="AF532:AG532"/>
    <mergeCell ref="G521:I521"/>
    <mergeCell ref="J521:R521"/>
    <mergeCell ref="K552:L552"/>
    <mergeCell ref="M552:N552"/>
    <mergeCell ref="O552:P552"/>
    <mergeCell ref="Q552:R552"/>
    <mergeCell ref="S552:T552"/>
    <mergeCell ref="U552:V552"/>
    <mergeCell ref="W552:X552"/>
    <mergeCell ref="Y552:AE552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AE553"/>
    <mergeCell ref="I549:X549"/>
    <mergeCell ref="Y549:AE549"/>
    <mergeCell ref="I550:J550"/>
    <mergeCell ref="K550:L550"/>
    <mergeCell ref="M550:N550"/>
    <mergeCell ref="O550:P550"/>
    <mergeCell ref="Q550:R550"/>
    <mergeCell ref="S550:T550"/>
    <mergeCell ref="F546:H546"/>
    <mergeCell ref="I546:K546"/>
    <mergeCell ref="L546:N546"/>
    <mergeCell ref="O546:Q546"/>
    <mergeCell ref="R546:U546"/>
    <mergeCell ref="W546:Y546"/>
    <mergeCell ref="AB546:AG546"/>
    <mergeCell ref="F547:H547"/>
    <mergeCell ref="I547:K547"/>
    <mergeCell ref="L547:N547"/>
    <mergeCell ref="O547:Q547"/>
    <mergeCell ref="R547:U547"/>
    <mergeCell ref="W547:Y547"/>
    <mergeCell ref="AB547:AG547"/>
    <mergeCell ref="V548:AA548"/>
    <mergeCell ref="AB548:AG548"/>
    <mergeCell ref="U550:V550"/>
    <mergeCell ref="W550:X550"/>
    <mergeCell ref="Y550:AE550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AE551"/>
    <mergeCell ref="U561:X561"/>
    <mergeCell ref="Y561:AE561"/>
    <mergeCell ref="U559:V559"/>
    <mergeCell ref="H562:S562"/>
    <mergeCell ref="U562:AF562"/>
    <mergeCell ref="H563:S566"/>
    <mergeCell ref="U563:AF566"/>
    <mergeCell ref="H567:J567"/>
    <mergeCell ref="K567:S567"/>
    <mergeCell ref="U567:W567"/>
    <mergeCell ref="X567:AF567"/>
    <mergeCell ref="Y556:AE556"/>
    <mergeCell ref="I557:J557"/>
    <mergeCell ref="K557:L557"/>
    <mergeCell ref="M557:N557"/>
    <mergeCell ref="O557:P557"/>
    <mergeCell ref="Q557:R557"/>
    <mergeCell ref="S557:T557"/>
    <mergeCell ref="M561:N561"/>
    <mergeCell ref="O561:P561"/>
    <mergeCell ref="Q561:R561"/>
    <mergeCell ref="S561:T561"/>
    <mergeCell ref="I552:J552"/>
    <mergeCell ref="H568:S568"/>
    <mergeCell ref="U568:AF568"/>
    <mergeCell ref="H569:S569"/>
    <mergeCell ref="U569:AF569"/>
    <mergeCell ref="H570:S570"/>
    <mergeCell ref="U570:AF570"/>
    <mergeCell ref="H571:S571"/>
    <mergeCell ref="U571:AF571"/>
    <mergeCell ref="H572:S572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AE554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AE555"/>
    <mergeCell ref="O556:P556"/>
    <mergeCell ref="Q556:R556"/>
    <mergeCell ref="S556:T556"/>
    <mergeCell ref="U556:V556"/>
    <mergeCell ref="W556:X556"/>
    <mergeCell ref="U572:AF572"/>
    <mergeCell ref="I556:J556"/>
    <mergeCell ref="K556:L556"/>
    <mergeCell ref="M556:N556"/>
    <mergeCell ref="H573:J573"/>
    <mergeCell ref="K573:S573"/>
    <mergeCell ref="U573:W573"/>
    <mergeCell ref="X573:AF573"/>
    <mergeCell ref="F577:O577"/>
    <mergeCell ref="E578:O578"/>
    <mergeCell ref="W578:Y578"/>
    <mergeCell ref="AB578:AD578"/>
    <mergeCell ref="AF578:AG578"/>
    <mergeCell ref="E579:O579"/>
    <mergeCell ref="E580:O580"/>
    <mergeCell ref="E581:O581"/>
    <mergeCell ref="P581:Y581"/>
    <mergeCell ref="Z581:AB581"/>
    <mergeCell ref="U557:V557"/>
    <mergeCell ref="W557:X557"/>
    <mergeCell ref="Y557:AE557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AE560"/>
    <mergeCell ref="I561:J561"/>
    <mergeCell ref="K561:L561"/>
    <mergeCell ref="W583:AA583"/>
    <mergeCell ref="AB583:AG583"/>
    <mergeCell ref="E584:I584"/>
    <mergeCell ref="J584:R584"/>
    <mergeCell ref="E585:K585"/>
    <mergeCell ref="L585:Y585"/>
    <mergeCell ref="Z585:AC585"/>
    <mergeCell ref="AD585:AG585"/>
    <mergeCell ref="E586:I586"/>
    <mergeCell ref="J586:X586"/>
    <mergeCell ref="Z586:AC586"/>
    <mergeCell ref="AD586:AG586"/>
    <mergeCell ref="E587:I587"/>
    <mergeCell ref="J587:AG587"/>
    <mergeCell ref="E582:O582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AE558"/>
    <mergeCell ref="I559:J559"/>
    <mergeCell ref="K559:L559"/>
    <mergeCell ref="M559:N559"/>
    <mergeCell ref="O559:P559"/>
    <mergeCell ref="Q559:R559"/>
    <mergeCell ref="S559:T559"/>
    <mergeCell ref="W559:X559"/>
    <mergeCell ref="Y559:AE559"/>
    <mergeCell ref="E588:I588"/>
    <mergeCell ref="J588:AG589"/>
    <mergeCell ref="M590:Z590"/>
    <mergeCell ref="AB590:AG590"/>
    <mergeCell ref="E591:AG591"/>
    <mergeCell ref="F592:H592"/>
    <mergeCell ref="I592:K592"/>
    <mergeCell ref="L592:N592"/>
    <mergeCell ref="O592:Q592"/>
    <mergeCell ref="R592:U592"/>
    <mergeCell ref="W592:Y592"/>
    <mergeCell ref="AB592:AG592"/>
    <mergeCell ref="F593:H593"/>
    <mergeCell ref="I593:K593"/>
    <mergeCell ref="L593:N593"/>
    <mergeCell ref="O593:Q593"/>
    <mergeCell ref="R593:U593"/>
    <mergeCell ref="W593:Y593"/>
    <mergeCell ref="AB593:AG593"/>
    <mergeCell ref="V594:AA594"/>
    <mergeCell ref="AB594:AG594"/>
    <mergeCell ref="I595:X595"/>
    <mergeCell ref="Y595:AE595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AE596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AE597"/>
    <mergeCell ref="I598:J598"/>
    <mergeCell ref="K598:L598"/>
    <mergeCell ref="M598:N598"/>
    <mergeCell ref="O598:P598"/>
    <mergeCell ref="Q598:R598"/>
    <mergeCell ref="S598:T598"/>
    <mergeCell ref="U598:V598"/>
    <mergeCell ref="W598:X598"/>
    <mergeCell ref="Y598:AE598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AE599"/>
    <mergeCell ref="I600:J600"/>
    <mergeCell ref="K600:L600"/>
    <mergeCell ref="M600:N600"/>
    <mergeCell ref="O600:P600"/>
    <mergeCell ref="Q600:R600"/>
    <mergeCell ref="S600:T600"/>
    <mergeCell ref="U600:V600"/>
    <mergeCell ref="W600:X600"/>
    <mergeCell ref="Y600:AE600"/>
    <mergeCell ref="I601:J601"/>
    <mergeCell ref="K601:L601"/>
    <mergeCell ref="M601:N601"/>
    <mergeCell ref="O601:P601"/>
    <mergeCell ref="Q601:R601"/>
    <mergeCell ref="S601:T601"/>
    <mergeCell ref="U601:V601"/>
    <mergeCell ref="W601:X601"/>
    <mergeCell ref="Y601:AE601"/>
    <mergeCell ref="I602:J602"/>
    <mergeCell ref="K602:L602"/>
    <mergeCell ref="M602:N602"/>
    <mergeCell ref="O602:P602"/>
    <mergeCell ref="Q602:R602"/>
    <mergeCell ref="S602:T602"/>
    <mergeCell ref="U602:V602"/>
    <mergeCell ref="W602:X602"/>
    <mergeCell ref="Y602:AE602"/>
    <mergeCell ref="I603:J603"/>
    <mergeCell ref="K603:L603"/>
    <mergeCell ref="M603:N603"/>
    <mergeCell ref="O603:P603"/>
    <mergeCell ref="Q603:R603"/>
    <mergeCell ref="S603:T603"/>
    <mergeCell ref="U603:V603"/>
    <mergeCell ref="W603:X603"/>
    <mergeCell ref="Y603:AE603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AE604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AE605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AE606"/>
    <mergeCell ref="I607:J607"/>
    <mergeCell ref="K607:L607"/>
    <mergeCell ref="M607:N607"/>
    <mergeCell ref="O607:P607"/>
    <mergeCell ref="Q607:R607"/>
    <mergeCell ref="S607:T607"/>
    <mergeCell ref="U607:X607"/>
    <mergeCell ref="Y607:AE607"/>
    <mergeCell ref="F638:H638"/>
    <mergeCell ref="I638:K638"/>
    <mergeCell ref="L638:N638"/>
    <mergeCell ref="O638:Q638"/>
    <mergeCell ref="R638:U638"/>
    <mergeCell ref="W638:Y638"/>
    <mergeCell ref="AB638:AG638"/>
    <mergeCell ref="AB639:AG639"/>
    <mergeCell ref="Y641:AE641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AE642"/>
    <mergeCell ref="I641:X641"/>
    <mergeCell ref="H608:S608"/>
    <mergeCell ref="U608:AF608"/>
    <mergeCell ref="H609:S612"/>
    <mergeCell ref="U609:AF612"/>
    <mergeCell ref="H613:J613"/>
    <mergeCell ref="K613:S613"/>
    <mergeCell ref="U613:W613"/>
    <mergeCell ref="X613:AF613"/>
    <mergeCell ref="H614:S614"/>
    <mergeCell ref="U614:AF614"/>
    <mergeCell ref="H615:S615"/>
    <mergeCell ref="U615:AF615"/>
    <mergeCell ref="H616:S616"/>
    <mergeCell ref="U616:AF616"/>
    <mergeCell ref="H617:S617"/>
    <mergeCell ref="U617:AF617"/>
    <mergeCell ref="H618:S618"/>
    <mergeCell ref="U618:AF618"/>
    <mergeCell ref="H619:J619"/>
    <mergeCell ref="K619:S619"/>
    <mergeCell ref="U619:W619"/>
    <mergeCell ref="X619:AF619"/>
    <mergeCell ref="F622:O622"/>
    <mergeCell ref="E624:O624"/>
    <mergeCell ref="E625:O625"/>
    <mergeCell ref="E626:O626"/>
    <mergeCell ref="E627:O627"/>
    <mergeCell ref="F623:O623"/>
    <mergeCell ref="W624:Y624"/>
    <mergeCell ref="U651:V651"/>
    <mergeCell ref="W651:X651"/>
    <mergeCell ref="Y651:AE651"/>
    <mergeCell ref="I650:J650"/>
    <mergeCell ref="K650:L650"/>
    <mergeCell ref="M650:N650"/>
    <mergeCell ref="O650:P650"/>
    <mergeCell ref="Q650:R650"/>
    <mergeCell ref="S650:T650"/>
    <mergeCell ref="U650:V650"/>
    <mergeCell ref="W650:X650"/>
    <mergeCell ref="Y650:AE650"/>
    <mergeCell ref="K643:L643"/>
    <mergeCell ref="M643:N643"/>
    <mergeCell ref="O643:P643"/>
    <mergeCell ref="Q643:R643"/>
    <mergeCell ref="S643:T643"/>
    <mergeCell ref="U643:V643"/>
    <mergeCell ref="W643:X643"/>
    <mergeCell ref="Y643:AE643"/>
    <mergeCell ref="W646:X646"/>
    <mergeCell ref="U645:V645"/>
    <mergeCell ref="Y646:AE646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AE647"/>
    <mergeCell ref="I644:J644"/>
    <mergeCell ref="K644:L644"/>
    <mergeCell ref="M644:N644"/>
    <mergeCell ref="O644:P644"/>
    <mergeCell ref="Q644:R644"/>
    <mergeCell ref="S644:T644"/>
    <mergeCell ref="U644:V644"/>
    <mergeCell ref="W644:X644"/>
    <mergeCell ref="Y644:AE644"/>
    <mergeCell ref="W645:X645"/>
    <mergeCell ref="Y645:AE645"/>
    <mergeCell ref="I646:J646"/>
    <mergeCell ref="K646:L646"/>
    <mergeCell ref="M646:N646"/>
    <mergeCell ref="O646:P646"/>
    <mergeCell ref="Q646:R646"/>
    <mergeCell ref="S646:T646"/>
    <mergeCell ref="U646:V646"/>
    <mergeCell ref="U660:AF660"/>
    <mergeCell ref="H661:S661"/>
    <mergeCell ref="U661:AF661"/>
    <mergeCell ref="H662:S662"/>
    <mergeCell ref="U662:AF662"/>
    <mergeCell ref="H663:S663"/>
    <mergeCell ref="U663:AF663"/>
    <mergeCell ref="I643:J643"/>
    <mergeCell ref="U655:AF658"/>
    <mergeCell ref="H659:J659"/>
    <mergeCell ref="K659:S659"/>
    <mergeCell ref="U659:W659"/>
    <mergeCell ref="X659:AF659"/>
    <mergeCell ref="H664:S664"/>
    <mergeCell ref="U664:AF664"/>
    <mergeCell ref="H665:J665"/>
    <mergeCell ref="K665:S665"/>
    <mergeCell ref="U665:W665"/>
    <mergeCell ref="X665:AF665"/>
    <mergeCell ref="I652:J652"/>
    <mergeCell ref="K652:L652"/>
    <mergeCell ref="M652:N652"/>
    <mergeCell ref="O652:P652"/>
    <mergeCell ref="Q652:R652"/>
    <mergeCell ref="S652:T652"/>
    <mergeCell ref="Y652:AE652"/>
    <mergeCell ref="I645:J645"/>
    <mergeCell ref="K645:L645"/>
    <mergeCell ref="M645:N645"/>
    <mergeCell ref="O645:P645"/>
    <mergeCell ref="Q645:R645"/>
    <mergeCell ref="S645:T645"/>
    <mergeCell ref="I649:J649"/>
    <mergeCell ref="K649:L649"/>
    <mergeCell ref="M649:N649"/>
    <mergeCell ref="O649:P649"/>
    <mergeCell ref="Q649:R649"/>
    <mergeCell ref="S649:T649"/>
    <mergeCell ref="U649:V649"/>
    <mergeCell ref="W649:X649"/>
    <mergeCell ref="Y649:AE649"/>
    <mergeCell ref="I648:J648"/>
    <mergeCell ref="K648:L648"/>
    <mergeCell ref="M648:N648"/>
    <mergeCell ref="O648:P648"/>
    <mergeCell ref="Q648:R648"/>
    <mergeCell ref="S648:T648"/>
    <mergeCell ref="U648:V648"/>
    <mergeCell ref="W648:X648"/>
    <mergeCell ref="Y648:AE648"/>
    <mergeCell ref="I651:J651"/>
    <mergeCell ref="K651:L651"/>
    <mergeCell ref="M651:N651"/>
    <mergeCell ref="O651:P651"/>
    <mergeCell ref="Q651:R651"/>
    <mergeCell ref="S651:T651"/>
    <mergeCell ref="I686:X686"/>
    <mergeCell ref="Y686:AE686"/>
    <mergeCell ref="I687:J687"/>
    <mergeCell ref="K687:L687"/>
    <mergeCell ref="M687:N687"/>
    <mergeCell ref="O687:P687"/>
    <mergeCell ref="Q687:R687"/>
    <mergeCell ref="S687:T687"/>
    <mergeCell ref="U687:V687"/>
    <mergeCell ref="W687:X687"/>
    <mergeCell ref="L676:Y676"/>
    <mergeCell ref="Z676:AC676"/>
    <mergeCell ref="AD676:AG676"/>
    <mergeCell ref="E677:I677"/>
    <mergeCell ref="J677:X677"/>
    <mergeCell ref="J678:AG678"/>
    <mergeCell ref="J679:AG680"/>
    <mergeCell ref="M681:Z681"/>
    <mergeCell ref="AB681:AG681"/>
    <mergeCell ref="E682:AG682"/>
    <mergeCell ref="H660:S660"/>
    <mergeCell ref="F683:H683"/>
    <mergeCell ref="I683:K683"/>
    <mergeCell ref="L683:N683"/>
    <mergeCell ref="O683:Q683"/>
    <mergeCell ref="R683:U683"/>
    <mergeCell ref="F668:O668"/>
    <mergeCell ref="E670:O670"/>
    <mergeCell ref="E671:O671"/>
    <mergeCell ref="E672:O672"/>
    <mergeCell ref="E673:O673"/>
    <mergeCell ref="Z677:AC677"/>
    <mergeCell ref="AD677:AG677"/>
    <mergeCell ref="E678:I678"/>
    <mergeCell ref="E679:I679"/>
    <mergeCell ref="W674:AA674"/>
    <mergeCell ref="AB674:AG674"/>
    <mergeCell ref="E675:I675"/>
    <mergeCell ref="J675:R675"/>
    <mergeCell ref="F667:O667"/>
    <mergeCell ref="E676:K676"/>
    <mergeCell ref="O684:Q684"/>
    <mergeCell ref="R684:U684"/>
    <mergeCell ref="W684:Y684"/>
    <mergeCell ref="AB684:AG684"/>
    <mergeCell ref="F684:H684"/>
    <mergeCell ref="I684:K684"/>
    <mergeCell ref="L684:N684"/>
    <mergeCell ref="W683:Y683"/>
    <mergeCell ref="AB683:AG683"/>
    <mergeCell ref="E669:O669"/>
    <mergeCell ref="W669:Y669"/>
    <mergeCell ref="AB669:AD669"/>
    <mergeCell ref="AF669:AG669"/>
    <mergeCell ref="P672:Y672"/>
    <mergeCell ref="Z672:AB672"/>
    <mergeCell ref="AB685:AG685"/>
    <mergeCell ref="I690:J690"/>
    <mergeCell ref="K690:L690"/>
    <mergeCell ref="M690:N690"/>
    <mergeCell ref="O690:P690"/>
    <mergeCell ref="Q690:R690"/>
    <mergeCell ref="S690:T690"/>
    <mergeCell ref="U690:V690"/>
    <mergeCell ref="W690:X690"/>
    <mergeCell ref="Y690:AE690"/>
    <mergeCell ref="I688:J688"/>
    <mergeCell ref="K688:L688"/>
    <mergeCell ref="M688:N688"/>
    <mergeCell ref="O688:P688"/>
    <mergeCell ref="Q688:R688"/>
    <mergeCell ref="S688:T688"/>
    <mergeCell ref="U688:V688"/>
    <mergeCell ref="W688:X688"/>
    <mergeCell ref="Y688:AE688"/>
    <mergeCell ref="I689:J689"/>
    <mergeCell ref="K689:L689"/>
    <mergeCell ref="M689:N689"/>
    <mergeCell ref="O689:P689"/>
    <mergeCell ref="Q689:R689"/>
    <mergeCell ref="S689:T689"/>
    <mergeCell ref="U689:V689"/>
    <mergeCell ref="W689:X689"/>
    <mergeCell ref="Y689:AE689"/>
    <mergeCell ref="V685:AA685"/>
    <mergeCell ref="Y687:AE687"/>
    <mergeCell ref="I691:J691"/>
    <mergeCell ref="K691:L691"/>
    <mergeCell ref="M691:N691"/>
    <mergeCell ref="O691:P691"/>
    <mergeCell ref="Q691:R691"/>
    <mergeCell ref="S691:T691"/>
    <mergeCell ref="U691:V691"/>
    <mergeCell ref="W691:X691"/>
    <mergeCell ref="Y691:AE691"/>
    <mergeCell ref="I692:J692"/>
    <mergeCell ref="K692:L692"/>
    <mergeCell ref="M692:N692"/>
    <mergeCell ref="O692:P692"/>
    <mergeCell ref="Q692:R692"/>
    <mergeCell ref="S692:T692"/>
    <mergeCell ref="U692:V692"/>
    <mergeCell ref="W692:X692"/>
    <mergeCell ref="Y692:AE692"/>
    <mergeCell ref="I693:J693"/>
    <mergeCell ref="K693:L693"/>
    <mergeCell ref="M693:N693"/>
    <mergeCell ref="O693:P693"/>
    <mergeCell ref="Q693:R693"/>
    <mergeCell ref="S693:T693"/>
    <mergeCell ref="U693:V693"/>
    <mergeCell ref="W693:X693"/>
    <mergeCell ref="Y693:AE693"/>
    <mergeCell ref="I694:J694"/>
    <mergeCell ref="K694:L694"/>
    <mergeCell ref="M694:N694"/>
    <mergeCell ref="O694:P694"/>
    <mergeCell ref="Q694:R694"/>
    <mergeCell ref="S694:T694"/>
    <mergeCell ref="U694:V694"/>
    <mergeCell ref="W694:X694"/>
    <mergeCell ref="Y694:AE694"/>
    <mergeCell ref="I695:J695"/>
    <mergeCell ref="K695:L695"/>
    <mergeCell ref="M695:N695"/>
    <mergeCell ref="O695:P695"/>
    <mergeCell ref="Q695:R695"/>
    <mergeCell ref="S695:T695"/>
    <mergeCell ref="U695:V695"/>
    <mergeCell ref="W695:X695"/>
    <mergeCell ref="Y695:AE695"/>
    <mergeCell ref="H706:S706"/>
    <mergeCell ref="U706:AF706"/>
    <mergeCell ref="H707:S707"/>
    <mergeCell ref="U707:AF707"/>
    <mergeCell ref="H708:S708"/>
    <mergeCell ref="U708:AF708"/>
    <mergeCell ref="H709:S709"/>
    <mergeCell ref="U709:AF709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AE696"/>
    <mergeCell ref="I697:J697"/>
    <mergeCell ref="K697:L697"/>
    <mergeCell ref="M697:N697"/>
    <mergeCell ref="O697:P697"/>
    <mergeCell ref="Q697:R697"/>
    <mergeCell ref="S697:T697"/>
    <mergeCell ref="F715:O715"/>
    <mergeCell ref="E717:O717"/>
    <mergeCell ref="E718:O718"/>
    <mergeCell ref="E719:O719"/>
    <mergeCell ref="E720:O720"/>
    <mergeCell ref="E716:O716"/>
    <mergeCell ref="W716:Y716"/>
    <mergeCell ref="AB716:AD716"/>
    <mergeCell ref="AF716:AG716"/>
    <mergeCell ref="P719:Y719"/>
    <mergeCell ref="Z719:AB719"/>
    <mergeCell ref="F714:O714"/>
    <mergeCell ref="H700:S703"/>
    <mergeCell ref="U700:AF703"/>
    <mergeCell ref="H704:J704"/>
    <mergeCell ref="K704:S704"/>
    <mergeCell ref="U704:W704"/>
    <mergeCell ref="X704:AF704"/>
    <mergeCell ref="H705:S705"/>
    <mergeCell ref="U705:AF705"/>
    <mergeCell ref="H710:J710"/>
    <mergeCell ref="K710:S710"/>
    <mergeCell ref="U710:W710"/>
    <mergeCell ref="X710:AF710"/>
    <mergeCell ref="U697:V697"/>
    <mergeCell ref="W697:X697"/>
    <mergeCell ref="Y697:AE697"/>
    <mergeCell ref="I698:J698"/>
    <mergeCell ref="K698:L698"/>
    <mergeCell ref="M698:N698"/>
    <mergeCell ref="O698:P698"/>
    <mergeCell ref="Q698:R698"/>
    <mergeCell ref="S698:T698"/>
    <mergeCell ref="Y698:AE698"/>
    <mergeCell ref="U698:X698"/>
    <mergeCell ref="H699:S699"/>
    <mergeCell ref="U699:AF699"/>
    <mergeCell ref="I733:X733"/>
    <mergeCell ref="Y733:AE733"/>
    <mergeCell ref="I734:J734"/>
    <mergeCell ref="K734:L734"/>
    <mergeCell ref="M734:N734"/>
    <mergeCell ref="O734:P734"/>
    <mergeCell ref="Q734:R734"/>
    <mergeCell ref="S734:T734"/>
    <mergeCell ref="U734:V734"/>
    <mergeCell ref="W734:X734"/>
    <mergeCell ref="Z724:AC724"/>
    <mergeCell ref="AD724:AG724"/>
    <mergeCell ref="E725:I725"/>
    <mergeCell ref="E726:I726"/>
    <mergeCell ref="F731:H731"/>
    <mergeCell ref="I731:K731"/>
    <mergeCell ref="L731:N731"/>
    <mergeCell ref="O731:Q731"/>
    <mergeCell ref="R731:U731"/>
    <mergeCell ref="W731:Y731"/>
    <mergeCell ref="AB731:AG731"/>
    <mergeCell ref="AB732:AG732"/>
    <mergeCell ref="V732:AA732"/>
    <mergeCell ref="Y734:AE734"/>
    <mergeCell ref="W721:AA721"/>
    <mergeCell ref="AB721:AG721"/>
    <mergeCell ref="E722:I722"/>
    <mergeCell ref="J722:R722"/>
    <mergeCell ref="E723:K723"/>
    <mergeCell ref="L723:Y723"/>
    <mergeCell ref="Z723:AC723"/>
    <mergeCell ref="AD723:AG723"/>
    <mergeCell ref="E724:I724"/>
    <mergeCell ref="J724:X724"/>
    <mergeCell ref="J725:AG725"/>
    <mergeCell ref="J726:AG727"/>
    <mergeCell ref="M728:Z728"/>
    <mergeCell ref="AB728:AG728"/>
    <mergeCell ref="E729:AG729"/>
    <mergeCell ref="F730:H730"/>
    <mergeCell ref="I730:K730"/>
    <mergeCell ref="L730:N730"/>
    <mergeCell ref="O730:Q730"/>
    <mergeCell ref="R730:U730"/>
    <mergeCell ref="W730:Y730"/>
    <mergeCell ref="AB730:AG730"/>
    <mergeCell ref="I735:J735"/>
    <mergeCell ref="K735:L735"/>
    <mergeCell ref="M735:N735"/>
    <mergeCell ref="O735:P735"/>
    <mergeCell ref="Q735:R735"/>
    <mergeCell ref="S735:T735"/>
    <mergeCell ref="U735:V735"/>
    <mergeCell ref="W735:X735"/>
    <mergeCell ref="Y735:AE735"/>
    <mergeCell ref="I736:J736"/>
    <mergeCell ref="K736:L736"/>
    <mergeCell ref="M736:N736"/>
    <mergeCell ref="O736:P736"/>
    <mergeCell ref="Q736:R736"/>
    <mergeCell ref="S736:T736"/>
    <mergeCell ref="U736:V736"/>
    <mergeCell ref="W736:X736"/>
    <mergeCell ref="Y736:AE736"/>
    <mergeCell ref="I737:J737"/>
    <mergeCell ref="K737:L737"/>
    <mergeCell ref="M737:N737"/>
    <mergeCell ref="O737:P737"/>
    <mergeCell ref="Q737:R737"/>
    <mergeCell ref="S737:T737"/>
    <mergeCell ref="U737:V737"/>
    <mergeCell ref="W737:X737"/>
    <mergeCell ref="Y737:AE737"/>
    <mergeCell ref="I738:J738"/>
    <mergeCell ref="K738:L738"/>
    <mergeCell ref="M738:N738"/>
    <mergeCell ref="O738:P738"/>
    <mergeCell ref="Q738:R738"/>
    <mergeCell ref="S738:T738"/>
    <mergeCell ref="U738:V738"/>
    <mergeCell ref="W738:X738"/>
    <mergeCell ref="Y738:AE738"/>
    <mergeCell ref="I739:J739"/>
    <mergeCell ref="K739:L739"/>
    <mergeCell ref="M739:N739"/>
    <mergeCell ref="O739:P739"/>
    <mergeCell ref="Q739:R739"/>
    <mergeCell ref="S739:T739"/>
    <mergeCell ref="U739:V739"/>
    <mergeCell ref="W739:X739"/>
    <mergeCell ref="Y739:AE739"/>
    <mergeCell ref="I740:J740"/>
    <mergeCell ref="K740:L740"/>
    <mergeCell ref="M740:N740"/>
    <mergeCell ref="O740:P740"/>
    <mergeCell ref="Q740:R740"/>
    <mergeCell ref="S740:T740"/>
    <mergeCell ref="U740:V740"/>
    <mergeCell ref="W740:X740"/>
    <mergeCell ref="Y740:AE740"/>
    <mergeCell ref="U755:AF755"/>
    <mergeCell ref="H756:S756"/>
    <mergeCell ref="U756:AF756"/>
    <mergeCell ref="H747:S750"/>
    <mergeCell ref="U747:AF750"/>
    <mergeCell ref="H751:J751"/>
    <mergeCell ref="K751:S751"/>
    <mergeCell ref="I741:J741"/>
    <mergeCell ref="K741:L741"/>
    <mergeCell ref="M741:N741"/>
    <mergeCell ref="O741:P741"/>
    <mergeCell ref="Q741:R741"/>
    <mergeCell ref="S741:T741"/>
    <mergeCell ref="U741:V741"/>
    <mergeCell ref="W741:X741"/>
    <mergeCell ref="Y741:AE741"/>
    <mergeCell ref="I742:J742"/>
    <mergeCell ref="K742:L742"/>
    <mergeCell ref="M742:N742"/>
    <mergeCell ref="O742:P742"/>
    <mergeCell ref="Q742:R742"/>
    <mergeCell ref="S742:T742"/>
    <mergeCell ref="U742:V742"/>
    <mergeCell ref="W742:X742"/>
    <mergeCell ref="Y742:AE742"/>
    <mergeCell ref="I743:J743"/>
    <mergeCell ref="K743:L743"/>
    <mergeCell ref="M743:N743"/>
    <mergeCell ref="H757:J757"/>
    <mergeCell ref="K757:S757"/>
    <mergeCell ref="U757:W757"/>
    <mergeCell ref="X757:AF757"/>
    <mergeCell ref="F762:O762"/>
    <mergeCell ref="E763:O763"/>
    <mergeCell ref="W763:Y763"/>
    <mergeCell ref="AB763:AD763"/>
    <mergeCell ref="AF763:AG763"/>
    <mergeCell ref="J771:X771"/>
    <mergeCell ref="Y819:AB819"/>
    <mergeCell ref="O743:P743"/>
    <mergeCell ref="Q743:R743"/>
    <mergeCell ref="S743:T743"/>
    <mergeCell ref="U743:V743"/>
    <mergeCell ref="W743:X743"/>
    <mergeCell ref="Y743:AE743"/>
    <mergeCell ref="I744:J744"/>
    <mergeCell ref="K744:L744"/>
    <mergeCell ref="M744:N744"/>
    <mergeCell ref="O744:P744"/>
    <mergeCell ref="Q744:R744"/>
    <mergeCell ref="S744:T744"/>
    <mergeCell ref="U744:V744"/>
    <mergeCell ref="W744:X744"/>
    <mergeCell ref="Y744:AE744"/>
    <mergeCell ref="U751:W751"/>
    <mergeCell ref="X751:AF751"/>
    <mergeCell ref="I745:J745"/>
    <mergeCell ref="K745:L745"/>
    <mergeCell ref="M745:N745"/>
    <mergeCell ref="H755:S755"/>
    <mergeCell ref="E769:I769"/>
    <mergeCell ref="J769:R769"/>
    <mergeCell ref="E770:K770"/>
    <mergeCell ref="L770:Y770"/>
    <mergeCell ref="Z770:AC770"/>
    <mergeCell ref="AD770:AG770"/>
    <mergeCell ref="AA825:AF825"/>
    <mergeCell ref="E826:G826"/>
    <mergeCell ref="H826:J826"/>
    <mergeCell ref="K826:M826"/>
    <mergeCell ref="N826:P826"/>
    <mergeCell ref="Q826:T826"/>
    <mergeCell ref="V826:X826"/>
    <mergeCell ref="AA826:AF826"/>
    <mergeCell ref="D815:N815"/>
    <mergeCell ref="V816:Z816"/>
    <mergeCell ref="AA816:AF816"/>
    <mergeCell ref="D817:H817"/>
    <mergeCell ref="I817:Q817"/>
    <mergeCell ref="K785:L785"/>
    <mergeCell ref="M785:N785"/>
    <mergeCell ref="O785:P785"/>
    <mergeCell ref="Q785:R785"/>
    <mergeCell ref="S785:T785"/>
    <mergeCell ref="U785:V785"/>
    <mergeCell ref="W785:X785"/>
    <mergeCell ref="Y785:AE785"/>
    <mergeCell ref="I786:J786"/>
    <mergeCell ref="K786:L786"/>
    <mergeCell ref="M786:N786"/>
    <mergeCell ref="O786:P786"/>
    <mergeCell ref="Q786:R786"/>
    <mergeCell ref="S786:T786"/>
    <mergeCell ref="U786:V786"/>
    <mergeCell ref="W786:X786"/>
    <mergeCell ref="Y786:AE786"/>
    <mergeCell ref="X831:AD831"/>
    <mergeCell ref="P830:Q830"/>
    <mergeCell ref="R830:S830"/>
    <mergeCell ref="T830:U830"/>
    <mergeCell ref="AC819:AF819"/>
    <mergeCell ref="D820:H820"/>
    <mergeCell ref="I820:AH820"/>
    <mergeCell ref="D811:N811"/>
    <mergeCell ref="V811:X811"/>
    <mergeCell ref="AA811:AC811"/>
    <mergeCell ref="AE811:AF811"/>
    <mergeCell ref="D812:N812"/>
    <mergeCell ref="D813:N813"/>
    <mergeCell ref="D814:N814"/>
    <mergeCell ref="O814:X814"/>
    <mergeCell ref="Y814:AA814"/>
    <mergeCell ref="G808:R808"/>
    <mergeCell ref="T808:AE808"/>
    <mergeCell ref="T829:U829"/>
    <mergeCell ref="V829:W829"/>
    <mergeCell ref="P829:Q829"/>
    <mergeCell ref="R829:S829"/>
    <mergeCell ref="H831:I831"/>
    <mergeCell ref="J831:K831"/>
    <mergeCell ref="L831:M831"/>
    <mergeCell ref="N831:O831"/>
    <mergeCell ref="P831:Q831"/>
    <mergeCell ref="R831:S831"/>
    <mergeCell ref="Z771:AC771"/>
    <mergeCell ref="AD771:AG771"/>
    <mergeCell ref="E772:I772"/>
    <mergeCell ref="L823:Y823"/>
    <mergeCell ref="AA823:AF823"/>
    <mergeCell ref="D824:AF824"/>
    <mergeCell ref="E825:G825"/>
    <mergeCell ref="H825:J825"/>
    <mergeCell ref="K825:M825"/>
    <mergeCell ref="N825:P825"/>
    <mergeCell ref="Q825:T825"/>
    <mergeCell ref="V825:X825"/>
    <mergeCell ref="X840:AD840"/>
    <mergeCell ref="H841:I841"/>
    <mergeCell ref="J841:K841"/>
    <mergeCell ref="L841:M841"/>
    <mergeCell ref="N841:O841"/>
    <mergeCell ref="P841:Q841"/>
    <mergeCell ref="R841:S841"/>
    <mergeCell ref="T841:U841"/>
    <mergeCell ref="V841:W841"/>
    <mergeCell ref="X841:AD841"/>
    <mergeCell ref="R838:S838"/>
    <mergeCell ref="T838:U838"/>
    <mergeCell ref="V838:W838"/>
    <mergeCell ref="X838:AD838"/>
    <mergeCell ref="N829:O829"/>
    <mergeCell ref="V831:W831"/>
    <mergeCell ref="X830:AD830"/>
    <mergeCell ref="S783:T783"/>
    <mergeCell ref="U783:V783"/>
    <mergeCell ref="W783:X783"/>
    <mergeCell ref="I927:J927"/>
    <mergeCell ref="K927:L927"/>
    <mergeCell ref="M927:N927"/>
    <mergeCell ref="O927:P927"/>
    <mergeCell ref="Q927:R927"/>
    <mergeCell ref="S927:T927"/>
    <mergeCell ref="U927:V927"/>
    <mergeCell ref="W927:X927"/>
    <mergeCell ref="Y927:AE927"/>
    <mergeCell ref="I928:J928"/>
    <mergeCell ref="M933:N933"/>
    <mergeCell ref="O933:P933"/>
    <mergeCell ref="Q933:R933"/>
    <mergeCell ref="S933:T933"/>
    <mergeCell ref="U933:V933"/>
    <mergeCell ref="W933:X933"/>
    <mergeCell ref="F924:H924"/>
    <mergeCell ref="I924:K924"/>
    <mergeCell ref="L924:N924"/>
    <mergeCell ref="O924:Q924"/>
    <mergeCell ref="R924:U924"/>
    <mergeCell ref="W924:Y924"/>
    <mergeCell ref="AB924:AG924"/>
    <mergeCell ref="V925:AA925"/>
    <mergeCell ref="AB925:AG925"/>
    <mergeCell ref="I926:X926"/>
    <mergeCell ref="Y926:AE926"/>
    <mergeCell ref="I931:J931"/>
    <mergeCell ref="K931:L931"/>
    <mergeCell ref="M931:N931"/>
    <mergeCell ref="O931:P931"/>
    <mergeCell ref="Q931:R931"/>
    <mergeCell ref="E1017:G1017"/>
    <mergeCell ref="H1017:J1017"/>
    <mergeCell ref="K1017:M1017"/>
    <mergeCell ref="M967:Z967"/>
    <mergeCell ref="AB967:AG967"/>
    <mergeCell ref="E968:AG968"/>
    <mergeCell ref="F969:H969"/>
    <mergeCell ref="I969:K969"/>
    <mergeCell ref="L969:N969"/>
    <mergeCell ref="O969:Q969"/>
    <mergeCell ref="R969:U969"/>
    <mergeCell ref="W969:Y969"/>
    <mergeCell ref="AB969:AG969"/>
    <mergeCell ref="F970:H970"/>
    <mergeCell ref="I970:K970"/>
    <mergeCell ref="L970:N970"/>
    <mergeCell ref="O970:Q970"/>
    <mergeCell ref="R970:U970"/>
    <mergeCell ref="W970:Y970"/>
    <mergeCell ref="M974:N974"/>
    <mergeCell ref="O974:P974"/>
    <mergeCell ref="Q974:R974"/>
    <mergeCell ref="S974:T974"/>
    <mergeCell ref="U974:V974"/>
    <mergeCell ref="W974:X974"/>
    <mergeCell ref="Y974:AE974"/>
    <mergeCell ref="I975:J975"/>
    <mergeCell ref="K975:L975"/>
    <mergeCell ref="M975:N975"/>
    <mergeCell ref="Y973:AE973"/>
    <mergeCell ref="I974:J974"/>
    <mergeCell ref="K974:L974"/>
    <mergeCell ref="O1004:X1004"/>
    <mergeCell ref="Y1004:AA1004"/>
    <mergeCell ref="I1010:AF1011"/>
    <mergeCell ref="W979:X979"/>
    <mergeCell ref="Y979:AE979"/>
    <mergeCell ref="I980:J980"/>
    <mergeCell ref="K980:L980"/>
    <mergeCell ref="M980:N980"/>
    <mergeCell ref="O980:P980"/>
    <mergeCell ref="Q980:R980"/>
    <mergeCell ref="S980:T980"/>
    <mergeCell ref="U980:V980"/>
    <mergeCell ref="W980:X980"/>
    <mergeCell ref="Y980:AE980"/>
    <mergeCell ref="I981:J981"/>
    <mergeCell ref="K981:L981"/>
    <mergeCell ref="M982:N982"/>
    <mergeCell ref="I979:J979"/>
    <mergeCell ref="K979:L979"/>
    <mergeCell ref="M979:N979"/>
    <mergeCell ref="O979:P979"/>
    <mergeCell ref="Q979:R979"/>
    <mergeCell ref="S979:T979"/>
    <mergeCell ref="D1002:N1002"/>
    <mergeCell ref="D1003:N1003"/>
    <mergeCell ref="D1004:N1004"/>
    <mergeCell ref="D1005:N1005"/>
    <mergeCell ref="Y1009:AB1009"/>
    <mergeCell ref="AC1009:AF1009"/>
    <mergeCell ref="D1010:H1010"/>
    <mergeCell ref="V1006:Z1006"/>
    <mergeCell ref="AA1006:AF1006"/>
    <mergeCell ref="T1021:U1021"/>
    <mergeCell ref="V1021:W1021"/>
    <mergeCell ref="L1021:M1021"/>
    <mergeCell ref="N1021:O1021"/>
    <mergeCell ref="P1021:Q1021"/>
    <mergeCell ref="R1021:S1021"/>
    <mergeCell ref="N1017:P1017"/>
    <mergeCell ref="Q1017:T1017"/>
    <mergeCell ref="V1017:X1017"/>
    <mergeCell ref="AA1017:AF1017"/>
    <mergeCell ref="D1007:H1007"/>
    <mergeCell ref="I1007:Q1007"/>
    <mergeCell ref="D1008:J1008"/>
    <mergeCell ref="K1008:X1008"/>
    <mergeCell ref="Y1008:AB1008"/>
    <mergeCell ref="AC1008:AF1008"/>
    <mergeCell ref="D1009:H1009"/>
    <mergeCell ref="I1009:W1009"/>
    <mergeCell ref="AA1018:AF1018"/>
    <mergeCell ref="D1012:H1012"/>
    <mergeCell ref="I1012:AG1013"/>
    <mergeCell ref="L1014:Y1014"/>
    <mergeCell ref="AA1014:AF1014"/>
    <mergeCell ref="D1015:AF1015"/>
    <mergeCell ref="E1016:G1016"/>
    <mergeCell ref="H1016:J1016"/>
    <mergeCell ref="K1016:M1016"/>
    <mergeCell ref="N1016:P1016"/>
    <mergeCell ref="Q1016:T1016"/>
    <mergeCell ref="V1016:X1016"/>
    <mergeCell ref="AA1016:AF1016"/>
    <mergeCell ref="U1018:Z1018"/>
    <mergeCell ref="N1025:O1025"/>
    <mergeCell ref="P1025:Q1025"/>
    <mergeCell ref="R1025:S1025"/>
    <mergeCell ref="T1025:U1025"/>
    <mergeCell ref="V1025:W1025"/>
    <mergeCell ref="H1026:I1026"/>
    <mergeCell ref="J1026:K1026"/>
    <mergeCell ref="L1026:M1026"/>
    <mergeCell ref="N1026:O1026"/>
    <mergeCell ref="P1026:Q1026"/>
    <mergeCell ref="R1026:S1026"/>
    <mergeCell ref="T1026:U1026"/>
    <mergeCell ref="V1026:W1026"/>
    <mergeCell ref="X1025:AD1025"/>
    <mergeCell ref="X1026:AD1026"/>
    <mergeCell ref="H1023:I1023"/>
    <mergeCell ref="J1023:K1023"/>
    <mergeCell ref="L1023:M1023"/>
    <mergeCell ref="N1023:O1023"/>
    <mergeCell ref="H1024:I1024"/>
    <mergeCell ref="J1024:K1024"/>
    <mergeCell ref="L1024:M1024"/>
    <mergeCell ref="N1024:O1024"/>
    <mergeCell ref="P1024:Q1024"/>
    <mergeCell ref="R1024:S1024"/>
    <mergeCell ref="T1024:U1024"/>
    <mergeCell ref="V1024:W1024"/>
    <mergeCell ref="P1023:Q1023"/>
    <mergeCell ref="R1023:S1023"/>
    <mergeCell ref="T1023:U1023"/>
    <mergeCell ref="V1023:W1023"/>
    <mergeCell ref="H1028:I1028"/>
    <mergeCell ref="J1028:K1028"/>
    <mergeCell ref="L1028:M1028"/>
    <mergeCell ref="N1028:O1028"/>
    <mergeCell ref="P1028:Q1028"/>
    <mergeCell ref="R1028:S1028"/>
    <mergeCell ref="T1028:U1028"/>
    <mergeCell ref="V1028:W1028"/>
    <mergeCell ref="G1045:R1045"/>
    <mergeCell ref="T1045:AE1045"/>
    <mergeCell ref="G1046:I1046"/>
    <mergeCell ref="J1046:R1046"/>
    <mergeCell ref="T1046:V1046"/>
    <mergeCell ref="W1046:AE1046"/>
    <mergeCell ref="E1048:N1048"/>
    <mergeCell ref="E1049:N1049"/>
    <mergeCell ref="X1027:AD1027"/>
    <mergeCell ref="X1028:AD1028"/>
    <mergeCell ref="H1029:I1029"/>
    <mergeCell ref="J1029:K1029"/>
    <mergeCell ref="L1029:M1029"/>
    <mergeCell ref="N1029:O1029"/>
    <mergeCell ref="P1029:Q1029"/>
    <mergeCell ref="R1029:S1029"/>
    <mergeCell ref="T1029:U1029"/>
    <mergeCell ref="V1029:W1029"/>
    <mergeCell ref="X1029:AD1029"/>
    <mergeCell ref="G1041:R1041"/>
    <mergeCell ref="T1041:AE1041"/>
    <mergeCell ref="G1042:R1042"/>
    <mergeCell ref="T1042:AE1042"/>
    <mergeCell ref="G1044:R1044"/>
    <mergeCell ref="X1030:AD1030"/>
    <mergeCell ref="T1031:W1031"/>
    <mergeCell ref="X1031:AD1031"/>
    <mergeCell ref="G1032:R1032"/>
    <mergeCell ref="T1032:AE1032"/>
    <mergeCell ref="G1033:R1036"/>
    <mergeCell ref="T1033:AE1036"/>
    <mergeCell ref="G1037:I1037"/>
    <mergeCell ref="J1037:R1037"/>
    <mergeCell ref="T1037:V1037"/>
    <mergeCell ref="W1037:AE1037"/>
    <mergeCell ref="G1038:R1038"/>
    <mergeCell ref="T1038:AE1038"/>
    <mergeCell ref="G1039:R1039"/>
    <mergeCell ref="T1039:AE1039"/>
    <mergeCell ref="G1040:R1040"/>
    <mergeCell ref="T1040:AE1040"/>
    <mergeCell ref="H1030:I1030"/>
    <mergeCell ref="J1030:K1030"/>
    <mergeCell ref="L1030:M1030"/>
    <mergeCell ref="N1030:O1030"/>
    <mergeCell ref="P1030:Q1030"/>
    <mergeCell ref="R1030:S1030"/>
    <mergeCell ref="T1030:U1030"/>
    <mergeCell ref="V1030:W1030"/>
    <mergeCell ref="H1031:I1031"/>
    <mergeCell ref="J1031:K1031"/>
    <mergeCell ref="L1031:M1031"/>
    <mergeCell ref="N1031:O1031"/>
    <mergeCell ref="P1031:Q1031"/>
    <mergeCell ref="R1031:S1031"/>
    <mergeCell ref="D1050:N1050"/>
    <mergeCell ref="V1050:X1050"/>
    <mergeCell ref="AA1050:AC1050"/>
    <mergeCell ref="AE1050:AF1050"/>
    <mergeCell ref="G1043:I1043"/>
    <mergeCell ref="J1043:R1043"/>
    <mergeCell ref="T1043:V1043"/>
    <mergeCell ref="W1043:AE1043"/>
    <mergeCell ref="D1051:N1051"/>
    <mergeCell ref="D1052:N1052"/>
    <mergeCell ref="D1053:N1053"/>
    <mergeCell ref="O1053:X1053"/>
    <mergeCell ref="Y1053:AA1053"/>
    <mergeCell ref="D1054:N1054"/>
    <mergeCell ref="V1055:Z1055"/>
    <mergeCell ref="AA1055:AF1055"/>
    <mergeCell ref="D1056:H1056"/>
    <mergeCell ref="I1056:Q1056"/>
    <mergeCell ref="T1044:AE1044"/>
    <mergeCell ref="D1057:J1057"/>
    <mergeCell ref="K1057:X1057"/>
    <mergeCell ref="Y1057:AB1057"/>
    <mergeCell ref="AC1057:AF1057"/>
    <mergeCell ref="D1058:H1058"/>
    <mergeCell ref="I1058:W1058"/>
    <mergeCell ref="Y1058:AB1058"/>
    <mergeCell ref="AC1058:AF1058"/>
    <mergeCell ref="D1059:H1059"/>
    <mergeCell ref="I1059:AF1059"/>
    <mergeCell ref="I1060:AC1060"/>
    <mergeCell ref="AD1060:AF1060"/>
    <mergeCell ref="D1061:H1061"/>
    <mergeCell ref="I1061:AG1062"/>
    <mergeCell ref="L1063:Y1063"/>
    <mergeCell ref="AA1063:AF1063"/>
    <mergeCell ref="D1064:AF1064"/>
    <mergeCell ref="E1065:G1065"/>
    <mergeCell ref="H1065:J1065"/>
    <mergeCell ref="K1065:M1065"/>
    <mergeCell ref="N1065:P1065"/>
    <mergeCell ref="Q1065:T1065"/>
    <mergeCell ref="V1065:X1065"/>
    <mergeCell ref="AA1065:AF1065"/>
    <mergeCell ref="E1066:G1066"/>
    <mergeCell ref="H1066:J1066"/>
    <mergeCell ref="K1066:M1066"/>
    <mergeCell ref="N1066:P1066"/>
    <mergeCell ref="Q1066:T1066"/>
    <mergeCell ref="V1066:X1066"/>
    <mergeCell ref="AA1066:AF1066"/>
    <mergeCell ref="U1067:Z1067"/>
    <mergeCell ref="AA1067:AF1067"/>
    <mergeCell ref="H1068:W1068"/>
    <mergeCell ref="X1068:AD1068"/>
    <mergeCell ref="H1069:I1069"/>
    <mergeCell ref="J1069:K1069"/>
    <mergeCell ref="L1069:M1069"/>
    <mergeCell ref="N1069:O1069"/>
    <mergeCell ref="P1069:Q1069"/>
    <mergeCell ref="R1069:S1069"/>
    <mergeCell ref="T1069:U1069"/>
    <mergeCell ref="V1069:W1069"/>
    <mergeCell ref="Y1069:AD1069"/>
    <mergeCell ref="H1070:I1070"/>
    <mergeCell ref="J1070:K1070"/>
    <mergeCell ref="L1070:M1070"/>
    <mergeCell ref="N1070:O1070"/>
    <mergeCell ref="P1070:Q1070"/>
    <mergeCell ref="R1070:S1070"/>
    <mergeCell ref="T1070:U1070"/>
    <mergeCell ref="V1070:W1070"/>
    <mergeCell ref="Y1070:AD1070"/>
    <mergeCell ref="H1071:I1071"/>
    <mergeCell ref="J1071:K1071"/>
    <mergeCell ref="L1071:M1071"/>
    <mergeCell ref="N1071:O1071"/>
    <mergeCell ref="P1071:Q1071"/>
    <mergeCell ref="R1071:S1071"/>
    <mergeCell ref="T1071:U1071"/>
    <mergeCell ref="V1071:W1071"/>
    <mergeCell ref="Y1071:AD1071"/>
    <mergeCell ref="H1072:I1072"/>
    <mergeCell ref="J1072:K1072"/>
    <mergeCell ref="L1072:M1072"/>
    <mergeCell ref="N1072:O1072"/>
    <mergeCell ref="P1072:Q1072"/>
    <mergeCell ref="R1072:S1072"/>
    <mergeCell ref="T1072:U1072"/>
    <mergeCell ref="V1072:W1072"/>
    <mergeCell ref="Y1072:AD1072"/>
    <mergeCell ref="H1073:I1073"/>
    <mergeCell ref="J1073:K1073"/>
    <mergeCell ref="L1073:M1073"/>
    <mergeCell ref="N1073:O1073"/>
    <mergeCell ref="P1073:Q1073"/>
    <mergeCell ref="R1073:S1073"/>
    <mergeCell ref="T1073:U1073"/>
    <mergeCell ref="V1073:W1073"/>
    <mergeCell ref="Y1073:AD1073"/>
    <mergeCell ref="H1074:I1074"/>
    <mergeCell ref="J1074:K1074"/>
    <mergeCell ref="L1074:M1074"/>
    <mergeCell ref="N1074:O1074"/>
    <mergeCell ref="P1074:Q1074"/>
    <mergeCell ref="R1074:S1074"/>
    <mergeCell ref="T1074:U1074"/>
    <mergeCell ref="V1074:W1074"/>
    <mergeCell ref="Y1074:AD1074"/>
    <mergeCell ref="H1075:I1075"/>
    <mergeCell ref="J1075:K1075"/>
    <mergeCell ref="L1075:M1075"/>
    <mergeCell ref="N1075:O1075"/>
    <mergeCell ref="P1075:Q1075"/>
    <mergeCell ref="R1075:S1075"/>
    <mergeCell ref="T1075:U1075"/>
    <mergeCell ref="V1075:W1075"/>
    <mergeCell ref="Y1075:AD1075"/>
    <mergeCell ref="H1076:I1076"/>
    <mergeCell ref="J1076:K1076"/>
    <mergeCell ref="L1076:M1076"/>
    <mergeCell ref="N1076:O1076"/>
    <mergeCell ref="P1076:Q1076"/>
    <mergeCell ref="R1076:S1076"/>
    <mergeCell ref="T1076:U1076"/>
    <mergeCell ref="V1076:W1076"/>
    <mergeCell ref="Y1076:AD1076"/>
    <mergeCell ref="H1077:I1077"/>
    <mergeCell ref="J1077:K1077"/>
    <mergeCell ref="L1077:M1077"/>
    <mergeCell ref="N1077:O1077"/>
    <mergeCell ref="P1077:Q1077"/>
    <mergeCell ref="R1077:S1077"/>
    <mergeCell ref="T1077:U1077"/>
    <mergeCell ref="V1077:W1077"/>
    <mergeCell ref="Y1077:AD1077"/>
    <mergeCell ref="H1078:I1078"/>
    <mergeCell ref="J1078:K1078"/>
    <mergeCell ref="L1078:M1078"/>
    <mergeCell ref="N1078:O1078"/>
    <mergeCell ref="P1078:Q1078"/>
    <mergeCell ref="R1078:S1078"/>
    <mergeCell ref="T1078:U1078"/>
    <mergeCell ref="V1078:W1078"/>
    <mergeCell ref="Y1078:AD1078"/>
    <mergeCell ref="H1079:I1079"/>
    <mergeCell ref="J1079:K1079"/>
    <mergeCell ref="L1079:M1079"/>
    <mergeCell ref="N1079:O1079"/>
    <mergeCell ref="P1079:Q1079"/>
    <mergeCell ref="R1079:S1079"/>
    <mergeCell ref="T1079:U1079"/>
    <mergeCell ref="V1079:W1079"/>
    <mergeCell ref="Y1079:AD1079"/>
    <mergeCell ref="H1080:I1080"/>
    <mergeCell ref="J1080:K1080"/>
    <mergeCell ref="L1080:M1080"/>
    <mergeCell ref="N1080:O1080"/>
    <mergeCell ref="P1080:Q1080"/>
    <mergeCell ref="R1080:S1080"/>
    <mergeCell ref="T1080:W1080"/>
    <mergeCell ref="Y1080:AD1080"/>
    <mergeCell ref="G1081:R1081"/>
    <mergeCell ref="T1081:AE1081"/>
    <mergeCell ref="G1082:R1085"/>
    <mergeCell ref="T1082:AE1085"/>
    <mergeCell ref="G1086:I1086"/>
    <mergeCell ref="J1086:R1086"/>
    <mergeCell ref="T1086:V1086"/>
    <mergeCell ref="W1086:AE1086"/>
    <mergeCell ref="G1087:R1087"/>
    <mergeCell ref="T1087:AE1087"/>
    <mergeCell ref="G1088:R1088"/>
    <mergeCell ref="T1088:AE1088"/>
    <mergeCell ref="G1089:R1089"/>
    <mergeCell ref="T1089:AE1089"/>
    <mergeCell ref="G1090:R1090"/>
    <mergeCell ref="T1090:AE1090"/>
    <mergeCell ref="I1165:J1165"/>
    <mergeCell ref="K1165:L1165"/>
    <mergeCell ref="M1165:N1165"/>
    <mergeCell ref="O1165:P1165"/>
    <mergeCell ref="Q1165:R1165"/>
    <mergeCell ref="S1165:T1165"/>
    <mergeCell ref="U1165:V1165"/>
    <mergeCell ref="W1165:X1165"/>
    <mergeCell ref="Y1165:AE1165"/>
    <mergeCell ref="W1160:Y1160"/>
    <mergeCell ref="F1160:H1160"/>
    <mergeCell ref="E1154:I1154"/>
    <mergeCell ref="G1091:R1091"/>
    <mergeCell ref="T1091:AE1091"/>
    <mergeCell ref="G1092:I1092"/>
    <mergeCell ref="J1092:R1092"/>
    <mergeCell ref="T1092:V1092"/>
    <mergeCell ref="W1092:AE1092"/>
    <mergeCell ref="G1093:R1093"/>
    <mergeCell ref="T1093:AE1093"/>
    <mergeCell ref="F1095:O1095"/>
    <mergeCell ref="E1096:O1096"/>
    <mergeCell ref="W1096:Y1096"/>
    <mergeCell ref="AB1096:AD1096"/>
    <mergeCell ref="AF1096:AG1096"/>
    <mergeCell ref="E1097:O1097"/>
    <mergeCell ref="E1098:O1098"/>
    <mergeCell ref="E1099:O1099"/>
    <mergeCell ref="P1099:Y1099"/>
    <mergeCell ref="Z1099:AB1099"/>
    <mergeCell ref="E1100:O1100"/>
    <mergeCell ref="E1109:AG1109"/>
    <mergeCell ref="F1110:H1110"/>
    <mergeCell ref="I1110:K1110"/>
    <mergeCell ref="L1110:N1110"/>
    <mergeCell ref="O1110:Q1110"/>
    <mergeCell ref="R1110:U1110"/>
    <mergeCell ref="W1110:Y1110"/>
    <mergeCell ref="AB1110:AG1110"/>
    <mergeCell ref="F1111:H1111"/>
    <mergeCell ref="I1111:K1111"/>
    <mergeCell ref="L1111:N1111"/>
    <mergeCell ref="O1111:Q1111"/>
    <mergeCell ref="R1111:U1111"/>
    <mergeCell ref="W1111:Y1111"/>
    <mergeCell ref="AB1111:AG1111"/>
    <mergeCell ref="K1114:L1114"/>
    <mergeCell ref="M1114:N1114"/>
    <mergeCell ref="O1114:P1114"/>
    <mergeCell ref="S1124:T1124"/>
    <mergeCell ref="U1124:V1124"/>
    <mergeCell ref="W1124:X1124"/>
    <mergeCell ref="Y1124:AE1124"/>
    <mergeCell ref="I1125:J1125"/>
    <mergeCell ref="K1125:L1125"/>
    <mergeCell ref="M1125:N1125"/>
    <mergeCell ref="O1125:P1125"/>
    <mergeCell ref="Q1125:R1125"/>
    <mergeCell ref="I1122:J1122"/>
    <mergeCell ref="K1122:L1122"/>
    <mergeCell ref="M1122:N1122"/>
    <mergeCell ref="O1122:P1122"/>
    <mergeCell ref="Q1122:R1122"/>
    <mergeCell ref="S1122:T1122"/>
    <mergeCell ref="V1112:AA1112"/>
    <mergeCell ref="AB1112:AG1112"/>
    <mergeCell ref="I1113:X1113"/>
    <mergeCell ref="Y1113:AE1113"/>
    <mergeCell ref="I1114:J1114"/>
    <mergeCell ref="O1119:P1119"/>
    <mergeCell ref="Q1119:R1119"/>
    <mergeCell ref="I1160:K1160"/>
    <mergeCell ref="L1160:N1160"/>
    <mergeCell ref="O1160:Q1160"/>
    <mergeCell ref="R1160:U1160"/>
    <mergeCell ref="Q1172:R1172"/>
    <mergeCell ref="F1161:H1161"/>
    <mergeCell ref="I1161:K1161"/>
    <mergeCell ref="L1161:N1161"/>
    <mergeCell ref="O1161:Q1161"/>
    <mergeCell ref="R1161:U1161"/>
    <mergeCell ref="W1161:Y1161"/>
    <mergeCell ref="AB1161:AG1161"/>
    <mergeCell ref="S1168:T1168"/>
    <mergeCell ref="U1168:V1168"/>
    <mergeCell ref="W1168:X1168"/>
    <mergeCell ref="Y1168:AE1168"/>
    <mergeCell ref="I1170:J1170"/>
    <mergeCell ref="K1170:L1170"/>
    <mergeCell ref="M1170:N1170"/>
    <mergeCell ref="O1170:P1170"/>
    <mergeCell ref="Q1170:R1170"/>
    <mergeCell ref="S1170:T1170"/>
    <mergeCell ref="U1170:V1170"/>
    <mergeCell ref="W1170:X1170"/>
    <mergeCell ref="Y1170:AE1170"/>
    <mergeCell ref="AB1160:AG1160"/>
    <mergeCell ref="I1163:X1163"/>
    <mergeCell ref="Y1163:AE1163"/>
    <mergeCell ref="I1164:J1164"/>
    <mergeCell ref="K1164:L1164"/>
    <mergeCell ref="M1164:N1164"/>
    <mergeCell ref="O1164:P1164"/>
    <mergeCell ref="Q1164:R1164"/>
    <mergeCell ref="S1164:T1164"/>
    <mergeCell ref="U1164:V1164"/>
    <mergeCell ref="W1164:X1164"/>
    <mergeCell ref="Y1164:AE1164"/>
    <mergeCell ref="V1162:AA1162"/>
    <mergeCell ref="AB1162:AG1162"/>
    <mergeCell ref="M1167:N1167"/>
    <mergeCell ref="S1167:T1167"/>
    <mergeCell ref="U1167:V1167"/>
    <mergeCell ref="M1166:N1166"/>
    <mergeCell ref="O1166:P1166"/>
    <mergeCell ref="Q1166:R1166"/>
    <mergeCell ref="S1166:T1166"/>
    <mergeCell ref="U1166:V1166"/>
    <mergeCell ref="W1166:X1166"/>
    <mergeCell ref="Y1166:AE1166"/>
    <mergeCell ref="M1169:N1169"/>
    <mergeCell ref="O1169:P1169"/>
    <mergeCell ref="Q1169:R1169"/>
    <mergeCell ref="Y1173:AE1173"/>
    <mergeCell ref="O1174:P1174"/>
    <mergeCell ref="Q1174:R1174"/>
    <mergeCell ref="S1174:T1174"/>
    <mergeCell ref="U1174:V1174"/>
    <mergeCell ref="W1174:X1174"/>
    <mergeCell ref="Y1174:AE1174"/>
    <mergeCell ref="K1167:L1167"/>
    <mergeCell ref="K1173:L1173"/>
    <mergeCell ref="M1173:N1173"/>
    <mergeCell ref="O1173:P1173"/>
    <mergeCell ref="Q1173:R1173"/>
    <mergeCell ref="S1173:T1173"/>
    <mergeCell ref="U1173:V1173"/>
    <mergeCell ref="W1173:X1173"/>
    <mergeCell ref="O1167:P1167"/>
    <mergeCell ref="Q1167:R1167"/>
    <mergeCell ref="W1167:X1167"/>
    <mergeCell ref="Y1167:AE1167"/>
    <mergeCell ref="M1168:N1168"/>
    <mergeCell ref="I1166:J1166"/>
    <mergeCell ref="K1166:L1166"/>
    <mergeCell ref="O1168:P1168"/>
    <mergeCell ref="Q1168:R1168"/>
    <mergeCell ref="I1168:J1168"/>
    <mergeCell ref="K1168:L1168"/>
    <mergeCell ref="I1171:J1171"/>
    <mergeCell ref="K1171:L1171"/>
    <mergeCell ref="M1171:N1171"/>
    <mergeCell ref="O1171:P1171"/>
    <mergeCell ref="Q1171:R1171"/>
    <mergeCell ref="I1174:J1174"/>
    <mergeCell ref="S1171:T1171"/>
    <mergeCell ref="U1171:V1171"/>
    <mergeCell ref="W1171:X1171"/>
    <mergeCell ref="Y1171:AE1171"/>
    <mergeCell ref="I1172:J1172"/>
    <mergeCell ref="K1172:L1172"/>
    <mergeCell ref="M1172:N1172"/>
    <mergeCell ref="O1172:P1172"/>
    <mergeCell ref="S1169:T1169"/>
    <mergeCell ref="U1169:V1169"/>
    <mergeCell ref="W1169:X1169"/>
    <mergeCell ref="Y1169:AE1169"/>
    <mergeCell ref="S1172:T1172"/>
    <mergeCell ref="U1172:V1172"/>
    <mergeCell ref="W1172:X1172"/>
    <mergeCell ref="Y1172:AE1172"/>
    <mergeCell ref="I1173:J1173"/>
    <mergeCell ref="I1167:J1167"/>
    <mergeCell ref="I1169:J1169"/>
    <mergeCell ref="K1169:L1169"/>
    <mergeCell ref="W652:X652"/>
    <mergeCell ref="I653:J653"/>
    <mergeCell ref="AB777:AG777"/>
    <mergeCell ref="F778:H778"/>
    <mergeCell ref="I778:K778"/>
    <mergeCell ref="L778:N778"/>
    <mergeCell ref="O778:Q778"/>
    <mergeCell ref="R778:U778"/>
    <mergeCell ref="W778:Y778"/>
    <mergeCell ref="AB778:AG778"/>
    <mergeCell ref="O745:P745"/>
    <mergeCell ref="Q745:R745"/>
    <mergeCell ref="S745:T745"/>
    <mergeCell ref="Y745:AE745"/>
    <mergeCell ref="U745:X745"/>
    <mergeCell ref="H746:S746"/>
    <mergeCell ref="U746:AF746"/>
    <mergeCell ref="H753:S753"/>
    <mergeCell ref="U753:AF753"/>
    <mergeCell ref="H754:S754"/>
    <mergeCell ref="U754:AF754"/>
    <mergeCell ref="E764:O764"/>
    <mergeCell ref="E765:O765"/>
    <mergeCell ref="E766:O766"/>
    <mergeCell ref="P766:Y766"/>
    <mergeCell ref="Z766:AB766"/>
    <mergeCell ref="E767:O767"/>
    <mergeCell ref="W768:AA768"/>
    <mergeCell ref="AB768:AG768"/>
    <mergeCell ref="E771:I771"/>
    <mergeCell ref="H752:S752"/>
    <mergeCell ref="U752:AF752"/>
    <mergeCell ref="AB624:AD624"/>
    <mergeCell ref="U654:AF654"/>
    <mergeCell ref="H655:S658"/>
    <mergeCell ref="J772:AG772"/>
    <mergeCell ref="E773:I773"/>
    <mergeCell ref="J773:AG774"/>
    <mergeCell ref="M775:Z775"/>
    <mergeCell ref="AB775:AG775"/>
    <mergeCell ref="E776:AG776"/>
    <mergeCell ref="F777:H777"/>
    <mergeCell ref="I777:K777"/>
    <mergeCell ref="L777:N777"/>
    <mergeCell ref="O777:Q777"/>
    <mergeCell ref="R777:U777"/>
    <mergeCell ref="W777:Y777"/>
    <mergeCell ref="D821:H821"/>
    <mergeCell ref="E637:AG637"/>
    <mergeCell ref="F639:H639"/>
    <mergeCell ref="I639:K639"/>
    <mergeCell ref="L639:N639"/>
    <mergeCell ref="O639:Q639"/>
    <mergeCell ref="R639:U639"/>
    <mergeCell ref="W639:Y639"/>
    <mergeCell ref="V640:AA640"/>
    <mergeCell ref="AB640:AG640"/>
    <mergeCell ref="AF624:AG624"/>
    <mergeCell ref="P627:Y627"/>
    <mergeCell ref="Z627:AB627"/>
    <mergeCell ref="E628:O628"/>
    <mergeCell ref="W629:AA629"/>
    <mergeCell ref="U652:V652"/>
    <mergeCell ref="AB629:AG629"/>
    <mergeCell ref="E630:I630"/>
    <mergeCell ref="J630:R630"/>
    <mergeCell ref="E631:K631"/>
    <mergeCell ref="L631:Y631"/>
    <mergeCell ref="J632:X632"/>
    <mergeCell ref="Z632:AC632"/>
    <mergeCell ref="AD632:AG632"/>
    <mergeCell ref="J633:AG633"/>
    <mergeCell ref="E634:I634"/>
    <mergeCell ref="J634:AG635"/>
    <mergeCell ref="Z631:AC631"/>
    <mergeCell ref="AD631:AG631"/>
    <mergeCell ref="E632:I632"/>
    <mergeCell ref="E633:I633"/>
    <mergeCell ref="I821:AF822"/>
    <mergeCell ref="I783:J783"/>
    <mergeCell ref="K783:L783"/>
    <mergeCell ref="M783:N783"/>
    <mergeCell ref="O783:P783"/>
    <mergeCell ref="V779:AA779"/>
    <mergeCell ref="AB779:AG779"/>
    <mergeCell ref="I780:X780"/>
    <mergeCell ref="Y780:AE780"/>
    <mergeCell ref="I781:J781"/>
    <mergeCell ref="K781:L781"/>
    <mergeCell ref="D818:J818"/>
    <mergeCell ref="K818:X818"/>
    <mergeCell ref="Y818:AB818"/>
    <mergeCell ref="AC818:AF818"/>
    <mergeCell ref="D819:H819"/>
    <mergeCell ref="I819:W819"/>
    <mergeCell ref="Q783:R783"/>
    <mergeCell ref="Y783:AE783"/>
    <mergeCell ref="I784:J784"/>
    <mergeCell ref="K784:L784"/>
    <mergeCell ref="M784:N784"/>
    <mergeCell ref="O784:P784"/>
    <mergeCell ref="Q784:R784"/>
    <mergeCell ref="S784:T784"/>
    <mergeCell ref="U784:V784"/>
    <mergeCell ref="W784:X784"/>
    <mergeCell ref="Y784:AE784"/>
    <mergeCell ref="I785:J785"/>
    <mergeCell ref="H832:I832"/>
    <mergeCell ref="J832:K832"/>
    <mergeCell ref="L832:M832"/>
    <mergeCell ref="N832:O832"/>
    <mergeCell ref="P832:Q832"/>
    <mergeCell ref="R832:S832"/>
    <mergeCell ref="T832:U832"/>
    <mergeCell ref="V832:W832"/>
    <mergeCell ref="X832:AD832"/>
    <mergeCell ref="U827:Z827"/>
    <mergeCell ref="AA827:AF827"/>
    <mergeCell ref="H828:W828"/>
    <mergeCell ref="X828:AD828"/>
    <mergeCell ref="H829:I829"/>
    <mergeCell ref="J829:K829"/>
    <mergeCell ref="L829:M829"/>
    <mergeCell ref="X829:AD829"/>
    <mergeCell ref="H830:I830"/>
    <mergeCell ref="J830:K830"/>
    <mergeCell ref="L830:M830"/>
    <mergeCell ref="N830:O830"/>
    <mergeCell ref="T831:U831"/>
    <mergeCell ref="N839:O839"/>
    <mergeCell ref="P839:Q839"/>
    <mergeCell ref="R839:S839"/>
    <mergeCell ref="T839:U839"/>
    <mergeCell ref="V839:W839"/>
    <mergeCell ref="N833:O833"/>
    <mergeCell ref="P833:Q833"/>
    <mergeCell ref="R833:S833"/>
    <mergeCell ref="T833:U833"/>
    <mergeCell ref="V830:W830"/>
    <mergeCell ref="J837:K837"/>
    <mergeCell ref="L837:M837"/>
    <mergeCell ref="N837:O837"/>
    <mergeCell ref="P837:Q837"/>
    <mergeCell ref="R837:S837"/>
    <mergeCell ref="T837:U837"/>
    <mergeCell ref="V837:W837"/>
    <mergeCell ref="X837:AD837"/>
    <mergeCell ref="H838:I838"/>
    <mergeCell ref="J838:K838"/>
    <mergeCell ref="L838:M838"/>
    <mergeCell ref="N838:O838"/>
    <mergeCell ref="P838:Q838"/>
    <mergeCell ref="H834:I834"/>
    <mergeCell ref="J834:K834"/>
    <mergeCell ref="L834:M834"/>
    <mergeCell ref="N834:O834"/>
    <mergeCell ref="P834:Q834"/>
    <mergeCell ref="R834:S834"/>
    <mergeCell ref="T834:U834"/>
    <mergeCell ref="V834:W834"/>
    <mergeCell ref="X834:AD834"/>
    <mergeCell ref="H836:I836"/>
    <mergeCell ref="J836:K836"/>
    <mergeCell ref="L836:M836"/>
    <mergeCell ref="X833:AD833"/>
    <mergeCell ref="P835:Q835"/>
    <mergeCell ref="R835:S835"/>
    <mergeCell ref="T835:U835"/>
    <mergeCell ref="V835:W835"/>
    <mergeCell ref="X835:AD835"/>
    <mergeCell ref="H835:I835"/>
    <mergeCell ref="J835:K835"/>
    <mergeCell ref="L835:M835"/>
    <mergeCell ref="N835:O835"/>
    <mergeCell ref="G852:R852"/>
    <mergeCell ref="T852:AE852"/>
    <mergeCell ref="H842:I842"/>
    <mergeCell ref="J842:K842"/>
    <mergeCell ref="L842:M842"/>
    <mergeCell ref="N842:O842"/>
    <mergeCell ref="P842:Q842"/>
    <mergeCell ref="R842:S842"/>
    <mergeCell ref="T842:U842"/>
    <mergeCell ref="V842:W842"/>
    <mergeCell ref="X842:AD842"/>
    <mergeCell ref="H843:I843"/>
    <mergeCell ref="J843:K843"/>
    <mergeCell ref="L843:M843"/>
    <mergeCell ref="N843:O843"/>
    <mergeCell ref="P843:Q843"/>
    <mergeCell ref="R843:S843"/>
    <mergeCell ref="T843:U843"/>
    <mergeCell ref="V843:W843"/>
    <mergeCell ref="X843:AD843"/>
    <mergeCell ref="X839:AD839"/>
    <mergeCell ref="H837:I837"/>
    <mergeCell ref="O863:X863"/>
    <mergeCell ref="Y863:AA863"/>
    <mergeCell ref="H844:I844"/>
    <mergeCell ref="J844:K844"/>
    <mergeCell ref="L844:M844"/>
    <mergeCell ref="N844:O844"/>
    <mergeCell ref="P844:Q844"/>
    <mergeCell ref="R844:S844"/>
    <mergeCell ref="T844:W844"/>
    <mergeCell ref="X844:AD844"/>
    <mergeCell ref="G846:R846"/>
    <mergeCell ref="T846:AE846"/>
    <mergeCell ref="G847:R850"/>
    <mergeCell ref="T847:AE850"/>
    <mergeCell ref="N836:O836"/>
    <mergeCell ref="P836:Q836"/>
    <mergeCell ref="R836:S836"/>
    <mergeCell ref="T836:U836"/>
    <mergeCell ref="V836:W836"/>
    <mergeCell ref="X836:AD836"/>
    <mergeCell ref="H840:I840"/>
    <mergeCell ref="J840:K840"/>
    <mergeCell ref="L840:M840"/>
    <mergeCell ref="N840:O840"/>
    <mergeCell ref="P840:Q840"/>
    <mergeCell ref="R840:S840"/>
    <mergeCell ref="T840:U840"/>
    <mergeCell ref="V840:W840"/>
    <mergeCell ref="G851:I851"/>
    <mergeCell ref="J851:R851"/>
    <mergeCell ref="T851:V851"/>
    <mergeCell ref="W851:AE851"/>
    <mergeCell ref="D864:N864"/>
    <mergeCell ref="V865:Z865"/>
    <mergeCell ref="AA865:AF865"/>
    <mergeCell ref="D866:H866"/>
    <mergeCell ref="I866:Q866"/>
    <mergeCell ref="D867:J867"/>
    <mergeCell ref="K867:X867"/>
    <mergeCell ref="Y867:AB867"/>
    <mergeCell ref="AC867:AF867"/>
    <mergeCell ref="D868:H868"/>
    <mergeCell ref="I868:W868"/>
    <mergeCell ref="Y868:AB868"/>
    <mergeCell ref="AC868:AF868"/>
    <mergeCell ref="G853:R853"/>
    <mergeCell ref="T853:AE853"/>
    <mergeCell ref="G854:R854"/>
    <mergeCell ref="T854:AE854"/>
    <mergeCell ref="G855:R855"/>
    <mergeCell ref="T855:AE855"/>
    <mergeCell ref="G856:R856"/>
    <mergeCell ref="T856:AE856"/>
    <mergeCell ref="G857:I857"/>
    <mergeCell ref="J857:R857"/>
    <mergeCell ref="T857:V857"/>
    <mergeCell ref="W857:AE857"/>
    <mergeCell ref="D860:N860"/>
    <mergeCell ref="V860:X860"/>
    <mergeCell ref="AA860:AC860"/>
    <mergeCell ref="AE860:AF860"/>
    <mergeCell ref="D861:N861"/>
    <mergeCell ref="D862:N862"/>
    <mergeCell ref="D863:N863"/>
    <mergeCell ref="U876:Z876"/>
    <mergeCell ref="AA876:AF876"/>
    <mergeCell ref="H877:W877"/>
    <mergeCell ref="X877:AD877"/>
    <mergeCell ref="H878:I878"/>
    <mergeCell ref="J878:K878"/>
    <mergeCell ref="L878:M878"/>
    <mergeCell ref="N878:O878"/>
    <mergeCell ref="P878:Q878"/>
    <mergeCell ref="R878:S878"/>
    <mergeCell ref="T878:U878"/>
    <mergeCell ref="V878:W878"/>
    <mergeCell ref="X878:AD878"/>
    <mergeCell ref="P879:Q879"/>
    <mergeCell ref="R879:S879"/>
    <mergeCell ref="T879:U879"/>
    <mergeCell ref="V879:W879"/>
    <mergeCell ref="X879:AD879"/>
    <mergeCell ref="H879:I879"/>
    <mergeCell ref="J879:K879"/>
    <mergeCell ref="L879:M879"/>
    <mergeCell ref="N879:O879"/>
    <mergeCell ref="D869:H869"/>
    <mergeCell ref="I869:AH869"/>
    <mergeCell ref="D870:H870"/>
    <mergeCell ref="I870:AF871"/>
    <mergeCell ref="L872:Y872"/>
    <mergeCell ref="AA872:AF872"/>
    <mergeCell ref="D873:AF873"/>
    <mergeCell ref="E874:G874"/>
    <mergeCell ref="H874:J874"/>
    <mergeCell ref="K874:M874"/>
    <mergeCell ref="N874:P874"/>
    <mergeCell ref="Q874:T874"/>
    <mergeCell ref="V874:X874"/>
    <mergeCell ref="AA874:AF874"/>
    <mergeCell ref="E875:G875"/>
    <mergeCell ref="H875:J875"/>
    <mergeCell ref="K875:M875"/>
    <mergeCell ref="N875:P875"/>
    <mergeCell ref="Q875:T875"/>
    <mergeCell ref="V875:X875"/>
    <mergeCell ref="AA875:AF875"/>
    <mergeCell ref="N882:O882"/>
    <mergeCell ref="P882:Q882"/>
    <mergeCell ref="R882:S882"/>
    <mergeCell ref="T882:U882"/>
    <mergeCell ref="X882:AD882"/>
    <mergeCell ref="H883:I883"/>
    <mergeCell ref="J883:K883"/>
    <mergeCell ref="L883:M883"/>
    <mergeCell ref="N883:O883"/>
    <mergeCell ref="P883:Q883"/>
    <mergeCell ref="R883:S883"/>
    <mergeCell ref="T883:U883"/>
    <mergeCell ref="V883:W883"/>
    <mergeCell ref="X883:AD883"/>
    <mergeCell ref="H884:I884"/>
    <mergeCell ref="J884:K884"/>
    <mergeCell ref="L884:M884"/>
    <mergeCell ref="N884:O884"/>
    <mergeCell ref="P884:Q884"/>
    <mergeCell ref="R884:S884"/>
    <mergeCell ref="T884:U884"/>
    <mergeCell ref="V884:W884"/>
    <mergeCell ref="X884:AD884"/>
    <mergeCell ref="H880:I880"/>
    <mergeCell ref="J880:K880"/>
    <mergeCell ref="L880:M880"/>
    <mergeCell ref="N880:O880"/>
    <mergeCell ref="P880:Q880"/>
    <mergeCell ref="R880:S880"/>
    <mergeCell ref="T880:U880"/>
    <mergeCell ref="V880:W880"/>
    <mergeCell ref="X880:AD880"/>
    <mergeCell ref="H881:I881"/>
    <mergeCell ref="J881:K881"/>
    <mergeCell ref="L881:M881"/>
    <mergeCell ref="N881:O881"/>
    <mergeCell ref="P881:Q881"/>
    <mergeCell ref="R881:S881"/>
    <mergeCell ref="T881:U881"/>
    <mergeCell ref="V881:W881"/>
    <mergeCell ref="X881:AD881"/>
    <mergeCell ref="H887:I887"/>
    <mergeCell ref="J887:K887"/>
    <mergeCell ref="L887:M887"/>
    <mergeCell ref="N887:O887"/>
    <mergeCell ref="P887:Q887"/>
    <mergeCell ref="R887:S887"/>
    <mergeCell ref="T887:U887"/>
    <mergeCell ref="V887:W887"/>
    <mergeCell ref="X887:AD887"/>
    <mergeCell ref="H888:I888"/>
    <mergeCell ref="J888:K888"/>
    <mergeCell ref="L888:M888"/>
    <mergeCell ref="N888:O888"/>
    <mergeCell ref="P888:Q888"/>
    <mergeCell ref="R888:S888"/>
    <mergeCell ref="T888:U888"/>
    <mergeCell ref="V888:W888"/>
    <mergeCell ref="X888:AD888"/>
    <mergeCell ref="H889:I889"/>
    <mergeCell ref="J889:K889"/>
    <mergeCell ref="L889:M889"/>
    <mergeCell ref="N889:O889"/>
    <mergeCell ref="P889:Q889"/>
    <mergeCell ref="R889:S889"/>
    <mergeCell ref="T900:AE900"/>
    <mergeCell ref="T889:U889"/>
    <mergeCell ref="V889:W889"/>
    <mergeCell ref="X889:AD889"/>
    <mergeCell ref="H890:I890"/>
    <mergeCell ref="J890:K890"/>
    <mergeCell ref="L890:M890"/>
    <mergeCell ref="N890:O890"/>
    <mergeCell ref="P890:Q890"/>
    <mergeCell ref="R890:S890"/>
    <mergeCell ref="T890:U890"/>
    <mergeCell ref="V890:W890"/>
    <mergeCell ref="X890:AD890"/>
    <mergeCell ref="H885:I885"/>
    <mergeCell ref="J885:K885"/>
    <mergeCell ref="L885:M885"/>
    <mergeCell ref="N885:O885"/>
    <mergeCell ref="P885:Q885"/>
    <mergeCell ref="R885:S885"/>
    <mergeCell ref="T885:U885"/>
    <mergeCell ref="V885:W885"/>
    <mergeCell ref="X885:AD885"/>
    <mergeCell ref="H886:I886"/>
    <mergeCell ref="J886:K886"/>
    <mergeCell ref="L886:M886"/>
    <mergeCell ref="N886:O886"/>
    <mergeCell ref="P886:Q886"/>
    <mergeCell ref="R886:S886"/>
    <mergeCell ref="T886:U886"/>
    <mergeCell ref="V886:W886"/>
    <mergeCell ref="X886:AD886"/>
    <mergeCell ref="G901:R901"/>
    <mergeCell ref="T901:AE901"/>
    <mergeCell ref="G902:R902"/>
    <mergeCell ref="T902:AE902"/>
    <mergeCell ref="G903:R903"/>
    <mergeCell ref="T903:AE903"/>
    <mergeCell ref="G904:I904"/>
    <mergeCell ref="J904:R904"/>
    <mergeCell ref="T904:V904"/>
    <mergeCell ref="W904:AE904"/>
    <mergeCell ref="H891:I891"/>
    <mergeCell ref="J891:K891"/>
    <mergeCell ref="L891:M891"/>
    <mergeCell ref="N891:O891"/>
    <mergeCell ref="P891:Q891"/>
    <mergeCell ref="R891:S891"/>
    <mergeCell ref="T891:W891"/>
    <mergeCell ref="X891:AD891"/>
    <mergeCell ref="G893:R893"/>
    <mergeCell ref="T893:AE893"/>
    <mergeCell ref="G894:R897"/>
    <mergeCell ref="T894:AE897"/>
    <mergeCell ref="G898:I898"/>
    <mergeCell ref="J898:R898"/>
    <mergeCell ref="T898:V898"/>
    <mergeCell ref="W898:AE898"/>
    <mergeCell ref="G899:R899"/>
    <mergeCell ref="T899:AE899"/>
    <mergeCell ref="G900:R900"/>
    <mergeCell ref="F576:O576"/>
    <mergeCell ref="F200:O200"/>
    <mergeCell ref="F245:O245"/>
    <mergeCell ref="F339:O339"/>
    <mergeCell ref="F384:O384"/>
    <mergeCell ref="F430:O430"/>
    <mergeCell ref="M781:N781"/>
    <mergeCell ref="O781:P781"/>
    <mergeCell ref="Q781:R781"/>
    <mergeCell ref="S781:T781"/>
    <mergeCell ref="U781:V781"/>
    <mergeCell ref="W781:X781"/>
    <mergeCell ref="Y781:AE781"/>
    <mergeCell ref="I782:J782"/>
    <mergeCell ref="K782:L782"/>
    <mergeCell ref="M782:N782"/>
    <mergeCell ref="O782:P782"/>
    <mergeCell ref="Q782:R782"/>
    <mergeCell ref="S782:T782"/>
    <mergeCell ref="U782:V782"/>
    <mergeCell ref="W782:X782"/>
    <mergeCell ref="Y782:AE782"/>
    <mergeCell ref="M636:Z636"/>
    <mergeCell ref="AB636:AG636"/>
    <mergeCell ref="K653:L653"/>
    <mergeCell ref="M653:N653"/>
    <mergeCell ref="O653:P653"/>
    <mergeCell ref="Q653:R653"/>
    <mergeCell ref="S653:T653"/>
    <mergeCell ref="U653:X653"/>
    <mergeCell ref="Y653:AE653"/>
    <mergeCell ref="H654:S654"/>
    <mergeCell ref="K787:L787"/>
    <mergeCell ref="M787:N787"/>
    <mergeCell ref="O787:P787"/>
    <mergeCell ref="Q787:R787"/>
    <mergeCell ref="S787:T787"/>
    <mergeCell ref="U787:V787"/>
    <mergeCell ref="W787:X787"/>
    <mergeCell ref="Y787:AE787"/>
    <mergeCell ref="I788:J788"/>
    <mergeCell ref="K788:L788"/>
    <mergeCell ref="M788:N788"/>
    <mergeCell ref="O788:P788"/>
    <mergeCell ref="Q788:R788"/>
    <mergeCell ref="S788:T788"/>
    <mergeCell ref="U788:V788"/>
    <mergeCell ref="W788:X788"/>
    <mergeCell ref="Y788:AE788"/>
    <mergeCell ref="I787:J787"/>
    <mergeCell ref="I789:J789"/>
    <mergeCell ref="K789:L789"/>
    <mergeCell ref="M789:N789"/>
    <mergeCell ref="O789:P789"/>
    <mergeCell ref="Q789:R789"/>
    <mergeCell ref="S789:T789"/>
    <mergeCell ref="U789:V789"/>
    <mergeCell ref="W789:X789"/>
    <mergeCell ref="Y789:AE789"/>
    <mergeCell ref="H801:S801"/>
    <mergeCell ref="U801:AF801"/>
    <mergeCell ref="H802:S802"/>
    <mergeCell ref="U802:AF802"/>
    <mergeCell ref="H803:S803"/>
    <mergeCell ref="U803:AF803"/>
    <mergeCell ref="H804:J804"/>
    <mergeCell ref="K804:S804"/>
    <mergeCell ref="U804:W804"/>
    <mergeCell ref="X804:AF804"/>
    <mergeCell ref="I790:J790"/>
    <mergeCell ref="K790:L790"/>
    <mergeCell ref="M790:N790"/>
    <mergeCell ref="O790:P790"/>
    <mergeCell ref="Q790:R790"/>
    <mergeCell ref="S790:T790"/>
    <mergeCell ref="U790:V790"/>
    <mergeCell ref="W790:X790"/>
    <mergeCell ref="Y790:AE790"/>
    <mergeCell ref="I791:J791"/>
    <mergeCell ref="K791:L791"/>
    <mergeCell ref="M791:N791"/>
    <mergeCell ref="O791:P791"/>
    <mergeCell ref="H798:J798"/>
    <mergeCell ref="K798:S798"/>
    <mergeCell ref="U798:W798"/>
    <mergeCell ref="X798:AF798"/>
    <mergeCell ref="H799:S799"/>
    <mergeCell ref="U799:AF799"/>
    <mergeCell ref="H800:S800"/>
    <mergeCell ref="U800:AF800"/>
    <mergeCell ref="Q791:R791"/>
    <mergeCell ref="S791:T791"/>
    <mergeCell ref="U791:V791"/>
    <mergeCell ref="W791:X791"/>
    <mergeCell ref="Y791:AE791"/>
    <mergeCell ref="I792:J792"/>
    <mergeCell ref="K792:L792"/>
    <mergeCell ref="M792:N792"/>
    <mergeCell ref="O792:P792"/>
    <mergeCell ref="Q792:R792"/>
    <mergeCell ref="S792:T792"/>
    <mergeCell ref="U792:X792"/>
    <mergeCell ref="Y792:AE792"/>
    <mergeCell ref="H793:S793"/>
    <mergeCell ref="U793:AF793"/>
    <mergeCell ref="H794:S797"/>
    <mergeCell ref="U794:AF797"/>
  </mergeCells>
  <printOptions horizontalCentered="1" verticalCentered="1"/>
  <pageMargins left="0.70866141732283472" right="0.70866141732283472" top="0.35433070866141736" bottom="0.55118110236220474" header="0.70866141732283472" footer="0.31496062992125984"/>
  <pageSetup scale="80" orientation="portrait" r:id="rId2"/>
  <headerFooter>
    <oddHeader>&amp;L&amp;G&amp;R&amp;G</oddHeader>
  </headerFooter>
  <rowBreaks count="35" manualBreakCount="35">
    <brk id="46" max="16383" man="1"/>
    <brk id="99" max="16383" man="1"/>
    <brk id="152" min="3" max="33" man="1"/>
    <brk id="198" min="3" max="33" man="1"/>
    <brk id="244" min="3" max="33" man="1"/>
    <brk id="289" min="3" max="33" man="1"/>
    <brk id="337" max="16383" man="1"/>
    <brk id="383" min="3" max="33" man="1"/>
    <brk id="428" min="3" max="33" man="1"/>
    <brk id="476" min="3" max="33" man="1"/>
    <brk id="529" min="3" max="33" man="1"/>
    <brk id="575" min="3" max="33" man="1"/>
    <brk id="620" min="3" max="33" man="1"/>
    <brk id="666" min="3" max="33" man="1"/>
    <brk id="712" min="3" max="33" man="1"/>
    <brk id="759" min="3" max="33" man="1"/>
    <brk id="808" min="3" max="33" man="1"/>
    <brk id="858" min="3" max="33" man="1"/>
    <brk id="905" min="3" max="33" man="1"/>
    <brk id="951" min="3" max="33" man="1"/>
    <brk id="997" min="3" max="33" man="1"/>
    <brk id="1046" min="3" max="33" man="1"/>
    <brk id="1093" min="3" max="33" man="1"/>
    <brk id="1142" min="3" max="33" man="1"/>
    <brk id="1189" min="3" max="33" man="1"/>
    <brk id="1240" min="3" max="33" man="1"/>
    <brk id="1288" min="3" max="33" man="1"/>
    <brk id="1336" min="3" max="33" man="1"/>
    <brk id="1383" min="3" max="33" man="1"/>
    <brk id="1431" min="3" max="33" man="1"/>
    <brk id="1478" min="3" max="33" man="1"/>
    <brk id="1525" min="3" max="33" man="1"/>
    <brk id="1576" min="3" max="33" man="1"/>
    <brk id="1624" min="3" max="33" man="1"/>
    <brk id="1671" min="3" max="33" man="1"/>
  </rowBreaks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86"/>
  <sheetViews>
    <sheetView view="pageBreakPreview" topLeftCell="D19" zoomScale="60" zoomScalePageLayoutView="80" workbookViewId="0">
      <selection activeCell="AC1125" sqref="AC1125:AF1125"/>
    </sheetView>
  </sheetViews>
  <sheetFormatPr baseColWidth="10" defaultRowHeight="15" x14ac:dyDescent="0.25"/>
  <cols>
    <col min="1" max="3" width="11.42578125" style="7" hidden="1" customWidth="1"/>
    <col min="4" max="34" width="3.28515625" style="7" customWidth="1"/>
    <col min="35" max="35" width="22.85546875" style="7" customWidth="1"/>
    <col min="36" max="36" width="14.5703125" style="7" bestFit="1" customWidth="1"/>
    <col min="37" max="37" width="15.5703125" style="7" customWidth="1"/>
    <col min="38" max="38" width="13.85546875" style="7" bestFit="1" customWidth="1"/>
    <col min="39" max="16384" width="11.42578125" style="7"/>
  </cols>
  <sheetData>
    <row r="1" spans="4:34" x14ac:dyDescent="0.25">
      <c r="D1" s="129"/>
      <c r="E1" s="620" t="s">
        <v>36</v>
      </c>
      <c r="F1" s="620"/>
      <c r="G1" s="620"/>
      <c r="H1" s="620"/>
      <c r="I1" s="620"/>
      <c r="J1" s="620"/>
      <c r="K1" s="620"/>
      <c r="L1" s="620"/>
      <c r="M1" s="620"/>
      <c r="N1" s="620"/>
      <c r="O1" s="9"/>
      <c r="P1" s="9"/>
      <c r="Q1" s="9"/>
      <c r="R1" s="9"/>
      <c r="S1" s="9"/>
      <c r="T1" s="9"/>
      <c r="U1" s="9"/>
      <c r="V1" s="9"/>
      <c r="W1" s="9"/>
      <c r="X1" s="9"/>
      <c r="Y1" s="123"/>
      <c r="Z1" s="9"/>
      <c r="AA1" s="9"/>
      <c r="AB1" s="9"/>
      <c r="AC1" s="9"/>
      <c r="AD1" s="9"/>
      <c r="AE1" s="9"/>
      <c r="AF1" s="9"/>
      <c r="AG1" s="17"/>
      <c r="AH1" s="17"/>
    </row>
    <row r="2" spans="4:34" x14ac:dyDescent="0.25">
      <c r="D2" s="122"/>
      <c r="E2" s="620" t="s">
        <v>0</v>
      </c>
      <c r="F2" s="620"/>
      <c r="G2" s="620"/>
      <c r="H2" s="620"/>
      <c r="I2" s="620"/>
      <c r="J2" s="620"/>
      <c r="K2" s="620"/>
      <c r="L2" s="620"/>
      <c r="M2" s="620"/>
      <c r="N2" s="620"/>
      <c r="O2" s="10"/>
      <c r="P2" s="114"/>
      <c r="Q2" s="114"/>
      <c r="R2" s="114"/>
      <c r="S2" s="114"/>
      <c r="T2" s="114"/>
      <c r="U2" s="114"/>
      <c r="V2" s="114"/>
      <c r="W2" s="9"/>
      <c r="X2" s="9"/>
      <c r="Y2" s="123"/>
      <c r="Z2" s="9"/>
      <c r="AA2" s="9"/>
      <c r="AB2" s="9"/>
      <c r="AC2" s="9"/>
      <c r="AD2" s="9"/>
      <c r="AE2" s="9"/>
      <c r="AF2" s="9"/>
      <c r="AG2" s="37"/>
      <c r="AH2" s="17"/>
    </row>
    <row r="3" spans="4:34" x14ac:dyDescent="0.25">
      <c r="D3" s="620" t="s">
        <v>1</v>
      </c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10"/>
      <c r="P3" s="11"/>
      <c r="Q3" s="11"/>
      <c r="R3" s="123"/>
      <c r="S3" s="101"/>
      <c r="T3" s="101"/>
      <c r="U3" s="101"/>
      <c r="V3" s="583" t="s">
        <v>2</v>
      </c>
      <c r="W3" s="583"/>
      <c r="X3" s="583"/>
      <c r="Y3" s="2" t="s">
        <v>57</v>
      </c>
      <c r="Z3" s="129" t="s">
        <v>46</v>
      </c>
      <c r="AA3" s="676" t="s">
        <v>108</v>
      </c>
      <c r="AB3" s="676"/>
      <c r="AC3" s="676"/>
      <c r="AD3" s="129" t="s">
        <v>3</v>
      </c>
      <c r="AE3" s="684">
        <v>2020</v>
      </c>
      <c r="AF3" s="684"/>
      <c r="AG3" s="37"/>
      <c r="AH3" s="17"/>
    </row>
    <row r="4" spans="4:34" x14ac:dyDescent="0.25">
      <c r="D4" s="620" t="s">
        <v>4</v>
      </c>
      <c r="E4" s="620"/>
      <c r="F4" s="620"/>
      <c r="G4" s="620"/>
      <c r="H4" s="620"/>
      <c r="I4" s="620"/>
      <c r="J4" s="620"/>
      <c r="K4" s="620"/>
      <c r="L4" s="620"/>
      <c r="M4" s="620"/>
      <c r="N4" s="620"/>
      <c r="O4" s="10"/>
      <c r="P4" s="114"/>
      <c r="Q4" s="119"/>
      <c r="R4" s="119"/>
      <c r="S4" s="119"/>
      <c r="T4" s="119"/>
      <c r="U4" s="119"/>
      <c r="V4" s="119"/>
      <c r="W4" s="119"/>
      <c r="X4" s="119"/>
      <c r="Y4" s="132"/>
      <c r="Z4" s="129"/>
      <c r="AA4" s="16"/>
      <c r="AB4" s="16"/>
      <c r="AC4" s="16"/>
      <c r="AD4" s="16"/>
      <c r="AE4" s="16"/>
      <c r="AF4" s="16"/>
      <c r="AG4" s="37"/>
      <c r="AH4" s="17"/>
    </row>
    <row r="5" spans="4:34" ht="15.75" x14ac:dyDescent="0.25">
      <c r="D5" s="623" t="s">
        <v>5</v>
      </c>
      <c r="E5" s="623"/>
      <c r="F5" s="623"/>
      <c r="G5" s="623"/>
      <c r="H5" s="623"/>
      <c r="I5" s="623"/>
      <c r="J5" s="623"/>
      <c r="K5" s="623"/>
      <c r="L5" s="623"/>
      <c r="M5" s="623"/>
      <c r="N5" s="623"/>
      <c r="O5" s="10"/>
      <c r="P5" s="114"/>
      <c r="Q5" s="114"/>
      <c r="R5" s="114"/>
      <c r="S5" s="114"/>
      <c r="T5" s="114"/>
      <c r="U5" s="114"/>
      <c r="V5" s="114"/>
      <c r="W5" s="9"/>
      <c r="X5" s="9"/>
      <c r="Y5" s="123"/>
      <c r="Z5" s="9"/>
      <c r="AA5" s="9"/>
      <c r="AB5" s="9"/>
      <c r="AC5" s="9"/>
      <c r="AD5" s="9"/>
      <c r="AE5" s="9"/>
      <c r="AF5" s="9"/>
      <c r="AG5" s="37"/>
      <c r="AH5" s="17"/>
    </row>
    <row r="6" spans="4:34" ht="15.75" x14ac:dyDescent="0.25"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23"/>
      <c r="U6" s="23"/>
      <c r="V6" s="613" t="s">
        <v>7</v>
      </c>
      <c r="W6" s="613"/>
      <c r="X6" s="613"/>
      <c r="Y6" s="613"/>
      <c r="Z6" s="613"/>
      <c r="AA6" s="614">
        <f>+X35</f>
        <v>75000000</v>
      </c>
      <c r="AB6" s="614"/>
      <c r="AC6" s="614"/>
      <c r="AD6" s="614"/>
      <c r="AE6" s="614"/>
      <c r="AF6" s="614"/>
    </row>
    <row r="7" spans="4:34" ht="15.75" x14ac:dyDescent="0.25"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23"/>
      <c r="U7" s="23"/>
      <c r="V7" s="112"/>
      <c r="W7" s="112"/>
      <c r="X7" s="112"/>
      <c r="Y7" s="112"/>
      <c r="Z7" s="112"/>
      <c r="AA7" s="113"/>
      <c r="AB7" s="113"/>
      <c r="AC7" s="113"/>
      <c r="AD7" s="113"/>
      <c r="AE7" s="113"/>
      <c r="AF7" s="113"/>
    </row>
    <row r="8" spans="4:34" ht="18" x14ac:dyDescent="0.25"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624" t="s">
        <v>6</v>
      </c>
      <c r="P8" s="624"/>
      <c r="Q8" s="624"/>
      <c r="R8" s="624"/>
      <c r="S8" s="624"/>
      <c r="T8" s="624"/>
      <c r="U8" s="624"/>
      <c r="V8" s="624"/>
      <c r="W8" s="624"/>
      <c r="X8" s="624"/>
      <c r="Y8" s="625" t="s">
        <v>132</v>
      </c>
      <c r="Z8" s="625"/>
      <c r="AA8" s="625"/>
      <c r="AB8" s="113"/>
      <c r="AC8" s="113"/>
      <c r="AD8" s="113"/>
      <c r="AE8" s="113"/>
      <c r="AF8" s="113"/>
    </row>
    <row r="9" spans="4:34" ht="18" x14ac:dyDescent="0.25"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1"/>
      <c r="Z9" s="121"/>
      <c r="AA9" s="121"/>
      <c r="AB9" s="113"/>
      <c r="AC9" s="113"/>
      <c r="AD9" s="113"/>
      <c r="AE9" s="113"/>
      <c r="AF9" s="113"/>
    </row>
    <row r="10" spans="4:34" x14ac:dyDescent="0.25">
      <c r="D10" s="615" t="s">
        <v>8</v>
      </c>
      <c r="E10" s="615"/>
      <c r="F10" s="615"/>
      <c r="G10" s="615"/>
      <c r="H10" s="615"/>
      <c r="I10" s="616" t="s">
        <v>9</v>
      </c>
      <c r="J10" s="616"/>
      <c r="K10" s="616"/>
      <c r="L10" s="616"/>
      <c r="M10" s="616"/>
      <c r="N10" s="616"/>
      <c r="O10" s="616"/>
      <c r="P10" s="616"/>
      <c r="Q10" s="616"/>
      <c r="R10" s="119"/>
      <c r="S10" s="119"/>
      <c r="T10" s="119"/>
      <c r="U10" s="119"/>
      <c r="V10" s="9"/>
      <c r="W10" s="9"/>
      <c r="X10" s="9"/>
      <c r="Y10" s="123"/>
      <c r="Z10" s="123"/>
      <c r="AA10" s="123"/>
      <c r="AB10" s="9"/>
      <c r="AC10" s="9"/>
      <c r="AD10" s="9"/>
      <c r="AE10" s="9"/>
      <c r="AF10" s="9"/>
    </row>
    <row r="11" spans="4:34" ht="18" x14ac:dyDescent="0.25">
      <c r="D11" s="617" t="s">
        <v>10</v>
      </c>
      <c r="E11" s="617"/>
      <c r="F11" s="617"/>
      <c r="G11" s="617"/>
      <c r="H11" s="617"/>
      <c r="I11" s="617"/>
      <c r="J11" s="617"/>
      <c r="K11" s="662" t="s">
        <v>117</v>
      </c>
      <c r="L11" s="662"/>
      <c r="M11" s="662"/>
      <c r="N11" s="662"/>
      <c r="O11" s="662"/>
      <c r="P11" s="662"/>
      <c r="Q11" s="662"/>
      <c r="R11" s="662"/>
      <c r="S11" s="662"/>
      <c r="T11" s="662"/>
      <c r="U11" s="662"/>
      <c r="V11" s="662"/>
      <c r="W11" s="662"/>
      <c r="X11" s="662"/>
      <c r="Y11" s="551" t="s">
        <v>11</v>
      </c>
      <c r="Z11" s="551"/>
      <c r="AA11" s="551"/>
      <c r="AB11" s="551"/>
      <c r="AC11" s="619"/>
      <c r="AD11" s="619"/>
      <c r="AE11" s="619"/>
      <c r="AF11" s="619"/>
    </row>
    <row r="12" spans="4:34" x14ac:dyDescent="0.25">
      <c r="D12" s="617" t="s">
        <v>12</v>
      </c>
      <c r="E12" s="617"/>
      <c r="F12" s="617"/>
      <c r="G12" s="617"/>
      <c r="H12" s="617"/>
      <c r="I12" s="551"/>
      <c r="J12" s="551"/>
      <c r="K12" s="551"/>
      <c r="L12" s="551"/>
      <c r="M12" s="551"/>
      <c r="N12" s="551"/>
      <c r="O12" s="551"/>
      <c r="P12" s="551"/>
      <c r="Q12" s="551"/>
      <c r="R12" s="551"/>
      <c r="S12" s="551"/>
      <c r="T12" s="551"/>
      <c r="U12" s="551"/>
      <c r="V12" s="551"/>
      <c r="W12" s="551"/>
      <c r="X12" s="101"/>
      <c r="Y12" s="551" t="s">
        <v>11</v>
      </c>
      <c r="Z12" s="551"/>
      <c r="AA12" s="551"/>
      <c r="AB12" s="551"/>
      <c r="AC12" s="619"/>
      <c r="AD12" s="619"/>
      <c r="AE12" s="619"/>
      <c r="AF12" s="619"/>
    </row>
    <row r="13" spans="4:34" ht="18" x14ac:dyDescent="0.25">
      <c r="D13" s="583" t="s">
        <v>13</v>
      </c>
      <c r="E13" s="583"/>
      <c r="F13" s="583"/>
      <c r="G13" s="583"/>
      <c r="H13" s="583"/>
      <c r="I13" s="792" t="s">
        <v>114</v>
      </c>
      <c r="J13" s="792"/>
      <c r="K13" s="792"/>
      <c r="L13" s="792"/>
      <c r="M13" s="792"/>
      <c r="N13" s="792"/>
      <c r="O13" s="792"/>
      <c r="P13" s="792"/>
      <c r="Q13" s="792"/>
      <c r="R13" s="792"/>
      <c r="S13" s="792"/>
      <c r="T13" s="792"/>
      <c r="U13" s="792"/>
      <c r="V13" s="792"/>
      <c r="W13" s="792"/>
      <c r="X13" s="792"/>
      <c r="Y13" s="792"/>
      <c r="Z13" s="792"/>
      <c r="AA13" s="792"/>
      <c r="AB13" s="792"/>
      <c r="AC13" s="792"/>
      <c r="AD13" s="792"/>
      <c r="AE13" s="792"/>
      <c r="AF13" s="792"/>
      <c r="AG13" s="792"/>
      <c r="AH13" s="792"/>
    </row>
    <row r="14" spans="4:34" x14ac:dyDescent="0.25">
      <c r="D14" s="551" t="s">
        <v>14</v>
      </c>
      <c r="E14" s="551"/>
      <c r="F14" s="551"/>
      <c r="G14" s="551"/>
      <c r="H14" s="551"/>
      <c r="I14" s="794" t="s">
        <v>116</v>
      </c>
      <c r="J14" s="794"/>
      <c r="K14" s="794"/>
      <c r="L14" s="794"/>
      <c r="M14" s="794"/>
      <c r="N14" s="794"/>
      <c r="O14" s="794"/>
      <c r="P14" s="794"/>
      <c r="Q14" s="794"/>
      <c r="R14" s="794"/>
      <c r="S14" s="794"/>
      <c r="T14" s="794"/>
      <c r="U14" s="794"/>
      <c r="V14" s="794"/>
      <c r="W14" s="794"/>
      <c r="X14" s="794"/>
      <c r="Y14" s="794"/>
      <c r="Z14" s="794"/>
      <c r="AA14" s="794"/>
      <c r="AB14" s="794"/>
      <c r="AC14" s="794"/>
      <c r="AD14" s="794"/>
      <c r="AE14" s="794"/>
      <c r="AF14" s="794"/>
    </row>
    <row r="15" spans="4:34" ht="50.25" customHeight="1" x14ac:dyDescent="0.25">
      <c r="D15" s="115"/>
      <c r="E15" s="101"/>
      <c r="F15" s="101"/>
      <c r="G15" s="101"/>
      <c r="H15" s="101"/>
      <c r="I15" s="794"/>
      <c r="J15" s="794"/>
      <c r="K15" s="794"/>
      <c r="L15" s="794"/>
      <c r="M15" s="794"/>
      <c r="N15" s="794"/>
      <c r="O15" s="794"/>
      <c r="P15" s="794"/>
      <c r="Q15" s="794"/>
      <c r="R15" s="794"/>
      <c r="S15" s="794"/>
      <c r="T15" s="794"/>
      <c r="U15" s="794"/>
      <c r="V15" s="794"/>
      <c r="W15" s="794"/>
      <c r="X15" s="794"/>
      <c r="Y15" s="794"/>
      <c r="Z15" s="794"/>
      <c r="AA15" s="794"/>
      <c r="AB15" s="794"/>
      <c r="AC15" s="794"/>
      <c r="AD15" s="794"/>
      <c r="AE15" s="794"/>
      <c r="AF15" s="794"/>
    </row>
    <row r="16" spans="4:34" ht="15.75" x14ac:dyDescent="0.25">
      <c r="D16" s="114"/>
      <c r="E16" s="114"/>
      <c r="F16" s="114"/>
      <c r="G16" s="114"/>
      <c r="H16" s="114"/>
      <c r="I16" s="114"/>
      <c r="J16" s="114"/>
      <c r="K16" s="114"/>
      <c r="L16" s="574"/>
      <c r="M16" s="574"/>
      <c r="N16" s="574"/>
      <c r="O16" s="574"/>
      <c r="P16" s="574"/>
      <c r="Q16" s="574"/>
      <c r="R16" s="574"/>
      <c r="S16" s="574"/>
      <c r="T16" s="574"/>
      <c r="U16" s="574"/>
      <c r="V16" s="574"/>
      <c r="W16" s="574"/>
      <c r="X16" s="574"/>
      <c r="Y16" s="574"/>
      <c r="Z16" s="117"/>
      <c r="AA16" s="575"/>
      <c r="AB16" s="575"/>
      <c r="AC16" s="575"/>
      <c r="AD16" s="575"/>
      <c r="AE16" s="575"/>
      <c r="AF16" s="575"/>
    </row>
    <row r="17" spans="4:32" ht="15.75" x14ac:dyDescent="0.25">
      <c r="D17" s="586" t="s">
        <v>15</v>
      </c>
      <c r="E17" s="586"/>
      <c r="F17" s="586"/>
      <c r="G17" s="586"/>
      <c r="H17" s="586"/>
      <c r="I17" s="586"/>
      <c r="J17" s="586"/>
      <c r="K17" s="586"/>
      <c r="L17" s="586"/>
      <c r="M17" s="586"/>
      <c r="N17" s="586"/>
      <c r="O17" s="586"/>
      <c r="P17" s="586"/>
      <c r="Q17" s="586"/>
      <c r="R17" s="586"/>
      <c r="S17" s="586"/>
      <c r="T17" s="586"/>
      <c r="U17" s="586"/>
      <c r="V17" s="586"/>
      <c r="W17" s="586"/>
      <c r="X17" s="586"/>
      <c r="Y17" s="586"/>
      <c r="Z17" s="586"/>
      <c r="AA17" s="586"/>
      <c r="AB17" s="586"/>
      <c r="AC17" s="586"/>
      <c r="AD17" s="586"/>
      <c r="AE17" s="586"/>
      <c r="AF17" s="586"/>
    </row>
    <row r="18" spans="4:32" x14ac:dyDescent="0.25">
      <c r="D18" s="9"/>
      <c r="E18" s="587" t="s">
        <v>77</v>
      </c>
      <c r="F18" s="587"/>
      <c r="G18" s="587"/>
      <c r="H18" s="722" t="s">
        <v>78</v>
      </c>
      <c r="I18" s="722"/>
      <c r="J18" s="722"/>
      <c r="K18" s="587" t="s">
        <v>79</v>
      </c>
      <c r="L18" s="587"/>
      <c r="M18" s="587"/>
      <c r="N18" s="587" t="s">
        <v>80</v>
      </c>
      <c r="O18" s="587"/>
      <c r="P18" s="587"/>
      <c r="Q18" s="589" t="s">
        <v>81</v>
      </c>
      <c r="R18" s="589"/>
      <c r="S18" s="589"/>
      <c r="T18" s="589"/>
      <c r="U18" s="119"/>
      <c r="V18" s="590" t="s">
        <v>16</v>
      </c>
      <c r="W18" s="590"/>
      <c r="X18" s="590"/>
      <c r="Y18" s="101"/>
      <c r="Z18" s="101"/>
      <c r="AA18" s="591" t="s">
        <v>17</v>
      </c>
      <c r="AB18" s="591"/>
      <c r="AC18" s="591"/>
      <c r="AD18" s="591"/>
      <c r="AE18" s="591"/>
      <c r="AF18" s="591"/>
    </row>
    <row r="19" spans="4:32" x14ac:dyDescent="0.25">
      <c r="D19" s="123"/>
      <c r="E19" s="592"/>
      <c r="F19" s="593"/>
      <c r="G19" s="594"/>
      <c r="H19" s="592"/>
      <c r="I19" s="593"/>
      <c r="J19" s="594"/>
      <c r="K19" s="592"/>
      <c r="L19" s="593"/>
      <c r="M19" s="594"/>
      <c r="N19" s="592"/>
      <c r="O19" s="593"/>
      <c r="P19" s="594"/>
      <c r="Q19" s="592"/>
      <c r="R19" s="593"/>
      <c r="S19" s="593"/>
      <c r="T19" s="594"/>
      <c r="U19" s="100"/>
      <c r="V19" s="595"/>
      <c r="W19" s="596"/>
      <c r="X19" s="597"/>
      <c r="Y19" s="132"/>
      <c r="Z19" s="15"/>
      <c r="AA19" s="592">
        <f>Q19</f>
        <v>0</v>
      </c>
      <c r="AB19" s="593"/>
      <c r="AC19" s="593"/>
      <c r="AD19" s="593"/>
      <c r="AE19" s="593"/>
      <c r="AF19" s="594"/>
    </row>
    <row r="20" spans="4:32" ht="15.75" x14ac:dyDescent="0.25"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598" t="s">
        <v>18</v>
      </c>
      <c r="V20" s="598"/>
      <c r="W20" s="598"/>
      <c r="X20" s="598"/>
      <c r="Y20" s="598"/>
      <c r="Z20" s="599"/>
      <c r="AA20" s="600">
        <f>X35-AA19</f>
        <v>75000000</v>
      </c>
      <c r="AB20" s="601"/>
      <c r="AC20" s="601"/>
      <c r="AD20" s="601"/>
      <c r="AE20" s="601"/>
      <c r="AF20" s="602"/>
    </row>
    <row r="21" spans="4:32" x14ac:dyDescent="0.25">
      <c r="D21" s="9"/>
      <c r="E21" s="9"/>
      <c r="F21" s="9"/>
      <c r="G21" s="9"/>
      <c r="H21" s="603" t="s">
        <v>19</v>
      </c>
      <c r="I21" s="603"/>
      <c r="J21" s="603"/>
      <c r="K21" s="603"/>
      <c r="L21" s="603"/>
      <c r="M21" s="603"/>
      <c r="N21" s="603"/>
      <c r="O21" s="603"/>
      <c r="P21" s="603"/>
      <c r="Q21" s="603"/>
      <c r="R21" s="603"/>
      <c r="S21" s="603"/>
      <c r="T21" s="603"/>
      <c r="U21" s="603"/>
      <c r="V21" s="603"/>
      <c r="W21" s="603"/>
      <c r="X21" s="604"/>
      <c r="Y21" s="604"/>
      <c r="Z21" s="604"/>
      <c r="AA21" s="604"/>
      <c r="AB21" s="604"/>
      <c r="AC21" s="604"/>
      <c r="AD21" s="604"/>
      <c r="AE21" s="9"/>
      <c r="AF21" s="9"/>
    </row>
    <row r="22" spans="4:32" x14ac:dyDescent="0.25">
      <c r="D22" s="9"/>
      <c r="E22" s="9"/>
      <c r="F22" s="9"/>
      <c r="G22" s="9"/>
      <c r="H22" s="605" t="s">
        <v>20</v>
      </c>
      <c r="I22" s="606"/>
      <c r="J22" s="605" t="s">
        <v>21</v>
      </c>
      <c r="K22" s="606"/>
      <c r="L22" s="605" t="s">
        <v>22</v>
      </c>
      <c r="M22" s="606"/>
      <c r="N22" s="605" t="s">
        <v>23</v>
      </c>
      <c r="O22" s="606"/>
      <c r="P22" s="605" t="s">
        <v>24</v>
      </c>
      <c r="Q22" s="606"/>
      <c r="R22" s="605" t="s">
        <v>25</v>
      </c>
      <c r="S22" s="606"/>
      <c r="T22" s="607" t="s">
        <v>26</v>
      </c>
      <c r="U22" s="608"/>
      <c r="V22" s="607"/>
      <c r="W22" s="608"/>
      <c r="X22" s="609" t="s">
        <v>27</v>
      </c>
      <c r="Y22" s="610"/>
      <c r="Z22" s="610"/>
      <c r="AA22" s="610"/>
      <c r="AB22" s="610"/>
      <c r="AC22" s="610"/>
      <c r="AD22" s="611"/>
      <c r="AE22" s="16"/>
      <c r="AF22" s="16"/>
    </row>
    <row r="23" spans="4:32" ht="15.75" x14ac:dyDescent="0.25">
      <c r="D23" s="9"/>
      <c r="E23" s="9"/>
      <c r="F23" s="9"/>
      <c r="G23" s="9"/>
      <c r="H23" s="529"/>
      <c r="I23" s="530"/>
      <c r="J23" s="529"/>
      <c r="K23" s="530"/>
      <c r="L23" s="529"/>
      <c r="M23" s="530"/>
      <c r="N23" s="529" t="s">
        <v>61</v>
      </c>
      <c r="O23" s="530"/>
      <c r="P23" s="529" t="s">
        <v>60</v>
      </c>
      <c r="Q23" s="530"/>
      <c r="R23" s="529" t="s">
        <v>59</v>
      </c>
      <c r="S23" s="530"/>
      <c r="T23" s="529" t="s">
        <v>28</v>
      </c>
      <c r="U23" s="530"/>
      <c r="V23" s="529"/>
      <c r="W23" s="530"/>
      <c r="X23" s="580">
        <v>49224160</v>
      </c>
      <c r="Y23" s="581"/>
      <c r="Z23" s="581"/>
      <c r="AA23" s="581"/>
      <c r="AB23" s="581"/>
      <c r="AC23" s="581"/>
      <c r="AD23" s="582"/>
      <c r="AE23" s="16"/>
      <c r="AF23" s="16"/>
    </row>
    <row r="24" spans="4:32" ht="15.75" x14ac:dyDescent="0.25">
      <c r="D24" s="9"/>
      <c r="E24" s="9"/>
      <c r="F24" s="9"/>
      <c r="G24" s="9"/>
      <c r="H24" s="562"/>
      <c r="I24" s="563"/>
      <c r="J24" s="562"/>
      <c r="K24" s="563"/>
      <c r="L24" s="562"/>
      <c r="M24" s="563"/>
      <c r="N24" s="529" t="s">
        <v>61</v>
      </c>
      <c r="O24" s="530"/>
      <c r="P24" s="529" t="s">
        <v>60</v>
      </c>
      <c r="Q24" s="530"/>
      <c r="R24" s="529" t="s">
        <v>105</v>
      </c>
      <c r="S24" s="530"/>
      <c r="T24" s="529" t="s">
        <v>28</v>
      </c>
      <c r="U24" s="530"/>
      <c r="V24" s="529"/>
      <c r="W24" s="530"/>
      <c r="X24" s="580">
        <v>16013184</v>
      </c>
      <c r="Y24" s="581"/>
      <c r="Z24" s="581"/>
      <c r="AA24" s="581"/>
      <c r="AB24" s="581"/>
      <c r="AC24" s="581"/>
      <c r="AD24" s="582"/>
      <c r="AE24" s="16"/>
      <c r="AF24" s="16"/>
    </row>
    <row r="25" spans="4:32" ht="15.75" x14ac:dyDescent="0.25">
      <c r="D25" s="9"/>
      <c r="E25" s="9"/>
      <c r="F25" s="9"/>
      <c r="G25" s="9"/>
      <c r="H25" s="562"/>
      <c r="I25" s="563"/>
      <c r="J25" s="562"/>
      <c r="K25" s="563"/>
      <c r="L25" s="562"/>
      <c r="M25" s="563"/>
      <c r="N25" s="529" t="s">
        <v>61</v>
      </c>
      <c r="O25" s="530"/>
      <c r="P25" s="529" t="s">
        <v>60</v>
      </c>
      <c r="Q25" s="530"/>
      <c r="R25" s="529" t="s">
        <v>69</v>
      </c>
      <c r="S25" s="530"/>
      <c r="T25" s="529" t="s">
        <v>28</v>
      </c>
      <c r="U25" s="530"/>
      <c r="V25" s="529"/>
      <c r="W25" s="530"/>
      <c r="X25" s="580">
        <v>3255456</v>
      </c>
      <c r="Y25" s="581"/>
      <c r="Z25" s="581"/>
      <c r="AA25" s="581"/>
      <c r="AB25" s="581"/>
      <c r="AC25" s="581"/>
      <c r="AD25" s="582"/>
      <c r="AE25" s="16"/>
      <c r="AF25" s="16"/>
    </row>
    <row r="26" spans="4:32" ht="15.75" x14ac:dyDescent="0.25">
      <c r="D26" s="9"/>
      <c r="E26" s="9"/>
      <c r="F26" s="9"/>
      <c r="G26" s="9"/>
      <c r="H26" s="562"/>
      <c r="I26" s="563"/>
      <c r="J26" s="562"/>
      <c r="K26" s="563"/>
      <c r="L26" s="562"/>
      <c r="M26" s="563"/>
      <c r="N26" s="529" t="s">
        <v>61</v>
      </c>
      <c r="O26" s="530"/>
      <c r="P26" s="529" t="s">
        <v>60</v>
      </c>
      <c r="Q26" s="530"/>
      <c r="R26" s="529" t="s">
        <v>113</v>
      </c>
      <c r="S26" s="530"/>
      <c r="T26" s="529" t="s">
        <v>28</v>
      </c>
      <c r="U26" s="530"/>
      <c r="V26" s="529"/>
      <c r="W26" s="530"/>
      <c r="X26" s="580">
        <v>6507200</v>
      </c>
      <c r="Y26" s="581"/>
      <c r="Z26" s="581"/>
      <c r="AA26" s="581"/>
      <c r="AB26" s="581"/>
      <c r="AC26" s="581"/>
      <c r="AD26" s="582"/>
      <c r="AE26" s="16"/>
      <c r="AF26" s="16"/>
    </row>
    <row r="27" spans="4:32" ht="15.75" x14ac:dyDescent="0.25">
      <c r="D27" s="9"/>
      <c r="E27" s="9"/>
      <c r="F27" s="9"/>
      <c r="G27" s="9"/>
      <c r="H27" s="562"/>
      <c r="I27" s="563"/>
      <c r="J27" s="562"/>
      <c r="K27" s="563"/>
      <c r="L27" s="562"/>
      <c r="M27" s="563"/>
      <c r="N27" s="529"/>
      <c r="O27" s="530"/>
      <c r="P27" s="529"/>
      <c r="Q27" s="530"/>
      <c r="R27" s="529"/>
      <c r="S27" s="530"/>
      <c r="T27" s="529"/>
      <c r="U27" s="530"/>
      <c r="V27" s="529"/>
      <c r="W27" s="530"/>
      <c r="X27" s="580"/>
      <c r="Y27" s="581"/>
      <c r="Z27" s="581"/>
      <c r="AA27" s="581"/>
      <c r="AB27" s="581"/>
      <c r="AC27" s="581"/>
      <c r="AD27" s="582"/>
      <c r="AE27" s="16"/>
      <c r="AF27" s="16"/>
    </row>
    <row r="28" spans="4:32" ht="15.75" x14ac:dyDescent="0.25">
      <c r="D28" s="9"/>
      <c r="E28" s="9"/>
      <c r="F28" s="9"/>
      <c r="G28" s="9"/>
      <c r="H28" s="562"/>
      <c r="I28" s="563"/>
      <c r="J28" s="562"/>
      <c r="K28" s="563"/>
      <c r="L28" s="562"/>
      <c r="M28" s="563"/>
      <c r="N28" s="529"/>
      <c r="O28" s="530"/>
      <c r="P28" s="529"/>
      <c r="Q28" s="530"/>
      <c r="R28" s="529"/>
      <c r="S28" s="530"/>
      <c r="T28" s="529"/>
      <c r="U28" s="530"/>
      <c r="V28" s="529"/>
      <c r="W28" s="530"/>
      <c r="X28" s="580"/>
      <c r="Y28" s="581"/>
      <c r="Z28" s="581"/>
      <c r="AA28" s="581"/>
      <c r="AB28" s="581"/>
      <c r="AC28" s="581"/>
      <c r="AD28" s="582"/>
      <c r="AE28" s="16"/>
      <c r="AF28" s="16"/>
    </row>
    <row r="29" spans="4:32" ht="15.75" x14ac:dyDescent="0.25">
      <c r="D29" s="9"/>
      <c r="E29" s="9"/>
      <c r="F29" s="9"/>
      <c r="G29" s="9"/>
      <c r="H29" s="562"/>
      <c r="I29" s="563"/>
      <c r="J29" s="562"/>
      <c r="K29" s="563"/>
      <c r="L29" s="562"/>
      <c r="M29" s="563"/>
      <c r="N29" s="529"/>
      <c r="O29" s="530"/>
      <c r="P29" s="529"/>
      <c r="Q29" s="530"/>
      <c r="R29" s="529"/>
      <c r="S29" s="530"/>
      <c r="T29" s="529"/>
      <c r="U29" s="530"/>
      <c r="V29" s="529"/>
      <c r="W29" s="530"/>
      <c r="X29" s="580"/>
      <c r="Y29" s="581"/>
      <c r="Z29" s="581"/>
      <c r="AA29" s="581"/>
      <c r="AB29" s="581"/>
      <c r="AC29" s="581"/>
      <c r="AD29" s="582"/>
      <c r="AE29" s="16"/>
      <c r="AF29" s="16"/>
    </row>
    <row r="30" spans="4:32" ht="15.75" x14ac:dyDescent="0.25">
      <c r="D30" s="9"/>
      <c r="E30" s="9"/>
      <c r="F30" s="9"/>
      <c r="G30" s="9"/>
      <c r="H30" s="562"/>
      <c r="I30" s="563"/>
      <c r="J30" s="562"/>
      <c r="K30" s="563"/>
      <c r="L30" s="562"/>
      <c r="M30" s="563"/>
      <c r="N30" s="529"/>
      <c r="O30" s="530"/>
      <c r="P30" s="529"/>
      <c r="Q30" s="530"/>
      <c r="R30" s="529"/>
      <c r="S30" s="530"/>
      <c r="T30" s="529"/>
      <c r="U30" s="530"/>
      <c r="V30" s="529"/>
      <c r="W30" s="530"/>
      <c r="X30" s="580"/>
      <c r="Y30" s="581"/>
      <c r="Z30" s="581"/>
      <c r="AA30" s="581"/>
      <c r="AB30" s="581"/>
      <c r="AC30" s="581"/>
      <c r="AD30" s="582"/>
      <c r="AE30" s="16"/>
      <c r="AF30" s="16"/>
    </row>
    <row r="31" spans="4:32" ht="15.75" x14ac:dyDescent="0.25">
      <c r="D31" s="9"/>
      <c r="E31" s="9"/>
      <c r="F31" s="9"/>
      <c r="G31" s="9"/>
      <c r="H31" s="562"/>
      <c r="I31" s="563"/>
      <c r="J31" s="562"/>
      <c r="K31" s="563"/>
      <c r="L31" s="562"/>
      <c r="M31" s="563"/>
      <c r="N31" s="529"/>
      <c r="O31" s="530"/>
      <c r="P31" s="529"/>
      <c r="Q31" s="530"/>
      <c r="R31" s="529"/>
      <c r="S31" s="530"/>
      <c r="T31" s="529"/>
      <c r="U31" s="530"/>
      <c r="V31" s="529"/>
      <c r="W31" s="530"/>
      <c r="X31" s="580"/>
      <c r="Y31" s="581"/>
      <c r="Z31" s="581"/>
      <c r="AA31" s="581"/>
      <c r="AB31" s="581"/>
      <c r="AC31" s="581"/>
      <c r="AD31" s="582"/>
      <c r="AE31" s="16"/>
      <c r="AF31" s="16"/>
    </row>
    <row r="32" spans="4:32" ht="15.75" x14ac:dyDescent="0.25">
      <c r="D32" s="9"/>
      <c r="E32" s="9"/>
      <c r="F32" s="9"/>
      <c r="G32" s="9"/>
      <c r="H32" s="529"/>
      <c r="I32" s="530"/>
      <c r="J32" s="529"/>
      <c r="K32" s="530"/>
      <c r="L32" s="529"/>
      <c r="M32" s="530"/>
      <c r="N32" s="529"/>
      <c r="O32" s="530"/>
      <c r="P32" s="529"/>
      <c r="Q32" s="530"/>
      <c r="R32" s="529"/>
      <c r="S32" s="530"/>
      <c r="T32" s="529"/>
      <c r="U32" s="530"/>
      <c r="V32" s="529"/>
      <c r="W32" s="530"/>
      <c r="X32" s="580"/>
      <c r="Y32" s="581"/>
      <c r="Z32" s="581"/>
      <c r="AA32" s="581"/>
      <c r="AB32" s="581"/>
      <c r="AC32" s="581"/>
      <c r="AD32" s="582"/>
      <c r="AE32" s="16"/>
      <c r="AF32" s="16"/>
    </row>
    <row r="33" spans="4:34" ht="15.75" x14ac:dyDescent="0.25">
      <c r="D33" s="9"/>
      <c r="E33" s="9"/>
      <c r="F33" s="9"/>
      <c r="G33" s="9"/>
      <c r="H33" s="529"/>
      <c r="I33" s="530"/>
      <c r="J33" s="529"/>
      <c r="K33" s="530"/>
      <c r="L33" s="529"/>
      <c r="M33" s="530"/>
      <c r="N33" s="529"/>
      <c r="O33" s="530"/>
      <c r="P33" s="529"/>
      <c r="Q33" s="530"/>
      <c r="R33" s="529"/>
      <c r="S33" s="530"/>
      <c r="T33" s="529"/>
      <c r="U33" s="530"/>
      <c r="V33" s="529"/>
      <c r="W33" s="530"/>
      <c r="X33" s="580"/>
      <c r="Y33" s="581"/>
      <c r="Z33" s="581"/>
      <c r="AA33" s="581"/>
      <c r="AB33" s="581"/>
      <c r="AC33" s="581"/>
      <c r="AD33" s="582"/>
      <c r="AE33" s="16"/>
      <c r="AF33" s="16"/>
    </row>
    <row r="34" spans="4:34" ht="15.75" x14ac:dyDescent="0.25">
      <c r="D34" s="9"/>
      <c r="E34" s="9"/>
      <c r="F34" s="9"/>
      <c r="G34" s="9"/>
      <c r="H34" s="529"/>
      <c r="I34" s="530"/>
      <c r="J34" s="529"/>
      <c r="K34" s="530"/>
      <c r="L34" s="529"/>
      <c r="M34" s="530"/>
      <c r="N34" s="529"/>
      <c r="O34" s="530"/>
      <c r="P34" s="529"/>
      <c r="Q34" s="530"/>
      <c r="R34" s="529"/>
      <c r="S34" s="530"/>
      <c r="T34" s="529"/>
      <c r="U34" s="530"/>
      <c r="V34" s="529"/>
      <c r="W34" s="530"/>
      <c r="X34" s="580"/>
      <c r="Y34" s="581"/>
      <c r="Z34" s="581"/>
      <c r="AA34" s="581"/>
      <c r="AB34" s="581"/>
      <c r="AC34" s="581"/>
      <c r="AD34" s="582"/>
      <c r="AE34" s="16"/>
      <c r="AF34" s="16"/>
    </row>
    <row r="35" spans="4:34" ht="16.5" thickBot="1" x14ac:dyDescent="0.3">
      <c r="D35" s="9"/>
      <c r="E35" s="9"/>
      <c r="F35" s="9"/>
      <c r="G35" s="9"/>
      <c r="H35" s="534"/>
      <c r="I35" s="535"/>
      <c r="J35" s="534"/>
      <c r="K35" s="535"/>
      <c r="L35" s="534"/>
      <c r="M35" s="535"/>
      <c r="N35" s="534"/>
      <c r="O35" s="535"/>
      <c r="P35" s="534"/>
      <c r="Q35" s="535"/>
      <c r="R35" s="534"/>
      <c r="S35" s="535"/>
      <c r="T35" s="538" t="s">
        <v>29</v>
      </c>
      <c r="U35" s="539"/>
      <c r="V35" s="539"/>
      <c r="W35" s="540"/>
      <c r="X35" s="577">
        <f>X23+X24+X25+X26+X27+X28+X30+X31+X32+X33+X34+X29</f>
        <v>75000000</v>
      </c>
      <c r="Y35" s="578"/>
      <c r="Z35" s="578"/>
      <c r="AA35" s="578"/>
      <c r="AB35" s="578"/>
      <c r="AC35" s="578"/>
      <c r="AD35" s="579"/>
      <c r="AE35" s="9"/>
      <c r="AF35" s="16"/>
    </row>
    <row r="36" spans="4:34" ht="16.5" thickBot="1" x14ac:dyDescent="0.3">
      <c r="D36" s="9"/>
      <c r="E36" s="9"/>
      <c r="F36" s="9"/>
      <c r="G36" s="9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7"/>
      <c r="S36" s="127"/>
      <c r="T36" s="130"/>
      <c r="U36" s="130"/>
      <c r="V36" s="130"/>
      <c r="W36" s="130"/>
      <c r="X36" s="26"/>
      <c r="Y36" s="26"/>
      <c r="Z36" s="26"/>
      <c r="AA36" s="26"/>
      <c r="AB36" s="26"/>
      <c r="AC36" s="26"/>
      <c r="AD36" s="26"/>
      <c r="AE36" s="9"/>
      <c r="AF36" s="16"/>
      <c r="AG36" s="17"/>
    </row>
    <row r="37" spans="4:34" ht="15.75" thickBot="1" x14ac:dyDescent="0.3">
      <c r="D37" s="9"/>
      <c r="E37" s="9"/>
      <c r="F37" s="9"/>
      <c r="G37" s="544" t="s">
        <v>30</v>
      </c>
      <c r="H37" s="545"/>
      <c r="I37" s="545"/>
      <c r="J37" s="545"/>
      <c r="K37" s="545"/>
      <c r="L37" s="545"/>
      <c r="M37" s="545"/>
      <c r="N37" s="545"/>
      <c r="O37" s="545"/>
      <c r="P37" s="545"/>
      <c r="Q37" s="545"/>
      <c r="R37" s="546"/>
      <c r="S37" s="22"/>
      <c r="T37" s="544" t="s">
        <v>31</v>
      </c>
      <c r="U37" s="545"/>
      <c r="V37" s="545"/>
      <c r="W37" s="545"/>
      <c r="X37" s="545"/>
      <c r="Y37" s="545"/>
      <c r="Z37" s="545"/>
      <c r="AA37" s="545"/>
      <c r="AB37" s="545"/>
      <c r="AC37" s="545"/>
      <c r="AD37" s="545"/>
      <c r="AE37" s="546"/>
      <c r="AF37" s="16"/>
      <c r="AG37" s="17"/>
    </row>
    <row r="38" spans="4:34" x14ac:dyDescent="0.25">
      <c r="D38" s="123"/>
      <c r="E38" s="123"/>
      <c r="F38" s="123"/>
      <c r="G38" s="547"/>
      <c r="H38" s="548"/>
      <c r="I38" s="548"/>
      <c r="J38" s="548"/>
      <c r="K38" s="548"/>
      <c r="L38" s="548"/>
      <c r="M38" s="548"/>
      <c r="N38" s="548"/>
      <c r="O38" s="548"/>
      <c r="P38" s="548"/>
      <c r="Q38" s="548"/>
      <c r="R38" s="549"/>
      <c r="S38" s="101"/>
      <c r="T38" s="547"/>
      <c r="U38" s="548"/>
      <c r="V38" s="548"/>
      <c r="W38" s="548"/>
      <c r="X38" s="548"/>
      <c r="Y38" s="548"/>
      <c r="Z38" s="548"/>
      <c r="AA38" s="548"/>
      <c r="AB38" s="548"/>
      <c r="AC38" s="548"/>
      <c r="AD38" s="548"/>
      <c r="AE38" s="549"/>
      <c r="AF38" s="15"/>
      <c r="AG38" s="17"/>
    </row>
    <row r="39" spans="4:34" x14ac:dyDescent="0.25">
      <c r="D39" s="123"/>
      <c r="E39" s="123"/>
      <c r="F39" s="123"/>
      <c r="G39" s="550"/>
      <c r="H39" s="551"/>
      <c r="I39" s="551"/>
      <c r="J39" s="551"/>
      <c r="K39" s="551"/>
      <c r="L39" s="551"/>
      <c r="M39" s="551"/>
      <c r="N39" s="551"/>
      <c r="O39" s="551"/>
      <c r="P39" s="551"/>
      <c r="Q39" s="551"/>
      <c r="R39" s="552"/>
      <c r="S39" s="101"/>
      <c r="T39" s="550"/>
      <c r="U39" s="551"/>
      <c r="V39" s="551"/>
      <c r="W39" s="551"/>
      <c r="X39" s="551"/>
      <c r="Y39" s="551"/>
      <c r="Z39" s="551"/>
      <c r="AA39" s="551"/>
      <c r="AB39" s="551"/>
      <c r="AC39" s="551"/>
      <c r="AD39" s="551"/>
      <c r="AE39" s="552"/>
      <c r="AF39" s="15"/>
      <c r="AG39" s="17"/>
    </row>
    <row r="40" spans="4:34" x14ac:dyDescent="0.25">
      <c r="D40" s="123"/>
      <c r="E40" s="123"/>
      <c r="F40" s="123"/>
      <c r="G40" s="550"/>
      <c r="H40" s="551"/>
      <c r="I40" s="551"/>
      <c r="J40" s="551"/>
      <c r="K40" s="551"/>
      <c r="L40" s="551"/>
      <c r="M40" s="551"/>
      <c r="N40" s="551"/>
      <c r="O40" s="551"/>
      <c r="P40" s="551"/>
      <c r="Q40" s="551"/>
      <c r="R40" s="552"/>
      <c r="S40" s="101"/>
      <c r="T40" s="550"/>
      <c r="U40" s="551"/>
      <c r="V40" s="551"/>
      <c r="W40" s="551"/>
      <c r="X40" s="551"/>
      <c r="Y40" s="551"/>
      <c r="Z40" s="551"/>
      <c r="AA40" s="551"/>
      <c r="AB40" s="551"/>
      <c r="AC40" s="551"/>
      <c r="AD40" s="551"/>
      <c r="AE40" s="552"/>
      <c r="AF40" s="15"/>
      <c r="AG40" s="17"/>
    </row>
    <row r="41" spans="4:34" ht="15.75" thickBot="1" x14ac:dyDescent="0.3">
      <c r="D41" s="123"/>
      <c r="E41" s="123"/>
      <c r="F41" s="123"/>
      <c r="G41" s="553"/>
      <c r="H41" s="554"/>
      <c r="I41" s="554"/>
      <c r="J41" s="554"/>
      <c r="K41" s="554"/>
      <c r="L41" s="554"/>
      <c r="M41" s="554"/>
      <c r="N41" s="554"/>
      <c r="O41" s="554"/>
      <c r="P41" s="554"/>
      <c r="Q41" s="554"/>
      <c r="R41" s="555"/>
      <c r="S41" s="101"/>
      <c r="T41" s="553"/>
      <c r="U41" s="554"/>
      <c r="V41" s="554"/>
      <c r="W41" s="554"/>
      <c r="X41" s="554"/>
      <c r="Y41" s="554"/>
      <c r="Z41" s="554"/>
      <c r="AA41" s="554"/>
      <c r="AB41" s="554"/>
      <c r="AC41" s="554"/>
      <c r="AD41" s="554"/>
      <c r="AE41" s="555"/>
      <c r="AF41" s="15"/>
      <c r="AG41" s="17"/>
    </row>
    <row r="42" spans="4:34" ht="15.75" thickBot="1" x14ac:dyDescent="0.3">
      <c r="D42" s="123"/>
      <c r="E42" s="123"/>
      <c r="F42" s="123"/>
      <c r="G42" s="517" t="s">
        <v>32</v>
      </c>
      <c r="H42" s="518"/>
      <c r="I42" s="518"/>
      <c r="J42" s="519">
        <v>44169</v>
      </c>
      <c r="K42" s="519"/>
      <c r="L42" s="519"/>
      <c r="M42" s="519"/>
      <c r="N42" s="519"/>
      <c r="O42" s="519"/>
      <c r="P42" s="519"/>
      <c r="Q42" s="519"/>
      <c r="R42" s="520"/>
      <c r="S42" s="133"/>
      <c r="T42" s="517" t="s">
        <v>32</v>
      </c>
      <c r="U42" s="518"/>
      <c r="V42" s="518"/>
      <c r="W42" s="521"/>
      <c r="X42" s="521"/>
      <c r="Y42" s="521"/>
      <c r="Z42" s="521"/>
      <c r="AA42" s="521"/>
      <c r="AB42" s="521"/>
      <c r="AC42" s="521"/>
      <c r="AD42" s="521"/>
      <c r="AE42" s="522"/>
      <c r="AF42" s="15"/>
      <c r="AG42" s="17"/>
    </row>
    <row r="43" spans="4:34" ht="15.75" x14ac:dyDescent="0.25">
      <c r="D43" s="123"/>
      <c r="E43" s="123"/>
      <c r="F43" s="123"/>
      <c r="G43" s="102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4"/>
      <c r="T43" s="102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4"/>
      <c r="AF43" s="15"/>
      <c r="AG43" s="18"/>
      <c r="AH43" s="17"/>
    </row>
    <row r="44" spans="4:34" ht="16.5" thickBot="1" x14ac:dyDescent="0.3">
      <c r="D44" s="123"/>
      <c r="E44" s="123"/>
      <c r="F44" s="123"/>
      <c r="G44" s="134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135"/>
      <c r="T44" s="136"/>
      <c r="U44" s="137"/>
      <c r="V44" s="137"/>
      <c r="W44" s="137"/>
      <c r="X44" s="137"/>
      <c r="Y44" s="137"/>
      <c r="Z44" s="137"/>
      <c r="AA44" s="137"/>
      <c r="AB44" s="137"/>
      <c r="AC44" s="137"/>
      <c r="AD44" s="137"/>
      <c r="AE44" s="138"/>
      <c r="AF44" s="123"/>
      <c r="AG44" s="18"/>
      <c r="AH44" s="17"/>
    </row>
    <row r="45" spans="4:34" ht="16.5" thickBot="1" x14ac:dyDescent="0.3">
      <c r="D45" s="123"/>
      <c r="E45" s="123"/>
      <c r="F45" s="123"/>
      <c r="G45" s="139"/>
      <c r="H45" s="140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01"/>
      <c r="T45" s="27"/>
      <c r="U45" s="28"/>
      <c r="V45" s="28"/>
      <c r="W45" s="143"/>
      <c r="X45" s="143"/>
      <c r="Y45" s="143"/>
      <c r="Z45" s="143"/>
      <c r="AA45" s="143"/>
      <c r="AB45" s="143"/>
      <c r="AC45" s="143"/>
      <c r="AD45" s="143"/>
      <c r="AE45" s="144"/>
      <c r="AF45" s="123"/>
      <c r="AG45" s="18"/>
      <c r="AH45" s="17"/>
    </row>
    <row r="46" spans="4:34" ht="15.75" thickBot="1" x14ac:dyDescent="0.3">
      <c r="D46" s="123"/>
      <c r="E46" s="123"/>
      <c r="F46" s="101"/>
      <c r="G46" s="27"/>
      <c r="H46" s="28"/>
      <c r="I46" s="28"/>
      <c r="J46" s="143"/>
      <c r="K46" s="143"/>
      <c r="L46" s="143"/>
      <c r="M46" s="143"/>
      <c r="N46" s="143"/>
      <c r="O46" s="143"/>
      <c r="P46" s="143"/>
      <c r="Q46" s="143"/>
      <c r="R46" s="144"/>
      <c r="T46" s="27"/>
      <c r="U46" s="28"/>
      <c r="V46" s="28"/>
      <c r="W46" s="143"/>
      <c r="X46" s="143"/>
      <c r="Y46" s="143"/>
      <c r="Z46" s="143"/>
      <c r="AA46" s="143"/>
      <c r="AB46" s="143"/>
      <c r="AC46" s="143"/>
      <c r="AD46" s="143"/>
      <c r="AE46" s="144"/>
      <c r="AF46" s="123"/>
      <c r="AH46" s="17"/>
    </row>
    <row r="50" spans="4:34" x14ac:dyDescent="0.25">
      <c r="D50" s="66"/>
      <c r="E50" s="620" t="s">
        <v>36</v>
      </c>
      <c r="F50" s="620"/>
      <c r="G50" s="620"/>
      <c r="H50" s="620"/>
      <c r="I50" s="620"/>
      <c r="J50" s="620"/>
      <c r="K50" s="620"/>
      <c r="L50" s="620"/>
      <c r="M50" s="620"/>
      <c r="N50" s="620"/>
      <c r="O50" s="9"/>
      <c r="P50" s="9"/>
      <c r="Q50" s="9"/>
      <c r="R50" s="9"/>
      <c r="S50" s="9"/>
      <c r="T50" s="9"/>
      <c r="U50" s="9"/>
      <c r="V50" s="9"/>
      <c r="W50" s="9"/>
      <c r="X50" s="9"/>
      <c r="Y50" s="8"/>
      <c r="Z50" s="9"/>
      <c r="AA50" s="9"/>
      <c r="AB50" s="9"/>
      <c r="AC50" s="9"/>
      <c r="AD50" s="9"/>
      <c r="AE50" s="9"/>
      <c r="AF50" s="9"/>
      <c r="AG50" s="17"/>
      <c r="AH50" s="17"/>
    </row>
    <row r="51" spans="4:34" x14ac:dyDescent="0.25">
      <c r="D51" s="57"/>
      <c r="E51" s="620" t="s">
        <v>0</v>
      </c>
      <c r="F51" s="620"/>
      <c r="G51" s="620"/>
      <c r="H51" s="620"/>
      <c r="I51" s="620"/>
      <c r="J51" s="620"/>
      <c r="K51" s="620"/>
      <c r="L51" s="620"/>
      <c r="M51" s="620"/>
      <c r="N51" s="620"/>
      <c r="O51" s="10"/>
      <c r="P51" s="61"/>
      <c r="Q51" s="61"/>
      <c r="R51" s="61"/>
      <c r="S51" s="61"/>
      <c r="T51" s="61"/>
      <c r="U51" s="61"/>
      <c r="V51" s="61"/>
      <c r="W51" s="9"/>
      <c r="X51" s="9"/>
      <c r="Y51" s="8"/>
      <c r="Z51" s="9"/>
      <c r="AA51" s="9"/>
      <c r="AB51" s="9"/>
      <c r="AC51" s="9"/>
      <c r="AD51" s="9"/>
      <c r="AE51" s="9"/>
      <c r="AF51" s="9"/>
      <c r="AG51" s="37"/>
      <c r="AH51" s="17"/>
    </row>
    <row r="52" spans="4:34" x14ac:dyDescent="0.25">
      <c r="D52" s="620" t="s">
        <v>1</v>
      </c>
      <c r="E52" s="620"/>
      <c r="F52" s="620"/>
      <c r="G52" s="620"/>
      <c r="H52" s="620"/>
      <c r="I52" s="620"/>
      <c r="J52" s="620"/>
      <c r="K52" s="620"/>
      <c r="L52" s="620"/>
      <c r="M52" s="620"/>
      <c r="N52" s="620"/>
      <c r="O52" s="10"/>
      <c r="P52" s="11"/>
      <c r="Q52" s="11"/>
      <c r="R52" s="8"/>
      <c r="S52" s="53"/>
      <c r="T52" s="53"/>
      <c r="U52" s="53"/>
      <c r="V52" s="583" t="s">
        <v>2</v>
      </c>
      <c r="W52" s="583"/>
      <c r="X52" s="583"/>
      <c r="Y52" s="2" t="s">
        <v>67</v>
      </c>
      <c r="Z52" s="66" t="s">
        <v>46</v>
      </c>
      <c r="AA52" s="676" t="s">
        <v>109</v>
      </c>
      <c r="AB52" s="676"/>
      <c r="AC52" s="676"/>
      <c r="AD52" s="96" t="s">
        <v>46</v>
      </c>
      <c r="AE52" s="684">
        <v>2020</v>
      </c>
      <c r="AF52" s="684"/>
      <c r="AG52" s="37"/>
      <c r="AH52" s="17"/>
    </row>
    <row r="53" spans="4:34" x14ac:dyDescent="0.25">
      <c r="D53" s="620" t="s">
        <v>4</v>
      </c>
      <c r="E53" s="620"/>
      <c r="F53" s="620"/>
      <c r="G53" s="620"/>
      <c r="H53" s="620"/>
      <c r="I53" s="620"/>
      <c r="J53" s="620"/>
      <c r="K53" s="620"/>
      <c r="L53" s="620"/>
      <c r="M53" s="620"/>
      <c r="N53" s="620"/>
      <c r="O53" s="10"/>
      <c r="P53" s="61"/>
      <c r="Q53" s="60"/>
      <c r="R53" s="60"/>
      <c r="S53" s="60"/>
      <c r="T53" s="60"/>
      <c r="U53" s="60"/>
      <c r="V53" s="60"/>
      <c r="W53" s="60"/>
      <c r="X53" s="60"/>
      <c r="Y53" s="64"/>
      <c r="Z53" s="66"/>
      <c r="AA53" s="16"/>
      <c r="AB53" s="16"/>
      <c r="AC53" s="16"/>
      <c r="AD53" s="16"/>
      <c r="AE53" s="16"/>
      <c r="AF53" s="16"/>
      <c r="AG53" s="37"/>
      <c r="AH53" s="17"/>
    </row>
    <row r="54" spans="4:34" ht="15.75" x14ac:dyDescent="0.25">
      <c r="D54" s="623" t="s">
        <v>5</v>
      </c>
      <c r="E54" s="623"/>
      <c r="F54" s="623"/>
      <c r="G54" s="623"/>
      <c r="H54" s="623"/>
      <c r="I54" s="623"/>
      <c r="J54" s="623"/>
      <c r="K54" s="623"/>
      <c r="L54" s="623"/>
      <c r="M54" s="623"/>
      <c r="N54" s="623"/>
      <c r="O54" s="10"/>
      <c r="P54" s="61"/>
      <c r="Q54" s="61"/>
      <c r="R54" s="61"/>
      <c r="S54" s="61"/>
      <c r="T54" s="61"/>
      <c r="U54" s="61"/>
      <c r="V54" s="61"/>
      <c r="W54" s="9"/>
      <c r="X54" s="9"/>
      <c r="Y54" s="8"/>
      <c r="Z54" s="9"/>
      <c r="AA54" s="9"/>
      <c r="AB54" s="9"/>
      <c r="AC54" s="9"/>
      <c r="AD54" s="9"/>
      <c r="AE54" s="9"/>
      <c r="AF54" s="9"/>
      <c r="AG54" s="37"/>
      <c r="AH54" s="17"/>
    </row>
    <row r="55" spans="4:34" ht="18" x14ac:dyDescent="0.25">
      <c r="D55" s="633"/>
      <c r="E55" s="633"/>
      <c r="F55" s="633"/>
      <c r="G55" s="633"/>
      <c r="H55" s="633"/>
      <c r="I55" s="633"/>
      <c r="J55" s="633"/>
      <c r="K55" s="633"/>
      <c r="L55" s="633"/>
      <c r="M55" s="633"/>
      <c r="N55" s="633"/>
      <c r="O55" s="624" t="s">
        <v>6</v>
      </c>
      <c r="P55" s="624"/>
      <c r="Q55" s="624"/>
      <c r="R55" s="624"/>
      <c r="S55" s="624"/>
      <c r="T55" s="624"/>
      <c r="U55" s="624"/>
      <c r="V55" s="624"/>
      <c r="W55" s="624"/>
      <c r="X55" s="624"/>
      <c r="Y55" s="625" t="s">
        <v>111</v>
      </c>
      <c r="Z55" s="625"/>
      <c r="AA55" s="625"/>
      <c r="AB55" s="13"/>
      <c r="AC55" s="13"/>
      <c r="AD55" s="13"/>
      <c r="AE55" s="13"/>
      <c r="AF55" s="13"/>
      <c r="AG55" s="37"/>
      <c r="AH55" s="17"/>
    </row>
    <row r="56" spans="4:34" x14ac:dyDescent="0.25">
      <c r="D56" s="612"/>
      <c r="E56" s="612"/>
      <c r="F56" s="612"/>
      <c r="G56" s="612"/>
      <c r="H56" s="612"/>
      <c r="I56" s="612"/>
      <c r="J56" s="612"/>
      <c r="K56" s="612"/>
      <c r="L56" s="612"/>
      <c r="M56" s="612"/>
      <c r="N56" s="612"/>
      <c r="O56" s="14"/>
      <c r="P56" s="14"/>
      <c r="Q56" s="53"/>
      <c r="R56" s="53"/>
      <c r="S56" s="59"/>
      <c r="T56" s="11"/>
      <c r="U56" s="11"/>
      <c r="V56" s="9"/>
      <c r="W56" s="9"/>
      <c r="X56" s="9"/>
      <c r="Y56" s="8"/>
      <c r="Z56" s="9"/>
      <c r="AA56" s="9"/>
      <c r="AB56" s="9"/>
      <c r="AC56" s="9"/>
      <c r="AD56" s="9"/>
      <c r="AE56" s="9"/>
      <c r="AF56" s="9"/>
      <c r="AG56" s="37"/>
      <c r="AH56" s="17"/>
    </row>
    <row r="57" spans="4:34" ht="15.75" x14ac:dyDescent="0.25"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23"/>
      <c r="U57" s="23"/>
      <c r="V57" s="613" t="s">
        <v>7</v>
      </c>
      <c r="W57" s="613"/>
      <c r="X57" s="613"/>
      <c r="Y57" s="613"/>
      <c r="Z57" s="613"/>
      <c r="AA57" s="701">
        <f>+X86</f>
        <v>22000000</v>
      </c>
      <c r="AB57" s="701"/>
      <c r="AC57" s="701"/>
      <c r="AD57" s="701"/>
      <c r="AE57" s="701"/>
      <c r="AF57" s="701"/>
      <c r="AG57" s="37"/>
      <c r="AH57" s="17"/>
    </row>
    <row r="58" spans="4:34" x14ac:dyDescent="0.25">
      <c r="D58" s="615" t="s">
        <v>8</v>
      </c>
      <c r="E58" s="615"/>
      <c r="F58" s="615"/>
      <c r="G58" s="615"/>
      <c r="H58" s="615"/>
      <c r="I58" s="616" t="s">
        <v>9</v>
      </c>
      <c r="J58" s="616"/>
      <c r="K58" s="616"/>
      <c r="L58" s="616"/>
      <c r="M58" s="616"/>
      <c r="N58" s="616"/>
      <c r="O58" s="616"/>
      <c r="P58" s="616"/>
      <c r="Q58" s="616"/>
      <c r="R58" s="60"/>
      <c r="S58" s="60"/>
      <c r="T58" s="60"/>
      <c r="U58" s="60"/>
      <c r="V58" s="9"/>
      <c r="W58" s="9"/>
      <c r="X58" s="9"/>
      <c r="Y58" s="8"/>
      <c r="Z58" s="8"/>
      <c r="AA58" s="8"/>
      <c r="AB58" s="9"/>
      <c r="AC58" s="9"/>
      <c r="AD58" s="9"/>
      <c r="AE58" s="9"/>
      <c r="AF58" s="9"/>
      <c r="AG58" s="37"/>
      <c r="AH58" s="17"/>
    </row>
    <row r="59" spans="4:34" ht="18" x14ac:dyDescent="0.25">
      <c r="D59" s="617" t="s">
        <v>10</v>
      </c>
      <c r="E59" s="617"/>
      <c r="F59" s="617"/>
      <c r="G59" s="617"/>
      <c r="H59" s="617"/>
      <c r="I59" s="617"/>
      <c r="J59" s="617"/>
      <c r="K59" s="662" t="s">
        <v>72</v>
      </c>
      <c r="L59" s="662"/>
      <c r="M59" s="662"/>
      <c r="N59" s="662"/>
      <c r="O59" s="662"/>
      <c r="P59" s="662"/>
      <c r="Q59" s="662"/>
      <c r="R59" s="662"/>
      <c r="S59" s="662"/>
      <c r="T59" s="662"/>
      <c r="U59" s="662"/>
      <c r="V59" s="662"/>
      <c r="W59" s="662"/>
      <c r="X59" s="662"/>
      <c r="Y59" s="551" t="s">
        <v>11</v>
      </c>
      <c r="Z59" s="551"/>
      <c r="AA59" s="551"/>
      <c r="AB59" s="551"/>
      <c r="AC59" s="619"/>
      <c r="AD59" s="619"/>
      <c r="AE59" s="619"/>
      <c r="AF59" s="619"/>
      <c r="AG59" s="37"/>
      <c r="AH59" s="17"/>
    </row>
    <row r="60" spans="4:34" ht="15.75" thickBot="1" x14ac:dyDescent="0.3">
      <c r="D60" s="617" t="s">
        <v>12</v>
      </c>
      <c r="E60" s="617"/>
      <c r="F60" s="617"/>
      <c r="G60" s="617"/>
      <c r="H60" s="617"/>
      <c r="I60" s="551"/>
      <c r="J60" s="551"/>
      <c r="K60" s="551"/>
      <c r="L60" s="551"/>
      <c r="M60" s="551"/>
      <c r="N60" s="551"/>
      <c r="O60" s="551"/>
      <c r="P60" s="551"/>
      <c r="Q60" s="551"/>
      <c r="R60" s="551"/>
      <c r="S60" s="551"/>
      <c r="T60" s="551"/>
      <c r="U60" s="551"/>
      <c r="V60" s="551"/>
      <c r="W60" s="551"/>
      <c r="X60" s="53"/>
      <c r="Y60" s="551" t="s">
        <v>11</v>
      </c>
      <c r="Z60" s="551"/>
      <c r="AA60" s="551"/>
      <c r="AB60" s="551"/>
      <c r="AC60" s="619"/>
      <c r="AD60" s="619"/>
      <c r="AE60" s="619"/>
      <c r="AF60" s="619"/>
      <c r="AG60" s="37"/>
      <c r="AH60" s="17"/>
    </row>
    <row r="61" spans="4:34" ht="16.5" thickBot="1" x14ac:dyDescent="0.3">
      <c r="D61" s="583" t="s">
        <v>13</v>
      </c>
      <c r="E61" s="583"/>
      <c r="F61" s="583"/>
      <c r="G61" s="583"/>
      <c r="H61" s="583"/>
      <c r="I61" s="840" t="s">
        <v>115</v>
      </c>
      <c r="J61" s="841"/>
      <c r="K61" s="841"/>
      <c r="L61" s="841"/>
      <c r="M61" s="841"/>
      <c r="N61" s="841"/>
      <c r="O61" s="841"/>
      <c r="P61" s="841"/>
      <c r="Q61" s="841"/>
      <c r="R61" s="841"/>
      <c r="S61" s="841"/>
      <c r="T61" s="841"/>
      <c r="U61" s="841"/>
      <c r="V61" s="841"/>
      <c r="W61" s="841"/>
      <c r="X61" s="841"/>
      <c r="Y61" s="841"/>
      <c r="Z61" s="841"/>
      <c r="AA61" s="841"/>
      <c r="AB61" s="841"/>
      <c r="AC61" s="841"/>
      <c r="AD61" s="841"/>
      <c r="AE61" s="841"/>
      <c r="AF61" s="842"/>
      <c r="AG61" s="37"/>
      <c r="AH61" s="17"/>
    </row>
    <row r="62" spans="4:34" ht="15" customHeight="1" x14ac:dyDescent="0.25">
      <c r="D62" s="551" t="s">
        <v>14</v>
      </c>
      <c r="E62" s="551"/>
      <c r="F62" s="551"/>
      <c r="G62" s="551"/>
      <c r="H62" s="551"/>
      <c r="I62" s="835" t="s">
        <v>110</v>
      </c>
      <c r="J62" s="835"/>
      <c r="K62" s="835"/>
      <c r="L62" s="835"/>
      <c r="M62" s="835"/>
      <c r="N62" s="835"/>
      <c r="O62" s="835"/>
      <c r="P62" s="835"/>
      <c r="Q62" s="835"/>
      <c r="R62" s="835"/>
      <c r="S62" s="835"/>
      <c r="T62" s="835"/>
      <c r="U62" s="835"/>
      <c r="V62" s="835"/>
      <c r="W62" s="835"/>
      <c r="X62" s="835"/>
      <c r="Y62" s="835"/>
      <c r="Z62" s="835"/>
      <c r="AA62" s="835"/>
      <c r="AB62" s="835"/>
      <c r="AC62" s="835"/>
      <c r="AD62" s="835"/>
      <c r="AE62" s="835"/>
      <c r="AF62" s="835"/>
      <c r="AG62" s="37"/>
      <c r="AH62" s="17"/>
    </row>
    <row r="63" spans="4:34" x14ac:dyDescent="0.25">
      <c r="D63" s="62"/>
      <c r="E63" s="53"/>
      <c r="F63" s="53"/>
      <c r="G63" s="53"/>
      <c r="H63" s="53"/>
      <c r="I63" s="835"/>
      <c r="J63" s="835"/>
      <c r="K63" s="835"/>
      <c r="L63" s="835"/>
      <c r="M63" s="835"/>
      <c r="N63" s="835"/>
      <c r="O63" s="835"/>
      <c r="P63" s="835"/>
      <c r="Q63" s="835"/>
      <c r="R63" s="835"/>
      <c r="S63" s="835"/>
      <c r="T63" s="835"/>
      <c r="U63" s="835"/>
      <c r="V63" s="835"/>
      <c r="W63" s="835"/>
      <c r="X63" s="835"/>
      <c r="Y63" s="835"/>
      <c r="Z63" s="835"/>
      <c r="AA63" s="835"/>
      <c r="AB63" s="835"/>
      <c r="AC63" s="835"/>
      <c r="AD63" s="835"/>
      <c r="AE63" s="835"/>
      <c r="AF63" s="835"/>
      <c r="AG63" s="37"/>
    </row>
    <row r="64" spans="4:34" ht="15.75" x14ac:dyDescent="0.25">
      <c r="D64" s="61"/>
      <c r="E64" s="61"/>
      <c r="F64" s="61"/>
      <c r="G64" s="61"/>
      <c r="H64" s="61"/>
      <c r="I64" s="61"/>
      <c r="J64" s="61"/>
      <c r="K64" s="61"/>
      <c r="L64" s="574"/>
      <c r="M64" s="574"/>
      <c r="N64" s="574"/>
      <c r="O64" s="574"/>
      <c r="P64" s="574"/>
      <c r="Q64" s="574"/>
      <c r="R64" s="574"/>
      <c r="S64" s="574"/>
      <c r="T64" s="574"/>
      <c r="U64" s="574"/>
      <c r="V64" s="574"/>
      <c r="W64" s="574"/>
      <c r="X64" s="574"/>
      <c r="Y64" s="574"/>
      <c r="Z64" s="58"/>
      <c r="AA64" s="575"/>
      <c r="AB64" s="575"/>
      <c r="AC64" s="575"/>
      <c r="AD64" s="575"/>
      <c r="AE64" s="575"/>
      <c r="AF64" s="575"/>
      <c r="AG64" s="37"/>
    </row>
    <row r="65" spans="4:33" ht="15.75" x14ac:dyDescent="0.25">
      <c r="D65" s="586" t="s">
        <v>15</v>
      </c>
      <c r="E65" s="586"/>
      <c r="F65" s="586"/>
      <c r="G65" s="586"/>
      <c r="H65" s="586"/>
      <c r="I65" s="586"/>
      <c r="J65" s="586"/>
      <c r="K65" s="586"/>
      <c r="L65" s="586"/>
      <c r="M65" s="586"/>
      <c r="N65" s="586"/>
      <c r="O65" s="586"/>
      <c r="P65" s="586"/>
      <c r="Q65" s="586"/>
      <c r="R65" s="586"/>
      <c r="S65" s="586"/>
      <c r="T65" s="586"/>
      <c r="U65" s="586"/>
      <c r="V65" s="586"/>
      <c r="W65" s="586"/>
      <c r="X65" s="586"/>
      <c r="Y65" s="586"/>
      <c r="Z65" s="586"/>
      <c r="AA65" s="586"/>
      <c r="AB65" s="586"/>
      <c r="AC65" s="586"/>
      <c r="AD65" s="586"/>
      <c r="AE65" s="586"/>
      <c r="AF65" s="586"/>
      <c r="AG65" s="37"/>
    </row>
    <row r="66" spans="4:33" x14ac:dyDescent="0.25">
      <c r="D66" s="9"/>
      <c r="E66" s="587" t="s">
        <v>50</v>
      </c>
      <c r="F66" s="587"/>
      <c r="G66" s="587"/>
      <c r="H66" s="588" t="s">
        <v>51</v>
      </c>
      <c r="I66" s="588"/>
      <c r="J66" s="588"/>
      <c r="K66" s="587" t="s">
        <v>52</v>
      </c>
      <c r="L66" s="587"/>
      <c r="M66" s="587"/>
      <c r="N66" s="587" t="s">
        <v>53</v>
      </c>
      <c r="O66" s="587"/>
      <c r="P66" s="587"/>
      <c r="Q66" s="589" t="s">
        <v>54</v>
      </c>
      <c r="R66" s="589"/>
      <c r="S66" s="589"/>
      <c r="T66" s="589"/>
      <c r="U66" s="60"/>
      <c r="V66" s="590"/>
      <c r="W66" s="590"/>
      <c r="X66" s="590"/>
      <c r="Y66" s="53"/>
      <c r="Z66" s="53"/>
      <c r="AA66" s="591" t="s">
        <v>17</v>
      </c>
      <c r="AB66" s="591"/>
      <c r="AC66" s="591"/>
      <c r="AD66" s="591"/>
      <c r="AE66" s="591"/>
      <c r="AF66" s="591"/>
      <c r="AG66" s="53"/>
    </row>
    <row r="67" spans="4:33" x14ac:dyDescent="0.25">
      <c r="D67" s="8"/>
      <c r="E67" s="592"/>
      <c r="F67" s="593"/>
      <c r="G67" s="594"/>
      <c r="H67" s="592"/>
      <c r="I67" s="593"/>
      <c r="J67" s="594"/>
      <c r="K67" s="592"/>
      <c r="L67" s="593"/>
      <c r="M67" s="594"/>
      <c r="N67" s="592"/>
      <c r="O67" s="593"/>
      <c r="P67" s="594"/>
      <c r="Q67" s="592"/>
      <c r="R67" s="593"/>
      <c r="S67" s="593"/>
      <c r="T67" s="594"/>
      <c r="U67" s="65"/>
      <c r="V67" s="595"/>
      <c r="W67" s="596"/>
      <c r="X67" s="597"/>
      <c r="Y67" s="64"/>
      <c r="Z67" s="15"/>
      <c r="AA67" s="592">
        <f>E67+H67+K67+N67</f>
        <v>0</v>
      </c>
      <c r="AB67" s="593"/>
      <c r="AC67" s="593"/>
      <c r="AD67" s="593"/>
      <c r="AE67" s="593"/>
      <c r="AF67" s="594"/>
      <c r="AG67" s="53"/>
    </row>
    <row r="68" spans="4:33" ht="15.75" x14ac:dyDescent="0.25"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8" t="s">
        <v>18</v>
      </c>
      <c r="V68" s="598"/>
      <c r="W68" s="598"/>
      <c r="X68" s="598"/>
      <c r="Y68" s="598"/>
      <c r="Z68" s="599"/>
      <c r="AA68" s="600">
        <f>+X86-AA67</f>
        <v>22000000</v>
      </c>
      <c r="AB68" s="601"/>
      <c r="AC68" s="601"/>
      <c r="AD68" s="601"/>
      <c r="AE68" s="601"/>
      <c r="AF68" s="602"/>
      <c r="AG68" s="53"/>
    </row>
    <row r="69" spans="4:33" x14ac:dyDescent="0.25">
      <c r="D69" s="9"/>
      <c r="E69" s="9"/>
      <c r="F69" s="9"/>
      <c r="G69" s="9"/>
      <c r="H69" s="603" t="s">
        <v>19</v>
      </c>
      <c r="I69" s="603"/>
      <c r="J69" s="603"/>
      <c r="K69" s="603"/>
      <c r="L69" s="603"/>
      <c r="M69" s="603"/>
      <c r="N69" s="603"/>
      <c r="O69" s="603"/>
      <c r="P69" s="603"/>
      <c r="Q69" s="603"/>
      <c r="R69" s="603"/>
      <c r="S69" s="603"/>
      <c r="T69" s="603"/>
      <c r="U69" s="603"/>
      <c r="V69" s="603"/>
      <c r="W69" s="603"/>
      <c r="X69" s="604"/>
      <c r="Y69" s="604"/>
      <c r="Z69" s="604"/>
      <c r="AA69" s="604"/>
      <c r="AB69" s="604"/>
      <c r="AC69" s="604"/>
      <c r="AD69" s="604"/>
      <c r="AE69" s="9"/>
      <c r="AF69" s="9"/>
      <c r="AG69" s="53"/>
    </row>
    <row r="70" spans="4:33" x14ac:dyDescent="0.25">
      <c r="D70" s="9"/>
      <c r="E70" s="9"/>
      <c r="F70" s="9"/>
      <c r="G70" s="9"/>
      <c r="H70" s="567" t="s">
        <v>20</v>
      </c>
      <c r="I70" s="568"/>
      <c r="J70" s="567" t="s">
        <v>21</v>
      </c>
      <c r="K70" s="568"/>
      <c r="L70" s="567" t="s">
        <v>22</v>
      </c>
      <c r="M70" s="568"/>
      <c r="N70" s="567" t="s">
        <v>23</v>
      </c>
      <c r="O70" s="568"/>
      <c r="P70" s="567" t="s">
        <v>24</v>
      </c>
      <c r="Q70" s="568"/>
      <c r="R70" s="567" t="s">
        <v>25</v>
      </c>
      <c r="S70" s="568"/>
      <c r="T70" s="569" t="s">
        <v>26</v>
      </c>
      <c r="U70" s="570"/>
      <c r="V70" s="569"/>
      <c r="W70" s="570"/>
      <c r="X70" s="571" t="s">
        <v>27</v>
      </c>
      <c r="Y70" s="572"/>
      <c r="Z70" s="572"/>
      <c r="AA70" s="572"/>
      <c r="AB70" s="572"/>
      <c r="AC70" s="572"/>
      <c r="AD70" s="573"/>
      <c r="AE70" s="16"/>
      <c r="AF70" s="16"/>
      <c r="AG70" s="53"/>
    </row>
    <row r="71" spans="4:33" ht="15.75" x14ac:dyDescent="0.25">
      <c r="D71" s="9"/>
      <c r="E71" s="9"/>
      <c r="F71" s="9"/>
      <c r="G71" s="9"/>
      <c r="H71" s="529"/>
      <c r="I71" s="530"/>
      <c r="J71" s="529"/>
      <c r="K71" s="530"/>
      <c r="L71" s="529"/>
      <c r="M71" s="530"/>
      <c r="N71" s="529" t="s">
        <v>61</v>
      </c>
      <c r="O71" s="530"/>
      <c r="P71" s="529" t="s">
        <v>35</v>
      </c>
      <c r="Q71" s="530"/>
      <c r="R71" s="529" t="s">
        <v>76</v>
      </c>
      <c r="S71" s="530"/>
      <c r="T71" s="529" t="s">
        <v>28</v>
      </c>
      <c r="U71" s="530"/>
      <c r="V71" s="529"/>
      <c r="W71" s="530"/>
      <c r="X71" s="580">
        <v>22000000</v>
      </c>
      <c r="Y71" s="581"/>
      <c r="Z71" s="581"/>
      <c r="AA71" s="581"/>
      <c r="AB71" s="581"/>
      <c r="AC71" s="581"/>
      <c r="AD71" s="582"/>
      <c r="AE71" s="16"/>
      <c r="AF71" s="16"/>
      <c r="AG71" s="38"/>
    </row>
    <row r="72" spans="4:33" ht="15.75" x14ac:dyDescent="0.25">
      <c r="D72" s="9"/>
      <c r="E72" s="9"/>
      <c r="F72" s="9"/>
      <c r="G72" s="9"/>
      <c r="H72" s="562"/>
      <c r="I72" s="563"/>
      <c r="J72" s="562"/>
      <c r="K72" s="563"/>
      <c r="L72" s="562"/>
      <c r="M72" s="563"/>
      <c r="N72" s="529"/>
      <c r="O72" s="530"/>
      <c r="P72" s="529"/>
      <c r="Q72" s="530"/>
      <c r="R72" s="529"/>
      <c r="S72" s="530"/>
      <c r="T72" s="529"/>
      <c r="U72" s="530"/>
      <c r="V72" s="529"/>
      <c r="W72" s="530"/>
      <c r="X72" s="580"/>
      <c r="Y72" s="581"/>
      <c r="Z72" s="581"/>
      <c r="AA72" s="581"/>
      <c r="AB72" s="581"/>
      <c r="AC72" s="581"/>
      <c r="AD72" s="582"/>
      <c r="AE72" s="16"/>
      <c r="AF72" s="16"/>
      <c r="AG72" s="53"/>
    </row>
    <row r="73" spans="4:33" ht="15.75" x14ac:dyDescent="0.25">
      <c r="D73" s="9"/>
      <c r="E73" s="9"/>
      <c r="F73" s="9"/>
      <c r="G73" s="9"/>
      <c r="H73" s="562"/>
      <c r="I73" s="563"/>
      <c r="J73" s="562"/>
      <c r="K73" s="563"/>
      <c r="L73" s="562"/>
      <c r="M73" s="563"/>
      <c r="N73" s="562"/>
      <c r="O73" s="563"/>
      <c r="P73" s="562"/>
      <c r="Q73" s="563"/>
      <c r="R73" s="529"/>
      <c r="S73" s="530"/>
      <c r="T73" s="529"/>
      <c r="U73" s="530"/>
      <c r="V73" s="529"/>
      <c r="W73" s="530"/>
      <c r="X73" s="580"/>
      <c r="Y73" s="581"/>
      <c r="Z73" s="581"/>
      <c r="AA73" s="581"/>
      <c r="AB73" s="581"/>
      <c r="AC73" s="581"/>
      <c r="AD73" s="582"/>
      <c r="AE73" s="16" t="s">
        <v>44</v>
      </c>
      <c r="AF73" s="16"/>
      <c r="AG73" s="53"/>
    </row>
    <row r="74" spans="4:33" ht="15.75" x14ac:dyDescent="0.25">
      <c r="D74" s="9"/>
      <c r="E74" s="9"/>
      <c r="F74" s="9"/>
      <c r="G74" s="9"/>
      <c r="H74" s="51"/>
      <c r="I74" s="52"/>
      <c r="J74" s="51"/>
      <c r="K74" s="52"/>
      <c r="L74" s="51"/>
      <c r="M74" s="52"/>
      <c r="N74" s="562"/>
      <c r="O74" s="563"/>
      <c r="P74" s="562"/>
      <c r="Q74" s="563"/>
      <c r="R74" s="529"/>
      <c r="S74" s="530"/>
      <c r="T74" s="529"/>
      <c r="U74" s="530"/>
      <c r="V74" s="529"/>
      <c r="W74" s="530"/>
      <c r="X74" s="580"/>
      <c r="Y74" s="581"/>
      <c r="Z74" s="581"/>
      <c r="AA74" s="581"/>
      <c r="AB74" s="581"/>
      <c r="AC74" s="581"/>
      <c r="AD74" s="582"/>
      <c r="AE74" s="16"/>
      <c r="AF74" s="16"/>
      <c r="AG74" s="53"/>
    </row>
    <row r="75" spans="4:33" ht="15.75" x14ac:dyDescent="0.25">
      <c r="D75" s="9"/>
      <c r="E75" s="9"/>
      <c r="F75" s="9"/>
      <c r="G75" s="9"/>
      <c r="H75" s="562"/>
      <c r="I75" s="563"/>
      <c r="J75" s="562"/>
      <c r="K75" s="563"/>
      <c r="L75" s="562"/>
      <c r="M75" s="563"/>
      <c r="N75" s="529"/>
      <c r="O75" s="530"/>
      <c r="P75" s="562"/>
      <c r="Q75" s="563"/>
      <c r="R75" s="529"/>
      <c r="S75" s="530"/>
      <c r="T75" s="529"/>
      <c r="U75" s="530"/>
      <c r="V75" s="529"/>
      <c r="W75" s="530"/>
      <c r="X75" s="531"/>
      <c r="Y75" s="532"/>
      <c r="Z75" s="532"/>
      <c r="AA75" s="532"/>
      <c r="AB75" s="532"/>
      <c r="AC75" s="532"/>
      <c r="AD75" s="533"/>
      <c r="AE75" s="16"/>
      <c r="AF75" s="16"/>
      <c r="AG75" s="53"/>
    </row>
    <row r="76" spans="4:33" ht="15.75" x14ac:dyDescent="0.25">
      <c r="D76" s="9"/>
      <c r="E76" s="9"/>
      <c r="F76" s="9"/>
      <c r="G76" s="9"/>
      <c r="H76" s="678"/>
      <c r="I76" s="679"/>
      <c r="J76" s="678"/>
      <c r="K76" s="679"/>
      <c r="L76" s="678"/>
      <c r="M76" s="679"/>
      <c r="N76" s="678"/>
      <c r="O76" s="679"/>
      <c r="P76" s="678"/>
      <c r="Q76" s="679"/>
      <c r="R76" s="678"/>
      <c r="S76" s="679"/>
      <c r="T76" s="678"/>
      <c r="U76" s="679"/>
      <c r="V76" s="678"/>
      <c r="W76" s="679"/>
      <c r="X76" s="680"/>
      <c r="Y76" s="681"/>
      <c r="Z76" s="681"/>
      <c r="AA76" s="681"/>
      <c r="AB76" s="681"/>
      <c r="AC76" s="681"/>
      <c r="AD76" s="682"/>
      <c r="AE76" s="16"/>
      <c r="AF76" s="16"/>
      <c r="AG76" s="53"/>
    </row>
    <row r="77" spans="4:33" ht="15.75" x14ac:dyDescent="0.25">
      <c r="D77" s="9"/>
      <c r="E77" s="9"/>
      <c r="F77" s="9"/>
      <c r="G77" s="9"/>
      <c r="H77" s="51"/>
      <c r="I77" s="52"/>
      <c r="J77" s="51"/>
      <c r="K77" s="52"/>
      <c r="L77" s="51"/>
      <c r="M77" s="52"/>
      <c r="N77" s="46"/>
      <c r="O77" s="47"/>
      <c r="P77" s="51"/>
      <c r="Q77" s="52"/>
      <c r="R77" s="46"/>
      <c r="S77" s="47"/>
      <c r="T77" s="46"/>
      <c r="U77" s="47"/>
      <c r="V77" s="46"/>
      <c r="W77" s="47"/>
      <c r="X77" s="48"/>
      <c r="Y77" s="49"/>
      <c r="Z77" s="49"/>
      <c r="AA77" s="49"/>
      <c r="AB77" s="49"/>
      <c r="AC77" s="49"/>
      <c r="AD77" s="50"/>
      <c r="AE77" s="16"/>
      <c r="AF77" s="16"/>
      <c r="AG77" s="53"/>
    </row>
    <row r="78" spans="4:33" ht="15.75" x14ac:dyDescent="0.25">
      <c r="D78" s="9"/>
      <c r="E78" s="9"/>
      <c r="F78" s="9"/>
      <c r="G78" s="9"/>
      <c r="H78" s="51"/>
      <c r="I78" s="52"/>
      <c r="J78" s="51"/>
      <c r="K78" s="52"/>
      <c r="L78" s="51"/>
      <c r="M78" s="52"/>
      <c r="N78" s="46"/>
      <c r="O78" s="47"/>
      <c r="P78" s="46"/>
      <c r="Q78" s="47"/>
      <c r="R78" s="46"/>
      <c r="S78" s="47"/>
      <c r="T78" s="46"/>
      <c r="U78" s="47"/>
      <c r="V78" s="46"/>
      <c r="W78" s="47"/>
      <c r="X78" s="48"/>
      <c r="Y78" s="49"/>
      <c r="Z78" s="49"/>
      <c r="AA78" s="49"/>
      <c r="AB78" s="49"/>
      <c r="AC78" s="49"/>
      <c r="AD78" s="50"/>
      <c r="AE78" s="16"/>
      <c r="AF78" s="16"/>
      <c r="AG78" s="53"/>
    </row>
    <row r="79" spans="4:33" ht="15.75" x14ac:dyDescent="0.25">
      <c r="D79" s="9"/>
      <c r="E79" s="9"/>
      <c r="F79" s="9"/>
      <c r="G79" s="9"/>
      <c r="H79" s="51"/>
      <c r="I79" s="52"/>
      <c r="J79" s="51"/>
      <c r="K79" s="52"/>
      <c r="L79" s="51"/>
      <c r="M79" s="52"/>
      <c r="N79" s="46"/>
      <c r="O79" s="47"/>
      <c r="P79" s="46"/>
      <c r="Q79" s="47"/>
      <c r="R79" s="46"/>
      <c r="S79" s="47"/>
      <c r="T79" s="46"/>
      <c r="U79" s="47"/>
      <c r="V79" s="46"/>
      <c r="W79" s="47"/>
      <c r="X79" s="48"/>
      <c r="Y79" s="49"/>
      <c r="Z79" s="49"/>
      <c r="AA79" s="49"/>
      <c r="AB79" s="49"/>
      <c r="AC79" s="49"/>
      <c r="AD79" s="50"/>
      <c r="AE79" s="16"/>
      <c r="AF79" s="16"/>
      <c r="AG79" s="53"/>
    </row>
    <row r="80" spans="4:33" ht="15.75" x14ac:dyDescent="0.25">
      <c r="D80" s="9"/>
      <c r="E80" s="9"/>
      <c r="F80" s="9"/>
      <c r="G80" s="9"/>
      <c r="H80" s="51"/>
      <c r="I80" s="52"/>
      <c r="J80" s="51"/>
      <c r="K80" s="52"/>
      <c r="L80" s="51"/>
      <c r="M80" s="52"/>
      <c r="N80" s="46"/>
      <c r="O80" s="47"/>
      <c r="P80" s="46"/>
      <c r="Q80" s="47"/>
      <c r="R80" s="46"/>
      <c r="S80" s="47"/>
      <c r="T80" s="46"/>
      <c r="U80" s="47"/>
      <c r="V80" s="46"/>
      <c r="W80" s="47"/>
      <c r="X80" s="48"/>
      <c r="Y80" s="49"/>
      <c r="Z80" s="49"/>
      <c r="AA80" s="49"/>
      <c r="AB80" s="49"/>
      <c r="AC80" s="49"/>
      <c r="AD80" s="50"/>
      <c r="AE80" s="16"/>
      <c r="AF80" s="16"/>
      <c r="AG80" s="53"/>
    </row>
    <row r="81" spans="4:34" ht="15.75" x14ac:dyDescent="0.25">
      <c r="D81" s="9"/>
      <c r="E81" s="9"/>
      <c r="F81" s="9"/>
      <c r="G81" s="9"/>
      <c r="H81" s="51"/>
      <c r="I81" s="52"/>
      <c r="J81" s="51"/>
      <c r="K81" s="52"/>
      <c r="L81" s="51"/>
      <c r="M81" s="52"/>
      <c r="N81" s="46"/>
      <c r="O81" s="47"/>
      <c r="P81" s="46"/>
      <c r="Q81" s="47"/>
      <c r="R81" s="46"/>
      <c r="S81" s="47"/>
      <c r="T81" s="46"/>
      <c r="U81" s="47"/>
      <c r="V81" s="46"/>
      <c r="W81" s="47"/>
      <c r="X81" s="54"/>
      <c r="Y81" s="55"/>
      <c r="Z81" s="55"/>
      <c r="AA81" s="55"/>
      <c r="AB81" s="55"/>
      <c r="AC81" s="55"/>
      <c r="AD81" s="56"/>
      <c r="AE81" s="16"/>
      <c r="AF81" s="16"/>
      <c r="AG81" s="53"/>
    </row>
    <row r="82" spans="4:34" ht="15.75" x14ac:dyDescent="0.25">
      <c r="D82" s="9"/>
      <c r="E82" s="9"/>
      <c r="F82" s="9"/>
      <c r="G82" s="9"/>
      <c r="H82" s="529"/>
      <c r="I82" s="530"/>
      <c r="J82" s="529"/>
      <c r="K82" s="530"/>
      <c r="L82" s="529"/>
      <c r="M82" s="530"/>
      <c r="N82" s="529"/>
      <c r="O82" s="530"/>
      <c r="P82" s="529"/>
      <c r="Q82" s="530"/>
      <c r="R82" s="529"/>
      <c r="S82" s="530"/>
      <c r="T82" s="536"/>
      <c r="U82" s="537"/>
      <c r="V82" s="529"/>
      <c r="W82" s="530"/>
      <c r="X82" s="580"/>
      <c r="Y82" s="581"/>
      <c r="Z82" s="581"/>
      <c r="AA82" s="581"/>
      <c r="AB82" s="581"/>
      <c r="AC82" s="581"/>
      <c r="AD82" s="582"/>
      <c r="AE82" s="16"/>
      <c r="AF82" s="16"/>
      <c r="AG82" s="53"/>
    </row>
    <row r="83" spans="4:34" ht="15.75" x14ac:dyDescent="0.25">
      <c r="D83" s="9"/>
      <c r="E83" s="9"/>
      <c r="F83" s="9"/>
      <c r="G83" s="9"/>
      <c r="H83" s="562"/>
      <c r="I83" s="563"/>
      <c r="J83" s="562"/>
      <c r="K83" s="563"/>
      <c r="L83" s="562"/>
      <c r="M83" s="563"/>
      <c r="N83" s="562"/>
      <c r="O83" s="563"/>
      <c r="P83" s="562"/>
      <c r="Q83" s="563"/>
      <c r="R83" s="562"/>
      <c r="S83" s="563"/>
      <c r="T83" s="705"/>
      <c r="U83" s="706"/>
      <c r="V83" s="562"/>
      <c r="W83" s="563"/>
      <c r="X83" s="580"/>
      <c r="Y83" s="581"/>
      <c r="Z83" s="581"/>
      <c r="AA83" s="581"/>
      <c r="AB83" s="581"/>
      <c r="AC83" s="581"/>
      <c r="AD83" s="582"/>
      <c r="AE83" s="16"/>
      <c r="AF83" s="16"/>
      <c r="AG83" s="53"/>
    </row>
    <row r="84" spans="4:34" ht="15.75" x14ac:dyDescent="0.25">
      <c r="D84" s="9"/>
      <c r="E84" s="9"/>
      <c r="F84" s="9"/>
      <c r="G84" s="9"/>
      <c r="H84" s="529"/>
      <c r="I84" s="530"/>
      <c r="J84" s="529"/>
      <c r="K84" s="530"/>
      <c r="L84" s="529"/>
      <c r="M84" s="530"/>
      <c r="N84" s="529"/>
      <c r="O84" s="530"/>
      <c r="P84" s="529"/>
      <c r="Q84" s="530"/>
      <c r="R84" s="529"/>
      <c r="S84" s="650"/>
      <c r="T84" s="650"/>
      <c r="U84" s="530"/>
      <c r="V84" s="529"/>
      <c r="W84" s="530"/>
      <c r="X84" s="531"/>
      <c r="Y84" s="532"/>
      <c r="Z84" s="532"/>
      <c r="AA84" s="532"/>
      <c r="AB84" s="532"/>
      <c r="AC84" s="532"/>
      <c r="AD84" s="533"/>
      <c r="AE84" s="16"/>
      <c r="AF84" s="16"/>
      <c r="AG84" s="53"/>
    </row>
    <row r="85" spans="4:34" ht="15.75" x14ac:dyDescent="0.25">
      <c r="D85" s="9"/>
      <c r="E85" s="9"/>
      <c r="F85" s="9"/>
      <c r="G85" s="9"/>
      <c r="H85" s="529"/>
      <c r="I85" s="530"/>
      <c r="J85" s="529"/>
      <c r="K85" s="530"/>
      <c r="L85" s="529"/>
      <c r="M85" s="530"/>
      <c r="N85" s="529"/>
      <c r="O85" s="530"/>
      <c r="P85" s="529"/>
      <c r="Q85" s="530"/>
      <c r="R85" s="529"/>
      <c r="S85" s="650"/>
      <c r="T85" s="650"/>
      <c r="U85" s="530"/>
      <c r="V85" s="529"/>
      <c r="W85" s="530"/>
      <c r="X85" s="531"/>
      <c r="Y85" s="532"/>
      <c r="Z85" s="532"/>
      <c r="AA85" s="532"/>
      <c r="AB85" s="532"/>
      <c r="AC85" s="532"/>
      <c r="AD85" s="533"/>
      <c r="AE85" s="16"/>
      <c r="AF85" s="16"/>
      <c r="AG85" s="53"/>
    </row>
    <row r="86" spans="4:34" ht="16.5" thickBot="1" x14ac:dyDescent="0.3">
      <c r="D86" s="9"/>
      <c r="E86" s="9"/>
      <c r="F86" s="9"/>
      <c r="G86" s="9"/>
      <c r="H86" s="534"/>
      <c r="I86" s="535"/>
      <c r="J86" s="534"/>
      <c r="K86" s="535"/>
      <c r="L86" s="534"/>
      <c r="M86" s="535"/>
      <c r="N86" s="534"/>
      <c r="O86" s="535"/>
      <c r="P86" s="534"/>
      <c r="Q86" s="535"/>
      <c r="R86" s="534"/>
      <c r="S86" s="535"/>
      <c r="T86" s="538" t="s">
        <v>29</v>
      </c>
      <c r="U86" s="539"/>
      <c r="V86" s="539"/>
      <c r="W86" s="540"/>
      <c r="X86" s="541">
        <f>SUM(X71:AD85)</f>
        <v>22000000</v>
      </c>
      <c r="Y86" s="542"/>
      <c r="Z86" s="542"/>
      <c r="AA86" s="542"/>
      <c r="AB86" s="542"/>
      <c r="AC86" s="542"/>
      <c r="AD86" s="543"/>
      <c r="AE86" s="9"/>
      <c r="AF86" s="16"/>
      <c r="AG86" s="53"/>
    </row>
    <row r="87" spans="4:34" ht="15.75" x14ac:dyDescent="0.25">
      <c r="D87" s="9"/>
      <c r="E87" s="9"/>
      <c r="F87" s="9"/>
      <c r="G87" s="9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31"/>
      <c r="U87" s="31"/>
      <c r="V87" s="31"/>
      <c r="W87" s="31"/>
      <c r="X87" s="32"/>
      <c r="Y87" s="32"/>
      <c r="Z87" s="32"/>
      <c r="AA87" s="32"/>
      <c r="AB87" s="32"/>
      <c r="AC87" s="32"/>
      <c r="AD87" s="32"/>
      <c r="AE87" s="9"/>
      <c r="AF87" s="16"/>
      <c r="AG87" s="53"/>
    </row>
    <row r="88" spans="4:34" ht="16.5" thickBot="1" x14ac:dyDescent="0.3">
      <c r="D88" s="9"/>
      <c r="E88" s="9"/>
      <c r="F88" s="9"/>
      <c r="G88" s="9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31"/>
      <c r="U88" s="31"/>
      <c r="V88" s="31"/>
      <c r="W88" s="31"/>
      <c r="X88" s="32"/>
      <c r="Y88" s="32"/>
      <c r="Z88" s="32"/>
      <c r="AA88" s="32"/>
      <c r="AB88" s="32"/>
      <c r="AC88" s="32"/>
      <c r="AD88" s="32"/>
      <c r="AE88" s="9"/>
      <c r="AF88" s="16"/>
      <c r="AG88" s="53"/>
    </row>
    <row r="89" spans="4:34" ht="15.75" thickBot="1" x14ac:dyDescent="0.3">
      <c r="D89" s="9"/>
      <c r="E89" s="9"/>
      <c r="F89" s="9"/>
      <c r="G89" s="689" t="s">
        <v>30</v>
      </c>
      <c r="H89" s="690"/>
      <c r="I89" s="690"/>
      <c r="J89" s="690"/>
      <c r="K89" s="690"/>
      <c r="L89" s="690"/>
      <c r="M89" s="690"/>
      <c r="N89" s="690"/>
      <c r="O89" s="690"/>
      <c r="P89" s="690"/>
      <c r="Q89" s="690"/>
      <c r="R89" s="691"/>
      <c r="S89" s="22"/>
      <c r="T89" s="544" t="s">
        <v>31</v>
      </c>
      <c r="U89" s="545"/>
      <c r="V89" s="545"/>
      <c r="W89" s="545"/>
      <c r="X89" s="545"/>
      <c r="Y89" s="545"/>
      <c r="Z89" s="545"/>
      <c r="AA89" s="545"/>
      <c r="AB89" s="545"/>
      <c r="AC89" s="545"/>
      <c r="AD89" s="545"/>
      <c r="AE89" s="546"/>
      <c r="AF89" s="16"/>
      <c r="AG89" s="53"/>
    </row>
    <row r="90" spans="4:34" x14ac:dyDescent="0.25">
      <c r="D90" s="8"/>
      <c r="E90" s="8"/>
      <c r="F90" s="8"/>
      <c r="G90" s="547"/>
      <c r="H90" s="548"/>
      <c r="I90" s="548"/>
      <c r="J90" s="548"/>
      <c r="K90" s="548"/>
      <c r="L90" s="548"/>
      <c r="M90" s="548"/>
      <c r="N90" s="548"/>
      <c r="O90" s="548"/>
      <c r="P90" s="548"/>
      <c r="Q90" s="548"/>
      <c r="R90" s="549"/>
      <c r="S90" s="53"/>
      <c r="T90" s="547"/>
      <c r="U90" s="548"/>
      <c r="V90" s="548"/>
      <c r="W90" s="548"/>
      <c r="X90" s="548"/>
      <c r="Y90" s="548"/>
      <c r="Z90" s="548"/>
      <c r="AA90" s="548"/>
      <c r="AB90" s="548"/>
      <c r="AC90" s="548"/>
      <c r="AD90" s="548"/>
      <c r="AE90" s="549"/>
      <c r="AF90" s="15"/>
      <c r="AG90" s="53"/>
    </row>
    <row r="91" spans="4:34" x14ac:dyDescent="0.25">
      <c r="D91" s="8"/>
      <c r="E91" s="8"/>
      <c r="F91" s="8"/>
      <c r="G91" s="550"/>
      <c r="H91" s="551"/>
      <c r="I91" s="551"/>
      <c r="J91" s="551"/>
      <c r="K91" s="551"/>
      <c r="L91" s="551"/>
      <c r="M91" s="551"/>
      <c r="N91" s="551"/>
      <c r="O91" s="551"/>
      <c r="P91" s="551"/>
      <c r="Q91" s="551"/>
      <c r="R91" s="552"/>
      <c r="S91" s="53"/>
      <c r="T91" s="550"/>
      <c r="U91" s="551"/>
      <c r="V91" s="551"/>
      <c r="W91" s="551"/>
      <c r="X91" s="551"/>
      <c r="Y91" s="551"/>
      <c r="Z91" s="551"/>
      <c r="AA91" s="551"/>
      <c r="AB91" s="551"/>
      <c r="AC91" s="551"/>
      <c r="AD91" s="551"/>
      <c r="AE91" s="552"/>
      <c r="AF91" s="15"/>
      <c r="AG91" s="53"/>
    </row>
    <row r="92" spans="4:34" x14ac:dyDescent="0.25">
      <c r="D92" s="8"/>
      <c r="E92" s="8"/>
      <c r="F92" s="8"/>
      <c r="G92" s="550"/>
      <c r="H92" s="551"/>
      <c r="I92" s="551"/>
      <c r="J92" s="551"/>
      <c r="K92" s="551"/>
      <c r="L92" s="551"/>
      <c r="M92" s="551"/>
      <c r="N92" s="551"/>
      <c r="O92" s="551"/>
      <c r="P92" s="551"/>
      <c r="Q92" s="551"/>
      <c r="R92" s="552"/>
      <c r="S92" s="53"/>
      <c r="T92" s="550"/>
      <c r="U92" s="551"/>
      <c r="V92" s="551"/>
      <c r="W92" s="551"/>
      <c r="X92" s="551"/>
      <c r="Y92" s="551"/>
      <c r="Z92" s="551"/>
      <c r="AA92" s="551"/>
      <c r="AB92" s="551"/>
      <c r="AC92" s="551"/>
      <c r="AD92" s="551"/>
      <c r="AE92" s="552"/>
      <c r="AF92" s="15"/>
      <c r="AG92" s="53"/>
    </row>
    <row r="93" spans="4:34" ht="15.75" thickBot="1" x14ac:dyDescent="0.3">
      <c r="D93" s="8"/>
      <c r="E93" s="8"/>
      <c r="F93" s="8"/>
      <c r="G93" s="553"/>
      <c r="H93" s="554"/>
      <c r="I93" s="554"/>
      <c r="J93" s="554"/>
      <c r="K93" s="554"/>
      <c r="L93" s="554"/>
      <c r="M93" s="554"/>
      <c r="N93" s="554"/>
      <c r="O93" s="554"/>
      <c r="P93" s="554"/>
      <c r="Q93" s="554"/>
      <c r="R93" s="555"/>
      <c r="S93" s="53"/>
      <c r="T93" s="553"/>
      <c r="U93" s="554"/>
      <c r="V93" s="554"/>
      <c r="W93" s="554"/>
      <c r="X93" s="554"/>
      <c r="Y93" s="554"/>
      <c r="Z93" s="554"/>
      <c r="AA93" s="554"/>
      <c r="AB93" s="554"/>
      <c r="AC93" s="554"/>
      <c r="AD93" s="554"/>
      <c r="AE93" s="555"/>
      <c r="AF93" s="15"/>
    </row>
    <row r="94" spans="4:34" ht="16.5" thickBot="1" x14ac:dyDescent="0.3">
      <c r="D94" s="8"/>
      <c r="E94" s="8"/>
      <c r="F94" s="8"/>
      <c r="G94" s="553" t="s">
        <v>32</v>
      </c>
      <c r="H94" s="554"/>
      <c r="I94" s="554"/>
      <c r="J94" s="788">
        <v>44174</v>
      </c>
      <c r="K94" s="788"/>
      <c r="L94" s="788"/>
      <c r="M94" s="788"/>
      <c r="N94" s="788"/>
      <c r="O94" s="788"/>
      <c r="P94" s="788"/>
      <c r="Q94" s="788"/>
      <c r="R94" s="789"/>
      <c r="S94" s="53"/>
      <c r="T94" s="517" t="s">
        <v>32</v>
      </c>
      <c r="U94" s="518"/>
      <c r="V94" s="518"/>
      <c r="W94" s="521"/>
      <c r="X94" s="521"/>
      <c r="Y94" s="521"/>
      <c r="Z94" s="521"/>
      <c r="AA94" s="521"/>
      <c r="AB94" s="521"/>
      <c r="AC94" s="521"/>
      <c r="AD94" s="521"/>
      <c r="AE94" s="522"/>
      <c r="AF94" s="15"/>
      <c r="AG94" s="18"/>
      <c r="AH94" s="17"/>
    </row>
    <row r="95" spans="4:34" ht="16.5" thickBot="1" x14ac:dyDescent="0.3">
      <c r="D95" s="8"/>
      <c r="E95" s="8"/>
      <c r="F95" s="8"/>
      <c r="G95" s="523" t="s">
        <v>33</v>
      </c>
      <c r="H95" s="524"/>
      <c r="I95" s="524"/>
      <c r="J95" s="524"/>
      <c r="K95" s="524"/>
      <c r="L95" s="524"/>
      <c r="M95" s="524"/>
      <c r="N95" s="524"/>
      <c r="O95" s="524"/>
      <c r="P95" s="524"/>
      <c r="Q95" s="524"/>
      <c r="R95" s="525"/>
      <c r="T95" s="523" t="s">
        <v>34</v>
      </c>
      <c r="U95" s="524"/>
      <c r="V95" s="524"/>
      <c r="W95" s="524"/>
      <c r="X95" s="524"/>
      <c r="Y95" s="524"/>
      <c r="Z95" s="524"/>
      <c r="AA95" s="524"/>
      <c r="AB95" s="524"/>
      <c r="AC95" s="524"/>
      <c r="AD95" s="524"/>
      <c r="AE95" s="525"/>
      <c r="AF95" s="15"/>
      <c r="AG95" s="18"/>
      <c r="AH95" s="17"/>
    </row>
    <row r="96" spans="4:34" ht="15.75" x14ac:dyDescent="0.25">
      <c r="D96" s="8"/>
      <c r="E96" s="8"/>
      <c r="F96" s="8"/>
      <c r="G96" s="526"/>
      <c r="H96" s="527"/>
      <c r="I96" s="527"/>
      <c r="J96" s="527"/>
      <c r="K96" s="527"/>
      <c r="L96" s="527"/>
      <c r="M96" s="527"/>
      <c r="N96" s="527"/>
      <c r="O96" s="527"/>
      <c r="P96" s="527"/>
      <c r="Q96" s="527"/>
      <c r="R96" s="528"/>
      <c r="T96" s="526"/>
      <c r="U96" s="527"/>
      <c r="V96" s="527"/>
      <c r="W96" s="527"/>
      <c r="X96" s="527"/>
      <c r="Y96" s="527"/>
      <c r="Z96" s="527"/>
      <c r="AA96" s="527"/>
      <c r="AB96" s="527"/>
      <c r="AC96" s="527"/>
      <c r="AD96" s="527"/>
      <c r="AE96" s="528"/>
      <c r="AF96" s="15"/>
      <c r="AG96" s="18"/>
      <c r="AH96" s="17"/>
    </row>
    <row r="97" spans="4:34" ht="15.75" x14ac:dyDescent="0.25">
      <c r="D97" s="8"/>
      <c r="E97" s="8"/>
      <c r="F97" s="8"/>
      <c r="G97" s="556"/>
      <c r="H97" s="557"/>
      <c r="I97" s="557"/>
      <c r="J97" s="557"/>
      <c r="K97" s="557"/>
      <c r="L97" s="557"/>
      <c r="M97" s="557"/>
      <c r="N97" s="557"/>
      <c r="O97" s="557"/>
      <c r="P97" s="557"/>
      <c r="Q97" s="557"/>
      <c r="R97" s="558"/>
      <c r="T97" s="556"/>
      <c r="U97" s="557"/>
      <c r="V97" s="557"/>
      <c r="W97" s="557"/>
      <c r="X97" s="557"/>
      <c r="Y97" s="557"/>
      <c r="Z97" s="557"/>
      <c r="AA97" s="557"/>
      <c r="AB97" s="557"/>
      <c r="AC97" s="557"/>
      <c r="AD97" s="557"/>
      <c r="AE97" s="558"/>
      <c r="AF97" s="8"/>
      <c r="AG97" s="18"/>
      <c r="AH97" s="17"/>
    </row>
    <row r="98" spans="4:34" ht="15.75" x14ac:dyDescent="0.25">
      <c r="D98" s="8"/>
      <c r="E98" s="8"/>
      <c r="F98" s="8"/>
      <c r="G98" s="556"/>
      <c r="H98" s="557"/>
      <c r="I98" s="557"/>
      <c r="J98" s="557"/>
      <c r="K98" s="557"/>
      <c r="L98" s="557"/>
      <c r="M98" s="557"/>
      <c r="N98" s="557"/>
      <c r="O98" s="557"/>
      <c r="P98" s="557"/>
      <c r="Q98" s="557"/>
      <c r="R98" s="558"/>
      <c r="T98" s="556"/>
      <c r="U98" s="557"/>
      <c r="V98" s="557"/>
      <c r="W98" s="557"/>
      <c r="X98" s="557"/>
      <c r="Y98" s="557"/>
      <c r="Z98" s="557"/>
      <c r="AA98" s="557"/>
      <c r="AB98" s="557"/>
      <c r="AC98" s="557"/>
      <c r="AD98" s="557"/>
      <c r="AE98" s="558"/>
      <c r="AF98" s="8"/>
      <c r="AG98" s="18"/>
      <c r="AH98" s="17"/>
    </row>
    <row r="99" spans="4:34" ht="16.5" thickBot="1" x14ac:dyDescent="0.3">
      <c r="D99" s="8"/>
      <c r="E99" s="8"/>
      <c r="F99" s="8"/>
      <c r="G99" s="559"/>
      <c r="H99" s="560"/>
      <c r="I99" s="560"/>
      <c r="J99" s="560"/>
      <c r="K99" s="560"/>
      <c r="L99" s="560"/>
      <c r="M99" s="560"/>
      <c r="N99" s="560"/>
      <c r="O99" s="560"/>
      <c r="P99" s="560"/>
      <c r="Q99" s="560"/>
      <c r="R99" s="561"/>
      <c r="T99" s="559"/>
      <c r="U99" s="560"/>
      <c r="V99" s="560"/>
      <c r="W99" s="560"/>
      <c r="X99" s="560"/>
      <c r="Y99" s="560"/>
      <c r="Z99" s="560"/>
      <c r="AA99" s="560"/>
      <c r="AB99" s="560"/>
      <c r="AC99" s="560"/>
      <c r="AD99" s="560"/>
      <c r="AE99" s="561"/>
      <c r="AF99" s="8"/>
      <c r="AG99" s="18"/>
      <c r="AH99" s="17"/>
    </row>
    <row r="100" spans="4:34" ht="16.5" thickBot="1" x14ac:dyDescent="0.3">
      <c r="D100" s="8"/>
      <c r="E100" s="8"/>
      <c r="F100" s="53"/>
      <c r="G100" s="517" t="s">
        <v>32</v>
      </c>
      <c r="H100" s="518"/>
      <c r="I100" s="518"/>
      <c r="J100" s="521"/>
      <c r="K100" s="521"/>
      <c r="L100" s="521"/>
      <c r="M100" s="521"/>
      <c r="N100" s="521"/>
      <c r="O100" s="521"/>
      <c r="P100" s="521"/>
      <c r="Q100" s="521"/>
      <c r="R100" s="522"/>
      <c r="T100" s="517" t="s">
        <v>32</v>
      </c>
      <c r="U100" s="518"/>
      <c r="V100" s="518"/>
      <c r="W100" s="521"/>
      <c r="X100" s="521"/>
      <c r="Y100" s="521"/>
      <c r="Z100" s="521"/>
      <c r="AA100" s="521"/>
      <c r="AB100" s="521"/>
      <c r="AC100" s="521"/>
      <c r="AD100" s="521"/>
      <c r="AE100" s="522"/>
      <c r="AF100" s="8"/>
      <c r="AG100" s="18"/>
      <c r="AH100" s="17"/>
    </row>
    <row r="101" spans="4:34" x14ac:dyDescent="0.25">
      <c r="D101" s="620"/>
      <c r="E101" s="620"/>
      <c r="F101" s="620"/>
      <c r="G101" s="620"/>
      <c r="H101" s="620"/>
      <c r="I101" s="620"/>
      <c r="J101" s="620"/>
      <c r="K101" s="620"/>
      <c r="L101" s="620"/>
      <c r="M101" s="620"/>
      <c r="N101" s="620"/>
      <c r="O101" s="10"/>
      <c r="P101" s="61"/>
      <c r="Q101" s="60"/>
      <c r="R101" s="60"/>
      <c r="S101" s="60"/>
      <c r="T101" s="60"/>
      <c r="U101" s="60"/>
      <c r="V101" s="60"/>
      <c r="W101" s="60"/>
      <c r="X101" s="60"/>
      <c r="Y101" s="53"/>
      <c r="Z101" s="60"/>
      <c r="AA101" s="9"/>
      <c r="AB101" s="9"/>
      <c r="AC101" s="9"/>
      <c r="AD101" s="9"/>
      <c r="AE101" s="9"/>
      <c r="AF101" s="9"/>
      <c r="AG101" s="37"/>
      <c r="AH101" s="17"/>
    </row>
    <row r="102" spans="4:34" x14ac:dyDescent="0.25">
      <c r="D102" s="123"/>
      <c r="E102" s="620" t="s">
        <v>36</v>
      </c>
      <c r="F102" s="620"/>
      <c r="G102" s="620"/>
      <c r="H102" s="620"/>
      <c r="I102" s="620"/>
      <c r="J102" s="620"/>
      <c r="K102" s="620"/>
      <c r="L102" s="620"/>
      <c r="M102" s="620"/>
      <c r="N102" s="620"/>
      <c r="O102" s="24"/>
      <c r="P102" s="24"/>
      <c r="Q102" s="24"/>
      <c r="R102" s="24"/>
      <c r="S102" s="17"/>
      <c r="T102" s="123"/>
      <c r="U102" s="123"/>
      <c r="V102" s="123"/>
      <c r="W102" s="24"/>
      <c r="X102" s="24"/>
      <c r="Y102" s="24"/>
      <c r="Z102" s="24"/>
      <c r="AA102" s="24"/>
      <c r="AB102" s="24"/>
      <c r="AC102" s="24"/>
      <c r="AD102" s="24"/>
      <c r="AE102" s="24"/>
      <c r="AF102" s="123"/>
      <c r="AG102" s="17"/>
    </row>
    <row r="103" spans="4:34" x14ac:dyDescent="0.25">
      <c r="D103" s="118"/>
      <c r="E103" s="566" t="s">
        <v>0</v>
      </c>
      <c r="F103" s="566"/>
      <c r="G103" s="566"/>
      <c r="H103" s="566"/>
      <c r="I103" s="566"/>
      <c r="J103" s="566"/>
      <c r="K103" s="566"/>
      <c r="L103" s="566"/>
      <c r="M103" s="566"/>
      <c r="N103" s="566"/>
      <c r="O103" s="10"/>
      <c r="P103" s="114"/>
      <c r="Q103" s="114"/>
      <c r="R103" s="114"/>
      <c r="S103" s="114"/>
      <c r="T103" s="114"/>
      <c r="U103" s="114"/>
      <c r="V103" s="114"/>
      <c r="W103" s="9"/>
      <c r="X103" s="9"/>
      <c r="Y103" s="123"/>
      <c r="Z103" s="9"/>
      <c r="AA103" s="9"/>
      <c r="AB103" s="9"/>
      <c r="AC103" s="9"/>
      <c r="AD103" s="9"/>
      <c r="AE103" s="9"/>
      <c r="AF103" s="9"/>
      <c r="AH103" s="17"/>
    </row>
    <row r="104" spans="4:34" x14ac:dyDescent="0.25">
      <c r="D104" s="566" t="s">
        <v>1</v>
      </c>
      <c r="E104" s="566"/>
      <c r="F104" s="566"/>
      <c r="G104" s="566"/>
      <c r="H104" s="566"/>
      <c r="I104" s="566"/>
      <c r="J104" s="566"/>
      <c r="K104" s="566"/>
      <c r="L104" s="566"/>
      <c r="M104" s="566"/>
      <c r="N104" s="566"/>
      <c r="O104" s="10"/>
      <c r="P104" s="11"/>
      <c r="Q104" s="11"/>
      <c r="R104" s="123"/>
      <c r="S104" s="101"/>
      <c r="T104" s="101"/>
      <c r="U104" s="101"/>
      <c r="V104" s="583" t="s">
        <v>2</v>
      </c>
      <c r="W104" s="583"/>
      <c r="X104" s="583"/>
      <c r="Y104" s="12" t="s">
        <v>112</v>
      </c>
      <c r="Z104" s="119" t="s">
        <v>46</v>
      </c>
      <c r="AA104" s="621" t="s">
        <v>109</v>
      </c>
      <c r="AB104" s="621"/>
      <c r="AC104" s="621"/>
      <c r="AD104" s="11" t="s">
        <v>3</v>
      </c>
      <c r="AE104" s="622">
        <v>2020</v>
      </c>
      <c r="AF104" s="622"/>
      <c r="AH104" s="17"/>
    </row>
    <row r="105" spans="4:34" x14ac:dyDescent="0.25">
      <c r="D105" s="566" t="s">
        <v>4</v>
      </c>
      <c r="E105" s="566"/>
      <c r="F105" s="566"/>
      <c r="G105" s="566"/>
      <c r="H105" s="566"/>
      <c r="I105" s="566"/>
      <c r="J105" s="566"/>
      <c r="K105" s="566"/>
      <c r="L105" s="566"/>
      <c r="M105" s="566"/>
      <c r="N105" s="566"/>
      <c r="O105" s="10"/>
      <c r="P105" s="114"/>
      <c r="Q105" s="119"/>
      <c r="R105" s="119"/>
      <c r="S105" s="119"/>
      <c r="T105" s="119"/>
      <c r="U105" s="119"/>
      <c r="V105" s="119"/>
      <c r="W105" s="119"/>
      <c r="X105" s="119"/>
      <c r="Y105" s="101"/>
      <c r="Z105" s="119"/>
      <c r="AA105" s="9"/>
      <c r="AB105" s="9"/>
      <c r="AC105" s="9"/>
      <c r="AD105" s="9"/>
      <c r="AE105" s="9"/>
      <c r="AF105" s="9"/>
      <c r="AH105" s="17"/>
    </row>
    <row r="106" spans="4:34" x14ac:dyDescent="0.25">
      <c r="D106" s="632" t="s">
        <v>5</v>
      </c>
      <c r="E106" s="632"/>
      <c r="F106" s="632"/>
      <c r="G106" s="632"/>
      <c r="H106" s="632"/>
      <c r="I106" s="632"/>
      <c r="J106" s="632"/>
      <c r="K106" s="632"/>
      <c r="L106" s="632"/>
      <c r="M106" s="632"/>
      <c r="N106" s="632"/>
      <c r="O106" s="10"/>
      <c r="P106" s="114"/>
      <c r="Q106" s="114"/>
      <c r="R106" s="114"/>
      <c r="S106" s="114"/>
      <c r="T106" s="114"/>
      <c r="U106" s="114"/>
      <c r="V106" s="114"/>
      <c r="W106" s="9"/>
      <c r="X106" s="9"/>
      <c r="Y106" s="123"/>
      <c r="Z106" s="9"/>
      <c r="AA106" s="9"/>
      <c r="AB106" s="9"/>
      <c r="AC106" s="9"/>
      <c r="AD106" s="9"/>
      <c r="AE106" s="9"/>
      <c r="AF106" s="9"/>
      <c r="AH106" s="17"/>
    </row>
    <row r="107" spans="4:34" ht="18" x14ac:dyDescent="0.25">
      <c r="D107" s="633"/>
      <c r="E107" s="633"/>
      <c r="F107" s="633"/>
      <c r="G107" s="633"/>
      <c r="H107" s="633"/>
      <c r="I107" s="633"/>
      <c r="J107" s="633"/>
      <c r="K107" s="633"/>
      <c r="L107" s="633"/>
      <c r="M107" s="633"/>
      <c r="N107" s="633"/>
      <c r="O107" s="624" t="s">
        <v>6</v>
      </c>
      <c r="P107" s="624"/>
      <c r="Q107" s="624"/>
      <c r="R107" s="624"/>
      <c r="S107" s="624"/>
      <c r="T107" s="624"/>
      <c r="U107" s="624"/>
      <c r="V107" s="624"/>
      <c r="W107" s="624"/>
      <c r="X107" s="624"/>
      <c r="Y107" s="829" t="s">
        <v>118</v>
      </c>
      <c r="Z107" s="829"/>
      <c r="AA107" s="829"/>
      <c r="AB107" s="13"/>
      <c r="AC107" s="13"/>
      <c r="AD107" s="13"/>
      <c r="AE107" s="13"/>
      <c r="AF107" s="13"/>
      <c r="AH107" s="17"/>
    </row>
    <row r="108" spans="4:34" x14ac:dyDescent="0.25">
      <c r="D108" s="612"/>
      <c r="E108" s="612"/>
      <c r="F108" s="612"/>
      <c r="G108" s="612"/>
      <c r="H108" s="612"/>
      <c r="I108" s="612"/>
      <c r="J108" s="612"/>
      <c r="K108" s="612"/>
      <c r="L108" s="612"/>
      <c r="M108" s="612"/>
      <c r="N108" s="612"/>
      <c r="O108" s="14"/>
      <c r="P108" s="14"/>
      <c r="Q108" s="101"/>
      <c r="R108" s="101"/>
      <c r="S108" s="116"/>
      <c r="T108" s="11"/>
      <c r="U108" s="11"/>
      <c r="V108" s="9"/>
      <c r="W108" s="9"/>
      <c r="X108" s="9"/>
      <c r="Y108" s="123"/>
      <c r="Z108" s="9"/>
      <c r="AA108" s="9"/>
      <c r="AB108" s="9"/>
      <c r="AC108" s="9"/>
      <c r="AD108" s="9"/>
      <c r="AE108" s="9"/>
      <c r="AF108" s="9"/>
      <c r="AH108" s="17"/>
    </row>
    <row r="109" spans="4:34" ht="15.75" x14ac:dyDescent="0.25"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23"/>
      <c r="U109" s="23"/>
      <c r="V109" s="613" t="s">
        <v>7</v>
      </c>
      <c r="W109" s="613"/>
      <c r="X109" s="613"/>
      <c r="Y109" s="613"/>
      <c r="Z109" s="613"/>
      <c r="AA109" s="614">
        <f>+X133</f>
        <v>710358120</v>
      </c>
      <c r="AB109" s="614"/>
      <c r="AC109" s="614"/>
      <c r="AD109" s="614"/>
      <c r="AE109" s="614"/>
      <c r="AF109" s="614"/>
      <c r="AH109" s="17"/>
    </row>
    <row r="110" spans="4:34" x14ac:dyDescent="0.25">
      <c r="D110" s="615" t="s">
        <v>8</v>
      </c>
      <c r="E110" s="615"/>
      <c r="F110" s="615"/>
      <c r="G110" s="615"/>
      <c r="H110" s="615"/>
      <c r="I110" s="616" t="s">
        <v>9</v>
      </c>
      <c r="J110" s="616"/>
      <c r="K110" s="616"/>
      <c r="L110" s="616"/>
      <c r="M110" s="616"/>
      <c r="N110" s="616"/>
      <c r="O110" s="616"/>
      <c r="P110" s="616"/>
      <c r="Q110" s="616"/>
      <c r="R110" s="119"/>
      <c r="S110" s="119"/>
      <c r="T110" s="119"/>
      <c r="U110" s="119"/>
      <c r="V110" s="9"/>
      <c r="W110" s="9"/>
      <c r="X110" s="9"/>
      <c r="Y110" s="123"/>
      <c r="Z110" s="123"/>
      <c r="AA110" s="123"/>
      <c r="AB110" s="9"/>
      <c r="AC110" s="9"/>
      <c r="AD110" s="9"/>
      <c r="AE110" s="9"/>
      <c r="AF110" s="9"/>
      <c r="AH110" s="17"/>
    </row>
    <row r="111" spans="4:34" ht="18" x14ac:dyDescent="0.25">
      <c r="D111" s="617" t="s">
        <v>10</v>
      </c>
      <c r="E111" s="617"/>
      <c r="F111" s="617"/>
      <c r="G111" s="617"/>
      <c r="H111" s="617"/>
      <c r="I111" s="617"/>
      <c r="J111" s="617"/>
      <c r="K111" s="662" t="s">
        <v>72</v>
      </c>
      <c r="L111" s="662"/>
      <c r="M111" s="662"/>
      <c r="N111" s="662"/>
      <c r="O111" s="662"/>
      <c r="P111" s="662"/>
      <c r="Q111" s="662"/>
      <c r="R111" s="662"/>
      <c r="S111" s="662"/>
      <c r="T111" s="662"/>
      <c r="U111" s="662"/>
      <c r="V111" s="662"/>
      <c r="W111" s="662"/>
      <c r="X111" s="662"/>
      <c r="Y111" s="663" t="s">
        <v>11</v>
      </c>
      <c r="Z111" s="663"/>
      <c r="AA111" s="663"/>
      <c r="AB111" s="663"/>
      <c r="AC111" s="626"/>
      <c r="AD111" s="626"/>
      <c r="AE111" s="626"/>
      <c r="AF111" s="626"/>
      <c r="AH111" s="17"/>
    </row>
    <row r="112" spans="4:34" x14ac:dyDescent="0.25">
      <c r="D112" s="617" t="s">
        <v>12</v>
      </c>
      <c r="E112" s="617"/>
      <c r="F112" s="617"/>
      <c r="G112" s="617"/>
      <c r="H112" s="617"/>
      <c r="I112" s="551"/>
      <c r="J112" s="551"/>
      <c r="K112" s="551"/>
      <c r="L112" s="551"/>
      <c r="M112" s="551"/>
      <c r="N112" s="551"/>
      <c r="O112" s="551"/>
      <c r="P112" s="551"/>
      <c r="Q112" s="551"/>
      <c r="R112" s="551"/>
      <c r="S112" s="551"/>
      <c r="T112" s="551"/>
      <c r="U112" s="551"/>
      <c r="V112" s="551"/>
      <c r="W112" s="551"/>
      <c r="X112" s="101"/>
      <c r="Y112" s="551" t="s">
        <v>11</v>
      </c>
      <c r="Z112" s="551"/>
      <c r="AA112" s="551"/>
      <c r="AB112" s="551"/>
      <c r="AC112" s="619"/>
      <c r="AD112" s="619"/>
      <c r="AE112" s="619"/>
      <c r="AF112" s="619"/>
      <c r="AH112" s="17"/>
    </row>
    <row r="113" spans="4:34" ht="25.5" x14ac:dyDescent="0.25">
      <c r="D113" s="583" t="s">
        <v>13</v>
      </c>
      <c r="E113" s="583"/>
      <c r="F113" s="583"/>
      <c r="G113" s="583"/>
      <c r="H113" s="583"/>
      <c r="I113" s="830" t="s">
        <v>120</v>
      </c>
      <c r="J113" s="830"/>
      <c r="K113" s="830"/>
      <c r="L113" s="830"/>
      <c r="M113" s="830"/>
      <c r="N113" s="830"/>
      <c r="O113" s="830"/>
      <c r="P113" s="830"/>
      <c r="Q113" s="830"/>
      <c r="R113" s="830"/>
      <c r="S113" s="830"/>
      <c r="T113" s="830"/>
      <c r="U113" s="830"/>
      <c r="V113" s="830"/>
      <c r="W113" s="830"/>
      <c r="X113" s="830"/>
      <c r="Y113" s="830"/>
      <c r="Z113" s="830"/>
      <c r="AA113" s="830"/>
      <c r="AB113" s="830"/>
      <c r="AC113" s="830"/>
      <c r="AD113" s="830"/>
      <c r="AE113" s="830"/>
      <c r="AF113" s="830"/>
      <c r="AH113" s="17"/>
    </row>
    <row r="114" spans="4:34" x14ac:dyDescent="0.25">
      <c r="D114" s="115"/>
      <c r="E114" s="115"/>
      <c r="F114" s="115"/>
      <c r="G114" s="115"/>
      <c r="H114" s="101"/>
      <c r="I114" s="617"/>
      <c r="J114" s="617"/>
      <c r="K114" s="617"/>
      <c r="L114" s="617"/>
      <c r="M114" s="617"/>
      <c r="N114" s="617"/>
      <c r="O114" s="617"/>
      <c r="P114" s="617"/>
      <c r="Q114" s="617"/>
      <c r="R114" s="617"/>
      <c r="S114" s="617"/>
      <c r="T114" s="617"/>
      <c r="U114" s="617"/>
      <c r="V114" s="617"/>
      <c r="W114" s="617"/>
      <c r="X114" s="617"/>
      <c r="Y114" s="617"/>
      <c r="Z114" s="617"/>
      <c r="AA114" s="617"/>
      <c r="AB114" s="617"/>
      <c r="AC114" s="617"/>
      <c r="AD114" s="617"/>
      <c r="AE114" s="617"/>
      <c r="AF114" s="617"/>
      <c r="AH114" s="17"/>
    </row>
    <row r="115" spans="4:34" x14ac:dyDescent="0.25">
      <c r="D115" s="551" t="s">
        <v>14</v>
      </c>
      <c r="E115" s="551"/>
      <c r="F115" s="551"/>
      <c r="G115" s="551"/>
      <c r="H115" s="551"/>
      <c r="I115" s="831" t="s">
        <v>119</v>
      </c>
      <c r="J115" s="831"/>
      <c r="K115" s="831"/>
      <c r="L115" s="831"/>
      <c r="M115" s="831"/>
      <c r="N115" s="831"/>
      <c r="O115" s="831"/>
      <c r="P115" s="831"/>
      <c r="Q115" s="831"/>
      <c r="R115" s="831"/>
      <c r="S115" s="831"/>
      <c r="T115" s="831"/>
      <c r="U115" s="831"/>
      <c r="V115" s="831"/>
      <c r="W115" s="831"/>
      <c r="X115" s="831"/>
      <c r="Y115" s="831"/>
      <c r="Z115" s="831"/>
      <c r="AA115" s="831"/>
      <c r="AB115" s="831"/>
      <c r="AC115" s="831"/>
      <c r="AD115" s="831"/>
      <c r="AE115" s="831"/>
      <c r="AF115" s="831"/>
      <c r="AG115" s="831"/>
      <c r="AH115" s="17"/>
    </row>
    <row r="116" spans="4:34" ht="43.5" customHeight="1" x14ac:dyDescent="0.25">
      <c r="D116" s="115"/>
      <c r="E116" s="101"/>
      <c r="F116" s="101"/>
      <c r="G116" s="101"/>
      <c r="H116" s="101"/>
      <c r="I116" s="831"/>
      <c r="J116" s="831"/>
      <c r="K116" s="831"/>
      <c r="L116" s="831"/>
      <c r="M116" s="831"/>
      <c r="N116" s="831"/>
      <c r="O116" s="831"/>
      <c r="P116" s="831"/>
      <c r="Q116" s="831"/>
      <c r="R116" s="831"/>
      <c r="S116" s="831"/>
      <c r="T116" s="831"/>
      <c r="U116" s="831"/>
      <c r="V116" s="831"/>
      <c r="W116" s="831"/>
      <c r="X116" s="831"/>
      <c r="Y116" s="831"/>
      <c r="Z116" s="831"/>
      <c r="AA116" s="831"/>
      <c r="AB116" s="831"/>
      <c r="AC116" s="831"/>
      <c r="AD116" s="831"/>
      <c r="AE116" s="831"/>
      <c r="AF116" s="831"/>
      <c r="AG116" s="831"/>
      <c r="AH116" s="17"/>
    </row>
    <row r="117" spans="4:34" ht="15.75" x14ac:dyDescent="0.25">
      <c r="D117" s="114"/>
      <c r="E117" s="114"/>
      <c r="F117" s="114"/>
      <c r="G117" s="114"/>
      <c r="H117" s="114"/>
      <c r="I117" s="114"/>
      <c r="J117" s="114"/>
      <c r="K117" s="114"/>
      <c r="L117" s="641"/>
      <c r="M117" s="641"/>
      <c r="N117" s="641"/>
      <c r="O117" s="641"/>
      <c r="P117" s="641"/>
      <c r="Q117" s="641"/>
      <c r="R117" s="641"/>
      <c r="S117" s="641"/>
      <c r="T117" s="641"/>
      <c r="U117" s="641"/>
      <c r="V117" s="641"/>
      <c r="W117" s="641"/>
      <c r="X117" s="641"/>
      <c r="Y117" s="641"/>
      <c r="Z117" s="117"/>
      <c r="AA117" s="575"/>
      <c r="AB117" s="575"/>
      <c r="AC117" s="575"/>
      <c r="AD117" s="575"/>
      <c r="AE117" s="575"/>
      <c r="AF117" s="575"/>
      <c r="AG117" s="17"/>
      <c r="AH117" s="17"/>
    </row>
    <row r="118" spans="4:34" ht="15.75" x14ac:dyDescent="0.25">
      <c r="D118" s="586" t="s">
        <v>15</v>
      </c>
      <c r="E118" s="586"/>
      <c r="F118" s="586"/>
      <c r="G118" s="586"/>
      <c r="H118" s="586"/>
      <c r="I118" s="586"/>
      <c r="J118" s="586"/>
      <c r="K118" s="586"/>
      <c r="L118" s="586"/>
      <c r="M118" s="586"/>
      <c r="N118" s="586"/>
      <c r="O118" s="586"/>
      <c r="P118" s="586"/>
      <c r="Q118" s="586"/>
      <c r="R118" s="586"/>
      <c r="S118" s="586"/>
      <c r="T118" s="586"/>
      <c r="U118" s="586"/>
      <c r="V118" s="586"/>
      <c r="W118" s="586"/>
      <c r="X118" s="586"/>
      <c r="Y118" s="586"/>
      <c r="Z118" s="586"/>
      <c r="AA118" s="586"/>
      <c r="AB118" s="586"/>
      <c r="AC118" s="586"/>
      <c r="AD118" s="586"/>
      <c r="AE118" s="586"/>
      <c r="AF118" s="586"/>
      <c r="AH118" s="17"/>
    </row>
    <row r="119" spans="4:34" x14ac:dyDescent="0.25">
      <c r="D119" s="9"/>
      <c r="E119" s="587"/>
      <c r="F119" s="587"/>
      <c r="G119" s="587"/>
      <c r="H119" s="588" t="s">
        <v>39</v>
      </c>
      <c r="I119" s="588"/>
      <c r="J119" s="588"/>
      <c r="K119" s="587"/>
      <c r="L119" s="587"/>
      <c r="M119" s="587"/>
      <c r="N119" s="587"/>
      <c r="O119" s="587"/>
      <c r="P119" s="587"/>
      <c r="Q119" s="589"/>
      <c r="R119" s="589"/>
      <c r="S119" s="589"/>
      <c r="T119" s="589"/>
      <c r="U119" s="119"/>
      <c r="V119" s="590" t="s">
        <v>16</v>
      </c>
      <c r="W119" s="590"/>
      <c r="X119" s="590"/>
      <c r="Y119" s="101"/>
      <c r="Z119" s="101"/>
      <c r="AA119" s="591" t="s">
        <v>17</v>
      </c>
      <c r="AB119" s="591"/>
      <c r="AC119" s="591"/>
      <c r="AD119" s="591"/>
      <c r="AE119" s="591"/>
      <c r="AF119" s="591"/>
      <c r="AH119" s="17"/>
    </row>
    <row r="120" spans="4:34" x14ac:dyDescent="0.25">
      <c r="D120" s="123"/>
      <c r="E120" s="592"/>
      <c r="F120" s="593"/>
      <c r="G120" s="594"/>
      <c r="H120" s="592"/>
      <c r="I120" s="593"/>
      <c r="J120" s="594"/>
      <c r="K120" s="592"/>
      <c r="L120" s="593"/>
      <c r="M120" s="594"/>
      <c r="N120" s="592">
        <f>AJ126*3%</f>
        <v>0</v>
      </c>
      <c r="O120" s="593"/>
      <c r="P120" s="594"/>
      <c r="Q120" s="592"/>
      <c r="R120" s="593"/>
      <c r="S120" s="593"/>
      <c r="T120" s="594"/>
      <c r="U120" s="100"/>
      <c r="V120" s="595">
        <f>+X126*75%</f>
        <v>0</v>
      </c>
      <c r="W120" s="596"/>
      <c r="X120" s="597"/>
      <c r="Y120" s="132"/>
      <c r="Z120" s="15"/>
      <c r="AA120" s="592">
        <f>H120+V120</f>
        <v>0</v>
      </c>
      <c r="AB120" s="593"/>
      <c r="AC120" s="593"/>
      <c r="AD120" s="593"/>
      <c r="AE120" s="593"/>
      <c r="AF120" s="594"/>
      <c r="AH120" s="17"/>
    </row>
    <row r="121" spans="4:34" ht="15.75" x14ac:dyDescent="0.25">
      <c r="D121" s="116"/>
      <c r="E121" s="116"/>
      <c r="F121" s="116"/>
      <c r="G121" s="116"/>
      <c r="H121" s="100"/>
      <c r="I121" s="100"/>
      <c r="J121" s="100"/>
      <c r="K121" s="100" t="s">
        <v>63</v>
      </c>
      <c r="L121" s="100"/>
      <c r="M121" s="100"/>
      <c r="N121" s="100"/>
      <c r="O121" s="100"/>
      <c r="P121" s="100"/>
      <c r="Q121" s="100"/>
      <c r="R121" s="100"/>
      <c r="S121" s="100"/>
      <c r="T121" s="100"/>
      <c r="U121" s="666" t="s">
        <v>18</v>
      </c>
      <c r="V121" s="666"/>
      <c r="W121" s="666"/>
      <c r="X121" s="666"/>
      <c r="Y121" s="666"/>
      <c r="Z121" s="667"/>
      <c r="AA121" s="600">
        <f>+X133</f>
        <v>710358120</v>
      </c>
      <c r="AB121" s="601"/>
      <c r="AC121" s="601"/>
      <c r="AD121" s="601"/>
      <c r="AE121" s="601"/>
      <c r="AF121" s="602"/>
      <c r="AH121" s="17"/>
    </row>
    <row r="122" spans="4:34" x14ac:dyDescent="0.25">
      <c r="D122" s="9"/>
      <c r="E122" s="9"/>
      <c r="F122" s="9"/>
      <c r="G122" s="9"/>
      <c r="H122" s="668" t="s">
        <v>19</v>
      </c>
      <c r="I122" s="668"/>
      <c r="J122" s="668"/>
      <c r="K122" s="668"/>
      <c r="L122" s="668"/>
      <c r="M122" s="668"/>
      <c r="N122" s="668"/>
      <c r="O122" s="668"/>
      <c r="P122" s="668"/>
      <c r="Q122" s="668"/>
      <c r="R122" s="668"/>
      <c r="S122" s="668"/>
      <c r="T122" s="668"/>
      <c r="U122" s="668"/>
      <c r="V122" s="668"/>
      <c r="W122" s="668"/>
      <c r="X122" s="658"/>
      <c r="Y122" s="658"/>
      <c r="Z122" s="658"/>
      <c r="AA122" s="658"/>
      <c r="AB122" s="658"/>
      <c r="AC122" s="658"/>
      <c r="AD122" s="658"/>
      <c r="AE122" s="16"/>
      <c r="AF122" s="16"/>
      <c r="AH122" s="17"/>
    </row>
    <row r="123" spans="4:34" x14ac:dyDescent="0.25">
      <c r="D123" s="9"/>
      <c r="E123" s="9"/>
      <c r="F123" s="9"/>
      <c r="G123" s="9"/>
      <c r="H123" s="653" t="s">
        <v>20</v>
      </c>
      <c r="I123" s="654"/>
      <c r="J123" s="653" t="s">
        <v>21</v>
      </c>
      <c r="K123" s="654"/>
      <c r="L123" s="653" t="s">
        <v>22</v>
      </c>
      <c r="M123" s="654"/>
      <c r="N123" s="653" t="s">
        <v>55</v>
      </c>
      <c r="O123" s="654"/>
      <c r="P123" s="653" t="s">
        <v>23</v>
      </c>
      <c r="Q123" s="654"/>
      <c r="R123" s="653" t="s">
        <v>24</v>
      </c>
      <c r="S123" s="654"/>
      <c r="T123" s="653" t="s">
        <v>25</v>
      </c>
      <c r="U123" s="654"/>
      <c r="V123" s="694" t="s">
        <v>26</v>
      </c>
      <c r="W123" s="695"/>
      <c r="X123" s="39" t="s">
        <v>56</v>
      </c>
      <c r="Y123" s="696" t="s">
        <v>27</v>
      </c>
      <c r="Z123" s="697"/>
      <c r="AA123" s="697"/>
      <c r="AB123" s="697"/>
      <c r="AC123" s="697"/>
      <c r="AD123" s="698"/>
      <c r="AE123" s="16"/>
      <c r="AF123" s="16"/>
      <c r="AH123" s="17"/>
    </row>
    <row r="124" spans="4:34" ht="15.75" x14ac:dyDescent="0.25">
      <c r="D124" s="9"/>
      <c r="E124" s="9"/>
      <c r="F124" s="9"/>
      <c r="G124" s="9"/>
      <c r="H124" s="562"/>
      <c r="I124" s="563"/>
      <c r="J124" s="562"/>
      <c r="K124" s="563"/>
      <c r="L124" s="562"/>
      <c r="M124" s="563"/>
      <c r="N124" s="562"/>
      <c r="O124" s="563"/>
      <c r="P124" s="562" t="s">
        <v>61</v>
      </c>
      <c r="Q124" s="563"/>
      <c r="R124" s="562" t="s">
        <v>35</v>
      </c>
      <c r="S124" s="563"/>
      <c r="T124" s="562" t="s">
        <v>35</v>
      </c>
      <c r="U124" s="563"/>
      <c r="V124" s="562" t="s">
        <v>28</v>
      </c>
      <c r="W124" s="563"/>
      <c r="X124" s="40"/>
      <c r="Y124" s="580">
        <f>253596000+101438400</f>
        <v>355034400</v>
      </c>
      <c r="Z124" s="581"/>
      <c r="AA124" s="581"/>
      <c r="AB124" s="581"/>
      <c r="AC124" s="581"/>
      <c r="AD124" s="582"/>
      <c r="AE124" s="16"/>
      <c r="AF124" s="16"/>
      <c r="AH124" s="17"/>
    </row>
    <row r="125" spans="4:34" ht="15.75" x14ac:dyDescent="0.25">
      <c r="D125" s="9"/>
      <c r="E125" s="9"/>
      <c r="F125" s="9"/>
      <c r="G125" s="9"/>
      <c r="H125" s="562"/>
      <c r="I125" s="563"/>
      <c r="J125" s="562"/>
      <c r="K125" s="563"/>
      <c r="L125" s="562"/>
      <c r="M125" s="563"/>
      <c r="N125" s="562"/>
      <c r="O125" s="563"/>
      <c r="P125" s="562" t="s">
        <v>61</v>
      </c>
      <c r="Q125" s="563"/>
      <c r="R125" s="562" t="s">
        <v>35</v>
      </c>
      <c r="S125" s="563"/>
      <c r="T125" s="562" t="s">
        <v>76</v>
      </c>
      <c r="U125" s="563"/>
      <c r="V125" s="562" t="s">
        <v>28</v>
      </c>
      <c r="W125" s="563"/>
      <c r="X125" s="41"/>
      <c r="Y125" s="580">
        <f>34332000+13164000+18998400</f>
        <v>66494400</v>
      </c>
      <c r="Z125" s="581"/>
      <c r="AA125" s="581"/>
      <c r="AB125" s="581"/>
      <c r="AC125" s="581"/>
      <c r="AD125" s="582"/>
      <c r="AE125" s="16"/>
      <c r="AF125" s="16"/>
      <c r="AH125" s="17"/>
    </row>
    <row r="126" spans="4:34" ht="15.75" x14ac:dyDescent="0.25">
      <c r="D126" s="9"/>
      <c r="E126" s="9"/>
      <c r="F126" s="9"/>
      <c r="G126" s="9"/>
      <c r="H126" s="562"/>
      <c r="I126" s="563"/>
      <c r="J126" s="562"/>
      <c r="K126" s="563"/>
      <c r="L126" s="562"/>
      <c r="M126" s="563"/>
      <c r="N126" s="562"/>
      <c r="O126" s="563"/>
      <c r="P126" s="562" t="s">
        <v>61</v>
      </c>
      <c r="Q126" s="563"/>
      <c r="R126" s="562" t="s">
        <v>59</v>
      </c>
      <c r="S126" s="563"/>
      <c r="T126" s="562" t="s">
        <v>45</v>
      </c>
      <c r="U126" s="563"/>
      <c r="V126" s="562" t="s">
        <v>28</v>
      </c>
      <c r="W126" s="563"/>
      <c r="X126" s="41"/>
      <c r="Y126" s="580">
        <v>232182600</v>
      </c>
      <c r="Z126" s="581"/>
      <c r="AA126" s="581"/>
      <c r="AB126" s="581"/>
      <c r="AC126" s="581"/>
      <c r="AD126" s="582"/>
      <c r="AE126" s="16" t="s">
        <v>44</v>
      </c>
      <c r="AF126" s="16"/>
      <c r="AH126" s="17"/>
    </row>
    <row r="127" spans="4:34" ht="15.75" x14ac:dyDescent="0.25">
      <c r="D127" s="9"/>
      <c r="E127" s="9"/>
      <c r="F127" s="9"/>
      <c r="G127" s="9"/>
      <c r="H127" s="562"/>
      <c r="I127" s="563"/>
      <c r="J127" s="562"/>
      <c r="K127" s="563"/>
      <c r="L127" s="562"/>
      <c r="M127" s="563"/>
      <c r="N127" s="562"/>
      <c r="O127" s="563"/>
      <c r="P127" s="529" t="s">
        <v>61</v>
      </c>
      <c r="Q127" s="530"/>
      <c r="R127" s="562" t="s">
        <v>59</v>
      </c>
      <c r="S127" s="563"/>
      <c r="T127" s="529" t="s">
        <v>37</v>
      </c>
      <c r="U127" s="530"/>
      <c r="V127" s="529" t="s">
        <v>28</v>
      </c>
      <c r="W127" s="530"/>
      <c r="X127" s="30"/>
      <c r="Y127" s="531">
        <v>56646720</v>
      </c>
      <c r="Z127" s="532"/>
      <c r="AA127" s="532"/>
      <c r="AB127" s="532"/>
      <c r="AC127" s="532"/>
      <c r="AD127" s="533"/>
      <c r="AE127" s="16"/>
      <c r="AF127" s="16"/>
      <c r="AH127" s="17"/>
    </row>
    <row r="128" spans="4:34" ht="15.75" x14ac:dyDescent="0.25">
      <c r="D128" s="9"/>
      <c r="E128" s="9"/>
      <c r="F128" s="9"/>
      <c r="G128" s="9"/>
      <c r="H128" s="562"/>
      <c r="I128" s="563"/>
      <c r="J128" s="562"/>
      <c r="K128" s="563"/>
      <c r="L128" s="562"/>
      <c r="M128" s="563"/>
      <c r="N128" s="562"/>
      <c r="O128" s="563"/>
      <c r="P128" s="529"/>
      <c r="Q128" s="530"/>
      <c r="R128" s="562"/>
      <c r="S128" s="563"/>
      <c r="T128" s="529"/>
      <c r="U128" s="530"/>
      <c r="V128" s="529"/>
      <c r="W128" s="530"/>
      <c r="X128" s="30"/>
      <c r="Y128" s="826"/>
      <c r="Z128" s="827"/>
      <c r="AA128" s="827"/>
      <c r="AB128" s="827"/>
      <c r="AC128" s="827"/>
      <c r="AD128" s="828"/>
      <c r="AE128" s="16"/>
      <c r="AF128" s="16"/>
      <c r="AH128" s="17"/>
    </row>
    <row r="129" spans="4:34" ht="15.75" x14ac:dyDescent="0.25">
      <c r="D129" s="9"/>
      <c r="E129" s="9"/>
      <c r="F129" s="9"/>
      <c r="G129" s="9"/>
      <c r="H129" s="562"/>
      <c r="I129" s="563"/>
      <c r="J129" s="562"/>
      <c r="K129" s="563"/>
      <c r="L129" s="562"/>
      <c r="M129" s="563"/>
      <c r="N129" s="562"/>
      <c r="O129" s="563"/>
      <c r="P129" s="529"/>
      <c r="Q129" s="530"/>
      <c r="R129" s="562"/>
      <c r="S129" s="563"/>
      <c r="T129" s="529"/>
      <c r="U129" s="530"/>
      <c r="V129" s="529"/>
      <c r="W129" s="530"/>
      <c r="X129" s="30"/>
      <c r="Y129" s="826"/>
      <c r="Z129" s="827"/>
      <c r="AA129" s="827"/>
      <c r="AB129" s="827"/>
      <c r="AC129" s="827"/>
      <c r="AD129" s="828"/>
      <c r="AE129" s="16"/>
      <c r="AF129" s="16"/>
      <c r="AH129" s="17"/>
    </row>
    <row r="130" spans="4:34" ht="15.75" x14ac:dyDescent="0.25">
      <c r="D130" s="9"/>
      <c r="E130" s="9"/>
      <c r="F130" s="9"/>
      <c r="G130" s="9"/>
      <c r="H130" s="529"/>
      <c r="I130" s="530"/>
      <c r="J130" s="529"/>
      <c r="K130" s="530"/>
      <c r="L130" s="529"/>
      <c r="M130" s="530"/>
      <c r="N130" s="529"/>
      <c r="O130" s="530"/>
      <c r="P130" s="529"/>
      <c r="Q130" s="530"/>
      <c r="R130" s="529"/>
      <c r="S130" s="530"/>
      <c r="T130" s="529"/>
      <c r="U130" s="530"/>
      <c r="V130" s="529"/>
      <c r="W130" s="530"/>
      <c r="X130" s="30"/>
      <c r="Y130" s="30"/>
      <c r="Z130" s="33"/>
      <c r="AA130" s="33"/>
      <c r="AB130" s="33"/>
      <c r="AC130" s="33"/>
      <c r="AD130" s="34"/>
      <c r="AE130" s="16"/>
      <c r="AF130" s="16"/>
      <c r="AH130" s="17"/>
    </row>
    <row r="131" spans="4:34" ht="15.75" x14ac:dyDescent="0.25">
      <c r="D131" s="9"/>
      <c r="E131" s="9"/>
      <c r="F131" s="9"/>
      <c r="G131" s="9"/>
      <c r="H131" s="529"/>
      <c r="I131" s="530"/>
      <c r="J131" s="529"/>
      <c r="K131" s="530"/>
      <c r="L131" s="529"/>
      <c r="M131" s="530"/>
      <c r="N131" s="529"/>
      <c r="O131" s="530"/>
      <c r="P131" s="529"/>
      <c r="Q131" s="530"/>
      <c r="R131" s="529"/>
      <c r="S131" s="530"/>
      <c r="T131" s="529"/>
      <c r="U131" s="530"/>
      <c r="V131" s="529"/>
      <c r="W131" s="530"/>
      <c r="X131" s="30"/>
      <c r="Y131" s="30"/>
      <c r="Z131" s="33"/>
      <c r="AA131" s="33"/>
      <c r="AB131" s="33"/>
      <c r="AC131" s="33"/>
      <c r="AD131" s="34"/>
      <c r="AE131" s="16"/>
      <c r="AF131" s="16"/>
      <c r="AH131" s="17"/>
    </row>
    <row r="132" spans="4:34" ht="15.75" x14ac:dyDescent="0.25">
      <c r="D132" s="9"/>
      <c r="E132" s="9"/>
      <c r="F132" s="9"/>
      <c r="G132" s="9"/>
      <c r="H132" s="529"/>
      <c r="I132" s="530"/>
      <c r="J132" s="529"/>
      <c r="K132" s="530"/>
      <c r="L132" s="529"/>
      <c r="M132" s="530"/>
      <c r="N132" s="529"/>
      <c r="O132" s="530"/>
      <c r="P132" s="529"/>
      <c r="Q132" s="530"/>
      <c r="R132" s="529"/>
      <c r="S132" s="530"/>
      <c r="T132" s="529"/>
      <c r="U132" s="530"/>
      <c r="V132" s="529"/>
      <c r="W132" s="530"/>
      <c r="X132" s="30"/>
      <c r="Y132" s="30"/>
      <c r="Z132" s="33"/>
      <c r="AA132" s="33"/>
      <c r="AB132" s="33"/>
      <c r="AC132" s="33"/>
      <c r="AD132" s="34"/>
      <c r="AE132" s="16"/>
      <c r="AF132" s="16"/>
      <c r="AH132" s="17"/>
    </row>
    <row r="133" spans="4:34" ht="16.5" thickBot="1" x14ac:dyDescent="0.3">
      <c r="D133" s="9"/>
      <c r="E133" s="9"/>
      <c r="F133" s="9"/>
      <c r="G133" s="9"/>
      <c r="H133" s="534"/>
      <c r="I133" s="535"/>
      <c r="J133" s="534"/>
      <c r="K133" s="535"/>
      <c r="L133" s="534"/>
      <c r="M133" s="535"/>
      <c r="N133" s="534"/>
      <c r="O133" s="535"/>
      <c r="P133" s="534"/>
      <c r="Q133" s="535"/>
      <c r="R133" s="536"/>
      <c r="S133" s="537"/>
      <c r="T133" s="538" t="s">
        <v>29</v>
      </c>
      <c r="U133" s="539"/>
      <c r="V133" s="539"/>
      <c r="W133" s="540"/>
      <c r="X133" s="541">
        <f>SUM(Y124:AD132)</f>
        <v>710358120</v>
      </c>
      <c r="Y133" s="542"/>
      <c r="Z133" s="542"/>
      <c r="AA133" s="542"/>
      <c r="AB133" s="542"/>
      <c r="AC133" s="542"/>
      <c r="AD133" s="543"/>
      <c r="AE133" s="9"/>
      <c r="AF133" s="36"/>
      <c r="AH133" s="17"/>
    </row>
    <row r="134" spans="4:34" ht="15.75" thickBot="1" x14ac:dyDescent="0.3">
      <c r="D134" s="9"/>
      <c r="E134" s="9"/>
      <c r="F134" s="9"/>
      <c r="G134" s="544" t="s">
        <v>30</v>
      </c>
      <c r="H134" s="545"/>
      <c r="I134" s="545"/>
      <c r="J134" s="545"/>
      <c r="K134" s="545"/>
      <c r="L134" s="545"/>
      <c r="M134" s="545"/>
      <c r="N134" s="545"/>
      <c r="O134" s="545"/>
      <c r="P134" s="545"/>
      <c r="Q134" s="545"/>
      <c r="R134" s="546"/>
      <c r="S134" s="22"/>
      <c r="T134" s="544" t="s">
        <v>31</v>
      </c>
      <c r="U134" s="545"/>
      <c r="V134" s="545"/>
      <c r="W134" s="545"/>
      <c r="X134" s="545"/>
      <c r="Y134" s="545"/>
      <c r="Z134" s="545"/>
      <c r="AA134" s="545"/>
      <c r="AB134" s="545"/>
      <c r="AC134" s="545"/>
      <c r="AD134" s="545"/>
      <c r="AE134" s="546"/>
      <c r="AF134" s="16"/>
      <c r="AH134" s="17"/>
    </row>
    <row r="135" spans="4:34" x14ac:dyDescent="0.25">
      <c r="D135" s="123"/>
      <c r="E135" s="123"/>
      <c r="F135" s="123"/>
      <c r="G135" s="547"/>
      <c r="H135" s="548"/>
      <c r="I135" s="548"/>
      <c r="J135" s="548"/>
      <c r="K135" s="548"/>
      <c r="L135" s="548"/>
      <c r="M135" s="548"/>
      <c r="N135" s="548"/>
      <c r="O135" s="548"/>
      <c r="P135" s="548"/>
      <c r="Q135" s="548"/>
      <c r="R135" s="549"/>
      <c r="S135" s="101"/>
      <c r="T135" s="547"/>
      <c r="U135" s="548"/>
      <c r="V135" s="548"/>
      <c r="W135" s="548"/>
      <c r="X135" s="548"/>
      <c r="Y135" s="548"/>
      <c r="Z135" s="548"/>
      <c r="AA135" s="548"/>
      <c r="AB135" s="548"/>
      <c r="AC135" s="548"/>
      <c r="AD135" s="548"/>
      <c r="AE135" s="549"/>
      <c r="AF135" s="15"/>
      <c r="AH135" s="17"/>
    </row>
    <row r="136" spans="4:34" x14ac:dyDescent="0.25">
      <c r="D136" s="123"/>
      <c r="E136" s="123"/>
      <c r="F136" s="123"/>
      <c r="G136" s="550"/>
      <c r="H136" s="551"/>
      <c r="I136" s="551"/>
      <c r="J136" s="551"/>
      <c r="K136" s="551"/>
      <c r="L136" s="551"/>
      <c r="M136" s="551"/>
      <c r="N136" s="551"/>
      <c r="O136" s="551"/>
      <c r="P136" s="551"/>
      <c r="Q136" s="551"/>
      <c r="R136" s="552"/>
      <c r="S136" s="101"/>
      <c r="T136" s="550"/>
      <c r="U136" s="551"/>
      <c r="V136" s="551"/>
      <c r="W136" s="551"/>
      <c r="X136" s="551"/>
      <c r="Y136" s="551"/>
      <c r="Z136" s="551"/>
      <c r="AA136" s="551"/>
      <c r="AB136" s="551"/>
      <c r="AC136" s="551"/>
      <c r="AD136" s="551"/>
      <c r="AE136" s="552"/>
      <c r="AF136" s="15"/>
      <c r="AH136" s="17"/>
    </row>
    <row r="137" spans="4:34" x14ac:dyDescent="0.25">
      <c r="D137" s="123"/>
      <c r="E137" s="123"/>
      <c r="F137" s="123"/>
      <c r="G137" s="550"/>
      <c r="H137" s="551"/>
      <c r="I137" s="551"/>
      <c r="J137" s="551"/>
      <c r="K137" s="551"/>
      <c r="L137" s="551"/>
      <c r="M137" s="551"/>
      <c r="N137" s="551"/>
      <c r="O137" s="551"/>
      <c r="P137" s="551"/>
      <c r="Q137" s="551"/>
      <c r="R137" s="552"/>
      <c r="S137" s="101"/>
      <c r="T137" s="550"/>
      <c r="U137" s="551"/>
      <c r="V137" s="551"/>
      <c r="W137" s="551"/>
      <c r="X137" s="551"/>
      <c r="Y137" s="551"/>
      <c r="Z137" s="551"/>
      <c r="AA137" s="551"/>
      <c r="AB137" s="551"/>
      <c r="AC137" s="551"/>
      <c r="AD137" s="551"/>
      <c r="AE137" s="552"/>
      <c r="AF137" s="15"/>
      <c r="AH137" s="17"/>
    </row>
    <row r="138" spans="4:34" ht="15.75" thickBot="1" x14ac:dyDescent="0.3">
      <c r="D138" s="123"/>
      <c r="E138" s="123"/>
      <c r="F138" s="123"/>
      <c r="G138" s="553"/>
      <c r="H138" s="554"/>
      <c r="I138" s="554"/>
      <c r="J138" s="554"/>
      <c r="K138" s="554"/>
      <c r="L138" s="554"/>
      <c r="M138" s="554"/>
      <c r="N138" s="554"/>
      <c r="O138" s="554"/>
      <c r="P138" s="554"/>
      <c r="Q138" s="554"/>
      <c r="R138" s="555"/>
      <c r="S138" s="101"/>
      <c r="T138" s="553"/>
      <c r="U138" s="554"/>
      <c r="V138" s="554"/>
      <c r="W138" s="554"/>
      <c r="X138" s="554"/>
      <c r="Y138" s="554"/>
      <c r="Z138" s="554"/>
      <c r="AA138" s="554"/>
      <c r="AB138" s="554"/>
      <c r="AC138" s="554"/>
      <c r="AD138" s="554"/>
      <c r="AE138" s="555"/>
      <c r="AF138" s="15"/>
      <c r="AH138" s="17"/>
    </row>
    <row r="139" spans="4:34" ht="15.75" thickBot="1" x14ac:dyDescent="0.3">
      <c r="D139" s="123"/>
      <c r="E139" s="123"/>
      <c r="F139" s="123"/>
      <c r="G139" s="517" t="s">
        <v>32</v>
      </c>
      <c r="H139" s="518"/>
      <c r="I139" s="518"/>
      <c r="J139" s="643">
        <v>44176</v>
      </c>
      <c r="K139" s="643"/>
      <c r="L139" s="643"/>
      <c r="M139" s="643"/>
      <c r="N139" s="643"/>
      <c r="O139" s="643"/>
      <c r="P139" s="643"/>
      <c r="Q139" s="643"/>
      <c r="R139" s="644"/>
      <c r="S139" s="101"/>
      <c r="T139" s="517" t="s">
        <v>32</v>
      </c>
      <c r="U139" s="518"/>
      <c r="V139" s="518"/>
      <c r="W139" s="521"/>
      <c r="X139" s="521"/>
      <c r="Y139" s="521"/>
      <c r="Z139" s="521"/>
      <c r="AA139" s="521"/>
      <c r="AB139" s="521"/>
      <c r="AC139" s="521"/>
      <c r="AD139" s="521"/>
      <c r="AE139" s="522"/>
      <c r="AF139" s="15"/>
      <c r="AH139" s="17"/>
    </row>
    <row r="140" spans="4:34" ht="15.75" thickBot="1" x14ac:dyDescent="0.3">
      <c r="D140" s="123"/>
      <c r="E140" s="123"/>
      <c r="F140" s="123"/>
      <c r="G140" s="523" t="s">
        <v>33</v>
      </c>
      <c r="H140" s="524"/>
      <c r="I140" s="524"/>
      <c r="J140" s="524"/>
      <c r="K140" s="524"/>
      <c r="L140" s="524"/>
      <c r="M140" s="524"/>
      <c r="N140" s="524"/>
      <c r="O140" s="524"/>
      <c r="P140" s="524"/>
      <c r="Q140" s="524"/>
      <c r="R140" s="525"/>
      <c r="T140" s="523" t="s">
        <v>34</v>
      </c>
      <c r="U140" s="524"/>
      <c r="V140" s="524"/>
      <c r="W140" s="524"/>
      <c r="X140" s="524"/>
      <c r="Y140" s="524"/>
      <c r="Z140" s="524"/>
      <c r="AA140" s="524"/>
      <c r="AB140" s="524"/>
      <c r="AC140" s="524"/>
      <c r="AD140" s="524"/>
      <c r="AE140" s="525"/>
      <c r="AF140" s="15"/>
      <c r="AH140" s="17"/>
    </row>
    <row r="141" spans="4:34" x14ac:dyDescent="0.25">
      <c r="D141" s="123"/>
      <c r="E141" s="123"/>
      <c r="F141" s="123"/>
      <c r="G141" s="526"/>
      <c r="H141" s="527"/>
      <c r="I141" s="527"/>
      <c r="J141" s="527"/>
      <c r="K141" s="527"/>
      <c r="L141" s="527"/>
      <c r="M141" s="527"/>
      <c r="N141" s="527"/>
      <c r="O141" s="527"/>
      <c r="P141" s="527"/>
      <c r="Q141" s="527"/>
      <c r="R141" s="528"/>
      <c r="T141" s="526"/>
      <c r="U141" s="527"/>
      <c r="V141" s="527"/>
      <c r="W141" s="527"/>
      <c r="X141" s="527"/>
      <c r="Y141" s="527"/>
      <c r="Z141" s="527"/>
      <c r="AA141" s="527"/>
      <c r="AB141" s="527"/>
      <c r="AC141" s="527"/>
      <c r="AD141" s="527"/>
      <c r="AE141" s="528"/>
      <c r="AF141" s="15"/>
      <c r="AH141" s="17"/>
    </row>
    <row r="142" spans="4:34" x14ac:dyDescent="0.25">
      <c r="D142" s="123"/>
      <c r="E142" s="123"/>
      <c r="F142" s="123"/>
      <c r="G142" s="556"/>
      <c r="H142" s="557"/>
      <c r="I142" s="557"/>
      <c r="J142" s="557"/>
      <c r="K142" s="557"/>
      <c r="L142" s="557"/>
      <c r="M142" s="557"/>
      <c r="N142" s="557"/>
      <c r="O142" s="557"/>
      <c r="P142" s="557"/>
      <c r="Q142" s="557"/>
      <c r="R142" s="558"/>
      <c r="T142" s="556"/>
      <c r="U142" s="557"/>
      <c r="V142" s="557"/>
      <c r="W142" s="557"/>
      <c r="X142" s="557"/>
      <c r="Y142" s="557"/>
      <c r="Z142" s="557"/>
      <c r="AA142" s="557"/>
      <c r="AB142" s="557"/>
      <c r="AC142" s="557"/>
      <c r="AD142" s="557"/>
      <c r="AE142" s="558"/>
      <c r="AF142" s="123"/>
      <c r="AH142" s="17"/>
    </row>
    <row r="143" spans="4:34" x14ac:dyDescent="0.25">
      <c r="D143" s="123"/>
      <c r="E143" s="123"/>
      <c r="F143" s="123"/>
      <c r="G143" s="556"/>
      <c r="H143" s="557"/>
      <c r="I143" s="557"/>
      <c r="J143" s="557"/>
      <c r="K143" s="557"/>
      <c r="L143" s="557"/>
      <c r="M143" s="557"/>
      <c r="N143" s="557"/>
      <c r="O143" s="557"/>
      <c r="P143" s="557"/>
      <c r="Q143" s="557"/>
      <c r="R143" s="558"/>
      <c r="T143" s="556"/>
      <c r="U143" s="557"/>
      <c r="V143" s="557"/>
      <c r="W143" s="557"/>
      <c r="X143" s="557"/>
      <c r="Y143" s="557"/>
      <c r="Z143" s="557"/>
      <c r="AA143" s="557"/>
      <c r="AB143" s="557"/>
      <c r="AC143" s="557"/>
      <c r="AD143" s="557"/>
      <c r="AE143" s="558"/>
      <c r="AF143" s="123"/>
      <c r="AH143" s="17"/>
    </row>
    <row r="144" spans="4:34" ht="15.75" thickBot="1" x14ac:dyDescent="0.3">
      <c r="D144" s="123"/>
      <c r="E144" s="123"/>
      <c r="F144" s="123"/>
      <c r="G144" s="559"/>
      <c r="H144" s="560"/>
      <c r="I144" s="560"/>
      <c r="J144" s="560"/>
      <c r="K144" s="560"/>
      <c r="L144" s="560"/>
      <c r="M144" s="560"/>
      <c r="N144" s="560"/>
      <c r="O144" s="560"/>
      <c r="P144" s="560"/>
      <c r="Q144" s="560"/>
      <c r="R144" s="561"/>
      <c r="T144" s="559"/>
      <c r="U144" s="560"/>
      <c r="V144" s="560"/>
      <c r="W144" s="560"/>
      <c r="X144" s="560"/>
      <c r="Y144" s="560"/>
      <c r="Z144" s="560"/>
      <c r="AA144" s="560"/>
      <c r="AB144" s="560"/>
      <c r="AC144" s="560"/>
      <c r="AD144" s="560"/>
      <c r="AE144" s="561"/>
      <c r="AF144" s="123"/>
      <c r="AH144" s="17"/>
    </row>
    <row r="145" spans="4:34" ht="15.75" thickBot="1" x14ac:dyDescent="0.3">
      <c r="D145" s="123"/>
      <c r="E145" s="123"/>
      <c r="F145" s="101"/>
      <c r="G145" s="517" t="s">
        <v>32</v>
      </c>
      <c r="H145" s="518"/>
      <c r="I145" s="518"/>
      <c r="J145" s="521"/>
      <c r="K145" s="521"/>
      <c r="L145" s="521"/>
      <c r="M145" s="521"/>
      <c r="N145" s="521"/>
      <c r="O145" s="521"/>
      <c r="P145" s="521"/>
      <c r="Q145" s="521"/>
      <c r="R145" s="522"/>
      <c r="T145" s="517" t="s">
        <v>32</v>
      </c>
      <c r="U145" s="518"/>
      <c r="V145" s="518"/>
      <c r="W145" s="521"/>
      <c r="X145" s="521"/>
      <c r="Y145" s="521"/>
      <c r="Z145" s="521"/>
      <c r="AA145" s="521"/>
      <c r="AB145" s="521"/>
      <c r="AC145" s="521"/>
      <c r="AD145" s="521"/>
      <c r="AE145" s="522"/>
      <c r="AF145" s="123"/>
      <c r="AH145" s="17"/>
    </row>
    <row r="146" spans="4:34" x14ac:dyDescent="0.25"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17"/>
    </row>
    <row r="147" spans="4:34" x14ac:dyDescent="0.25">
      <c r="D147" s="1"/>
      <c r="E147" s="620" t="s">
        <v>36</v>
      </c>
      <c r="F147" s="620"/>
      <c r="G147" s="620"/>
      <c r="H147" s="620"/>
      <c r="I147" s="620"/>
      <c r="J147" s="620"/>
      <c r="K147" s="620"/>
      <c r="L147" s="620"/>
      <c r="M147" s="620"/>
      <c r="N147" s="620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7"/>
    </row>
    <row r="148" spans="4:34" x14ac:dyDescent="0.25">
      <c r="D148" s="122"/>
      <c r="E148" s="620" t="s">
        <v>0</v>
      </c>
      <c r="F148" s="620"/>
      <c r="G148" s="620"/>
      <c r="H148" s="620"/>
      <c r="I148" s="620"/>
      <c r="J148" s="620"/>
      <c r="K148" s="620"/>
      <c r="L148" s="620"/>
      <c r="M148" s="620"/>
      <c r="N148" s="620"/>
      <c r="O148" s="10"/>
      <c r="P148" s="114"/>
      <c r="Q148" s="114"/>
      <c r="R148" s="114"/>
      <c r="S148" s="114"/>
      <c r="T148" s="114"/>
      <c r="U148" s="114"/>
      <c r="V148" s="114"/>
      <c r="W148" s="9"/>
      <c r="X148" s="9"/>
      <c r="Y148" s="123"/>
      <c r="Z148" s="9"/>
      <c r="AA148" s="9"/>
      <c r="AB148" s="9"/>
      <c r="AC148" s="9"/>
      <c r="AD148" s="9"/>
      <c r="AE148" s="9"/>
      <c r="AF148" s="9"/>
      <c r="AG148" s="37"/>
      <c r="AH148" s="17"/>
    </row>
    <row r="149" spans="4:34" x14ac:dyDescent="0.25">
      <c r="D149" s="620" t="s">
        <v>1</v>
      </c>
      <c r="E149" s="620"/>
      <c r="F149" s="620"/>
      <c r="G149" s="620"/>
      <c r="H149" s="620"/>
      <c r="I149" s="620"/>
      <c r="J149" s="620"/>
      <c r="K149" s="620"/>
      <c r="L149" s="620"/>
      <c r="M149" s="620"/>
      <c r="N149" s="620"/>
      <c r="O149" s="10"/>
      <c r="P149" s="11"/>
      <c r="Q149" s="11"/>
      <c r="R149" s="123"/>
      <c r="S149" s="101"/>
      <c r="T149" s="101"/>
      <c r="U149" s="101"/>
      <c r="V149" s="583" t="s">
        <v>2</v>
      </c>
      <c r="W149" s="583"/>
      <c r="X149" s="583"/>
      <c r="Y149" s="12" t="s">
        <v>112</v>
      </c>
      <c r="Z149" s="119" t="s">
        <v>46</v>
      </c>
      <c r="AA149" s="621" t="s">
        <v>108</v>
      </c>
      <c r="AB149" s="621"/>
      <c r="AC149" s="621"/>
      <c r="AD149" s="119" t="s">
        <v>3</v>
      </c>
      <c r="AE149" s="622">
        <v>2020</v>
      </c>
      <c r="AF149" s="622"/>
      <c r="AG149" s="37"/>
      <c r="AH149" s="17"/>
    </row>
    <row r="150" spans="4:34" x14ac:dyDescent="0.25">
      <c r="D150" s="620" t="s">
        <v>4</v>
      </c>
      <c r="E150" s="620"/>
      <c r="F150" s="620"/>
      <c r="G150" s="620"/>
      <c r="H150" s="620"/>
      <c r="I150" s="620"/>
      <c r="J150" s="620"/>
      <c r="K150" s="620"/>
      <c r="L150" s="620"/>
      <c r="M150" s="620"/>
      <c r="N150" s="620"/>
      <c r="O150" s="10"/>
      <c r="P150" s="114"/>
      <c r="Q150" s="119"/>
      <c r="R150" s="119"/>
      <c r="S150" s="119"/>
      <c r="T150" s="119"/>
      <c r="U150" s="119"/>
      <c r="V150" s="119"/>
      <c r="W150" s="119"/>
      <c r="X150" s="119"/>
      <c r="Y150" s="101"/>
      <c r="Z150" s="119"/>
      <c r="AA150" s="9"/>
      <c r="AB150" s="9"/>
      <c r="AC150" s="9"/>
      <c r="AD150" s="9"/>
      <c r="AE150" s="9"/>
      <c r="AF150" s="9"/>
      <c r="AG150" s="37"/>
      <c r="AH150" s="17"/>
    </row>
    <row r="151" spans="4:34" ht="15.75" x14ac:dyDescent="0.25">
      <c r="D151" s="623" t="s">
        <v>5</v>
      </c>
      <c r="E151" s="623"/>
      <c r="F151" s="623"/>
      <c r="G151" s="623"/>
      <c r="H151" s="623"/>
      <c r="I151" s="623"/>
      <c r="J151" s="623"/>
      <c r="K151" s="623"/>
      <c r="L151" s="623"/>
      <c r="M151" s="623"/>
      <c r="N151" s="623"/>
      <c r="O151" s="10"/>
      <c r="P151" s="114"/>
      <c r="Q151" s="114"/>
      <c r="R151" s="114"/>
      <c r="S151" s="114"/>
      <c r="T151" s="114"/>
      <c r="U151" s="114"/>
      <c r="V151" s="114"/>
      <c r="W151" s="9"/>
      <c r="X151" s="9"/>
      <c r="Y151" s="123"/>
      <c r="Z151" s="9"/>
      <c r="AA151" s="9"/>
      <c r="AB151" s="9"/>
      <c r="AC151" s="9"/>
      <c r="AD151" s="9"/>
      <c r="AE151" s="9"/>
      <c r="AF151" s="9"/>
      <c r="AG151" s="37"/>
      <c r="AH151" s="17"/>
    </row>
    <row r="152" spans="4:34" ht="18" x14ac:dyDescent="0.25">
      <c r="D152" s="633"/>
      <c r="E152" s="633"/>
      <c r="F152" s="633"/>
      <c r="G152" s="633"/>
      <c r="H152" s="633"/>
      <c r="I152" s="633"/>
      <c r="J152" s="633"/>
      <c r="K152" s="633"/>
      <c r="L152" s="633"/>
      <c r="M152" s="633"/>
      <c r="N152" s="633"/>
      <c r="O152" s="624" t="s">
        <v>6</v>
      </c>
      <c r="P152" s="624"/>
      <c r="Q152" s="624"/>
      <c r="R152" s="624"/>
      <c r="S152" s="624"/>
      <c r="T152" s="624"/>
      <c r="U152" s="624"/>
      <c r="V152" s="624"/>
      <c r="W152" s="624"/>
      <c r="X152" s="624"/>
      <c r="Y152" s="829" t="s">
        <v>121</v>
      </c>
      <c r="Z152" s="829"/>
      <c r="AA152" s="829"/>
      <c r="AB152" s="13"/>
      <c r="AC152" s="13"/>
      <c r="AD152" s="13"/>
      <c r="AE152" s="13"/>
      <c r="AF152" s="13"/>
      <c r="AG152" s="37"/>
      <c r="AH152" s="17"/>
    </row>
    <row r="153" spans="4:34" x14ac:dyDescent="0.25">
      <c r="D153" s="612"/>
      <c r="E153" s="612"/>
      <c r="F153" s="612"/>
      <c r="G153" s="612"/>
      <c r="H153" s="612"/>
      <c r="I153" s="612"/>
      <c r="J153" s="612"/>
      <c r="K153" s="612"/>
      <c r="L153" s="612"/>
      <c r="M153" s="612"/>
      <c r="N153" s="612"/>
      <c r="O153" s="14"/>
      <c r="P153" s="14"/>
      <c r="Q153" s="101"/>
      <c r="R153" s="101"/>
      <c r="S153" s="116"/>
      <c r="T153" s="11"/>
      <c r="U153" s="11"/>
      <c r="V153" s="9"/>
      <c r="W153" s="9"/>
      <c r="X153" s="9"/>
      <c r="Y153" s="123"/>
      <c r="Z153" s="9"/>
      <c r="AA153" s="9"/>
      <c r="AB153" s="9"/>
      <c r="AC153" s="9"/>
      <c r="AD153" s="9"/>
      <c r="AE153" s="9"/>
      <c r="AF153" s="9"/>
      <c r="AG153" s="37"/>
      <c r="AH153" s="17"/>
    </row>
    <row r="154" spans="4:34" ht="15.75" x14ac:dyDescent="0.25"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23"/>
      <c r="U154" s="23"/>
      <c r="V154" s="613" t="s">
        <v>7</v>
      </c>
      <c r="W154" s="613"/>
      <c r="X154" s="613"/>
      <c r="Y154" s="613"/>
      <c r="Z154" s="613"/>
      <c r="AA154" s="614">
        <f>+X178</f>
        <v>840000</v>
      </c>
      <c r="AB154" s="614"/>
      <c r="AC154" s="614"/>
      <c r="AD154" s="614"/>
      <c r="AE154" s="614"/>
      <c r="AF154" s="614"/>
      <c r="AG154" s="37"/>
      <c r="AH154" s="17"/>
    </row>
    <row r="155" spans="4:34" x14ac:dyDescent="0.25">
      <c r="D155" s="615" t="s">
        <v>8</v>
      </c>
      <c r="E155" s="615"/>
      <c r="F155" s="615"/>
      <c r="G155" s="615"/>
      <c r="H155" s="615"/>
      <c r="I155" s="616" t="s">
        <v>9</v>
      </c>
      <c r="J155" s="616"/>
      <c r="K155" s="616"/>
      <c r="L155" s="616"/>
      <c r="M155" s="616"/>
      <c r="N155" s="616"/>
      <c r="O155" s="616"/>
      <c r="P155" s="616"/>
      <c r="Q155" s="616"/>
      <c r="R155" s="119"/>
      <c r="S155" s="119"/>
      <c r="T155" s="119"/>
      <c r="U155" s="119"/>
      <c r="V155" s="9"/>
      <c r="W155" s="9"/>
      <c r="X155" s="9"/>
      <c r="Y155" s="123"/>
      <c r="Z155" s="123"/>
      <c r="AA155" s="123"/>
      <c r="AB155" s="9"/>
      <c r="AC155" s="9"/>
      <c r="AD155" s="9"/>
      <c r="AE155" s="9"/>
      <c r="AF155" s="9"/>
      <c r="AG155" s="37"/>
      <c r="AH155" s="17"/>
    </row>
    <row r="156" spans="4:34" ht="20.25" x14ac:dyDescent="0.3">
      <c r="D156" s="617" t="s">
        <v>10</v>
      </c>
      <c r="E156" s="617"/>
      <c r="F156" s="617"/>
      <c r="G156" s="617"/>
      <c r="H156" s="617"/>
      <c r="I156" s="617"/>
      <c r="J156" s="617"/>
      <c r="K156" s="834" t="s">
        <v>73</v>
      </c>
      <c r="L156" s="834"/>
      <c r="M156" s="834"/>
      <c r="N156" s="834"/>
      <c r="O156" s="834"/>
      <c r="P156" s="834"/>
      <c r="Q156" s="834"/>
      <c r="R156" s="834"/>
      <c r="S156" s="834"/>
      <c r="T156" s="834"/>
      <c r="U156" s="834"/>
      <c r="V156" s="834"/>
      <c r="W156" s="834"/>
      <c r="X156" s="834"/>
      <c r="Y156" s="551" t="s">
        <v>11</v>
      </c>
      <c r="Z156" s="551"/>
      <c r="AA156" s="551"/>
      <c r="AB156" s="551"/>
      <c r="AC156" s="619"/>
      <c r="AD156" s="619"/>
      <c r="AE156" s="619"/>
      <c r="AF156" s="619"/>
      <c r="AG156" s="101"/>
      <c r="AH156" s="17"/>
    </row>
    <row r="157" spans="4:34" x14ac:dyDescent="0.25">
      <c r="D157" s="617" t="s">
        <v>12</v>
      </c>
      <c r="E157" s="617"/>
      <c r="F157" s="617"/>
      <c r="G157" s="617"/>
      <c r="H157" s="617"/>
      <c r="I157" s="551"/>
      <c r="J157" s="551"/>
      <c r="K157" s="551"/>
      <c r="L157" s="551"/>
      <c r="M157" s="551"/>
      <c r="N157" s="551"/>
      <c r="O157" s="551"/>
      <c r="P157" s="551"/>
      <c r="Q157" s="551"/>
      <c r="R157" s="551"/>
      <c r="S157" s="551"/>
      <c r="T157" s="551"/>
      <c r="U157" s="551"/>
      <c r="V157" s="551"/>
      <c r="W157" s="551"/>
      <c r="X157" s="101"/>
      <c r="Y157" s="551" t="s">
        <v>11</v>
      </c>
      <c r="Z157" s="551"/>
      <c r="AA157" s="551"/>
      <c r="AB157" s="551"/>
      <c r="AC157" s="619"/>
      <c r="AD157" s="619"/>
      <c r="AE157" s="619"/>
      <c r="AF157" s="619"/>
      <c r="AG157" s="101"/>
      <c r="AH157" s="17"/>
    </row>
    <row r="158" spans="4:34" x14ac:dyDescent="0.25">
      <c r="D158" s="583" t="s">
        <v>13</v>
      </c>
      <c r="E158" s="583"/>
      <c r="F158" s="583"/>
      <c r="G158" s="583"/>
      <c r="H158" s="583"/>
      <c r="I158" s="832" t="s">
        <v>122</v>
      </c>
      <c r="J158" s="832"/>
      <c r="K158" s="832"/>
      <c r="L158" s="832"/>
      <c r="M158" s="832"/>
      <c r="N158" s="832"/>
      <c r="O158" s="832"/>
      <c r="P158" s="832"/>
      <c r="Q158" s="832"/>
      <c r="R158" s="832"/>
      <c r="S158" s="832"/>
      <c r="T158" s="832"/>
      <c r="U158" s="832"/>
      <c r="V158" s="832"/>
      <c r="W158" s="832"/>
      <c r="X158" s="832"/>
      <c r="Y158" s="832"/>
      <c r="Z158" s="832"/>
      <c r="AA158" s="832"/>
      <c r="AB158" s="832"/>
      <c r="AC158" s="832"/>
      <c r="AD158" s="832"/>
      <c r="AE158" s="832"/>
      <c r="AF158" s="832"/>
      <c r="AG158" s="101"/>
      <c r="AH158" s="17"/>
    </row>
    <row r="159" spans="4:34" x14ac:dyDescent="0.25">
      <c r="D159" s="551" t="s">
        <v>14</v>
      </c>
      <c r="E159" s="551"/>
      <c r="F159" s="551"/>
      <c r="G159" s="551"/>
      <c r="H159" s="551"/>
      <c r="I159" s="833" t="s">
        <v>146</v>
      </c>
      <c r="J159" s="833"/>
      <c r="K159" s="833"/>
      <c r="L159" s="833"/>
      <c r="M159" s="833"/>
      <c r="N159" s="833"/>
      <c r="O159" s="833"/>
      <c r="P159" s="833"/>
      <c r="Q159" s="833"/>
      <c r="R159" s="833"/>
      <c r="S159" s="833"/>
      <c r="T159" s="833"/>
      <c r="U159" s="833"/>
      <c r="V159" s="833"/>
      <c r="W159" s="833"/>
      <c r="X159" s="833"/>
      <c r="Y159" s="833"/>
      <c r="Z159" s="833"/>
      <c r="AA159" s="833"/>
      <c r="AB159" s="833"/>
      <c r="AC159" s="833"/>
      <c r="AD159" s="833"/>
      <c r="AE159" s="833"/>
      <c r="AF159" s="833"/>
      <c r="AG159" s="101"/>
      <c r="AH159" s="17"/>
    </row>
    <row r="160" spans="4:34" ht="27" customHeight="1" x14ac:dyDescent="0.25">
      <c r="D160" s="115"/>
      <c r="E160" s="101"/>
      <c r="F160" s="101"/>
      <c r="G160" s="101"/>
      <c r="H160" s="101"/>
      <c r="I160" s="833"/>
      <c r="J160" s="833"/>
      <c r="K160" s="833"/>
      <c r="L160" s="833"/>
      <c r="M160" s="833"/>
      <c r="N160" s="833"/>
      <c r="O160" s="833"/>
      <c r="P160" s="833"/>
      <c r="Q160" s="833"/>
      <c r="R160" s="833"/>
      <c r="S160" s="833"/>
      <c r="T160" s="833"/>
      <c r="U160" s="833"/>
      <c r="V160" s="833"/>
      <c r="W160" s="833"/>
      <c r="X160" s="833"/>
      <c r="Y160" s="833"/>
      <c r="Z160" s="833"/>
      <c r="AA160" s="833"/>
      <c r="AB160" s="833"/>
      <c r="AC160" s="833"/>
      <c r="AD160" s="833"/>
      <c r="AE160" s="833"/>
      <c r="AF160" s="833"/>
      <c r="AG160" s="101"/>
      <c r="AH160" s="17"/>
    </row>
    <row r="161" spans="4:34" ht="15.75" x14ac:dyDescent="0.25">
      <c r="D161" s="114"/>
      <c r="E161" s="114"/>
      <c r="F161" s="114"/>
      <c r="G161" s="114"/>
      <c r="H161" s="114"/>
      <c r="I161" s="114"/>
      <c r="J161" s="114"/>
      <c r="K161" s="114"/>
      <c r="L161" s="574"/>
      <c r="M161" s="574"/>
      <c r="N161" s="574"/>
      <c r="O161" s="574"/>
      <c r="P161" s="574"/>
      <c r="Q161" s="574"/>
      <c r="R161" s="574"/>
      <c r="S161" s="574"/>
      <c r="T161" s="574"/>
      <c r="U161" s="574"/>
      <c r="V161" s="574"/>
      <c r="W161" s="574"/>
      <c r="X161" s="574"/>
      <c r="Y161" s="574"/>
      <c r="Z161" s="117"/>
      <c r="AA161" s="575"/>
      <c r="AB161" s="575"/>
      <c r="AC161" s="575"/>
      <c r="AD161" s="575"/>
      <c r="AE161" s="575"/>
      <c r="AF161" s="575"/>
      <c r="AG161" s="38"/>
      <c r="AH161" s="17"/>
    </row>
    <row r="162" spans="4:34" ht="15.75" x14ac:dyDescent="0.25">
      <c r="D162" s="586" t="s">
        <v>15</v>
      </c>
      <c r="E162" s="586"/>
      <c r="F162" s="586"/>
      <c r="G162" s="586"/>
      <c r="H162" s="586"/>
      <c r="I162" s="586"/>
      <c r="J162" s="586"/>
      <c r="K162" s="586"/>
      <c r="L162" s="586"/>
      <c r="M162" s="586"/>
      <c r="N162" s="586"/>
      <c r="O162" s="586"/>
      <c r="P162" s="586"/>
      <c r="Q162" s="586"/>
      <c r="R162" s="586"/>
      <c r="S162" s="586"/>
      <c r="T162" s="586"/>
      <c r="U162" s="586"/>
      <c r="V162" s="586"/>
      <c r="W162" s="586"/>
      <c r="X162" s="586"/>
      <c r="Y162" s="586"/>
      <c r="Z162" s="586"/>
      <c r="AA162" s="586"/>
      <c r="AB162" s="586"/>
      <c r="AC162" s="586"/>
      <c r="AD162" s="586"/>
      <c r="AE162" s="586"/>
      <c r="AF162" s="586"/>
      <c r="AG162" s="101"/>
      <c r="AH162" s="17"/>
    </row>
    <row r="163" spans="4:34" x14ac:dyDescent="0.25">
      <c r="D163" s="9"/>
      <c r="E163" s="587" t="s">
        <v>50</v>
      </c>
      <c r="F163" s="587"/>
      <c r="G163" s="587"/>
      <c r="H163" s="588" t="s">
        <v>51</v>
      </c>
      <c r="I163" s="588"/>
      <c r="J163" s="588"/>
      <c r="K163" s="587" t="s">
        <v>52</v>
      </c>
      <c r="L163" s="587"/>
      <c r="M163" s="587"/>
      <c r="N163" s="587" t="s">
        <v>53</v>
      </c>
      <c r="O163" s="587"/>
      <c r="P163" s="587"/>
      <c r="Q163" s="589" t="s">
        <v>54</v>
      </c>
      <c r="R163" s="589"/>
      <c r="S163" s="589"/>
      <c r="T163" s="589"/>
      <c r="U163" s="119"/>
      <c r="V163" s="590" t="s">
        <v>16</v>
      </c>
      <c r="W163" s="590"/>
      <c r="X163" s="590"/>
      <c r="Y163" s="101"/>
      <c r="Z163" s="101"/>
      <c r="AA163" s="591" t="s">
        <v>17</v>
      </c>
      <c r="AB163" s="591"/>
      <c r="AC163" s="591"/>
      <c r="AD163" s="591"/>
      <c r="AE163" s="591"/>
      <c r="AF163" s="591"/>
      <c r="AG163" s="101"/>
      <c r="AH163" s="17"/>
    </row>
    <row r="164" spans="4:34" ht="15.75" x14ac:dyDescent="0.25">
      <c r="D164" s="123"/>
      <c r="E164" s="580"/>
      <c r="F164" s="581"/>
      <c r="G164" s="582"/>
      <c r="H164" s="592"/>
      <c r="I164" s="593"/>
      <c r="J164" s="594"/>
      <c r="K164" s="592"/>
      <c r="L164" s="593"/>
      <c r="M164" s="594"/>
      <c r="N164" s="592"/>
      <c r="O164" s="593"/>
      <c r="P164" s="594"/>
      <c r="Q164" s="592"/>
      <c r="R164" s="593"/>
      <c r="S164" s="593"/>
      <c r="T164" s="594"/>
      <c r="U164" s="100"/>
      <c r="V164" s="595">
        <f>X173*75%</f>
        <v>0</v>
      </c>
      <c r="W164" s="596"/>
      <c r="X164" s="597"/>
      <c r="Y164" s="132"/>
      <c r="Z164" s="15"/>
      <c r="AA164" s="592"/>
      <c r="AB164" s="593"/>
      <c r="AC164" s="593"/>
      <c r="AD164" s="593"/>
      <c r="AE164" s="593"/>
      <c r="AF164" s="594"/>
      <c r="AG164" s="101"/>
      <c r="AH164" s="17"/>
    </row>
    <row r="165" spans="4:34" ht="15.75" x14ac:dyDescent="0.25"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598" t="s">
        <v>18</v>
      </c>
      <c r="V165" s="598"/>
      <c r="W165" s="598"/>
      <c r="X165" s="598"/>
      <c r="Y165" s="598"/>
      <c r="Z165" s="599"/>
      <c r="AA165" s="600">
        <f>+X178-AA164</f>
        <v>840000</v>
      </c>
      <c r="AB165" s="601"/>
      <c r="AC165" s="601"/>
      <c r="AD165" s="601"/>
      <c r="AE165" s="601"/>
      <c r="AF165" s="602"/>
      <c r="AG165" s="101"/>
      <c r="AH165" s="17"/>
    </row>
    <row r="166" spans="4:34" x14ac:dyDescent="0.25">
      <c r="D166" s="9"/>
      <c r="E166" s="9"/>
      <c r="F166" s="9"/>
      <c r="G166" s="9"/>
      <c r="H166" s="603" t="s">
        <v>19</v>
      </c>
      <c r="I166" s="603"/>
      <c r="J166" s="603"/>
      <c r="K166" s="603"/>
      <c r="L166" s="603"/>
      <c r="M166" s="603"/>
      <c r="N166" s="603"/>
      <c r="O166" s="603"/>
      <c r="P166" s="603"/>
      <c r="Q166" s="603"/>
      <c r="R166" s="603"/>
      <c r="S166" s="603"/>
      <c r="T166" s="603"/>
      <c r="U166" s="603"/>
      <c r="V166" s="603"/>
      <c r="W166" s="603"/>
      <c r="X166" s="604"/>
      <c r="Y166" s="604"/>
      <c r="Z166" s="604"/>
      <c r="AA166" s="604"/>
      <c r="AB166" s="604"/>
      <c r="AC166" s="604"/>
      <c r="AD166" s="604"/>
      <c r="AE166" s="9"/>
      <c r="AF166" s="9"/>
      <c r="AG166" s="101"/>
      <c r="AH166" s="17"/>
    </row>
    <row r="167" spans="4:34" x14ac:dyDescent="0.25">
      <c r="D167" s="9"/>
      <c r="E167" s="9"/>
      <c r="F167" s="9"/>
      <c r="G167" s="9"/>
      <c r="H167" s="567" t="s">
        <v>20</v>
      </c>
      <c r="I167" s="568"/>
      <c r="J167" s="567" t="s">
        <v>21</v>
      </c>
      <c r="K167" s="568"/>
      <c r="L167" s="567" t="s">
        <v>22</v>
      </c>
      <c r="M167" s="568"/>
      <c r="N167" s="567" t="s">
        <v>23</v>
      </c>
      <c r="O167" s="568"/>
      <c r="P167" s="567" t="s">
        <v>24</v>
      </c>
      <c r="Q167" s="568"/>
      <c r="R167" s="567" t="s">
        <v>25</v>
      </c>
      <c r="S167" s="568"/>
      <c r="T167" s="569" t="s">
        <v>26</v>
      </c>
      <c r="U167" s="570"/>
      <c r="V167" s="569"/>
      <c r="W167" s="570"/>
      <c r="X167" s="571" t="s">
        <v>27</v>
      </c>
      <c r="Y167" s="572"/>
      <c r="Z167" s="572"/>
      <c r="AA167" s="572"/>
      <c r="AB167" s="572"/>
      <c r="AC167" s="572"/>
      <c r="AD167" s="573"/>
      <c r="AE167" s="16"/>
      <c r="AF167" s="16"/>
      <c r="AG167" s="101"/>
      <c r="AH167" s="17"/>
    </row>
    <row r="168" spans="4:34" ht="15.75" x14ac:dyDescent="0.25">
      <c r="D168" s="9"/>
      <c r="E168" s="9"/>
      <c r="F168" s="9"/>
      <c r="G168" s="9"/>
      <c r="H168" s="529"/>
      <c r="I168" s="530"/>
      <c r="J168" s="529"/>
      <c r="K168" s="530"/>
      <c r="L168" s="529"/>
      <c r="M168" s="530"/>
      <c r="N168" s="562" t="s">
        <v>61</v>
      </c>
      <c r="O168" s="563"/>
      <c r="P168" s="529" t="s">
        <v>35</v>
      </c>
      <c r="Q168" s="530"/>
      <c r="R168" s="562" t="s">
        <v>37</v>
      </c>
      <c r="S168" s="563"/>
      <c r="T168" s="529" t="s">
        <v>28</v>
      </c>
      <c r="U168" s="530"/>
      <c r="V168" s="529"/>
      <c r="W168" s="530"/>
      <c r="X168" s="531">
        <v>840000</v>
      </c>
      <c r="Y168" s="532"/>
      <c r="Z168" s="532"/>
      <c r="AA168" s="532"/>
      <c r="AB168" s="532"/>
      <c r="AC168" s="532"/>
      <c r="AD168" s="533"/>
      <c r="AE168" s="16"/>
      <c r="AF168" s="16"/>
      <c r="AG168" s="101"/>
      <c r="AH168" s="17"/>
    </row>
    <row r="169" spans="4:34" ht="15.75" x14ac:dyDescent="0.25">
      <c r="D169" s="9"/>
      <c r="E169" s="9"/>
      <c r="F169" s="9"/>
      <c r="G169" s="9"/>
      <c r="H169" s="562"/>
      <c r="I169" s="563"/>
      <c r="J169" s="562"/>
      <c r="K169" s="563"/>
      <c r="L169" s="562"/>
      <c r="M169" s="563"/>
      <c r="N169" s="529"/>
      <c r="O169" s="530"/>
      <c r="P169" s="529"/>
      <c r="Q169" s="530"/>
      <c r="R169" s="529"/>
      <c r="S169" s="530"/>
      <c r="T169" s="529"/>
      <c r="U169" s="530"/>
      <c r="V169" s="529"/>
      <c r="W169" s="530"/>
      <c r="X169" s="531"/>
      <c r="Y169" s="532"/>
      <c r="Z169" s="532"/>
      <c r="AA169" s="532"/>
      <c r="AB169" s="532"/>
      <c r="AC169" s="532"/>
      <c r="AD169" s="533"/>
      <c r="AE169" s="16"/>
      <c r="AF169" s="16"/>
      <c r="AG169" s="101"/>
      <c r="AH169" s="17"/>
    </row>
    <row r="170" spans="4:34" ht="15.75" x14ac:dyDescent="0.25">
      <c r="D170" s="9"/>
      <c r="E170" s="9"/>
      <c r="F170" s="9"/>
      <c r="G170" s="9"/>
      <c r="H170" s="562"/>
      <c r="I170" s="563"/>
      <c r="J170" s="562"/>
      <c r="K170" s="563"/>
      <c r="L170" s="562"/>
      <c r="M170" s="563"/>
      <c r="N170" s="529"/>
      <c r="O170" s="530"/>
      <c r="P170" s="529"/>
      <c r="Q170" s="530"/>
      <c r="R170" s="529"/>
      <c r="S170" s="530"/>
      <c r="T170" s="529"/>
      <c r="U170" s="530"/>
      <c r="V170" s="529"/>
      <c r="W170" s="530"/>
      <c r="X170" s="531"/>
      <c r="Y170" s="532"/>
      <c r="Z170" s="532"/>
      <c r="AA170" s="532"/>
      <c r="AB170" s="532"/>
      <c r="AC170" s="532"/>
      <c r="AD170" s="533"/>
      <c r="AE170" s="16" t="s">
        <v>44</v>
      </c>
      <c r="AF170" s="16"/>
      <c r="AG170" s="101"/>
      <c r="AH170" s="17"/>
    </row>
    <row r="171" spans="4:34" ht="15.75" x14ac:dyDescent="0.25">
      <c r="D171" s="9"/>
      <c r="E171" s="9"/>
      <c r="F171" s="9"/>
      <c r="G171" s="9"/>
      <c r="H171" s="562"/>
      <c r="I171" s="563"/>
      <c r="J171" s="562"/>
      <c r="K171" s="563"/>
      <c r="L171" s="562"/>
      <c r="M171" s="563"/>
      <c r="N171" s="529"/>
      <c r="O171" s="530"/>
      <c r="P171" s="529"/>
      <c r="Q171" s="530"/>
      <c r="R171" s="529"/>
      <c r="S171" s="530"/>
      <c r="T171" s="529"/>
      <c r="U171" s="530"/>
      <c r="V171" s="529"/>
      <c r="W171" s="530"/>
      <c r="X171" s="531"/>
      <c r="Y171" s="532"/>
      <c r="Z171" s="532"/>
      <c r="AA171" s="532"/>
      <c r="AB171" s="532"/>
      <c r="AC171" s="532"/>
      <c r="AD171" s="533"/>
      <c r="AE171" s="16"/>
      <c r="AF171" s="16"/>
      <c r="AG171" s="101"/>
      <c r="AH171" s="17"/>
    </row>
    <row r="172" spans="4:34" ht="15.75" x14ac:dyDescent="0.25">
      <c r="D172" s="9"/>
      <c r="E172" s="9"/>
      <c r="F172" s="9"/>
      <c r="G172" s="9"/>
      <c r="H172" s="562"/>
      <c r="I172" s="563"/>
      <c r="J172" s="562"/>
      <c r="K172" s="563"/>
      <c r="L172" s="562"/>
      <c r="M172" s="563"/>
      <c r="N172" s="529"/>
      <c r="O172" s="530"/>
      <c r="P172" s="529"/>
      <c r="Q172" s="530"/>
      <c r="R172" s="529"/>
      <c r="S172" s="530"/>
      <c r="T172" s="529"/>
      <c r="U172" s="530"/>
      <c r="V172" s="529"/>
      <c r="W172" s="530"/>
      <c r="X172" s="531"/>
      <c r="Y172" s="532"/>
      <c r="Z172" s="532"/>
      <c r="AA172" s="532"/>
      <c r="AB172" s="532"/>
      <c r="AC172" s="532"/>
      <c r="AD172" s="533"/>
      <c r="AE172" s="16"/>
      <c r="AF172" s="16"/>
      <c r="AG172" s="101"/>
      <c r="AH172" s="17"/>
    </row>
    <row r="173" spans="4:34" ht="15.75" x14ac:dyDescent="0.25">
      <c r="D173" s="9"/>
      <c r="E173" s="9"/>
      <c r="F173" s="9"/>
      <c r="G173" s="9"/>
      <c r="H173" s="562"/>
      <c r="I173" s="563"/>
      <c r="J173" s="562"/>
      <c r="K173" s="563"/>
      <c r="L173" s="562"/>
      <c r="M173" s="563"/>
      <c r="N173" s="562"/>
      <c r="O173" s="563"/>
      <c r="P173" s="529"/>
      <c r="Q173" s="530"/>
      <c r="R173" s="562"/>
      <c r="S173" s="563"/>
      <c r="T173" s="529"/>
      <c r="U173" s="530"/>
      <c r="V173" s="529"/>
      <c r="W173" s="530"/>
      <c r="X173" s="531"/>
      <c r="Y173" s="532"/>
      <c r="Z173" s="532"/>
      <c r="AA173" s="532"/>
      <c r="AB173" s="532"/>
      <c r="AC173" s="532"/>
      <c r="AD173" s="533"/>
      <c r="AE173" s="16"/>
      <c r="AF173" s="16"/>
      <c r="AG173" s="101"/>
      <c r="AH173" s="17"/>
    </row>
    <row r="174" spans="4:34" ht="15.75" x14ac:dyDescent="0.25">
      <c r="D174" s="9"/>
      <c r="E174" s="9"/>
      <c r="F174" s="9"/>
      <c r="G174" s="9"/>
      <c r="H174" s="562"/>
      <c r="I174" s="563"/>
      <c r="J174" s="562"/>
      <c r="K174" s="563"/>
      <c r="L174" s="562"/>
      <c r="M174" s="563"/>
      <c r="N174" s="529"/>
      <c r="O174" s="530"/>
      <c r="P174" s="529"/>
      <c r="Q174" s="530"/>
      <c r="R174" s="529"/>
      <c r="S174" s="530"/>
      <c r="T174" s="529"/>
      <c r="U174" s="530"/>
      <c r="V174" s="529"/>
      <c r="W174" s="530"/>
      <c r="X174" s="531"/>
      <c r="Y174" s="532"/>
      <c r="Z174" s="532"/>
      <c r="AA174" s="532"/>
      <c r="AB174" s="532"/>
      <c r="AC174" s="532"/>
      <c r="AD174" s="533"/>
      <c r="AE174" s="16"/>
      <c r="AF174" s="16"/>
      <c r="AG174" s="101"/>
      <c r="AH174" s="17"/>
    </row>
    <row r="175" spans="4:34" ht="15.75" x14ac:dyDescent="0.25">
      <c r="D175" s="9"/>
      <c r="E175" s="9"/>
      <c r="F175" s="9"/>
      <c r="G175" s="9"/>
      <c r="H175" s="529"/>
      <c r="I175" s="530"/>
      <c r="J175" s="529"/>
      <c r="K175" s="530"/>
      <c r="L175" s="529"/>
      <c r="M175" s="530"/>
      <c r="N175" s="529"/>
      <c r="O175" s="530"/>
      <c r="P175" s="529"/>
      <c r="Q175" s="530"/>
      <c r="R175" s="529"/>
      <c r="S175" s="530"/>
      <c r="T175" s="529"/>
      <c r="U175" s="530"/>
      <c r="V175" s="529"/>
      <c r="W175" s="530"/>
      <c r="X175" s="531"/>
      <c r="Y175" s="532"/>
      <c r="Z175" s="532"/>
      <c r="AA175" s="532"/>
      <c r="AB175" s="532"/>
      <c r="AC175" s="532"/>
      <c r="AD175" s="533"/>
      <c r="AE175" s="16"/>
      <c r="AF175" s="16"/>
      <c r="AG175" s="101"/>
      <c r="AH175" s="17"/>
    </row>
    <row r="176" spans="4:34" ht="15.75" x14ac:dyDescent="0.25">
      <c r="D176" s="9"/>
      <c r="E176" s="9"/>
      <c r="F176" s="9"/>
      <c r="G176" s="9"/>
      <c r="H176" s="529"/>
      <c r="I176" s="530"/>
      <c r="J176" s="529"/>
      <c r="K176" s="530"/>
      <c r="L176" s="529"/>
      <c r="M176" s="530"/>
      <c r="N176" s="529"/>
      <c r="O176" s="530"/>
      <c r="P176" s="529"/>
      <c r="Q176" s="530"/>
      <c r="R176" s="529"/>
      <c r="S176" s="530"/>
      <c r="T176" s="529"/>
      <c r="U176" s="530"/>
      <c r="V176" s="529"/>
      <c r="W176" s="530"/>
      <c r="X176" s="531"/>
      <c r="Y176" s="532"/>
      <c r="Z176" s="532"/>
      <c r="AA176" s="532"/>
      <c r="AB176" s="532"/>
      <c r="AC176" s="532"/>
      <c r="AD176" s="533"/>
      <c r="AE176" s="16"/>
      <c r="AF176" s="16"/>
      <c r="AG176" s="101"/>
      <c r="AH176" s="17"/>
    </row>
    <row r="177" spans="4:34" ht="15.75" x14ac:dyDescent="0.25">
      <c r="D177" s="9"/>
      <c r="E177" s="9"/>
      <c r="F177" s="9"/>
      <c r="G177" s="9"/>
      <c r="H177" s="529"/>
      <c r="I177" s="530"/>
      <c r="J177" s="529"/>
      <c r="K177" s="530"/>
      <c r="L177" s="529"/>
      <c r="M177" s="530"/>
      <c r="N177" s="529"/>
      <c r="O177" s="530"/>
      <c r="P177" s="529"/>
      <c r="Q177" s="530"/>
      <c r="R177" s="529"/>
      <c r="S177" s="530"/>
      <c r="T177" s="529"/>
      <c r="U177" s="530"/>
      <c r="V177" s="529"/>
      <c r="W177" s="530"/>
      <c r="X177" s="531"/>
      <c r="Y177" s="532"/>
      <c r="Z177" s="532"/>
      <c r="AA177" s="532"/>
      <c r="AB177" s="532"/>
      <c r="AC177" s="532"/>
      <c r="AD177" s="533"/>
      <c r="AE177" s="16"/>
      <c r="AF177" s="16"/>
      <c r="AG177" s="101"/>
      <c r="AH177" s="17"/>
    </row>
    <row r="178" spans="4:34" ht="16.5" thickBot="1" x14ac:dyDescent="0.3">
      <c r="D178" s="9"/>
      <c r="E178" s="9"/>
      <c r="F178" s="9"/>
      <c r="G178" s="9"/>
      <c r="H178" s="534"/>
      <c r="I178" s="535"/>
      <c r="J178" s="534"/>
      <c r="K178" s="535"/>
      <c r="L178" s="534"/>
      <c r="M178" s="535"/>
      <c r="N178" s="534"/>
      <c r="O178" s="535"/>
      <c r="P178" s="534"/>
      <c r="Q178" s="535"/>
      <c r="R178" s="536"/>
      <c r="S178" s="537"/>
      <c r="T178" s="538" t="s">
        <v>29</v>
      </c>
      <c r="U178" s="539"/>
      <c r="V178" s="539"/>
      <c r="W178" s="540"/>
      <c r="X178" s="541">
        <f>SUM(X168:AD177)</f>
        <v>840000</v>
      </c>
      <c r="Y178" s="542"/>
      <c r="Z178" s="542"/>
      <c r="AA178" s="542"/>
      <c r="AB178" s="542"/>
      <c r="AC178" s="542"/>
      <c r="AD178" s="543"/>
      <c r="AE178" s="9"/>
      <c r="AF178" s="16"/>
      <c r="AG178" s="101"/>
      <c r="AH178" s="17"/>
    </row>
    <row r="179" spans="4:34" ht="15.75" thickBot="1" x14ac:dyDescent="0.3">
      <c r="D179" s="9"/>
      <c r="E179" s="9"/>
      <c r="F179" s="9"/>
      <c r="G179" s="689" t="s">
        <v>30</v>
      </c>
      <c r="H179" s="690"/>
      <c r="I179" s="690"/>
      <c r="J179" s="690"/>
      <c r="K179" s="690"/>
      <c r="L179" s="690"/>
      <c r="M179" s="690"/>
      <c r="N179" s="690"/>
      <c r="O179" s="690"/>
      <c r="P179" s="690"/>
      <c r="Q179" s="690"/>
      <c r="R179" s="691"/>
      <c r="S179" s="22"/>
      <c r="T179" s="544" t="s">
        <v>31</v>
      </c>
      <c r="U179" s="545"/>
      <c r="V179" s="545"/>
      <c r="W179" s="545"/>
      <c r="X179" s="545"/>
      <c r="Y179" s="545"/>
      <c r="Z179" s="545"/>
      <c r="AA179" s="545"/>
      <c r="AB179" s="545"/>
      <c r="AC179" s="545"/>
      <c r="AD179" s="545"/>
      <c r="AE179" s="546"/>
      <c r="AF179" s="16"/>
      <c r="AG179" s="101"/>
      <c r="AH179" s="17"/>
    </row>
    <row r="180" spans="4:34" x14ac:dyDescent="0.25">
      <c r="D180" s="123"/>
      <c r="E180" s="123"/>
      <c r="F180" s="123"/>
      <c r="G180" s="547"/>
      <c r="H180" s="548"/>
      <c r="I180" s="548"/>
      <c r="J180" s="548"/>
      <c r="K180" s="548"/>
      <c r="L180" s="548"/>
      <c r="M180" s="548"/>
      <c r="N180" s="548"/>
      <c r="O180" s="548"/>
      <c r="P180" s="548"/>
      <c r="Q180" s="548"/>
      <c r="R180" s="549"/>
      <c r="S180" s="101"/>
      <c r="T180" s="547"/>
      <c r="U180" s="548"/>
      <c r="V180" s="548"/>
      <c r="W180" s="548"/>
      <c r="X180" s="548"/>
      <c r="Y180" s="548"/>
      <c r="Z180" s="548"/>
      <c r="AA180" s="548"/>
      <c r="AB180" s="548"/>
      <c r="AC180" s="548"/>
      <c r="AD180" s="548"/>
      <c r="AE180" s="549"/>
      <c r="AF180" s="15"/>
      <c r="AG180" s="101"/>
      <c r="AH180" s="17"/>
    </row>
    <row r="181" spans="4:34" x14ac:dyDescent="0.25">
      <c r="D181" s="123"/>
      <c r="E181" s="123"/>
      <c r="F181" s="123"/>
      <c r="G181" s="550"/>
      <c r="H181" s="551"/>
      <c r="I181" s="551"/>
      <c r="J181" s="551"/>
      <c r="K181" s="551"/>
      <c r="L181" s="551"/>
      <c r="M181" s="551"/>
      <c r="N181" s="551"/>
      <c r="O181" s="551"/>
      <c r="P181" s="551"/>
      <c r="Q181" s="551"/>
      <c r="R181" s="552"/>
      <c r="S181" s="101"/>
      <c r="T181" s="550"/>
      <c r="U181" s="551"/>
      <c r="V181" s="551"/>
      <c r="W181" s="551"/>
      <c r="X181" s="551"/>
      <c r="Y181" s="551"/>
      <c r="Z181" s="551"/>
      <c r="AA181" s="551"/>
      <c r="AB181" s="551"/>
      <c r="AC181" s="551"/>
      <c r="AD181" s="551"/>
      <c r="AE181" s="552"/>
      <c r="AF181" s="15"/>
      <c r="AG181" s="101"/>
      <c r="AH181" s="17"/>
    </row>
    <row r="182" spans="4:34" x14ac:dyDescent="0.25">
      <c r="D182" s="123"/>
      <c r="E182" s="123"/>
      <c r="F182" s="123"/>
      <c r="G182" s="550"/>
      <c r="H182" s="551"/>
      <c r="I182" s="551"/>
      <c r="J182" s="551"/>
      <c r="K182" s="551"/>
      <c r="L182" s="551"/>
      <c r="M182" s="551"/>
      <c r="N182" s="551"/>
      <c r="O182" s="551"/>
      <c r="P182" s="551"/>
      <c r="Q182" s="551"/>
      <c r="R182" s="552"/>
      <c r="S182" s="101"/>
      <c r="T182" s="550"/>
      <c r="U182" s="551"/>
      <c r="V182" s="551"/>
      <c r="W182" s="551"/>
      <c r="X182" s="551"/>
      <c r="Y182" s="551"/>
      <c r="Z182" s="551"/>
      <c r="AA182" s="551"/>
      <c r="AB182" s="551"/>
      <c r="AC182" s="551"/>
      <c r="AD182" s="551"/>
      <c r="AE182" s="552"/>
      <c r="AF182" s="15"/>
      <c r="AG182" s="101"/>
      <c r="AH182" s="17"/>
    </row>
    <row r="183" spans="4:34" ht="15.75" thickBot="1" x14ac:dyDescent="0.3">
      <c r="D183" s="123"/>
      <c r="E183" s="123"/>
      <c r="F183" s="123"/>
      <c r="G183" s="553"/>
      <c r="H183" s="554"/>
      <c r="I183" s="554"/>
      <c r="J183" s="554"/>
      <c r="K183" s="554"/>
      <c r="L183" s="554"/>
      <c r="M183" s="554"/>
      <c r="N183" s="554"/>
      <c r="O183" s="554"/>
      <c r="P183" s="554"/>
      <c r="Q183" s="554"/>
      <c r="R183" s="555"/>
      <c r="S183" s="101"/>
      <c r="T183" s="553"/>
      <c r="U183" s="554"/>
      <c r="V183" s="554"/>
      <c r="W183" s="554"/>
      <c r="X183" s="554"/>
      <c r="Y183" s="554"/>
      <c r="Z183" s="554"/>
      <c r="AA183" s="554"/>
      <c r="AB183" s="554"/>
      <c r="AC183" s="554"/>
      <c r="AD183" s="554"/>
      <c r="AE183" s="555"/>
      <c r="AF183" s="15"/>
      <c r="AG183" s="101"/>
      <c r="AH183" s="17"/>
    </row>
    <row r="184" spans="4:34" ht="15.75" thickBot="1" x14ac:dyDescent="0.3">
      <c r="D184" s="123"/>
      <c r="E184" s="123"/>
      <c r="F184" s="123"/>
      <c r="G184" s="553" t="s">
        <v>32</v>
      </c>
      <c r="H184" s="554"/>
      <c r="I184" s="554"/>
      <c r="J184" s="692">
        <v>44176</v>
      </c>
      <c r="K184" s="692"/>
      <c r="L184" s="692"/>
      <c r="M184" s="692"/>
      <c r="N184" s="692"/>
      <c r="O184" s="692"/>
      <c r="P184" s="692"/>
      <c r="Q184" s="692"/>
      <c r="R184" s="693"/>
      <c r="S184" s="101"/>
      <c r="T184" s="517" t="s">
        <v>32</v>
      </c>
      <c r="U184" s="518"/>
      <c r="V184" s="518"/>
      <c r="W184" s="521"/>
      <c r="X184" s="521"/>
      <c r="Y184" s="521"/>
      <c r="Z184" s="521"/>
      <c r="AA184" s="521"/>
      <c r="AB184" s="521"/>
      <c r="AC184" s="521"/>
      <c r="AD184" s="521"/>
      <c r="AE184" s="522"/>
      <c r="AF184" s="15"/>
      <c r="AG184" s="101"/>
      <c r="AH184" s="17"/>
    </row>
    <row r="185" spans="4:34" ht="15.75" thickBot="1" x14ac:dyDescent="0.3">
      <c r="D185" s="123"/>
      <c r="E185" s="123"/>
      <c r="F185" s="123"/>
      <c r="G185" s="523" t="s">
        <v>33</v>
      </c>
      <c r="H185" s="524"/>
      <c r="I185" s="524"/>
      <c r="J185" s="524"/>
      <c r="K185" s="524"/>
      <c r="L185" s="524"/>
      <c r="M185" s="524"/>
      <c r="N185" s="524"/>
      <c r="O185" s="524"/>
      <c r="P185" s="524"/>
      <c r="Q185" s="524"/>
      <c r="R185" s="525"/>
      <c r="T185" s="523" t="s">
        <v>34</v>
      </c>
      <c r="U185" s="524"/>
      <c r="V185" s="524"/>
      <c r="W185" s="524"/>
      <c r="X185" s="524"/>
      <c r="Y185" s="524"/>
      <c r="Z185" s="524"/>
      <c r="AA185" s="524"/>
      <c r="AB185" s="524"/>
      <c r="AC185" s="524"/>
      <c r="AD185" s="524"/>
      <c r="AE185" s="525"/>
      <c r="AF185" s="15"/>
      <c r="AG185" s="101"/>
      <c r="AH185" s="17"/>
    </row>
    <row r="186" spans="4:34" x14ac:dyDescent="0.25">
      <c r="D186" s="123"/>
      <c r="E186" s="123"/>
      <c r="F186" s="123"/>
      <c r="G186" s="526"/>
      <c r="H186" s="527"/>
      <c r="I186" s="527"/>
      <c r="J186" s="527"/>
      <c r="K186" s="527"/>
      <c r="L186" s="527"/>
      <c r="M186" s="527"/>
      <c r="N186" s="527"/>
      <c r="O186" s="527"/>
      <c r="P186" s="527"/>
      <c r="Q186" s="527"/>
      <c r="R186" s="528"/>
      <c r="T186" s="526"/>
      <c r="U186" s="527"/>
      <c r="V186" s="527"/>
      <c r="W186" s="527"/>
      <c r="X186" s="527"/>
      <c r="Y186" s="527"/>
      <c r="Z186" s="527"/>
      <c r="AA186" s="527"/>
      <c r="AB186" s="527"/>
      <c r="AC186" s="527"/>
      <c r="AD186" s="527"/>
      <c r="AE186" s="528"/>
      <c r="AF186" s="15"/>
      <c r="AH186" s="17"/>
    </row>
    <row r="187" spans="4:34" x14ac:dyDescent="0.25">
      <c r="D187" s="123"/>
      <c r="E187" s="123"/>
      <c r="F187" s="123"/>
      <c r="G187" s="556"/>
      <c r="H187" s="557"/>
      <c r="I187" s="557"/>
      <c r="J187" s="557"/>
      <c r="K187" s="557"/>
      <c r="L187" s="557"/>
      <c r="M187" s="557"/>
      <c r="N187" s="557"/>
      <c r="O187" s="557"/>
      <c r="P187" s="557"/>
      <c r="Q187" s="557"/>
      <c r="R187" s="558"/>
      <c r="T187" s="556"/>
      <c r="U187" s="557"/>
      <c r="V187" s="557"/>
      <c r="W187" s="557"/>
      <c r="X187" s="557"/>
      <c r="Y187" s="557"/>
      <c r="Z187" s="557"/>
      <c r="AA187" s="557"/>
      <c r="AB187" s="557"/>
      <c r="AC187" s="557"/>
      <c r="AD187" s="557"/>
      <c r="AE187" s="558"/>
      <c r="AF187" s="123"/>
      <c r="AH187" s="17"/>
    </row>
    <row r="188" spans="4:34" x14ac:dyDescent="0.25">
      <c r="D188" s="123"/>
      <c r="E188" s="123"/>
      <c r="F188" s="123"/>
      <c r="G188" s="556"/>
      <c r="H188" s="557"/>
      <c r="I188" s="557"/>
      <c r="J188" s="557"/>
      <c r="K188" s="557"/>
      <c r="L188" s="557"/>
      <c r="M188" s="557"/>
      <c r="N188" s="557"/>
      <c r="O188" s="557"/>
      <c r="P188" s="557"/>
      <c r="Q188" s="557"/>
      <c r="R188" s="558"/>
      <c r="T188" s="556"/>
      <c r="U188" s="557"/>
      <c r="V188" s="557"/>
      <c r="W188" s="557"/>
      <c r="X188" s="557"/>
      <c r="Y188" s="557"/>
      <c r="Z188" s="557"/>
      <c r="AA188" s="557"/>
      <c r="AB188" s="557"/>
      <c r="AC188" s="557"/>
      <c r="AD188" s="557"/>
      <c r="AE188" s="558"/>
      <c r="AF188" s="123"/>
      <c r="AH188" s="17"/>
    </row>
    <row r="189" spans="4:34" ht="15.75" thickBot="1" x14ac:dyDescent="0.3">
      <c r="D189" s="123"/>
      <c r="E189" s="123"/>
      <c r="F189" s="123"/>
      <c r="G189" s="559"/>
      <c r="H189" s="560"/>
      <c r="I189" s="560"/>
      <c r="J189" s="560"/>
      <c r="K189" s="560"/>
      <c r="L189" s="560"/>
      <c r="M189" s="560"/>
      <c r="N189" s="560"/>
      <c r="O189" s="560"/>
      <c r="P189" s="560"/>
      <c r="Q189" s="560"/>
      <c r="R189" s="561"/>
      <c r="T189" s="559"/>
      <c r="U189" s="560"/>
      <c r="V189" s="560"/>
      <c r="W189" s="560"/>
      <c r="X189" s="560"/>
      <c r="Y189" s="560"/>
      <c r="Z189" s="560"/>
      <c r="AA189" s="560"/>
      <c r="AB189" s="560"/>
      <c r="AC189" s="560"/>
      <c r="AD189" s="560"/>
      <c r="AE189" s="561"/>
      <c r="AF189" s="123"/>
      <c r="AH189" s="17"/>
    </row>
    <row r="190" spans="4:34" ht="15.75" thickBot="1" x14ac:dyDescent="0.3">
      <c r="D190" s="123"/>
      <c r="E190" s="123"/>
      <c r="F190" s="101"/>
      <c r="G190" s="517" t="s">
        <v>32</v>
      </c>
      <c r="H190" s="518"/>
      <c r="I190" s="518"/>
      <c r="J190" s="521"/>
      <c r="K190" s="521"/>
      <c r="L190" s="521"/>
      <c r="M190" s="521"/>
      <c r="N190" s="521"/>
      <c r="O190" s="521"/>
      <c r="P190" s="521"/>
      <c r="Q190" s="521"/>
      <c r="R190" s="522"/>
      <c r="T190" s="517" t="s">
        <v>32</v>
      </c>
      <c r="U190" s="518"/>
      <c r="V190" s="518"/>
      <c r="W190" s="521"/>
      <c r="X190" s="521"/>
      <c r="Y190" s="521"/>
      <c r="Z190" s="521"/>
      <c r="AA190" s="521"/>
      <c r="AB190" s="521"/>
      <c r="AC190" s="521"/>
      <c r="AD190" s="521"/>
      <c r="AE190" s="522"/>
      <c r="AF190" s="123"/>
      <c r="AH190" s="17"/>
    </row>
    <row r="191" spans="4:34" x14ac:dyDescent="0.25">
      <c r="AH191" s="17"/>
    </row>
    <row r="192" spans="4:34" x14ac:dyDescent="0.25">
      <c r="D192" s="123"/>
      <c r="E192" s="123"/>
      <c r="F192" s="123"/>
      <c r="G192" s="557"/>
      <c r="H192" s="557"/>
      <c r="I192" s="557"/>
      <c r="J192" s="557"/>
      <c r="K192" s="557"/>
      <c r="L192" s="557"/>
      <c r="M192" s="557"/>
      <c r="N192" s="557"/>
      <c r="O192" s="557"/>
      <c r="P192" s="557"/>
      <c r="Q192" s="557"/>
      <c r="R192" s="557"/>
      <c r="S192" s="17"/>
      <c r="T192" s="557"/>
      <c r="U192" s="557"/>
      <c r="V192" s="557"/>
      <c r="W192" s="557"/>
      <c r="X192" s="557"/>
      <c r="Y192" s="557"/>
      <c r="Z192" s="557"/>
      <c r="AA192" s="557"/>
      <c r="AB192" s="557"/>
      <c r="AC192" s="557"/>
      <c r="AD192" s="557"/>
      <c r="AE192" s="557"/>
      <c r="AF192" s="123"/>
      <c r="AG192" s="17"/>
      <c r="AH192" s="17"/>
    </row>
    <row r="193" spans="4:34" x14ac:dyDescent="0.25">
      <c r="D193" s="123"/>
      <c r="E193" s="123"/>
      <c r="F193" s="101"/>
      <c r="G193" s="551"/>
      <c r="H193" s="551"/>
      <c r="I193" s="551"/>
      <c r="J193" s="645"/>
      <c r="K193" s="645"/>
      <c r="L193" s="645"/>
      <c r="M193" s="645"/>
      <c r="N193" s="645"/>
      <c r="O193" s="645"/>
      <c r="P193" s="645"/>
      <c r="Q193" s="645"/>
      <c r="R193" s="645"/>
      <c r="S193" s="17"/>
      <c r="T193" s="551"/>
      <c r="U193" s="551"/>
      <c r="V193" s="551"/>
      <c r="W193" s="645"/>
      <c r="X193" s="645"/>
      <c r="Y193" s="645"/>
      <c r="Z193" s="645"/>
      <c r="AA193" s="645"/>
      <c r="AB193" s="645"/>
      <c r="AC193" s="645"/>
      <c r="AD193" s="645"/>
      <c r="AE193" s="645"/>
      <c r="AF193" s="123"/>
      <c r="AG193" s="17"/>
      <c r="AH193" s="17"/>
    </row>
    <row r="194" spans="4:34" x14ac:dyDescent="0.25">
      <c r="D194" s="129"/>
      <c r="E194" s="620" t="s">
        <v>36</v>
      </c>
      <c r="F194" s="620"/>
      <c r="G194" s="620"/>
      <c r="H194" s="620"/>
      <c r="I194" s="620"/>
      <c r="J194" s="620"/>
      <c r="K194" s="620"/>
      <c r="L194" s="620"/>
      <c r="M194" s="620"/>
      <c r="N194" s="620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123"/>
      <c r="Z194" s="9"/>
      <c r="AA194" s="9"/>
      <c r="AB194" s="9"/>
      <c r="AC194" s="9"/>
      <c r="AD194" s="9"/>
      <c r="AE194" s="9"/>
      <c r="AF194" s="9"/>
      <c r="AH194" s="17"/>
    </row>
    <row r="195" spans="4:34" ht="15.75" x14ac:dyDescent="0.25">
      <c r="D195" s="122"/>
      <c r="E195" s="620" t="s">
        <v>0</v>
      </c>
      <c r="F195" s="620"/>
      <c r="G195" s="620"/>
      <c r="H195" s="620"/>
      <c r="I195" s="620"/>
      <c r="J195" s="620"/>
      <c r="K195" s="620"/>
      <c r="L195" s="620"/>
      <c r="M195" s="620"/>
      <c r="N195" s="620"/>
      <c r="O195" s="10"/>
      <c r="P195" s="114"/>
      <c r="Q195" s="114"/>
      <c r="R195" s="114"/>
      <c r="S195" s="114"/>
      <c r="T195" s="114"/>
      <c r="U195" s="114"/>
      <c r="V195" s="114"/>
      <c r="W195" s="9"/>
      <c r="X195" s="9"/>
      <c r="Y195" s="123"/>
      <c r="Z195" s="9"/>
      <c r="AA195" s="9"/>
      <c r="AB195" s="9"/>
      <c r="AC195" s="9"/>
      <c r="AD195" s="9"/>
      <c r="AE195" s="9"/>
      <c r="AF195" s="9"/>
      <c r="AG195" s="18"/>
      <c r="AH195" s="17"/>
    </row>
    <row r="196" spans="4:34" ht="15.75" x14ac:dyDescent="0.25">
      <c r="D196" s="620" t="s">
        <v>1</v>
      </c>
      <c r="E196" s="620"/>
      <c r="F196" s="620"/>
      <c r="G196" s="620"/>
      <c r="H196" s="620"/>
      <c r="I196" s="620"/>
      <c r="J196" s="620"/>
      <c r="K196" s="620"/>
      <c r="L196" s="620"/>
      <c r="M196" s="620"/>
      <c r="N196" s="620"/>
      <c r="O196" s="10"/>
      <c r="P196" s="11"/>
      <c r="Q196" s="11"/>
      <c r="R196" s="123"/>
      <c r="S196" s="101"/>
      <c r="T196" s="101"/>
      <c r="U196" s="101"/>
      <c r="V196" s="583" t="s">
        <v>2</v>
      </c>
      <c r="W196" s="583"/>
      <c r="X196" s="583"/>
      <c r="Y196" s="2" t="s">
        <v>112</v>
      </c>
      <c r="Z196" s="129" t="s">
        <v>46</v>
      </c>
      <c r="AA196" s="676" t="s">
        <v>108</v>
      </c>
      <c r="AB196" s="676"/>
      <c r="AC196" s="676"/>
      <c r="AD196" s="129" t="s">
        <v>3</v>
      </c>
      <c r="AE196" s="684">
        <v>2020</v>
      </c>
      <c r="AF196" s="684"/>
      <c r="AG196" s="18"/>
      <c r="AH196" s="17"/>
    </row>
    <row r="197" spans="4:34" ht="15.75" x14ac:dyDescent="0.25">
      <c r="D197" s="620" t="s">
        <v>4</v>
      </c>
      <c r="E197" s="620"/>
      <c r="F197" s="620"/>
      <c r="G197" s="620"/>
      <c r="H197" s="620"/>
      <c r="I197" s="620"/>
      <c r="J197" s="620"/>
      <c r="K197" s="620"/>
      <c r="L197" s="620"/>
      <c r="M197" s="620"/>
      <c r="N197" s="620"/>
      <c r="O197" s="10"/>
      <c r="P197" s="114"/>
      <c r="Q197" s="119"/>
      <c r="R197" s="119"/>
      <c r="S197" s="119"/>
      <c r="T197" s="119"/>
      <c r="U197" s="119"/>
      <c r="V197" s="119"/>
      <c r="W197" s="119"/>
      <c r="X197" s="119"/>
      <c r="Y197" s="132"/>
      <c r="Z197" s="129"/>
      <c r="AA197" s="16"/>
      <c r="AB197" s="16"/>
      <c r="AC197" s="16"/>
      <c r="AD197" s="16"/>
      <c r="AE197" s="16"/>
      <c r="AF197" s="16"/>
      <c r="AG197" s="18"/>
      <c r="AH197" s="17"/>
    </row>
    <row r="198" spans="4:34" ht="15.75" x14ac:dyDescent="0.25">
      <c r="D198" s="623" t="s">
        <v>5</v>
      </c>
      <c r="E198" s="623"/>
      <c r="F198" s="623"/>
      <c r="G198" s="623"/>
      <c r="H198" s="623"/>
      <c r="I198" s="623"/>
      <c r="J198" s="623"/>
      <c r="K198" s="623"/>
      <c r="L198" s="623"/>
      <c r="M198" s="623"/>
      <c r="N198" s="623"/>
      <c r="O198" s="10"/>
      <c r="P198" s="114"/>
      <c r="Q198" s="114"/>
      <c r="R198" s="114"/>
      <c r="S198" s="114"/>
      <c r="T198" s="114"/>
      <c r="U198" s="114"/>
      <c r="V198" s="114"/>
      <c r="W198" s="9"/>
      <c r="X198" s="9"/>
      <c r="Y198" s="123"/>
      <c r="Z198" s="9"/>
      <c r="AA198" s="9"/>
      <c r="AB198" s="9"/>
      <c r="AC198" s="9"/>
      <c r="AD198" s="9"/>
      <c r="AE198" s="9"/>
      <c r="AF198" s="9"/>
      <c r="AG198" s="18"/>
      <c r="AH198" s="17"/>
    </row>
    <row r="199" spans="4:34" ht="18" x14ac:dyDescent="0.25">
      <c r="D199" s="633"/>
      <c r="E199" s="633"/>
      <c r="F199" s="633"/>
      <c r="G199" s="633"/>
      <c r="H199" s="633"/>
      <c r="I199" s="633"/>
      <c r="J199" s="633"/>
      <c r="K199" s="633"/>
      <c r="L199" s="633"/>
      <c r="M199" s="633"/>
      <c r="N199" s="633"/>
      <c r="O199" s="624" t="s">
        <v>6</v>
      </c>
      <c r="P199" s="624"/>
      <c r="Q199" s="624"/>
      <c r="R199" s="624"/>
      <c r="S199" s="624"/>
      <c r="T199" s="624"/>
      <c r="U199" s="624"/>
      <c r="V199" s="624"/>
      <c r="W199" s="624"/>
      <c r="X199" s="624"/>
      <c r="Y199" s="829" t="s">
        <v>123</v>
      </c>
      <c r="Z199" s="829"/>
      <c r="AA199" s="829"/>
      <c r="AB199" s="13"/>
      <c r="AC199" s="13"/>
      <c r="AD199" s="13"/>
      <c r="AE199" s="13"/>
      <c r="AF199" s="13"/>
      <c r="AG199" s="18"/>
      <c r="AH199" s="17"/>
    </row>
    <row r="200" spans="4:34" ht="15.75" x14ac:dyDescent="0.25">
      <c r="D200" s="612"/>
      <c r="E200" s="612"/>
      <c r="F200" s="612"/>
      <c r="G200" s="612"/>
      <c r="H200" s="612"/>
      <c r="I200" s="612"/>
      <c r="J200" s="612"/>
      <c r="K200" s="612"/>
      <c r="L200" s="612"/>
      <c r="M200" s="612"/>
      <c r="N200" s="612"/>
      <c r="O200" s="14"/>
      <c r="P200" s="14"/>
      <c r="Q200" s="101"/>
      <c r="R200" s="101"/>
      <c r="S200" s="116"/>
      <c r="T200" s="11"/>
      <c r="U200" s="11"/>
      <c r="V200" s="9"/>
      <c r="W200" s="9"/>
      <c r="X200" s="9"/>
      <c r="Y200" s="123"/>
      <c r="Z200" s="9"/>
      <c r="AA200" s="9"/>
      <c r="AB200" s="9"/>
      <c r="AC200" s="9"/>
      <c r="AD200" s="9"/>
      <c r="AE200" s="9"/>
      <c r="AF200" s="9"/>
      <c r="AG200" s="18"/>
      <c r="AH200" s="17"/>
    </row>
    <row r="201" spans="4:34" ht="15.75" x14ac:dyDescent="0.25"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23"/>
      <c r="U201" s="23"/>
      <c r="V201" s="613" t="s">
        <v>7</v>
      </c>
      <c r="W201" s="613"/>
      <c r="X201" s="613"/>
      <c r="Y201" s="613"/>
      <c r="Z201" s="613"/>
      <c r="AA201" s="701">
        <f>+X230</f>
        <v>82466160</v>
      </c>
      <c r="AB201" s="701"/>
      <c r="AC201" s="701"/>
      <c r="AD201" s="701"/>
      <c r="AE201" s="701"/>
      <c r="AF201" s="701"/>
      <c r="AG201" s="18"/>
      <c r="AH201" s="17"/>
    </row>
    <row r="202" spans="4:34" ht="15.75" x14ac:dyDescent="0.25">
      <c r="D202" s="615" t="s">
        <v>8</v>
      </c>
      <c r="E202" s="615"/>
      <c r="F202" s="615"/>
      <c r="G202" s="615"/>
      <c r="H202" s="615"/>
      <c r="I202" s="616" t="s">
        <v>9</v>
      </c>
      <c r="J202" s="616"/>
      <c r="K202" s="616"/>
      <c r="L202" s="616"/>
      <c r="M202" s="616"/>
      <c r="N202" s="616"/>
      <c r="O202" s="616"/>
      <c r="P202" s="616"/>
      <c r="Q202" s="616"/>
      <c r="R202" s="119"/>
      <c r="S202" s="119"/>
      <c r="T202" s="119"/>
      <c r="U202" s="119"/>
      <c r="V202" s="9"/>
      <c r="W202" s="9"/>
      <c r="X202" s="9"/>
      <c r="Y202" s="123"/>
      <c r="Z202" s="123"/>
      <c r="AA202" s="123"/>
      <c r="AB202" s="9"/>
      <c r="AC202" s="9"/>
      <c r="AD202" s="9"/>
      <c r="AE202" s="9"/>
      <c r="AF202" s="9"/>
      <c r="AG202" s="18"/>
      <c r="AH202" s="17"/>
    </row>
    <row r="203" spans="4:34" ht="18" x14ac:dyDescent="0.25">
      <c r="D203" s="617" t="s">
        <v>10</v>
      </c>
      <c r="E203" s="617"/>
      <c r="F203" s="617"/>
      <c r="G203" s="617"/>
      <c r="H203" s="617"/>
      <c r="I203" s="617"/>
      <c r="J203" s="617"/>
      <c r="K203" s="662" t="s">
        <v>74</v>
      </c>
      <c r="L203" s="662"/>
      <c r="M203" s="662"/>
      <c r="N203" s="662"/>
      <c r="O203" s="662"/>
      <c r="P203" s="662"/>
      <c r="Q203" s="662"/>
      <c r="R203" s="662"/>
      <c r="S203" s="662"/>
      <c r="T203" s="662"/>
      <c r="U203" s="662"/>
      <c r="V203" s="662"/>
      <c r="W203" s="662"/>
      <c r="X203" s="662"/>
      <c r="Y203" s="551" t="s">
        <v>11</v>
      </c>
      <c r="Z203" s="551"/>
      <c r="AA203" s="551"/>
      <c r="AB203" s="551"/>
      <c r="AC203" s="619"/>
      <c r="AD203" s="619"/>
      <c r="AE203" s="619"/>
      <c r="AF203" s="619"/>
      <c r="AG203" s="18"/>
      <c r="AH203" s="17"/>
    </row>
    <row r="204" spans="4:34" ht="15.75" x14ac:dyDescent="0.25">
      <c r="D204" s="617" t="s">
        <v>12</v>
      </c>
      <c r="E204" s="617"/>
      <c r="F204" s="617"/>
      <c r="G204" s="617"/>
      <c r="H204" s="617"/>
      <c r="I204" s="551"/>
      <c r="J204" s="551"/>
      <c r="K204" s="551"/>
      <c r="L204" s="551"/>
      <c r="M204" s="551"/>
      <c r="N204" s="551"/>
      <c r="O204" s="551"/>
      <c r="P204" s="551"/>
      <c r="Q204" s="551"/>
      <c r="R204" s="551"/>
      <c r="S204" s="551"/>
      <c r="T204" s="551"/>
      <c r="U204" s="551"/>
      <c r="V204" s="551"/>
      <c r="W204" s="551"/>
      <c r="X204" s="101"/>
      <c r="Y204" s="551" t="s">
        <v>11</v>
      </c>
      <c r="Z204" s="551"/>
      <c r="AA204" s="551"/>
      <c r="AB204" s="551"/>
      <c r="AC204" s="619"/>
      <c r="AD204" s="619"/>
      <c r="AE204" s="619"/>
      <c r="AF204" s="619"/>
      <c r="AG204" s="18"/>
      <c r="AH204" s="17"/>
    </row>
    <row r="205" spans="4:34" ht="15.75" x14ac:dyDescent="0.25">
      <c r="D205" s="583" t="s">
        <v>13</v>
      </c>
      <c r="E205" s="583"/>
      <c r="F205" s="583"/>
      <c r="G205" s="583"/>
      <c r="H205" s="583"/>
      <c r="I205" s="700" t="s">
        <v>127</v>
      </c>
      <c r="J205" s="700"/>
      <c r="K205" s="700"/>
      <c r="L205" s="700"/>
      <c r="M205" s="700"/>
      <c r="N205" s="700"/>
      <c r="O205" s="700"/>
      <c r="P205" s="700"/>
      <c r="Q205" s="700"/>
      <c r="R205" s="700"/>
      <c r="S205" s="700"/>
      <c r="T205" s="700"/>
      <c r="U205" s="700"/>
      <c r="V205" s="700"/>
      <c r="W205" s="700"/>
      <c r="X205" s="700"/>
      <c r="Y205" s="700"/>
      <c r="Z205" s="700"/>
      <c r="AA205" s="700"/>
      <c r="AB205" s="700"/>
      <c r="AC205" s="700"/>
      <c r="AD205" s="700"/>
      <c r="AE205" s="700"/>
      <c r="AF205" s="700"/>
      <c r="AG205" s="18"/>
      <c r="AH205" s="17"/>
    </row>
    <row r="206" spans="4:34" ht="15.75" x14ac:dyDescent="0.25">
      <c r="D206" s="551" t="s">
        <v>14</v>
      </c>
      <c r="E206" s="551"/>
      <c r="F206" s="551"/>
      <c r="G206" s="551"/>
      <c r="H206" s="551"/>
      <c r="I206" s="835" t="s">
        <v>124</v>
      </c>
      <c r="J206" s="835"/>
      <c r="K206" s="835"/>
      <c r="L206" s="835"/>
      <c r="M206" s="835"/>
      <c r="N206" s="835"/>
      <c r="O206" s="835"/>
      <c r="P206" s="835"/>
      <c r="Q206" s="835"/>
      <c r="R206" s="835"/>
      <c r="S206" s="835"/>
      <c r="T206" s="835"/>
      <c r="U206" s="835"/>
      <c r="V206" s="835"/>
      <c r="W206" s="835"/>
      <c r="X206" s="835"/>
      <c r="Y206" s="835"/>
      <c r="Z206" s="835"/>
      <c r="AA206" s="835"/>
      <c r="AB206" s="835"/>
      <c r="AC206" s="835"/>
      <c r="AD206" s="835"/>
      <c r="AE206" s="835"/>
      <c r="AF206" s="835"/>
      <c r="AG206" s="18"/>
      <c r="AH206" s="17"/>
    </row>
    <row r="207" spans="4:34" ht="39.75" customHeight="1" x14ac:dyDescent="0.25">
      <c r="D207" s="115"/>
      <c r="E207" s="101"/>
      <c r="F207" s="101"/>
      <c r="G207" s="101"/>
      <c r="H207" s="101"/>
      <c r="I207" s="835"/>
      <c r="J207" s="835"/>
      <c r="K207" s="835"/>
      <c r="L207" s="835"/>
      <c r="M207" s="835"/>
      <c r="N207" s="835"/>
      <c r="O207" s="835"/>
      <c r="P207" s="835"/>
      <c r="Q207" s="835"/>
      <c r="R207" s="835"/>
      <c r="S207" s="835"/>
      <c r="T207" s="835"/>
      <c r="U207" s="835"/>
      <c r="V207" s="835"/>
      <c r="W207" s="835"/>
      <c r="X207" s="835"/>
      <c r="Y207" s="835"/>
      <c r="Z207" s="835"/>
      <c r="AA207" s="835"/>
      <c r="AB207" s="835"/>
      <c r="AC207" s="835"/>
      <c r="AD207" s="835"/>
      <c r="AE207" s="835"/>
      <c r="AF207" s="835"/>
      <c r="AG207" s="18"/>
      <c r="AH207" s="17"/>
    </row>
    <row r="208" spans="4:34" ht="15.75" x14ac:dyDescent="0.25">
      <c r="D208" s="114"/>
      <c r="E208" s="114"/>
      <c r="F208" s="114"/>
      <c r="G208" s="114"/>
      <c r="H208" s="114"/>
      <c r="I208" s="114"/>
      <c r="J208" s="114"/>
      <c r="K208" s="114"/>
      <c r="L208" s="574"/>
      <c r="M208" s="574"/>
      <c r="N208" s="574"/>
      <c r="O208" s="574"/>
      <c r="P208" s="574"/>
      <c r="Q208" s="574"/>
      <c r="R208" s="574"/>
      <c r="S208" s="574"/>
      <c r="T208" s="574"/>
      <c r="U208" s="574"/>
      <c r="V208" s="574"/>
      <c r="W208" s="574"/>
      <c r="X208" s="574"/>
      <c r="Y208" s="574"/>
      <c r="Z208" s="117"/>
      <c r="AA208" s="575"/>
      <c r="AB208" s="575"/>
      <c r="AC208" s="575"/>
      <c r="AD208" s="575"/>
      <c r="AE208" s="575"/>
      <c r="AF208" s="575"/>
      <c r="AG208" s="18"/>
      <c r="AH208" s="17"/>
    </row>
    <row r="209" spans="4:34" ht="15.75" x14ac:dyDescent="0.25">
      <c r="D209" s="586" t="s">
        <v>15</v>
      </c>
      <c r="E209" s="586"/>
      <c r="F209" s="586"/>
      <c r="G209" s="586"/>
      <c r="H209" s="586"/>
      <c r="I209" s="586"/>
      <c r="J209" s="586"/>
      <c r="K209" s="586"/>
      <c r="L209" s="586"/>
      <c r="M209" s="586"/>
      <c r="N209" s="586"/>
      <c r="O209" s="586"/>
      <c r="P209" s="586"/>
      <c r="Q209" s="586"/>
      <c r="R209" s="586"/>
      <c r="S209" s="586"/>
      <c r="T209" s="586"/>
      <c r="U209" s="586"/>
      <c r="V209" s="586"/>
      <c r="W209" s="586"/>
      <c r="X209" s="586"/>
      <c r="Y209" s="586"/>
      <c r="Z209" s="586"/>
      <c r="AA209" s="586"/>
      <c r="AB209" s="586"/>
      <c r="AC209" s="586"/>
      <c r="AD209" s="586"/>
      <c r="AE209" s="586"/>
      <c r="AF209" s="586"/>
      <c r="AG209" s="18"/>
      <c r="AH209" s="17"/>
    </row>
    <row r="210" spans="4:34" ht="15.75" x14ac:dyDescent="0.25">
      <c r="D210" s="9"/>
      <c r="E210" s="587" t="s">
        <v>50</v>
      </c>
      <c r="F210" s="587"/>
      <c r="G210" s="587"/>
      <c r="H210" s="588" t="s">
        <v>51</v>
      </c>
      <c r="I210" s="588"/>
      <c r="J210" s="588"/>
      <c r="K210" s="587" t="s">
        <v>52</v>
      </c>
      <c r="L210" s="587"/>
      <c r="M210" s="587"/>
      <c r="N210" s="587" t="s">
        <v>53</v>
      </c>
      <c r="O210" s="587"/>
      <c r="P210" s="587"/>
      <c r="Q210" s="589" t="s">
        <v>54</v>
      </c>
      <c r="R210" s="589"/>
      <c r="S210" s="589"/>
      <c r="T210" s="589"/>
      <c r="U210" s="119"/>
      <c r="V210" s="590"/>
      <c r="W210" s="590"/>
      <c r="X210" s="590"/>
      <c r="Y210" s="101"/>
      <c r="Z210" s="101"/>
      <c r="AA210" s="591" t="s">
        <v>17</v>
      </c>
      <c r="AB210" s="591"/>
      <c r="AC210" s="591"/>
      <c r="AD210" s="591"/>
      <c r="AE210" s="591"/>
      <c r="AF210" s="591"/>
      <c r="AG210" s="18"/>
      <c r="AH210" s="17"/>
    </row>
    <row r="211" spans="4:34" ht="15.75" x14ac:dyDescent="0.25">
      <c r="D211" s="123"/>
      <c r="E211" s="592"/>
      <c r="F211" s="593"/>
      <c r="G211" s="594"/>
      <c r="H211" s="592"/>
      <c r="I211" s="593"/>
      <c r="J211" s="594"/>
      <c r="K211" s="592"/>
      <c r="L211" s="593"/>
      <c r="M211" s="594"/>
      <c r="N211" s="592"/>
      <c r="O211" s="593"/>
      <c r="P211" s="594"/>
      <c r="Q211" s="592"/>
      <c r="R211" s="593"/>
      <c r="S211" s="593"/>
      <c r="T211" s="594"/>
      <c r="U211" s="100"/>
      <c r="V211" s="595"/>
      <c r="W211" s="596"/>
      <c r="X211" s="597"/>
      <c r="Y211" s="132"/>
      <c r="Z211" s="15"/>
      <c r="AA211" s="592">
        <f>E211+H211+K211+N211</f>
        <v>0</v>
      </c>
      <c r="AB211" s="593"/>
      <c r="AC211" s="593"/>
      <c r="AD211" s="593"/>
      <c r="AE211" s="593"/>
      <c r="AF211" s="594"/>
      <c r="AG211" s="18"/>
      <c r="AH211" s="17"/>
    </row>
    <row r="212" spans="4:34" ht="15.75" x14ac:dyDescent="0.25">
      <c r="D212" s="116"/>
      <c r="E212" s="116"/>
      <c r="F212" s="116"/>
      <c r="G212" s="116"/>
      <c r="H212" s="116"/>
      <c r="I212" s="116"/>
      <c r="J212" s="116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598" t="s">
        <v>18</v>
      </c>
      <c r="V212" s="598"/>
      <c r="W212" s="598"/>
      <c r="X212" s="598"/>
      <c r="Y212" s="598"/>
      <c r="Z212" s="599"/>
      <c r="AA212" s="600">
        <f>+X230-AA211</f>
        <v>82466160</v>
      </c>
      <c r="AB212" s="601"/>
      <c r="AC212" s="601"/>
      <c r="AD212" s="601"/>
      <c r="AE212" s="601"/>
      <c r="AF212" s="602"/>
      <c r="AG212" s="18"/>
      <c r="AH212" s="17"/>
    </row>
    <row r="213" spans="4:34" ht="15.75" x14ac:dyDescent="0.25">
      <c r="D213" s="9"/>
      <c r="E213" s="9"/>
      <c r="F213" s="9"/>
      <c r="G213" s="9"/>
      <c r="H213" s="603" t="s">
        <v>19</v>
      </c>
      <c r="I213" s="603"/>
      <c r="J213" s="603"/>
      <c r="K213" s="603"/>
      <c r="L213" s="603"/>
      <c r="M213" s="603"/>
      <c r="N213" s="603"/>
      <c r="O213" s="603"/>
      <c r="P213" s="603"/>
      <c r="Q213" s="603"/>
      <c r="R213" s="603"/>
      <c r="S213" s="603"/>
      <c r="T213" s="603"/>
      <c r="U213" s="603"/>
      <c r="V213" s="603"/>
      <c r="W213" s="603"/>
      <c r="X213" s="604"/>
      <c r="Y213" s="604"/>
      <c r="Z213" s="604"/>
      <c r="AA213" s="604"/>
      <c r="AB213" s="604"/>
      <c r="AC213" s="604"/>
      <c r="AD213" s="604"/>
      <c r="AE213" s="9"/>
      <c r="AF213" s="9"/>
      <c r="AG213" s="18"/>
      <c r="AH213" s="17"/>
    </row>
    <row r="214" spans="4:34" ht="15.75" x14ac:dyDescent="0.25">
      <c r="D214" s="9"/>
      <c r="E214" s="9"/>
      <c r="F214" s="9"/>
      <c r="G214" s="9"/>
      <c r="H214" s="567" t="s">
        <v>20</v>
      </c>
      <c r="I214" s="568"/>
      <c r="J214" s="567" t="s">
        <v>21</v>
      </c>
      <c r="K214" s="568"/>
      <c r="L214" s="567" t="s">
        <v>22</v>
      </c>
      <c r="M214" s="568"/>
      <c r="N214" s="567" t="s">
        <v>23</v>
      </c>
      <c r="O214" s="568"/>
      <c r="P214" s="567" t="s">
        <v>24</v>
      </c>
      <c r="Q214" s="568"/>
      <c r="R214" s="567" t="s">
        <v>25</v>
      </c>
      <c r="S214" s="568"/>
      <c r="T214" s="569" t="s">
        <v>26</v>
      </c>
      <c r="U214" s="570"/>
      <c r="V214" s="569"/>
      <c r="W214" s="570"/>
      <c r="X214" s="571" t="s">
        <v>27</v>
      </c>
      <c r="Y214" s="572"/>
      <c r="Z214" s="572"/>
      <c r="AA214" s="572"/>
      <c r="AB214" s="572"/>
      <c r="AC214" s="572"/>
      <c r="AD214" s="573"/>
      <c r="AE214" s="16"/>
      <c r="AF214" s="16"/>
      <c r="AG214" s="18"/>
      <c r="AH214" s="17"/>
    </row>
    <row r="215" spans="4:34" ht="15.75" x14ac:dyDescent="0.25">
      <c r="D215" s="9"/>
      <c r="E215" s="9"/>
      <c r="F215" s="9"/>
      <c r="G215" s="9"/>
      <c r="H215" s="529"/>
      <c r="I215" s="530"/>
      <c r="J215" s="529"/>
      <c r="K215" s="530"/>
      <c r="L215" s="529"/>
      <c r="M215" s="530"/>
      <c r="N215" s="529" t="s">
        <v>61</v>
      </c>
      <c r="O215" s="530"/>
      <c r="P215" s="529" t="s">
        <v>35</v>
      </c>
      <c r="Q215" s="530"/>
      <c r="R215" s="529" t="s">
        <v>58</v>
      </c>
      <c r="S215" s="530"/>
      <c r="T215" s="529" t="s">
        <v>28</v>
      </c>
      <c r="U215" s="530"/>
      <c r="V215" s="529"/>
      <c r="W215" s="530"/>
      <c r="X215" s="580">
        <v>82466160</v>
      </c>
      <c r="Y215" s="581"/>
      <c r="Z215" s="581"/>
      <c r="AA215" s="581"/>
      <c r="AB215" s="581"/>
      <c r="AC215" s="581"/>
      <c r="AD215" s="582"/>
      <c r="AE215" s="16"/>
      <c r="AF215" s="16"/>
      <c r="AG215" s="18"/>
      <c r="AH215" s="17"/>
    </row>
    <row r="216" spans="4:34" ht="15.75" x14ac:dyDescent="0.25">
      <c r="D216" s="9"/>
      <c r="E216" s="9"/>
      <c r="F216" s="9"/>
      <c r="G216" s="9"/>
      <c r="H216" s="562"/>
      <c r="I216" s="563"/>
      <c r="J216" s="562"/>
      <c r="K216" s="563"/>
      <c r="L216" s="562"/>
      <c r="M216" s="563"/>
      <c r="N216" s="529"/>
      <c r="O216" s="530"/>
      <c r="P216" s="529"/>
      <c r="Q216" s="530"/>
      <c r="R216" s="529"/>
      <c r="S216" s="530"/>
      <c r="T216" s="529"/>
      <c r="U216" s="530"/>
      <c r="V216" s="529"/>
      <c r="W216" s="530"/>
      <c r="X216" s="580"/>
      <c r="Y216" s="581"/>
      <c r="Z216" s="581"/>
      <c r="AA216" s="581"/>
      <c r="AB216" s="581"/>
      <c r="AC216" s="581"/>
      <c r="AD216" s="582"/>
      <c r="AE216" s="16"/>
      <c r="AF216" s="16"/>
      <c r="AG216" s="18"/>
      <c r="AH216" s="17"/>
    </row>
    <row r="217" spans="4:34" ht="15.75" x14ac:dyDescent="0.25">
      <c r="D217" s="9"/>
      <c r="E217" s="9"/>
      <c r="F217" s="9"/>
      <c r="G217" s="9"/>
      <c r="H217" s="562"/>
      <c r="I217" s="563"/>
      <c r="J217" s="562"/>
      <c r="K217" s="563"/>
      <c r="L217" s="562"/>
      <c r="M217" s="563"/>
      <c r="N217" s="562"/>
      <c r="O217" s="563"/>
      <c r="P217" s="562"/>
      <c r="Q217" s="563"/>
      <c r="R217" s="529"/>
      <c r="S217" s="530"/>
      <c r="T217" s="529"/>
      <c r="U217" s="530"/>
      <c r="V217" s="529"/>
      <c r="W217" s="530"/>
      <c r="X217" s="580"/>
      <c r="Y217" s="581"/>
      <c r="Z217" s="581"/>
      <c r="AA217" s="581"/>
      <c r="AB217" s="581"/>
      <c r="AC217" s="581"/>
      <c r="AD217" s="582"/>
      <c r="AE217" s="16" t="s">
        <v>44</v>
      </c>
      <c r="AF217" s="16"/>
      <c r="AG217" s="18"/>
      <c r="AH217" s="17"/>
    </row>
    <row r="218" spans="4:34" ht="15.75" x14ac:dyDescent="0.25">
      <c r="D218" s="9"/>
      <c r="E218" s="9"/>
      <c r="F218" s="9"/>
      <c r="G218" s="9"/>
      <c r="H218" s="562"/>
      <c r="I218" s="563"/>
      <c r="J218" s="562"/>
      <c r="K218" s="563"/>
      <c r="L218" s="562"/>
      <c r="M218" s="563"/>
      <c r="N218" s="562"/>
      <c r="O218" s="563"/>
      <c r="P218" s="562"/>
      <c r="Q218" s="563"/>
      <c r="R218" s="529"/>
      <c r="S218" s="530"/>
      <c r="T218" s="529"/>
      <c r="U218" s="530"/>
      <c r="V218" s="529"/>
      <c r="W218" s="530"/>
      <c r="X218" s="580"/>
      <c r="Y218" s="581"/>
      <c r="Z218" s="581"/>
      <c r="AA218" s="581"/>
      <c r="AB218" s="581"/>
      <c r="AC218" s="581"/>
      <c r="AD218" s="582"/>
      <c r="AE218" s="16"/>
      <c r="AF218" s="16"/>
      <c r="AG218" s="18"/>
      <c r="AH218" s="17"/>
    </row>
    <row r="219" spans="4:34" ht="15.75" x14ac:dyDescent="0.25">
      <c r="D219" s="9"/>
      <c r="E219" s="9"/>
      <c r="F219" s="9"/>
      <c r="G219" s="9"/>
      <c r="H219" s="562"/>
      <c r="I219" s="563"/>
      <c r="J219" s="562"/>
      <c r="K219" s="563"/>
      <c r="L219" s="562"/>
      <c r="M219" s="563"/>
      <c r="N219" s="529"/>
      <c r="O219" s="530" t="s">
        <v>49</v>
      </c>
      <c r="P219" s="562"/>
      <c r="Q219" s="563" t="s">
        <v>28</v>
      </c>
      <c r="R219" s="529"/>
      <c r="S219" s="530"/>
      <c r="T219" s="529"/>
      <c r="U219" s="530"/>
      <c r="V219" s="529"/>
      <c r="W219" s="530"/>
      <c r="X219" s="531"/>
      <c r="Y219" s="532"/>
      <c r="Z219" s="532"/>
      <c r="AA219" s="532"/>
      <c r="AB219" s="532"/>
      <c r="AC219" s="532"/>
      <c r="AD219" s="533"/>
      <c r="AE219" s="16"/>
      <c r="AF219" s="16"/>
      <c r="AG219" s="18"/>
      <c r="AH219" s="17"/>
    </row>
    <row r="220" spans="4:34" ht="15.75" x14ac:dyDescent="0.25">
      <c r="D220" s="9"/>
      <c r="E220" s="9"/>
      <c r="F220" s="9"/>
      <c r="G220" s="9"/>
      <c r="H220" s="678"/>
      <c r="I220" s="679"/>
      <c r="J220" s="678"/>
      <c r="K220" s="679"/>
      <c r="L220" s="678"/>
      <c r="M220" s="679"/>
      <c r="N220" s="678"/>
      <c r="O220" s="679"/>
      <c r="P220" s="678"/>
      <c r="Q220" s="679"/>
      <c r="R220" s="678"/>
      <c r="S220" s="679"/>
      <c r="T220" s="678"/>
      <c r="U220" s="679"/>
      <c r="V220" s="678"/>
      <c r="W220" s="679"/>
      <c r="X220" s="680"/>
      <c r="Y220" s="681"/>
      <c r="Z220" s="681"/>
      <c r="AA220" s="681"/>
      <c r="AB220" s="681"/>
      <c r="AC220" s="681"/>
      <c r="AD220" s="682"/>
      <c r="AE220" s="16"/>
      <c r="AF220" s="16"/>
      <c r="AG220" s="18"/>
      <c r="AH220" s="17"/>
    </row>
    <row r="221" spans="4:34" ht="15.75" x14ac:dyDescent="0.25">
      <c r="D221" s="9"/>
      <c r="E221" s="9"/>
      <c r="F221" s="9"/>
      <c r="G221" s="9"/>
      <c r="H221" s="678"/>
      <c r="I221" s="679"/>
      <c r="J221" s="678"/>
      <c r="K221" s="679"/>
      <c r="L221" s="678"/>
      <c r="M221" s="679"/>
      <c r="N221" s="678"/>
      <c r="O221" s="679"/>
      <c r="P221" s="678"/>
      <c r="Q221" s="679"/>
      <c r="R221" s="678"/>
      <c r="S221" s="679"/>
      <c r="T221" s="678"/>
      <c r="U221" s="679"/>
      <c r="V221" s="678"/>
      <c r="W221" s="679"/>
      <c r="X221" s="680"/>
      <c r="Y221" s="681"/>
      <c r="Z221" s="681"/>
      <c r="AA221" s="681"/>
      <c r="AB221" s="681"/>
      <c r="AC221" s="681"/>
      <c r="AD221" s="682"/>
      <c r="AE221" s="16"/>
      <c r="AF221" s="16"/>
      <c r="AG221" s="18"/>
      <c r="AH221" s="17"/>
    </row>
    <row r="222" spans="4:34" ht="15.75" x14ac:dyDescent="0.25">
      <c r="D222" s="9"/>
      <c r="E222" s="9"/>
      <c r="F222" s="9"/>
      <c r="G222" s="9"/>
      <c r="H222" s="678"/>
      <c r="I222" s="679"/>
      <c r="J222" s="678"/>
      <c r="K222" s="679"/>
      <c r="L222" s="678"/>
      <c r="M222" s="679"/>
      <c r="N222" s="678"/>
      <c r="O222" s="679"/>
      <c r="P222" s="678"/>
      <c r="Q222" s="679"/>
      <c r="R222" s="678"/>
      <c r="S222" s="679"/>
      <c r="T222" s="678"/>
      <c r="U222" s="679"/>
      <c r="V222" s="678"/>
      <c r="W222" s="679"/>
      <c r="X222" s="680"/>
      <c r="Y222" s="681"/>
      <c r="Z222" s="681"/>
      <c r="AA222" s="681"/>
      <c r="AB222" s="681"/>
      <c r="AC222" s="681"/>
      <c r="AD222" s="682"/>
      <c r="AE222" s="16"/>
      <c r="AF222" s="16"/>
      <c r="AG222" s="18"/>
      <c r="AH222" s="17"/>
    </row>
    <row r="223" spans="4:34" ht="15.75" x14ac:dyDescent="0.25">
      <c r="D223" s="9"/>
      <c r="E223" s="9"/>
      <c r="F223" s="9"/>
      <c r="G223" s="9"/>
      <c r="H223" s="678"/>
      <c r="I223" s="679"/>
      <c r="J223" s="678"/>
      <c r="K223" s="679"/>
      <c r="L223" s="678"/>
      <c r="M223" s="679"/>
      <c r="N223" s="678"/>
      <c r="O223" s="679"/>
      <c r="P223" s="678"/>
      <c r="Q223" s="679"/>
      <c r="R223" s="678"/>
      <c r="S223" s="679"/>
      <c r="T223" s="678"/>
      <c r="U223" s="679"/>
      <c r="V223" s="678"/>
      <c r="W223" s="679"/>
      <c r="X223" s="680"/>
      <c r="Y223" s="681"/>
      <c r="Z223" s="681"/>
      <c r="AA223" s="681"/>
      <c r="AB223" s="681"/>
      <c r="AC223" s="681"/>
      <c r="AD223" s="682"/>
      <c r="AE223" s="16"/>
      <c r="AF223" s="16"/>
      <c r="AG223" s="18"/>
      <c r="AH223" s="17"/>
    </row>
    <row r="224" spans="4:34" ht="15.75" x14ac:dyDescent="0.25">
      <c r="D224" s="9"/>
      <c r="E224" s="9"/>
      <c r="F224" s="9"/>
      <c r="G224" s="9"/>
      <c r="H224" s="678"/>
      <c r="I224" s="679"/>
      <c r="J224" s="678"/>
      <c r="K224" s="679"/>
      <c r="L224" s="678"/>
      <c r="M224" s="679"/>
      <c r="N224" s="678"/>
      <c r="O224" s="679"/>
      <c r="P224" s="678"/>
      <c r="Q224" s="679"/>
      <c r="R224" s="678"/>
      <c r="S224" s="679"/>
      <c r="T224" s="678"/>
      <c r="U224" s="679"/>
      <c r="V224" s="678"/>
      <c r="W224" s="679"/>
      <c r="X224" s="680"/>
      <c r="Y224" s="681"/>
      <c r="Z224" s="681"/>
      <c r="AA224" s="681"/>
      <c r="AB224" s="681"/>
      <c r="AC224" s="681"/>
      <c r="AD224" s="682"/>
      <c r="AE224" s="16"/>
      <c r="AF224" s="16"/>
      <c r="AG224" s="18"/>
      <c r="AH224" s="17"/>
    </row>
    <row r="225" spans="4:34" ht="15.75" x14ac:dyDescent="0.25">
      <c r="D225" s="9"/>
      <c r="E225" s="9"/>
      <c r="F225" s="9"/>
      <c r="G225" s="9"/>
      <c r="H225" s="678"/>
      <c r="I225" s="679"/>
      <c r="J225" s="678"/>
      <c r="K225" s="679"/>
      <c r="L225" s="678"/>
      <c r="M225" s="679"/>
      <c r="N225" s="678"/>
      <c r="O225" s="679"/>
      <c r="P225" s="678"/>
      <c r="Q225" s="679"/>
      <c r="R225" s="678"/>
      <c r="S225" s="679"/>
      <c r="T225" s="678"/>
      <c r="U225" s="679"/>
      <c r="V225" s="678"/>
      <c r="W225" s="679"/>
      <c r="X225" s="680"/>
      <c r="Y225" s="681"/>
      <c r="Z225" s="681"/>
      <c r="AA225" s="681"/>
      <c r="AB225" s="681"/>
      <c r="AC225" s="681"/>
      <c r="AD225" s="682"/>
      <c r="AE225" s="16"/>
      <c r="AF225" s="16"/>
      <c r="AG225" s="18"/>
      <c r="AH225" s="17"/>
    </row>
    <row r="226" spans="4:34" ht="15.75" x14ac:dyDescent="0.25">
      <c r="D226" s="9"/>
      <c r="E226" s="9"/>
      <c r="F226" s="9"/>
      <c r="G226" s="9"/>
      <c r="H226" s="529"/>
      <c r="I226" s="530"/>
      <c r="J226" s="529"/>
      <c r="K226" s="530"/>
      <c r="L226" s="529"/>
      <c r="M226" s="530"/>
      <c r="N226" s="529"/>
      <c r="O226" s="530"/>
      <c r="P226" s="529"/>
      <c r="Q226" s="530"/>
      <c r="R226" s="536"/>
      <c r="S226" s="537"/>
      <c r="T226" s="536"/>
      <c r="U226" s="537"/>
      <c r="V226" s="529"/>
      <c r="W226" s="530"/>
      <c r="X226" s="580"/>
      <c r="Y226" s="581"/>
      <c r="Z226" s="581"/>
      <c r="AA226" s="581"/>
      <c r="AB226" s="581"/>
      <c r="AC226" s="581"/>
      <c r="AD226" s="582"/>
      <c r="AE226" s="16"/>
      <c r="AF226" s="16"/>
      <c r="AG226" s="18"/>
      <c r="AH226" s="17"/>
    </row>
    <row r="227" spans="4:34" ht="15.75" x14ac:dyDescent="0.25">
      <c r="D227" s="9"/>
      <c r="E227" s="9"/>
      <c r="F227" s="9"/>
      <c r="G227" s="9"/>
      <c r="H227" s="562"/>
      <c r="I227" s="563"/>
      <c r="J227" s="562"/>
      <c r="K227" s="563"/>
      <c r="L227" s="562"/>
      <c r="M227" s="563"/>
      <c r="N227" s="562"/>
      <c r="O227" s="563"/>
      <c r="P227" s="562"/>
      <c r="Q227" s="702"/>
      <c r="R227" s="703"/>
      <c r="S227" s="703"/>
      <c r="T227" s="703"/>
      <c r="U227" s="703"/>
      <c r="V227" s="702"/>
      <c r="W227" s="563"/>
      <c r="X227" s="580"/>
      <c r="Y227" s="581"/>
      <c r="Z227" s="581"/>
      <c r="AA227" s="581"/>
      <c r="AB227" s="581"/>
      <c r="AC227" s="581"/>
      <c r="AD227" s="582"/>
      <c r="AE227" s="16"/>
      <c r="AF227" s="16"/>
      <c r="AG227" s="18"/>
      <c r="AH227" s="17"/>
    </row>
    <row r="228" spans="4:34" ht="15.75" x14ac:dyDescent="0.25">
      <c r="D228" s="9"/>
      <c r="E228" s="9"/>
      <c r="F228" s="9"/>
      <c r="G228" s="9"/>
      <c r="H228" s="529"/>
      <c r="I228" s="530"/>
      <c r="J228" s="529"/>
      <c r="K228" s="530"/>
      <c r="L228" s="529"/>
      <c r="M228" s="530"/>
      <c r="N228" s="529"/>
      <c r="O228" s="530"/>
      <c r="P228" s="529"/>
      <c r="Q228" s="650"/>
      <c r="R228" s="683"/>
      <c r="S228" s="683"/>
      <c r="T228" s="683"/>
      <c r="U228" s="683"/>
      <c r="V228" s="650"/>
      <c r="W228" s="530"/>
      <c r="X228" s="531"/>
      <c r="Y228" s="532"/>
      <c r="Z228" s="532"/>
      <c r="AA228" s="532"/>
      <c r="AB228" s="532"/>
      <c r="AC228" s="532"/>
      <c r="AD228" s="533"/>
      <c r="AE228" s="16"/>
      <c r="AF228" s="16"/>
      <c r="AG228" s="18"/>
      <c r="AH228" s="17"/>
    </row>
    <row r="229" spans="4:34" ht="15.75" x14ac:dyDescent="0.25">
      <c r="D229" s="9"/>
      <c r="E229" s="9"/>
      <c r="F229" s="9"/>
      <c r="G229" s="9"/>
      <c r="H229" s="529"/>
      <c r="I229" s="530"/>
      <c r="J229" s="529"/>
      <c r="K229" s="530"/>
      <c r="L229" s="529"/>
      <c r="M229" s="530"/>
      <c r="N229" s="529"/>
      <c r="O229" s="530"/>
      <c r="P229" s="529"/>
      <c r="Q229" s="650"/>
      <c r="R229" s="683"/>
      <c r="S229" s="683"/>
      <c r="T229" s="683"/>
      <c r="U229" s="683"/>
      <c r="V229" s="650"/>
      <c r="W229" s="530"/>
      <c r="X229" s="531"/>
      <c r="Y229" s="532"/>
      <c r="Z229" s="532"/>
      <c r="AA229" s="532"/>
      <c r="AB229" s="532"/>
      <c r="AC229" s="532"/>
      <c r="AD229" s="533"/>
      <c r="AE229" s="16"/>
      <c r="AF229" s="16"/>
      <c r="AG229" s="18"/>
      <c r="AH229" s="17"/>
    </row>
    <row r="230" spans="4:34" ht="16.5" thickBot="1" x14ac:dyDescent="0.3">
      <c r="D230" s="9"/>
      <c r="E230" s="9"/>
      <c r="F230" s="9"/>
      <c r="G230" s="9"/>
      <c r="H230" s="534"/>
      <c r="I230" s="535"/>
      <c r="J230" s="534"/>
      <c r="K230" s="535"/>
      <c r="L230" s="534"/>
      <c r="M230" s="535"/>
      <c r="N230" s="534"/>
      <c r="O230" s="535"/>
      <c r="P230" s="534"/>
      <c r="Q230" s="535"/>
      <c r="R230" s="685"/>
      <c r="S230" s="686"/>
      <c r="T230" s="687" t="s">
        <v>29</v>
      </c>
      <c r="U230" s="688"/>
      <c r="V230" s="539"/>
      <c r="W230" s="540"/>
      <c r="X230" s="541">
        <f>SUM(X215:AD229)</f>
        <v>82466160</v>
      </c>
      <c r="Y230" s="542"/>
      <c r="Z230" s="542"/>
      <c r="AA230" s="542"/>
      <c r="AB230" s="542"/>
      <c r="AC230" s="542"/>
      <c r="AD230" s="543"/>
      <c r="AE230" s="9"/>
      <c r="AF230" s="16"/>
      <c r="AG230" s="18"/>
      <c r="AH230" s="17"/>
    </row>
    <row r="231" spans="4:34" ht="15.75" x14ac:dyDescent="0.25">
      <c r="D231" s="9"/>
      <c r="E231" s="9"/>
      <c r="F231" s="9"/>
      <c r="G231" s="9"/>
      <c r="H231" s="127"/>
      <c r="I231" s="127"/>
      <c r="J231" s="127"/>
      <c r="K231" s="127"/>
      <c r="L231" s="127"/>
      <c r="M231" s="127"/>
      <c r="N231" s="127"/>
      <c r="O231" s="127"/>
      <c r="P231" s="127"/>
      <c r="Q231" s="127"/>
      <c r="R231" s="127"/>
      <c r="S231" s="127"/>
      <c r="T231" s="31"/>
      <c r="U231" s="31"/>
      <c r="V231" s="31"/>
      <c r="W231" s="31"/>
      <c r="X231" s="32"/>
      <c r="Y231" s="32"/>
      <c r="Z231" s="32"/>
      <c r="AA231" s="32"/>
      <c r="AB231" s="32"/>
      <c r="AC231" s="32"/>
      <c r="AD231" s="32"/>
      <c r="AE231" s="9"/>
      <c r="AF231" s="16"/>
      <c r="AG231" s="18"/>
      <c r="AH231" s="17"/>
    </row>
    <row r="232" spans="4:34" ht="16.5" thickBot="1" x14ac:dyDescent="0.3">
      <c r="D232" s="9"/>
      <c r="E232" s="9"/>
      <c r="F232" s="9"/>
      <c r="G232" s="9"/>
      <c r="H232" s="127"/>
      <c r="I232" s="127"/>
      <c r="J232" s="127"/>
      <c r="K232" s="127"/>
      <c r="L232" s="127"/>
      <c r="M232" s="127"/>
      <c r="N232" s="127"/>
      <c r="O232" s="127"/>
      <c r="P232" s="127"/>
      <c r="Q232" s="127"/>
      <c r="R232" s="127"/>
      <c r="S232" s="127"/>
      <c r="T232" s="31"/>
      <c r="U232" s="31"/>
      <c r="V232" s="31"/>
      <c r="W232" s="31"/>
      <c r="X232" s="32"/>
      <c r="Y232" s="32"/>
      <c r="Z232" s="32"/>
      <c r="AA232" s="32"/>
      <c r="AB232" s="32"/>
      <c r="AC232" s="32"/>
      <c r="AD232" s="32"/>
      <c r="AE232" s="9"/>
      <c r="AF232" s="16"/>
      <c r="AG232" s="18"/>
      <c r="AH232" s="17"/>
    </row>
    <row r="233" spans="4:34" ht="16.5" thickBot="1" x14ac:dyDescent="0.3">
      <c r="D233" s="9"/>
      <c r="E233" s="9"/>
      <c r="F233" s="9"/>
      <c r="G233" s="689" t="s">
        <v>30</v>
      </c>
      <c r="H233" s="690"/>
      <c r="I233" s="690"/>
      <c r="J233" s="690"/>
      <c r="K233" s="690"/>
      <c r="L233" s="690"/>
      <c r="M233" s="690"/>
      <c r="N233" s="690"/>
      <c r="O233" s="690"/>
      <c r="P233" s="690"/>
      <c r="Q233" s="690"/>
      <c r="R233" s="691"/>
      <c r="S233" s="22"/>
      <c r="T233" s="544" t="s">
        <v>31</v>
      </c>
      <c r="U233" s="545"/>
      <c r="V233" s="545"/>
      <c r="W233" s="545"/>
      <c r="X233" s="545"/>
      <c r="Y233" s="545"/>
      <c r="Z233" s="545"/>
      <c r="AA233" s="545"/>
      <c r="AB233" s="545"/>
      <c r="AC233" s="545"/>
      <c r="AD233" s="545"/>
      <c r="AE233" s="546"/>
      <c r="AF233" s="16"/>
      <c r="AG233" s="18"/>
      <c r="AH233" s="17"/>
    </row>
    <row r="234" spans="4:34" ht="15.75" x14ac:dyDescent="0.25">
      <c r="D234" s="123"/>
      <c r="E234" s="123"/>
      <c r="F234" s="123"/>
      <c r="G234" s="547"/>
      <c r="H234" s="548"/>
      <c r="I234" s="548"/>
      <c r="J234" s="548"/>
      <c r="K234" s="548"/>
      <c r="L234" s="548"/>
      <c r="M234" s="548"/>
      <c r="N234" s="548"/>
      <c r="O234" s="548"/>
      <c r="P234" s="548"/>
      <c r="Q234" s="548"/>
      <c r="R234" s="549"/>
      <c r="S234" s="101"/>
      <c r="T234" s="547"/>
      <c r="U234" s="548"/>
      <c r="V234" s="548"/>
      <c r="W234" s="548"/>
      <c r="X234" s="548"/>
      <c r="Y234" s="548"/>
      <c r="Z234" s="548"/>
      <c r="AA234" s="548"/>
      <c r="AB234" s="548"/>
      <c r="AC234" s="548"/>
      <c r="AD234" s="548"/>
      <c r="AE234" s="549"/>
      <c r="AF234" s="15"/>
      <c r="AG234" s="18"/>
      <c r="AH234" s="17"/>
    </row>
    <row r="235" spans="4:34" ht="15.75" x14ac:dyDescent="0.25">
      <c r="D235" s="123"/>
      <c r="E235" s="123"/>
      <c r="F235" s="123"/>
      <c r="G235" s="550"/>
      <c r="H235" s="551"/>
      <c r="I235" s="551"/>
      <c r="J235" s="551"/>
      <c r="K235" s="551"/>
      <c r="L235" s="551"/>
      <c r="M235" s="551"/>
      <c r="N235" s="551"/>
      <c r="O235" s="551"/>
      <c r="P235" s="551"/>
      <c r="Q235" s="551"/>
      <c r="R235" s="552"/>
      <c r="S235" s="101"/>
      <c r="T235" s="550"/>
      <c r="U235" s="551"/>
      <c r="V235" s="551"/>
      <c r="W235" s="551"/>
      <c r="X235" s="551"/>
      <c r="Y235" s="551"/>
      <c r="Z235" s="551"/>
      <c r="AA235" s="551"/>
      <c r="AB235" s="551"/>
      <c r="AC235" s="551"/>
      <c r="AD235" s="551"/>
      <c r="AE235" s="552"/>
      <c r="AF235" s="15"/>
      <c r="AG235" s="18"/>
      <c r="AH235" s="17"/>
    </row>
    <row r="236" spans="4:34" ht="15.75" x14ac:dyDescent="0.25">
      <c r="D236" s="123"/>
      <c r="E236" s="123"/>
      <c r="F236" s="123"/>
      <c r="G236" s="550"/>
      <c r="H236" s="551"/>
      <c r="I236" s="551"/>
      <c r="J236" s="551"/>
      <c r="K236" s="551"/>
      <c r="L236" s="551"/>
      <c r="M236" s="551"/>
      <c r="N236" s="551"/>
      <c r="O236" s="551"/>
      <c r="P236" s="551"/>
      <c r="Q236" s="551"/>
      <c r="R236" s="552"/>
      <c r="S236" s="101"/>
      <c r="T236" s="550"/>
      <c r="U236" s="551"/>
      <c r="V236" s="551"/>
      <c r="W236" s="551"/>
      <c r="X236" s="551"/>
      <c r="Y236" s="551"/>
      <c r="Z236" s="551"/>
      <c r="AA236" s="551"/>
      <c r="AB236" s="551"/>
      <c r="AC236" s="551"/>
      <c r="AD236" s="551"/>
      <c r="AE236" s="552"/>
      <c r="AF236" s="15"/>
      <c r="AG236" s="18"/>
      <c r="AH236" s="17"/>
    </row>
    <row r="237" spans="4:34" ht="16.5" thickBot="1" x14ac:dyDescent="0.3">
      <c r="D237" s="123"/>
      <c r="E237" s="123"/>
      <c r="F237" s="123"/>
      <c r="G237" s="553"/>
      <c r="H237" s="554"/>
      <c r="I237" s="554"/>
      <c r="J237" s="554"/>
      <c r="K237" s="554"/>
      <c r="L237" s="554"/>
      <c r="M237" s="554"/>
      <c r="N237" s="554"/>
      <c r="O237" s="554"/>
      <c r="P237" s="554"/>
      <c r="Q237" s="554"/>
      <c r="R237" s="555"/>
      <c r="S237" s="101"/>
      <c r="T237" s="553"/>
      <c r="U237" s="554"/>
      <c r="V237" s="554"/>
      <c r="W237" s="554"/>
      <c r="X237" s="554"/>
      <c r="Y237" s="554"/>
      <c r="Z237" s="554"/>
      <c r="AA237" s="554"/>
      <c r="AB237" s="554"/>
      <c r="AC237" s="554"/>
      <c r="AD237" s="554"/>
      <c r="AE237" s="555"/>
      <c r="AF237" s="15"/>
      <c r="AG237" s="18"/>
      <c r="AH237" s="17"/>
    </row>
    <row r="238" spans="4:34" ht="16.5" thickBot="1" x14ac:dyDescent="0.3">
      <c r="D238" s="123"/>
      <c r="E238" s="123"/>
      <c r="F238" s="123"/>
      <c r="G238" s="553" t="s">
        <v>32</v>
      </c>
      <c r="H238" s="554"/>
      <c r="I238" s="554"/>
      <c r="J238" s="692">
        <v>44176</v>
      </c>
      <c r="K238" s="692"/>
      <c r="L238" s="692"/>
      <c r="M238" s="692"/>
      <c r="N238" s="692"/>
      <c r="O238" s="692"/>
      <c r="P238" s="692"/>
      <c r="Q238" s="692"/>
      <c r="R238" s="693"/>
      <c r="S238" s="101"/>
      <c r="T238" s="517" t="s">
        <v>32</v>
      </c>
      <c r="U238" s="518"/>
      <c r="V238" s="518"/>
      <c r="W238" s="521"/>
      <c r="X238" s="521"/>
      <c r="Y238" s="521"/>
      <c r="Z238" s="521"/>
      <c r="AA238" s="521"/>
      <c r="AB238" s="521"/>
      <c r="AC238" s="521"/>
      <c r="AD238" s="521"/>
      <c r="AE238" s="522"/>
      <c r="AF238" s="15"/>
      <c r="AG238" s="18"/>
      <c r="AH238" s="17"/>
    </row>
    <row r="239" spans="4:34" ht="16.5" thickBot="1" x14ac:dyDescent="0.3">
      <c r="D239" s="123"/>
      <c r="E239" s="123"/>
      <c r="F239" s="123"/>
      <c r="G239" s="523" t="s">
        <v>33</v>
      </c>
      <c r="H239" s="524"/>
      <c r="I239" s="524"/>
      <c r="J239" s="524"/>
      <c r="K239" s="524"/>
      <c r="L239" s="524"/>
      <c r="M239" s="524"/>
      <c r="N239" s="524"/>
      <c r="O239" s="524"/>
      <c r="P239" s="524"/>
      <c r="Q239" s="524"/>
      <c r="R239" s="525"/>
      <c r="T239" s="523" t="s">
        <v>34</v>
      </c>
      <c r="U239" s="524"/>
      <c r="V239" s="524"/>
      <c r="W239" s="524"/>
      <c r="X239" s="524"/>
      <c r="Y239" s="524"/>
      <c r="Z239" s="524"/>
      <c r="AA239" s="524"/>
      <c r="AB239" s="524"/>
      <c r="AC239" s="524"/>
      <c r="AD239" s="524"/>
      <c r="AE239" s="525"/>
      <c r="AF239" s="15"/>
      <c r="AG239" s="18"/>
      <c r="AH239" s="17"/>
    </row>
    <row r="240" spans="4:34" ht="15.75" x14ac:dyDescent="0.25">
      <c r="D240" s="123"/>
      <c r="E240" s="123"/>
      <c r="F240" s="123"/>
      <c r="G240" s="526"/>
      <c r="H240" s="527"/>
      <c r="I240" s="527"/>
      <c r="J240" s="527"/>
      <c r="K240" s="527"/>
      <c r="L240" s="527"/>
      <c r="M240" s="527"/>
      <c r="N240" s="527"/>
      <c r="O240" s="527"/>
      <c r="P240" s="527"/>
      <c r="Q240" s="527"/>
      <c r="R240" s="528"/>
      <c r="T240" s="526"/>
      <c r="U240" s="527"/>
      <c r="V240" s="527"/>
      <c r="W240" s="527"/>
      <c r="X240" s="527"/>
      <c r="Y240" s="527"/>
      <c r="Z240" s="527"/>
      <c r="AA240" s="527"/>
      <c r="AB240" s="527"/>
      <c r="AC240" s="527"/>
      <c r="AD240" s="527"/>
      <c r="AE240" s="528"/>
      <c r="AF240" s="15"/>
      <c r="AG240" s="18"/>
      <c r="AH240" s="17"/>
    </row>
    <row r="241" spans="4:34" ht="15.75" x14ac:dyDescent="0.25">
      <c r="D241" s="123"/>
      <c r="E241" s="123"/>
      <c r="F241" s="123"/>
      <c r="G241" s="556"/>
      <c r="H241" s="557"/>
      <c r="I241" s="557"/>
      <c r="J241" s="557"/>
      <c r="K241" s="557"/>
      <c r="L241" s="557"/>
      <c r="M241" s="557"/>
      <c r="N241" s="557"/>
      <c r="O241" s="557"/>
      <c r="P241" s="557"/>
      <c r="Q241" s="557"/>
      <c r="R241" s="558"/>
      <c r="T241" s="556"/>
      <c r="U241" s="557"/>
      <c r="V241" s="557"/>
      <c r="W241" s="557"/>
      <c r="X241" s="557"/>
      <c r="Y241" s="557"/>
      <c r="Z241" s="557"/>
      <c r="AA241" s="557"/>
      <c r="AB241" s="557"/>
      <c r="AC241" s="557"/>
      <c r="AD241" s="557"/>
      <c r="AE241" s="558"/>
      <c r="AF241" s="123"/>
      <c r="AG241" s="18"/>
      <c r="AH241" s="17"/>
    </row>
    <row r="242" spans="4:34" ht="15.75" x14ac:dyDescent="0.25">
      <c r="D242" s="123"/>
      <c r="E242" s="123"/>
      <c r="F242" s="123"/>
      <c r="G242" s="556"/>
      <c r="H242" s="557"/>
      <c r="I242" s="557"/>
      <c r="J242" s="557"/>
      <c r="K242" s="557"/>
      <c r="L242" s="557"/>
      <c r="M242" s="557"/>
      <c r="N242" s="557"/>
      <c r="O242" s="557"/>
      <c r="P242" s="557"/>
      <c r="Q242" s="557"/>
      <c r="R242" s="558"/>
      <c r="T242" s="556"/>
      <c r="U242" s="557"/>
      <c r="V242" s="557"/>
      <c r="W242" s="557"/>
      <c r="X242" s="557"/>
      <c r="Y242" s="557"/>
      <c r="Z242" s="557"/>
      <c r="AA242" s="557"/>
      <c r="AB242" s="557"/>
      <c r="AC242" s="557"/>
      <c r="AD242" s="557"/>
      <c r="AE242" s="558"/>
      <c r="AF242" s="123"/>
      <c r="AG242" s="18"/>
      <c r="AH242" s="67"/>
    </row>
    <row r="243" spans="4:34" ht="16.5" thickBot="1" x14ac:dyDescent="0.3">
      <c r="D243" s="123"/>
      <c r="E243" s="123"/>
      <c r="F243" s="123"/>
      <c r="G243" s="559"/>
      <c r="H243" s="560"/>
      <c r="I243" s="560"/>
      <c r="J243" s="560"/>
      <c r="K243" s="560"/>
      <c r="L243" s="560"/>
      <c r="M243" s="560"/>
      <c r="N243" s="560"/>
      <c r="O243" s="560"/>
      <c r="P243" s="560"/>
      <c r="Q243" s="560"/>
      <c r="R243" s="561"/>
      <c r="T243" s="559"/>
      <c r="U243" s="560"/>
      <c r="V243" s="560"/>
      <c r="W243" s="560"/>
      <c r="X243" s="560"/>
      <c r="Y243" s="560"/>
      <c r="Z243" s="560"/>
      <c r="AA243" s="560"/>
      <c r="AB243" s="560"/>
      <c r="AC243" s="560"/>
      <c r="AD243" s="560"/>
      <c r="AE243" s="561"/>
      <c r="AF243" s="123"/>
      <c r="AG243" s="18"/>
      <c r="AH243" s="17"/>
    </row>
    <row r="244" spans="4:34" ht="16.5" thickBot="1" x14ac:dyDescent="0.3">
      <c r="D244" s="123"/>
      <c r="E244" s="123"/>
      <c r="F244" s="101"/>
      <c r="G244" s="517" t="s">
        <v>32</v>
      </c>
      <c r="H244" s="518"/>
      <c r="I244" s="518"/>
      <c r="J244" s="521"/>
      <c r="K244" s="521"/>
      <c r="L244" s="521"/>
      <c r="M244" s="521"/>
      <c r="N244" s="521"/>
      <c r="O244" s="521"/>
      <c r="P244" s="521"/>
      <c r="Q244" s="521"/>
      <c r="R244" s="522"/>
      <c r="T244" s="517" t="s">
        <v>32</v>
      </c>
      <c r="U244" s="518"/>
      <c r="V244" s="518"/>
      <c r="W244" s="521"/>
      <c r="X244" s="521"/>
      <c r="Y244" s="521"/>
      <c r="Z244" s="521"/>
      <c r="AA244" s="521"/>
      <c r="AB244" s="521"/>
      <c r="AC244" s="521"/>
      <c r="AD244" s="521"/>
      <c r="AE244" s="522"/>
      <c r="AF244" s="123"/>
      <c r="AG244" s="18"/>
      <c r="AH244" s="17"/>
    </row>
    <row r="245" spans="4:34" x14ac:dyDescent="0.25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7"/>
    </row>
    <row r="246" spans="4:34" x14ac:dyDescent="0.25">
      <c r="D246" s="1"/>
      <c r="E246" s="620" t="s">
        <v>36</v>
      </c>
      <c r="F246" s="620"/>
      <c r="G246" s="620"/>
      <c r="H246" s="620"/>
      <c r="I246" s="620"/>
      <c r="J246" s="620"/>
      <c r="K246" s="620"/>
      <c r="L246" s="620"/>
      <c r="M246" s="620"/>
      <c r="N246" s="620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7"/>
    </row>
    <row r="247" spans="4:34" x14ac:dyDescent="0.25">
      <c r="D247" s="122"/>
      <c r="E247" s="620" t="s">
        <v>0</v>
      </c>
      <c r="F247" s="620"/>
      <c r="G247" s="620"/>
      <c r="H247" s="620"/>
      <c r="I247" s="620"/>
      <c r="J247" s="620"/>
      <c r="K247" s="620"/>
      <c r="L247" s="620"/>
      <c r="M247" s="620"/>
      <c r="N247" s="620"/>
      <c r="O247" s="10"/>
      <c r="P247" s="114"/>
      <c r="Q247" s="114"/>
      <c r="R247" s="114"/>
      <c r="S247" s="114"/>
      <c r="T247" s="114"/>
      <c r="U247" s="114"/>
      <c r="V247" s="114"/>
      <c r="W247" s="9"/>
      <c r="X247" s="9"/>
      <c r="Y247" s="123"/>
      <c r="Z247" s="9"/>
      <c r="AA247" s="9"/>
      <c r="AB247" s="9"/>
      <c r="AC247" s="9"/>
      <c r="AD247" s="9"/>
      <c r="AE247" s="9"/>
      <c r="AF247" s="9"/>
      <c r="AG247" s="17"/>
      <c r="AH247" s="17"/>
    </row>
    <row r="248" spans="4:34" x14ac:dyDescent="0.25">
      <c r="D248" s="620" t="s">
        <v>1</v>
      </c>
      <c r="E248" s="620"/>
      <c r="F248" s="620"/>
      <c r="G248" s="620"/>
      <c r="H248" s="620"/>
      <c r="I248" s="620"/>
      <c r="J248" s="620"/>
      <c r="K248" s="620"/>
      <c r="L248" s="620"/>
      <c r="M248" s="620"/>
      <c r="N248" s="620"/>
      <c r="O248" s="10"/>
      <c r="P248" s="11"/>
      <c r="Q248" s="11"/>
      <c r="R248" s="123"/>
      <c r="S248" s="101"/>
      <c r="T248" s="101"/>
      <c r="U248" s="101"/>
      <c r="V248" s="583" t="s">
        <v>2</v>
      </c>
      <c r="W248" s="583"/>
      <c r="X248" s="583"/>
      <c r="Y248" s="12" t="s">
        <v>112</v>
      </c>
      <c r="Z248" s="119" t="s">
        <v>46</v>
      </c>
      <c r="AA248" s="621" t="s">
        <v>108</v>
      </c>
      <c r="AB248" s="621"/>
      <c r="AC248" s="621"/>
      <c r="AD248" s="119" t="s">
        <v>3</v>
      </c>
      <c r="AE248" s="622">
        <v>2020</v>
      </c>
      <c r="AF248" s="622"/>
      <c r="AG248" s="17"/>
      <c r="AH248" s="17"/>
    </row>
    <row r="249" spans="4:34" x14ac:dyDescent="0.25">
      <c r="D249" s="620" t="s">
        <v>4</v>
      </c>
      <c r="E249" s="620"/>
      <c r="F249" s="620"/>
      <c r="G249" s="620"/>
      <c r="H249" s="620"/>
      <c r="I249" s="620"/>
      <c r="J249" s="620"/>
      <c r="K249" s="620"/>
      <c r="L249" s="620"/>
      <c r="M249" s="620"/>
      <c r="N249" s="620"/>
      <c r="O249" s="10"/>
      <c r="P249" s="114"/>
      <c r="Q249" s="119"/>
      <c r="R249" s="119"/>
      <c r="S249" s="119"/>
      <c r="T249" s="119"/>
      <c r="U249" s="119"/>
      <c r="V249" s="119"/>
      <c r="W249" s="119"/>
      <c r="X249" s="119"/>
      <c r="Y249" s="101"/>
      <c r="Z249" s="119"/>
      <c r="AA249" s="9"/>
      <c r="AB249" s="9"/>
      <c r="AC249" s="9"/>
      <c r="AD249" s="9"/>
      <c r="AE249" s="9"/>
      <c r="AF249" s="9"/>
      <c r="AG249" s="17"/>
      <c r="AH249" s="17"/>
    </row>
    <row r="250" spans="4:34" ht="15.75" x14ac:dyDescent="0.25">
      <c r="D250" s="623" t="s">
        <v>5</v>
      </c>
      <c r="E250" s="623"/>
      <c r="F250" s="623"/>
      <c r="G250" s="623"/>
      <c r="H250" s="623"/>
      <c r="I250" s="623"/>
      <c r="J250" s="623"/>
      <c r="K250" s="623"/>
      <c r="L250" s="623"/>
      <c r="M250" s="623"/>
      <c r="N250" s="623"/>
      <c r="O250" s="10"/>
      <c r="P250" s="114"/>
      <c r="Q250" s="114"/>
      <c r="R250" s="114"/>
      <c r="S250" s="114"/>
      <c r="T250" s="114"/>
      <c r="U250" s="114"/>
      <c r="V250" s="114"/>
      <c r="W250" s="9"/>
      <c r="X250" s="9"/>
      <c r="Y250" s="123"/>
      <c r="Z250" s="9"/>
      <c r="AA250" s="9"/>
      <c r="AB250" s="9"/>
      <c r="AC250" s="9"/>
      <c r="AD250" s="9"/>
      <c r="AE250" s="9"/>
      <c r="AF250" s="9"/>
      <c r="AG250" s="17"/>
      <c r="AH250" s="17"/>
    </row>
    <row r="251" spans="4:34" ht="18" x14ac:dyDescent="0.25">
      <c r="D251" s="633"/>
      <c r="E251" s="633"/>
      <c r="F251" s="633"/>
      <c r="G251" s="633"/>
      <c r="H251" s="633"/>
      <c r="I251" s="633"/>
      <c r="J251" s="633"/>
      <c r="K251" s="633"/>
      <c r="L251" s="633"/>
      <c r="M251" s="633"/>
      <c r="N251" s="633"/>
      <c r="O251" s="624" t="s">
        <v>6</v>
      </c>
      <c r="P251" s="624"/>
      <c r="Q251" s="624"/>
      <c r="R251" s="624"/>
      <c r="S251" s="624"/>
      <c r="T251" s="624"/>
      <c r="U251" s="624"/>
      <c r="V251" s="624"/>
      <c r="W251" s="624"/>
      <c r="X251" s="624"/>
      <c r="Y251" s="625" t="s">
        <v>125</v>
      </c>
      <c r="Z251" s="625"/>
      <c r="AA251" s="625"/>
      <c r="AB251" s="13"/>
      <c r="AC251" s="13"/>
      <c r="AD251" s="13"/>
      <c r="AE251" s="13"/>
      <c r="AF251" s="13"/>
      <c r="AG251" s="17"/>
      <c r="AH251" s="17"/>
    </row>
    <row r="252" spans="4:34" x14ac:dyDescent="0.25">
      <c r="D252" s="612"/>
      <c r="E252" s="612"/>
      <c r="F252" s="612"/>
      <c r="G252" s="612"/>
      <c r="H252" s="612"/>
      <c r="I252" s="612"/>
      <c r="J252" s="612"/>
      <c r="K252" s="612"/>
      <c r="L252" s="612"/>
      <c r="M252" s="612"/>
      <c r="N252" s="612"/>
      <c r="O252" s="14"/>
      <c r="P252" s="14"/>
      <c r="Q252" s="101"/>
      <c r="R252" s="101"/>
      <c r="S252" s="116"/>
      <c r="T252" s="11"/>
      <c r="U252" s="11"/>
      <c r="V252" s="9"/>
      <c r="W252" s="9"/>
      <c r="X252" s="9"/>
      <c r="Y252" s="123"/>
      <c r="Z252" s="9"/>
      <c r="AA252" s="9"/>
      <c r="AB252" s="9"/>
      <c r="AC252" s="9"/>
      <c r="AD252" s="9"/>
      <c r="AE252" s="9"/>
      <c r="AF252" s="9"/>
      <c r="AG252" s="17"/>
      <c r="AH252" s="17"/>
    </row>
    <row r="253" spans="4:34" ht="15.75" x14ac:dyDescent="0.25"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23"/>
      <c r="U253" s="23"/>
      <c r="V253" s="613" t="s">
        <v>7</v>
      </c>
      <c r="W253" s="613"/>
      <c r="X253" s="613"/>
      <c r="Y253" s="613"/>
      <c r="Z253" s="613"/>
      <c r="AA253" s="614">
        <f>+X277</f>
        <v>2520000</v>
      </c>
      <c r="AB253" s="614"/>
      <c r="AC253" s="614"/>
      <c r="AD253" s="614"/>
      <c r="AE253" s="614"/>
      <c r="AF253" s="614"/>
      <c r="AG253" s="17"/>
      <c r="AH253" s="17"/>
    </row>
    <row r="254" spans="4:34" x14ac:dyDescent="0.25">
      <c r="D254" s="615" t="s">
        <v>8</v>
      </c>
      <c r="E254" s="615"/>
      <c r="F254" s="615"/>
      <c r="G254" s="615"/>
      <c r="H254" s="615"/>
      <c r="I254" s="616" t="s">
        <v>9</v>
      </c>
      <c r="J254" s="616"/>
      <c r="K254" s="616"/>
      <c r="L254" s="616"/>
      <c r="M254" s="616"/>
      <c r="N254" s="616"/>
      <c r="O254" s="616"/>
      <c r="P254" s="616"/>
      <c r="Q254" s="616"/>
      <c r="R254" s="119"/>
      <c r="S254" s="119"/>
      <c r="T254" s="119"/>
      <c r="U254" s="119"/>
      <c r="V254" s="9"/>
      <c r="W254" s="9"/>
      <c r="X254" s="9"/>
      <c r="Y254" s="123"/>
      <c r="Z254" s="123"/>
      <c r="AA254" s="123"/>
      <c r="AB254" s="9"/>
      <c r="AC254" s="9"/>
      <c r="AD254" s="9"/>
      <c r="AE254" s="9"/>
      <c r="AF254" s="9"/>
      <c r="AG254" s="17"/>
      <c r="AH254" s="17"/>
    </row>
    <row r="255" spans="4:34" ht="18" x14ac:dyDescent="0.25">
      <c r="D255" s="617" t="s">
        <v>10</v>
      </c>
      <c r="E255" s="617"/>
      <c r="F255" s="617"/>
      <c r="G255" s="617"/>
      <c r="H255" s="617"/>
      <c r="I255" s="617"/>
      <c r="J255" s="617"/>
      <c r="K255" s="662" t="s">
        <v>75</v>
      </c>
      <c r="L255" s="662"/>
      <c r="M255" s="662"/>
      <c r="N255" s="662"/>
      <c r="O255" s="662"/>
      <c r="P255" s="662"/>
      <c r="Q255" s="662"/>
      <c r="R255" s="662"/>
      <c r="S255" s="662"/>
      <c r="T255" s="662"/>
      <c r="U255" s="662"/>
      <c r="V255" s="662"/>
      <c r="W255" s="662"/>
      <c r="X255" s="662"/>
      <c r="Y255" s="551" t="s">
        <v>11</v>
      </c>
      <c r="Z255" s="551"/>
      <c r="AA255" s="551"/>
      <c r="AB255" s="551"/>
      <c r="AC255" s="619"/>
      <c r="AD255" s="619"/>
      <c r="AE255" s="619"/>
      <c r="AF255" s="619"/>
      <c r="AG255" s="17"/>
      <c r="AH255" s="17"/>
    </row>
    <row r="256" spans="4:34" x14ac:dyDescent="0.25">
      <c r="D256" s="617" t="s">
        <v>12</v>
      </c>
      <c r="E256" s="617"/>
      <c r="F256" s="617"/>
      <c r="G256" s="617"/>
      <c r="H256" s="617"/>
      <c r="I256" s="551"/>
      <c r="J256" s="551"/>
      <c r="K256" s="551"/>
      <c r="L256" s="551"/>
      <c r="M256" s="551"/>
      <c r="N256" s="551"/>
      <c r="O256" s="551"/>
      <c r="P256" s="551"/>
      <c r="Q256" s="551"/>
      <c r="R256" s="551"/>
      <c r="S256" s="551"/>
      <c r="T256" s="551"/>
      <c r="U256" s="551"/>
      <c r="V256" s="551"/>
      <c r="W256" s="551"/>
      <c r="X256" s="101"/>
      <c r="Y256" s="551" t="s">
        <v>11</v>
      </c>
      <c r="Z256" s="551"/>
      <c r="AA256" s="551"/>
      <c r="AB256" s="551"/>
      <c r="AC256" s="619"/>
      <c r="AD256" s="619"/>
      <c r="AE256" s="619"/>
      <c r="AF256" s="619"/>
      <c r="AG256" s="17"/>
      <c r="AH256" s="17"/>
    </row>
    <row r="257" spans="4:34" x14ac:dyDescent="0.25">
      <c r="D257" s="583" t="s">
        <v>13</v>
      </c>
      <c r="E257" s="583"/>
      <c r="F257" s="583"/>
      <c r="G257" s="583"/>
      <c r="H257" s="583"/>
      <c r="I257" s="836" t="s">
        <v>106</v>
      </c>
      <c r="J257" s="836"/>
      <c r="K257" s="836"/>
      <c r="L257" s="836"/>
      <c r="M257" s="836"/>
      <c r="N257" s="836"/>
      <c r="O257" s="836"/>
      <c r="P257" s="836"/>
      <c r="Q257" s="836"/>
      <c r="R257" s="836"/>
      <c r="S257" s="836"/>
      <c r="T257" s="836"/>
      <c r="U257" s="836"/>
      <c r="V257" s="836"/>
      <c r="W257" s="836"/>
      <c r="X257" s="836"/>
      <c r="Y257" s="836"/>
      <c r="Z257" s="836"/>
      <c r="AA257" s="836"/>
      <c r="AB257" s="836"/>
      <c r="AC257" s="836"/>
      <c r="AD257" s="836"/>
      <c r="AE257" s="836"/>
      <c r="AF257" s="836"/>
      <c r="AG257" s="17"/>
      <c r="AH257" s="17"/>
    </row>
    <row r="258" spans="4:34" x14ac:dyDescent="0.25">
      <c r="D258" s="551" t="s">
        <v>14</v>
      </c>
      <c r="E258" s="551"/>
      <c r="F258" s="551"/>
      <c r="G258" s="551"/>
      <c r="H258" s="551"/>
      <c r="I258" s="835" t="s">
        <v>126</v>
      </c>
      <c r="J258" s="835"/>
      <c r="K258" s="835"/>
      <c r="L258" s="835"/>
      <c r="M258" s="835"/>
      <c r="N258" s="835"/>
      <c r="O258" s="835"/>
      <c r="P258" s="835"/>
      <c r="Q258" s="835"/>
      <c r="R258" s="835"/>
      <c r="S258" s="835"/>
      <c r="T258" s="835"/>
      <c r="U258" s="835"/>
      <c r="V258" s="835"/>
      <c r="W258" s="835"/>
      <c r="X258" s="835"/>
      <c r="Y258" s="835"/>
      <c r="Z258" s="835"/>
      <c r="AA258" s="835"/>
      <c r="AB258" s="835"/>
      <c r="AC258" s="835"/>
      <c r="AD258" s="835"/>
      <c r="AE258" s="835"/>
      <c r="AF258" s="835"/>
      <c r="AG258" s="17"/>
      <c r="AH258" s="17"/>
    </row>
    <row r="259" spans="4:34" ht="34.5" customHeight="1" x14ac:dyDescent="0.25">
      <c r="D259" s="115"/>
      <c r="E259" s="101"/>
      <c r="F259" s="101"/>
      <c r="G259" s="101"/>
      <c r="H259" s="101"/>
      <c r="I259" s="835"/>
      <c r="J259" s="835"/>
      <c r="K259" s="835"/>
      <c r="L259" s="835"/>
      <c r="M259" s="835"/>
      <c r="N259" s="835"/>
      <c r="O259" s="835"/>
      <c r="P259" s="835"/>
      <c r="Q259" s="835"/>
      <c r="R259" s="835"/>
      <c r="S259" s="835"/>
      <c r="T259" s="835"/>
      <c r="U259" s="835"/>
      <c r="V259" s="835"/>
      <c r="W259" s="835"/>
      <c r="X259" s="835"/>
      <c r="Y259" s="835"/>
      <c r="Z259" s="835"/>
      <c r="AA259" s="835"/>
      <c r="AB259" s="835"/>
      <c r="AC259" s="835"/>
      <c r="AD259" s="835"/>
      <c r="AE259" s="835"/>
      <c r="AF259" s="835"/>
      <c r="AG259" s="17"/>
      <c r="AH259" s="17"/>
    </row>
    <row r="260" spans="4:34" ht="15.75" x14ac:dyDescent="0.25">
      <c r="D260" s="114"/>
      <c r="E260" s="114"/>
      <c r="F260" s="114"/>
      <c r="G260" s="114"/>
      <c r="H260" s="114"/>
      <c r="I260" s="114"/>
      <c r="J260" s="114"/>
      <c r="K260" s="114"/>
      <c r="L260" s="574"/>
      <c r="M260" s="574"/>
      <c r="N260" s="574"/>
      <c r="O260" s="574"/>
      <c r="P260" s="574"/>
      <c r="Q260" s="574"/>
      <c r="R260" s="574"/>
      <c r="S260" s="574"/>
      <c r="T260" s="574"/>
      <c r="U260" s="574"/>
      <c r="V260" s="574"/>
      <c r="W260" s="574"/>
      <c r="X260" s="574"/>
      <c r="Y260" s="574"/>
      <c r="Z260" s="117"/>
      <c r="AA260" s="575"/>
      <c r="AB260" s="575"/>
      <c r="AC260" s="575"/>
      <c r="AD260" s="575"/>
      <c r="AE260" s="575"/>
      <c r="AF260" s="575"/>
      <c r="AG260" s="17"/>
      <c r="AH260" s="17"/>
    </row>
    <row r="261" spans="4:34" ht="15.75" x14ac:dyDescent="0.25">
      <c r="D261" s="586" t="s">
        <v>15</v>
      </c>
      <c r="E261" s="586"/>
      <c r="F261" s="586"/>
      <c r="G261" s="586"/>
      <c r="H261" s="586"/>
      <c r="I261" s="586"/>
      <c r="J261" s="586"/>
      <c r="K261" s="586"/>
      <c r="L261" s="586"/>
      <c r="M261" s="586"/>
      <c r="N261" s="586"/>
      <c r="O261" s="586"/>
      <c r="P261" s="586"/>
      <c r="Q261" s="586"/>
      <c r="R261" s="586"/>
      <c r="S261" s="586"/>
      <c r="T261" s="586"/>
      <c r="U261" s="586"/>
      <c r="V261" s="586"/>
      <c r="W261" s="586"/>
      <c r="X261" s="586"/>
      <c r="Y261" s="586"/>
      <c r="Z261" s="586"/>
      <c r="AA261" s="586"/>
      <c r="AB261" s="586"/>
      <c r="AC261" s="586"/>
      <c r="AD261" s="586"/>
      <c r="AE261" s="586"/>
      <c r="AF261" s="586"/>
      <c r="AG261" s="17"/>
      <c r="AH261" s="17"/>
    </row>
    <row r="262" spans="4:34" x14ac:dyDescent="0.25">
      <c r="D262" s="9"/>
      <c r="E262" s="587" t="s">
        <v>65</v>
      </c>
      <c r="F262" s="587"/>
      <c r="G262" s="587"/>
      <c r="H262" s="588" t="s">
        <v>51</v>
      </c>
      <c r="I262" s="588"/>
      <c r="J262" s="588"/>
      <c r="K262" s="587" t="s">
        <v>52</v>
      </c>
      <c r="L262" s="587"/>
      <c r="M262" s="587"/>
      <c r="N262" s="587" t="s">
        <v>53</v>
      </c>
      <c r="O262" s="587"/>
      <c r="P262" s="587"/>
      <c r="Q262" s="589" t="s">
        <v>54</v>
      </c>
      <c r="R262" s="589"/>
      <c r="S262" s="589"/>
      <c r="T262" s="589"/>
      <c r="U262" s="119"/>
      <c r="V262" s="590"/>
      <c r="W262" s="590"/>
      <c r="X262" s="590"/>
      <c r="Y262" s="101"/>
      <c r="Z262" s="101"/>
      <c r="AA262" s="591" t="s">
        <v>17</v>
      </c>
      <c r="AB262" s="591"/>
      <c r="AC262" s="591"/>
      <c r="AD262" s="591"/>
      <c r="AE262" s="591"/>
      <c r="AF262" s="591"/>
      <c r="AG262" s="17"/>
      <c r="AH262" s="17"/>
    </row>
    <row r="263" spans="4:34" x14ac:dyDescent="0.25">
      <c r="D263" s="123"/>
      <c r="E263" s="592"/>
      <c r="F263" s="593"/>
      <c r="G263" s="594"/>
      <c r="H263" s="592"/>
      <c r="I263" s="593"/>
      <c r="J263" s="594"/>
      <c r="K263" s="592"/>
      <c r="L263" s="593"/>
      <c r="M263" s="594"/>
      <c r="N263" s="592"/>
      <c r="O263" s="593"/>
      <c r="P263" s="594"/>
      <c r="Q263" s="592"/>
      <c r="R263" s="593"/>
      <c r="S263" s="593"/>
      <c r="T263" s="594"/>
      <c r="U263" s="100"/>
      <c r="V263" s="595"/>
      <c r="W263" s="596"/>
      <c r="X263" s="597"/>
      <c r="Y263" s="132"/>
      <c r="Z263" s="15"/>
      <c r="AA263" s="592">
        <f>E263+H263+K263</f>
        <v>0</v>
      </c>
      <c r="AB263" s="593"/>
      <c r="AC263" s="593"/>
      <c r="AD263" s="593"/>
      <c r="AE263" s="593"/>
      <c r="AF263" s="594"/>
      <c r="AG263" s="17"/>
      <c r="AH263" s="17"/>
    </row>
    <row r="264" spans="4:34" ht="15.75" x14ac:dyDescent="0.25">
      <c r="D264" s="116"/>
      <c r="E264" s="116"/>
      <c r="F264" s="116"/>
      <c r="G264" s="116"/>
      <c r="H264" s="116"/>
      <c r="I264" s="116"/>
      <c r="J264" s="116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598" t="s">
        <v>18</v>
      </c>
      <c r="V264" s="598"/>
      <c r="W264" s="598"/>
      <c r="X264" s="598"/>
      <c r="Y264" s="598"/>
      <c r="Z264" s="599"/>
      <c r="AA264" s="600">
        <f>+X277-AA263</f>
        <v>2520000</v>
      </c>
      <c r="AB264" s="601"/>
      <c r="AC264" s="601"/>
      <c r="AD264" s="601"/>
      <c r="AE264" s="601"/>
      <c r="AF264" s="602"/>
      <c r="AG264" s="17"/>
      <c r="AH264" s="17"/>
    </row>
    <row r="265" spans="4:34" x14ac:dyDescent="0.25">
      <c r="D265" s="9"/>
      <c r="E265" s="9"/>
      <c r="F265" s="9"/>
      <c r="G265" s="9"/>
      <c r="H265" s="603" t="s">
        <v>19</v>
      </c>
      <c r="I265" s="603"/>
      <c r="J265" s="603"/>
      <c r="K265" s="603"/>
      <c r="L265" s="603"/>
      <c r="M265" s="603"/>
      <c r="N265" s="603"/>
      <c r="O265" s="603"/>
      <c r="P265" s="603"/>
      <c r="Q265" s="603"/>
      <c r="R265" s="603"/>
      <c r="S265" s="603"/>
      <c r="T265" s="603"/>
      <c r="U265" s="603"/>
      <c r="V265" s="603"/>
      <c r="W265" s="603"/>
      <c r="X265" s="604"/>
      <c r="Y265" s="604"/>
      <c r="Z265" s="604"/>
      <c r="AA265" s="604"/>
      <c r="AB265" s="604"/>
      <c r="AC265" s="604"/>
      <c r="AD265" s="604"/>
      <c r="AE265" s="9"/>
      <c r="AF265" s="9"/>
      <c r="AG265" s="17"/>
      <c r="AH265" s="17"/>
    </row>
    <row r="266" spans="4:34" x14ac:dyDescent="0.25">
      <c r="D266" s="9"/>
      <c r="E266" s="9"/>
      <c r="F266" s="9"/>
      <c r="G266" s="9"/>
      <c r="H266" s="567" t="s">
        <v>20</v>
      </c>
      <c r="I266" s="568"/>
      <c r="J266" s="567" t="s">
        <v>21</v>
      </c>
      <c r="K266" s="568"/>
      <c r="L266" s="567" t="s">
        <v>22</v>
      </c>
      <c r="M266" s="568"/>
      <c r="N266" s="567" t="s">
        <v>23</v>
      </c>
      <c r="O266" s="568"/>
      <c r="P266" s="567" t="s">
        <v>24</v>
      </c>
      <c r="Q266" s="568"/>
      <c r="R266" s="567" t="s">
        <v>25</v>
      </c>
      <c r="S266" s="568"/>
      <c r="T266" s="569" t="s">
        <v>26</v>
      </c>
      <c r="U266" s="570"/>
      <c r="V266" s="569"/>
      <c r="W266" s="570"/>
      <c r="X266" s="571" t="s">
        <v>27</v>
      </c>
      <c r="Y266" s="572"/>
      <c r="Z266" s="572"/>
      <c r="AA266" s="572"/>
      <c r="AB266" s="572"/>
      <c r="AC266" s="572"/>
      <c r="AD266" s="573"/>
      <c r="AE266" s="16"/>
      <c r="AF266" s="16"/>
      <c r="AG266" s="17"/>
      <c r="AH266" s="17"/>
    </row>
    <row r="267" spans="4:34" ht="15.75" x14ac:dyDescent="0.25">
      <c r="D267" s="9"/>
      <c r="E267" s="9"/>
      <c r="F267" s="9"/>
      <c r="G267" s="9"/>
      <c r="H267" s="529"/>
      <c r="I267" s="530"/>
      <c r="J267" s="529"/>
      <c r="K267" s="530"/>
      <c r="L267" s="529"/>
      <c r="M267" s="530"/>
      <c r="N267" s="529" t="s">
        <v>61</v>
      </c>
      <c r="O267" s="530"/>
      <c r="P267" s="529" t="s">
        <v>35</v>
      </c>
      <c r="Q267" s="530"/>
      <c r="R267" s="529" t="s">
        <v>37</v>
      </c>
      <c r="S267" s="530"/>
      <c r="T267" s="529" t="s">
        <v>28</v>
      </c>
      <c r="U267" s="530"/>
      <c r="V267" s="529"/>
      <c r="W267" s="530"/>
      <c r="X267" s="680">
        <v>2520000</v>
      </c>
      <c r="Y267" s="681"/>
      <c r="Z267" s="681"/>
      <c r="AA267" s="681"/>
      <c r="AB267" s="681"/>
      <c r="AC267" s="681"/>
      <c r="AD267" s="682"/>
      <c r="AE267" s="16"/>
      <c r="AF267" s="16"/>
      <c r="AG267" s="17"/>
      <c r="AH267" s="17"/>
    </row>
    <row r="268" spans="4:34" ht="15.75" x14ac:dyDescent="0.25">
      <c r="D268" s="9"/>
      <c r="E268" s="9"/>
      <c r="F268" s="9"/>
      <c r="G268" s="9"/>
      <c r="H268" s="562"/>
      <c r="I268" s="563"/>
      <c r="J268" s="562"/>
      <c r="K268" s="563"/>
      <c r="L268" s="562"/>
      <c r="M268" s="563"/>
      <c r="N268" s="562"/>
      <c r="O268" s="563"/>
      <c r="P268" s="562"/>
      <c r="Q268" s="563"/>
      <c r="R268" s="562"/>
      <c r="S268" s="563"/>
      <c r="T268" s="529"/>
      <c r="U268" s="530"/>
      <c r="V268" s="529"/>
      <c r="W268" s="530"/>
      <c r="X268" s="680"/>
      <c r="Y268" s="681"/>
      <c r="Z268" s="681"/>
      <c r="AA268" s="681"/>
      <c r="AB268" s="681"/>
      <c r="AC268" s="681"/>
      <c r="AD268" s="682"/>
      <c r="AE268" s="16"/>
      <c r="AF268" s="16"/>
      <c r="AG268" s="17"/>
      <c r="AH268" s="17"/>
    </row>
    <row r="269" spans="4:34" ht="15.75" x14ac:dyDescent="0.25">
      <c r="D269" s="9"/>
      <c r="E269" s="9"/>
      <c r="F269" s="9"/>
      <c r="G269" s="9"/>
      <c r="H269" s="562"/>
      <c r="I269" s="563"/>
      <c r="J269" s="562"/>
      <c r="K269" s="563"/>
      <c r="L269" s="562"/>
      <c r="M269" s="563"/>
      <c r="N269" s="562"/>
      <c r="O269" s="563"/>
      <c r="P269" s="562"/>
      <c r="Q269" s="563"/>
      <c r="R269" s="562"/>
      <c r="S269" s="563"/>
      <c r="T269" s="529"/>
      <c r="U269" s="530"/>
      <c r="V269" s="529"/>
      <c r="W269" s="530"/>
      <c r="X269" s="680"/>
      <c r="Y269" s="681"/>
      <c r="Z269" s="681"/>
      <c r="AA269" s="681"/>
      <c r="AB269" s="681"/>
      <c r="AC269" s="681"/>
      <c r="AD269" s="682"/>
      <c r="AE269" s="16" t="s">
        <v>44</v>
      </c>
      <c r="AF269" s="16"/>
      <c r="AG269" s="17"/>
      <c r="AH269" s="17"/>
    </row>
    <row r="270" spans="4:34" ht="15.75" x14ac:dyDescent="0.25">
      <c r="D270" s="9"/>
      <c r="E270" s="9"/>
      <c r="F270" s="9"/>
      <c r="G270" s="9"/>
      <c r="H270" s="562"/>
      <c r="I270" s="563"/>
      <c r="J270" s="562"/>
      <c r="K270" s="563"/>
      <c r="L270" s="562"/>
      <c r="M270" s="563"/>
      <c r="N270" s="562"/>
      <c r="O270" s="563"/>
      <c r="P270" s="529"/>
      <c r="Q270" s="530"/>
      <c r="R270" s="562"/>
      <c r="S270" s="563"/>
      <c r="T270" s="529"/>
      <c r="U270" s="530"/>
      <c r="V270" s="529"/>
      <c r="W270" s="530"/>
      <c r="X270" s="531"/>
      <c r="Y270" s="532"/>
      <c r="Z270" s="532"/>
      <c r="AA270" s="532"/>
      <c r="AB270" s="532"/>
      <c r="AC270" s="532"/>
      <c r="AD270" s="533"/>
      <c r="AE270" s="16"/>
      <c r="AF270" s="16"/>
      <c r="AG270" s="17"/>
      <c r="AH270" s="17"/>
    </row>
    <row r="271" spans="4:34" ht="15.75" x14ac:dyDescent="0.25">
      <c r="D271" s="9"/>
      <c r="E271" s="9"/>
      <c r="F271" s="9"/>
      <c r="G271" s="9"/>
      <c r="H271" s="562"/>
      <c r="I271" s="563"/>
      <c r="J271" s="562"/>
      <c r="K271" s="563"/>
      <c r="L271" s="562"/>
      <c r="M271" s="563"/>
      <c r="N271" s="562"/>
      <c r="O271" s="563"/>
      <c r="P271" s="529"/>
      <c r="Q271" s="530"/>
      <c r="R271" s="562"/>
      <c r="S271" s="563"/>
      <c r="T271" s="529"/>
      <c r="U271" s="530"/>
      <c r="V271" s="529"/>
      <c r="W271" s="530"/>
      <c r="X271" s="531"/>
      <c r="Y271" s="532"/>
      <c r="Z271" s="532"/>
      <c r="AA271" s="532"/>
      <c r="AB271" s="532"/>
      <c r="AC271" s="532"/>
      <c r="AD271" s="533"/>
      <c r="AE271" s="16"/>
      <c r="AF271" s="16"/>
      <c r="AG271" s="17"/>
      <c r="AH271" s="17"/>
    </row>
    <row r="272" spans="4:34" ht="15.75" x14ac:dyDescent="0.25">
      <c r="D272" s="9"/>
      <c r="E272" s="9"/>
      <c r="F272" s="9"/>
      <c r="G272" s="9"/>
      <c r="H272" s="562"/>
      <c r="I272" s="563"/>
      <c r="J272" s="562"/>
      <c r="K272" s="563"/>
      <c r="L272" s="562"/>
      <c r="M272" s="563"/>
      <c r="N272" s="562"/>
      <c r="O272" s="563"/>
      <c r="P272" s="529"/>
      <c r="Q272" s="530"/>
      <c r="R272" s="562"/>
      <c r="S272" s="563"/>
      <c r="T272" s="529"/>
      <c r="U272" s="530"/>
      <c r="V272" s="529"/>
      <c r="W272" s="530"/>
      <c r="X272" s="531"/>
      <c r="Y272" s="532"/>
      <c r="Z272" s="532"/>
      <c r="AA272" s="532"/>
      <c r="AB272" s="532"/>
      <c r="AC272" s="532"/>
      <c r="AD272" s="533"/>
      <c r="AE272" s="16"/>
      <c r="AF272" s="16"/>
      <c r="AG272" s="17"/>
      <c r="AH272" s="17"/>
    </row>
    <row r="273" spans="4:34" ht="15.75" x14ac:dyDescent="0.25">
      <c r="D273" s="9"/>
      <c r="E273" s="9"/>
      <c r="F273" s="9"/>
      <c r="G273" s="9"/>
      <c r="H273" s="562"/>
      <c r="I273" s="563"/>
      <c r="J273" s="562"/>
      <c r="K273" s="563"/>
      <c r="L273" s="562"/>
      <c r="M273" s="563"/>
      <c r="N273" s="562"/>
      <c r="O273" s="563"/>
      <c r="P273" s="529"/>
      <c r="Q273" s="530"/>
      <c r="R273" s="562"/>
      <c r="S273" s="563"/>
      <c r="T273" s="529"/>
      <c r="U273" s="530"/>
      <c r="V273" s="529"/>
      <c r="W273" s="530"/>
      <c r="X273" s="531"/>
      <c r="Y273" s="532"/>
      <c r="Z273" s="532"/>
      <c r="AA273" s="532"/>
      <c r="AB273" s="532"/>
      <c r="AC273" s="532"/>
      <c r="AD273" s="533"/>
      <c r="AE273" s="16"/>
      <c r="AF273" s="16"/>
      <c r="AG273" s="17"/>
      <c r="AH273" s="17"/>
    </row>
    <row r="274" spans="4:34" ht="15.75" x14ac:dyDescent="0.25">
      <c r="D274" s="9"/>
      <c r="E274" s="9"/>
      <c r="F274" s="9"/>
      <c r="G274" s="9"/>
      <c r="H274" s="529"/>
      <c r="I274" s="530"/>
      <c r="J274" s="529"/>
      <c r="K274" s="530"/>
      <c r="L274" s="529"/>
      <c r="M274" s="530"/>
      <c r="N274" s="529"/>
      <c r="O274" s="530"/>
      <c r="P274" s="529"/>
      <c r="Q274" s="530"/>
      <c r="R274" s="529"/>
      <c r="S274" s="530"/>
      <c r="T274" s="529"/>
      <c r="U274" s="530"/>
      <c r="V274" s="529"/>
      <c r="W274" s="530"/>
      <c r="X274" s="531"/>
      <c r="Y274" s="532"/>
      <c r="Z274" s="532"/>
      <c r="AA274" s="532"/>
      <c r="AB274" s="532"/>
      <c r="AC274" s="532"/>
      <c r="AD274" s="533"/>
      <c r="AE274" s="16"/>
      <c r="AF274" s="16"/>
      <c r="AG274" s="17"/>
      <c r="AH274" s="17"/>
    </row>
    <row r="275" spans="4:34" ht="15.75" x14ac:dyDescent="0.25">
      <c r="D275" s="9"/>
      <c r="E275" s="9"/>
      <c r="F275" s="9"/>
      <c r="G275" s="9"/>
      <c r="H275" s="529"/>
      <c r="I275" s="530"/>
      <c r="J275" s="529"/>
      <c r="K275" s="530"/>
      <c r="L275" s="529"/>
      <c r="M275" s="530"/>
      <c r="N275" s="529"/>
      <c r="O275" s="530"/>
      <c r="P275" s="529"/>
      <c r="Q275" s="530"/>
      <c r="R275" s="529"/>
      <c r="S275" s="530"/>
      <c r="T275" s="529"/>
      <c r="U275" s="530"/>
      <c r="V275" s="529"/>
      <c r="W275" s="530"/>
      <c r="X275" s="531"/>
      <c r="Y275" s="532"/>
      <c r="Z275" s="532"/>
      <c r="AA275" s="532"/>
      <c r="AB275" s="532"/>
      <c r="AC275" s="532"/>
      <c r="AD275" s="533"/>
      <c r="AE275" s="16"/>
      <c r="AF275" s="16"/>
      <c r="AG275" s="17"/>
      <c r="AH275" s="17"/>
    </row>
    <row r="276" spans="4:34" ht="15.75" x14ac:dyDescent="0.25">
      <c r="D276" s="9"/>
      <c r="E276" s="9"/>
      <c r="F276" s="9"/>
      <c r="G276" s="9"/>
      <c r="H276" s="529"/>
      <c r="I276" s="530"/>
      <c r="J276" s="529"/>
      <c r="K276" s="530"/>
      <c r="L276" s="529"/>
      <c r="M276" s="530"/>
      <c r="N276" s="529"/>
      <c r="O276" s="530"/>
      <c r="P276" s="529"/>
      <c r="Q276" s="530"/>
      <c r="R276" s="529"/>
      <c r="S276" s="530"/>
      <c r="T276" s="529"/>
      <c r="U276" s="530"/>
      <c r="V276" s="529"/>
      <c r="W276" s="530"/>
      <c r="X276" s="531"/>
      <c r="Y276" s="532"/>
      <c r="Z276" s="532"/>
      <c r="AA276" s="532"/>
      <c r="AB276" s="532"/>
      <c r="AC276" s="532"/>
      <c r="AD276" s="533"/>
      <c r="AE276" s="16"/>
      <c r="AF276" s="16"/>
      <c r="AG276" s="17"/>
      <c r="AH276" s="17"/>
    </row>
    <row r="277" spans="4:34" ht="16.5" thickBot="1" x14ac:dyDescent="0.3">
      <c r="D277" s="9"/>
      <c r="E277" s="9"/>
      <c r="F277" s="9"/>
      <c r="G277" s="9"/>
      <c r="H277" s="534"/>
      <c r="I277" s="535"/>
      <c r="J277" s="534"/>
      <c r="K277" s="535"/>
      <c r="L277" s="534"/>
      <c r="M277" s="535"/>
      <c r="N277" s="534"/>
      <c r="O277" s="535"/>
      <c r="P277" s="534"/>
      <c r="Q277" s="535"/>
      <c r="R277" s="534"/>
      <c r="S277" s="535"/>
      <c r="T277" s="538" t="s">
        <v>29</v>
      </c>
      <c r="U277" s="539"/>
      <c r="V277" s="539"/>
      <c r="W277" s="540"/>
      <c r="X277" s="541">
        <f>X267+X268+X269</f>
        <v>2520000</v>
      </c>
      <c r="Y277" s="542"/>
      <c r="Z277" s="542"/>
      <c r="AA277" s="542"/>
      <c r="AB277" s="542"/>
      <c r="AC277" s="542"/>
      <c r="AD277" s="543"/>
      <c r="AE277" s="9"/>
      <c r="AF277" s="16"/>
      <c r="AG277" s="17"/>
      <c r="AH277" s="17"/>
    </row>
    <row r="278" spans="4:34" ht="15.75" x14ac:dyDescent="0.25">
      <c r="D278" s="9"/>
      <c r="E278" s="9"/>
      <c r="F278" s="9"/>
      <c r="G278" s="9"/>
      <c r="H278" s="127"/>
      <c r="I278" s="127"/>
      <c r="J278" s="127"/>
      <c r="K278" s="127"/>
      <c r="L278" s="127"/>
      <c r="M278" s="127"/>
      <c r="N278" s="127"/>
      <c r="O278" s="127"/>
      <c r="P278" s="127"/>
      <c r="Q278" s="127"/>
      <c r="R278" s="127"/>
      <c r="S278" s="127"/>
      <c r="T278" s="31"/>
      <c r="U278" s="31"/>
      <c r="V278" s="31"/>
      <c r="W278" s="31"/>
      <c r="X278" s="32"/>
      <c r="Y278" s="32"/>
      <c r="Z278" s="32"/>
      <c r="AA278" s="32"/>
      <c r="AB278" s="32"/>
      <c r="AC278" s="32"/>
      <c r="AD278" s="32"/>
      <c r="AE278" s="123"/>
      <c r="AF278" s="16"/>
      <c r="AG278" s="17"/>
      <c r="AH278" s="17"/>
    </row>
    <row r="279" spans="4:34" ht="16.5" thickBot="1" x14ac:dyDescent="0.3">
      <c r="D279" s="9"/>
      <c r="E279" s="9"/>
      <c r="F279" s="9"/>
      <c r="G279" s="9"/>
      <c r="H279" s="127"/>
      <c r="I279" s="127"/>
      <c r="J279" s="127"/>
      <c r="K279" s="127"/>
      <c r="L279" s="127"/>
      <c r="M279" s="127"/>
      <c r="N279" s="127"/>
      <c r="O279" s="127"/>
      <c r="P279" s="127"/>
      <c r="Q279" s="127"/>
      <c r="R279" s="127"/>
      <c r="S279" s="127"/>
      <c r="T279" s="130"/>
      <c r="U279" s="130"/>
      <c r="V279" s="130"/>
      <c r="W279" s="130"/>
      <c r="X279" s="26"/>
      <c r="Y279" s="26"/>
      <c r="Z279" s="26"/>
      <c r="AA279" s="26"/>
      <c r="AB279" s="26"/>
      <c r="AC279" s="26"/>
      <c r="AD279" s="26"/>
      <c r="AE279" s="16"/>
      <c r="AF279" s="16"/>
      <c r="AG279" s="17"/>
      <c r="AH279" s="17"/>
    </row>
    <row r="280" spans="4:34" ht="15.75" thickBot="1" x14ac:dyDescent="0.3">
      <c r="D280" s="9"/>
      <c r="E280" s="9"/>
      <c r="F280" s="9"/>
      <c r="G280" s="689" t="s">
        <v>30</v>
      </c>
      <c r="H280" s="690"/>
      <c r="I280" s="690"/>
      <c r="J280" s="690"/>
      <c r="K280" s="690"/>
      <c r="L280" s="690"/>
      <c r="M280" s="690"/>
      <c r="N280" s="690"/>
      <c r="O280" s="690"/>
      <c r="P280" s="690"/>
      <c r="Q280" s="690"/>
      <c r="R280" s="691"/>
      <c r="S280" s="22"/>
      <c r="T280" s="544" t="s">
        <v>31</v>
      </c>
      <c r="U280" s="545"/>
      <c r="V280" s="545"/>
      <c r="W280" s="545"/>
      <c r="X280" s="545"/>
      <c r="Y280" s="545"/>
      <c r="Z280" s="545"/>
      <c r="AA280" s="545"/>
      <c r="AB280" s="545"/>
      <c r="AC280" s="545"/>
      <c r="AD280" s="545"/>
      <c r="AE280" s="546"/>
      <c r="AF280" s="16"/>
      <c r="AG280" s="17"/>
      <c r="AH280" s="17"/>
    </row>
    <row r="281" spans="4:34" x14ac:dyDescent="0.25">
      <c r="D281" s="123"/>
      <c r="E281" s="123"/>
      <c r="F281" s="123"/>
      <c r="G281" s="547"/>
      <c r="H281" s="548"/>
      <c r="I281" s="548"/>
      <c r="J281" s="548"/>
      <c r="K281" s="548"/>
      <c r="L281" s="548"/>
      <c r="M281" s="548"/>
      <c r="N281" s="548"/>
      <c r="O281" s="548"/>
      <c r="P281" s="548"/>
      <c r="Q281" s="548"/>
      <c r="R281" s="549"/>
      <c r="S281" s="101"/>
      <c r="T281" s="547"/>
      <c r="U281" s="548"/>
      <c r="V281" s="548"/>
      <c r="W281" s="548"/>
      <c r="X281" s="548"/>
      <c r="Y281" s="548"/>
      <c r="Z281" s="548"/>
      <c r="AA281" s="548"/>
      <c r="AB281" s="548"/>
      <c r="AC281" s="548"/>
      <c r="AD281" s="548"/>
      <c r="AE281" s="549"/>
      <c r="AF281" s="15"/>
      <c r="AG281" s="17"/>
      <c r="AH281" s="17"/>
    </row>
    <row r="282" spans="4:34" x14ac:dyDescent="0.25">
      <c r="D282" s="123"/>
      <c r="E282" s="123"/>
      <c r="F282" s="123"/>
      <c r="G282" s="550"/>
      <c r="H282" s="551"/>
      <c r="I282" s="551"/>
      <c r="J282" s="551"/>
      <c r="K282" s="551"/>
      <c r="L282" s="551"/>
      <c r="M282" s="551"/>
      <c r="N282" s="551"/>
      <c r="O282" s="551"/>
      <c r="P282" s="551"/>
      <c r="Q282" s="551"/>
      <c r="R282" s="552"/>
      <c r="S282" s="101"/>
      <c r="T282" s="550"/>
      <c r="U282" s="551"/>
      <c r="V282" s="551"/>
      <c r="W282" s="551"/>
      <c r="X282" s="551"/>
      <c r="Y282" s="551"/>
      <c r="Z282" s="551"/>
      <c r="AA282" s="551"/>
      <c r="AB282" s="551"/>
      <c r="AC282" s="551"/>
      <c r="AD282" s="551"/>
      <c r="AE282" s="552"/>
      <c r="AF282" s="15"/>
      <c r="AG282" s="17"/>
      <c r="AH282" s="17"/>
    </row>
    <row r="283" spans="4:34" x14ac:dyDescent="0.25">
      <c r="D283" s="123"/>
      <c r="E283" s="123"/>
      <c r="F283" s="123"/>
      <c r="G283" s="550"/>
      <c r="H283" s="551"/>
      <c r="I283" s="551"/>
      <c r="J283" s="551"/>
      <c r="K283" s="551"/>
      <c r="L283" s="551"/>
      <c r="M283" s="551"/>
      <c r="N283" s="551"/>
      <c r="O283" s="551"/>
      <c r="P283" s="551"/>
      <c r="Q283" s="551"/>
      <c r="R283" s="552"/>
      <c r="S283" s="101"/>
      <c r="T283" s="550"/>
      <c r="U283" s="551"/>
      <c r="V283" s="551"/>
      <c r="W283" s="551"/>
      <c r="X283" s="551"/>
      <c r="Y283" s="551"/>
      <c r="Z283" s="551"/>
      <c r="AA283" s="551"/>
      <c r="AB283" s="551"/>
      <c r="AC283" s="551"/>
      <c r="AD283" s="551"/>
      <c r="AE283" s="552"/>
      <c r="AF283" s="15"/>
      <c r="AG283" s="17"/>
      <c r="AH283" s="17"/>
    </row>
    <row r="284" spans="4:34" ht="15.75" thickBot="1" x14ac:dyDescent="0.3">
      <c r="D284" s="123"/>
      <c r="E284" s="123"/>
      <c r="F284" s="123"/>
      <c r="G284" s="553"/>
      <c r="H284" s="554"/>
      <c r="I284" s="554"/>
      <c r="J284" s="554"/>
      <c r="K284" s="554"/>
      <c r="L284" s="554"/>
      <c r="M284" s="554"/>
      <c r="N284" s="554"/>
      <c r="O284" s="554"/>
      <c r="P284" s="554"/>
      <c r="Q284" s="554"/>
      <c r="R284" s="555"/>
      <c r="S284" s="101"/>
      <c r="T284" s="553"/>
      <c r="U284" s="554"/>
      <c r="V284" s="554"/>
      <c r="W284" s="554"/>
      <c r="X284" s="554"/>
      <c r="Y284" s="554"/>
      <c r="Z284" s="554"/>
      <c r="AA284" s="554"/>
      <c r="AB284" s="554"/>
      <c r="AC284" s="554"/>
      <c r="AD284" s="554"/>
      <c r="AE284" s="555"/>
      <c r="AF284" s="15"/>
      <c r="AG284" s="17"/>
      <c r="AH284" s="17"/>
    </row>
    <row r="285" spans="4:34" ht="15.75" thickBot="1" x14ac:dyDescent="0.3">
      <c r="D285" s="123"/>
      <c r="E285" s="123"/>
      <c r="F285" s="123"/>
      <c r="G285" s="553" t="s">
        <v>32</v>
      </c>
      <c r="H285" s="554"/>
      <c r="I285" s="554"/>
      <c r="J285" s="692">
        <v>44176</v>
      </c>
      <c r="K285" s="692"/>
      <c r="L285" s="692"/>
      <c r="M285" s="692"/>
      <c r="N285" s="692"/>
      <c r="O285" s="692"/>
      <c r="P285" s="692"/>
      <c r="Q285" s="692"/>
      <c r="R285" s="693"/>
      <c r="S285" s="101"/>
      <c r="T285" s="517" t="s">
        <v>32</v>
      </c>
      <c r="U285" s="518"/>
      <c r="V285" s="518"/>
      <c r="W285" s="521"/>
      <c r="X285" s="521"/>
      <c r="Y285" s="521"/>
      <c r="Z285" s="521"/>
      <c r="AA285" s="521"/>
      <c r="AB285" s="521"/>
      <c r="AC285" s="521"/>
      <c r="AD285" s="521"/>
      <c r="AE285" s="522"/>
      <c r="AF285" s="15"/>
      <c r="AG285" s="17"/>
      <c r="AH285" s="17"/>
    </row>
    <row r="286" spans="4:34" ht="15.75" thickBot="1" x14ac:dyDescent="0.3">
      <c r="D286" s="123"/>
      <c r="E286" s="123"/>
      <c r="F286" s="123"/>
      <c r="G286" s="523" t="s">
        <v>33</v>
      </c>
      <c r="H286" s="524"/>
      <c r="I286" s="524"/>
      <c r="J286" s="524"/>
      <c r="K286" s="524"/>
      <c r="L286" s="524"/>
      <c r="M286" s="524"/>
      <c r="N286" s="524"/>
      <c r="O286" s="524"/>
      <c r="P286" s="524"/>
      <c r="Q286" s="524"/>
      <c r="R286" s="525"/>
      <c r="T286" s="523" t="s">
        <v>34</v>
      </c>
      <c r="U286" s="524"/>
      <c r="V286" s="524"/>
      <c r="W286" s="524"/>
      <c r="X286" s="524"/>
      <c r="Y286" s="524"/>
      <c r="Z286" s="524"/>
      <c r="AA286" s="524"/>
      <c r="AB286" s="524"/>
      <c r="AC286" s="524"/>
      <c r="AD286" s="524"/>
      <c r="AE286" s="525"/>
      <c r="AF286" s="15"/>
      <c r="AG286" s="17"/>
      <c r="AH286" s="17"/>
    </row>
    <row r="287" spans="4:34" x14ac:dyDescent="0.25">
      <c r="D287" s="123"/>
      <c r="E287" s="123"/>
      <c r="F287" s="123"/>
      <c r="G287" s="526"/>
      <c r="H287" s="527"/>
      <c r="I287" s="527"/>
      <c r="J287" s="527"/>
      <c r="K287" s="527"/>
      <c r="L287" s="527"/>
      <c r="M287" s="527"/>
      <c r="N287" s="527"/>
      <c r="O287" s="527"/>
      <c r="P287" s="527"/>
      <c r="Q287" s="527"/>
      <c r="R287" s="528"/>
      <c r="T287" s="526"/>
      <c r="U287" s="527"/>
      <c r="V287" s="527"/>
      <c r="W287" s="527"/>
      <c r="X287" s="527"/>
      <c r="Y287" s="527"/>
      <c r="Z287" s="527"/>
      <c r="AA287" s="527"/>
      <c r="AB287" s="527"/>
      <c r="AC287" s="527"/>
      <c r="AD287" s="527"/>
      <c r="AE287" s="528"/>
      <c r="AF287" s="15"/>
      <c r="AG287" s="17"/>
      <c r="AH287" s="17"/>
    </row>
    <row r="288" spans="4:34" x14ac:dyDescent="0.25">
      <c r="D288" s="123"/>
      <c r="E288" s="123"/>
      <c r="F288" s="123"/>
      <c r="G288" s="556"/>
      <c r="H288" s="557"/>
      <c r="I288" s="557"/>
      <c r="J288" s="557"/>
      <c r="K288" s="557"/>
      <c r="L288" s="557"/>
      <c r="M288" s="557"/>
      <c r="N288" s="557"/>
      <c r="O288" s="557"/>
      <c r="P288" s="557"/>
      <c r="Q288" s="557"/>
      <c r="R288" s="558"/>
      <c r="T288" s="556"/>
      <c r="U288" s="557"/>
      <c r="V288" s="557"/>
      <c r="W288" s="557"/>
      <c r="X288" s="557"/>
      <c r="Y288" s="557"/>
      <c r="Z288" s="557"/>
      <c r="AA288" s="557"/>
      <c r="AB288" s="557"/>
      <c r="AC288" s="557"/>
      <c r="AD288" s="557"/>
      <c r="AE288" s="558"/>
      <c r="AF288" s="123"/>
      <c r="AG288" s="17"/>
      <c r="AH288" s="17"/>
    </row>
    <row r="289" spans="4:34" x14ac:dyDescent="0.25">
      <c r="D289" s="123"/>
      <c r="E289" s="123"/>
      <c r="F289" s="123"/>
      <c r="G289" s="556"/>
      <c r="H289" s="557"/>
      <c r="I289" s="557"/>
      <c r="J289" s="557"/>
      <c r="K289" s="557"/>
      <c r="L289" s="557"/>
      <c r="M289" s="557"/>
      <c r="N289" s="557"/>
      <c r="O289" s="557"/>
      <c r="P289" s="557"/>
      <c r="Q289" s="557"/>
      <c r="R289" s="558"/>
      <c r="T289" s="556"/>
      <c r="U289" s="557"/>
      <c r="V289" s="557"/>
      <c r="W289" s="557"/>
      <c r="X289" s="557"/>
      <c r="Y289" s="557"/>
      <c r="Z289" s="557"/>
      <c r="AA289" s="557"/>
      <c r="AB289" s="557"/>
      <c r="AC289" s="557"/>
      <c r="AD289" s="557"/>
      <c r="AE289" s="558"/>
      <c r="AF289" s="123"/>
      <c r="AG289" s="17"/>
      <c r="AH289" s="17"/>
    </row>
    <row r="290" spans="4:34" ht="15.75" thickBot="1" x14ac:dyDescent="0.3">
      <c r="D290" s="123"/>
      <c r="E290" s="123"/>
      <c r="F290" s="123"/>
      <c r="G290" s="559"/>
      <c r="H290" s="560"/>
      <c r="I290" s="560"/>
      <c r="J290" s="560"/>
      <c r="K290" s="560"/>
      <c r="L290" s="560"/>
      <c r="M290" s="560"/>
      <c r="N290" s="560"/>
      <c r="O290" s="560"/>
      <c r="P290" s="560"/>
      <c r="Q290" s="560"/>
      <c r="R290" s="561"/>
      <c r="T290" s="559"/>
      <c r="U290" s="560"/>
      <c r="V290" s="560"/>
      <c r="W290" s="560"/>
      <c r="X290" s="560"/>
      <c r="Y290" s="560"/>
      <c r="Z290" s="560"/>
      <c r="AA290" s="560"/>
      <c r="AB290" s="560"/>
      <c r="AC290" s="560"/>
      <c r="AD290" s="560"/>
      <c r="AE290" s="561"/>
      <c r="AF290" s="123"/>
      <c r="AG290" s="17"/>
      <c r="AH290" s="17"/>
    </row>
    <row r="291" spans="4:34" ht="15.75" thickBot="1" x14ac:dyDescent="0.3">
      <c r="D291" s="123"/>
      <c r="E291" s="123"/>
      <c r="F291" s="101"/>
      <c r="G291" s="517" t="s">
        <v>32</v>
      </c>
      <c r="H291" s="518"/>
      <c r="I291" s="576"/>
      <c r="J291" s="521"/>
      <c r="K291" s="521"/>
      <c r="L291" s="521"/>
      <c r="M291" s="521"/>
      <c r="N291" s="521"/>
      <c r="O291" s="521"/>
      <c r="P291" s="521"/>
      <c r="Q291" s="521"/>
      <c r="R291" s="522"/>
      <c r="S291" s="42"/>
      <c r="T291" s="517" t="s">
        <v>32</v>
      </c>
      <c r="U291" s="518"/>
      <c r="V291" s="576"/>
      <c r="W291" s="521"/>
      <c r="X291" s="521"/>
      <c r="Y291" s="521"/>
      <c r="Z291" s="521"/>
      <c r="AA291" s="521"/>
      <c r="AB291" s="521"/>
      <c r="AC291" s="521"/>
      <c r="AD291" s="521"/>
      <c r="AE291" s="522"/>
      <c r="AF291" s="123"/>
      <c r="AG291" s="17"/>
      <c r="AH291" s="17"/>
    </row>
    <row r="292" spans="4:34" x14ac:dyDescent="0.25">
      <c r="D292" s="122"/>
      <c r="E292" s="122"/>
      <c r="F292" s="122"/>
      <c r="G292" s="122"/>
      <c r="H292" s="122"/>
      <c r="I292" s="122"/>
      <c r="J292" s="122"/>
      <c r="K292" s="122"/>
      <c r="L292" s="122"/>
      <c r="M292" s="122"/>
      <c r="N292" s="122"/>
      <c r="O292" s="10"/>
      <c r="P292" s="114"/>
      <c r="Q292" s="119"/>
      <c r="R292" s="119"/>
      <c r="S292" s="119"/>
      <c r="T292" s="119"/>
      <c r="U292" s="119"/>
      <c r="V292" s="119"/>
      <c r="W292" s="119"/>
      <c r="X292" s="119"/>
      <c r="Y292" s="101"/>
      <c r="Z292" s="119"/>
      <c r="AA292" s="9"/>
      <c r="AB292" s="9"/>
      <c r="AC292" s="9"/>
      <c r="AD292" s="9"/>
      <c r="AE292" s="9"/>
      <c r="AF292" s="9"/>
      <c r="AG292" s="37"/>
      <c r="AH292" s="17"/>
    </row>
    <row r="293" spans="4:34" x14ac:dyDescent="0.25">
      <c r="D293" s="129"/>
      <c r="E293" s="620" t="s">
        <v>36</v>
      </c>
      <c r="F293" s="620"/>
      <c r="G293" s="620"/>
      <c r="H293" s="620"/>
      <c r="I293" s="620"/>
      <c r="J293" s="620"/>
      <c r="K293" s="620"/>
      <c r="L293" s="620"/>
      <c r="M293" s="620"/>
      <c r="N293" s="620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123"/>
      <c r="Z293" s="9"/>
      <c r="AA293" s="9"/>
      <c r="AB293" s="9"/>
      <c r="AC293" s="9"/>
      <c r="AD293" s="9"/>
      <c r="AE293" s="9"/>
      <c r="AF293" s="9"/>
      <c r="AH293" s="17"/>
    </row>
    <row r="294" spans="4:34" x14ac:dyDescent="0.25">
      <c r="D294" s="122"/>
      <c r="E294" s="620" t="s">
        <v>0</v>
      </c>
      <c r="F294" s="620"/>
      <c r="G294" s="620"/>
      <c r="H294" s="620"/>
      <c r="I294" s="620"/>
      <c r="J294" s="620"/>
      <c r="K294" s="620"/>
      <c r="L294" s="620"/>
      <c r="M294" s="620"/>
      <c r="N294" s="620"/>
      <c r="O294" s="10"/>
      <c r="P294" s="114"/>
      <c r="Q294" s="114"/>
      <c r="R294" s="114"/>
      <c r="S294" s="114"/>
      <c r="T294" s="114"/>
      <c r="U294" s="114"/>
      <c r="V294" s="114"/>
      <c r="W294" s="9"/>
      <c r="X294" s="9"/>
      <c r="Y294" s="123"/>
      <c r="Z294" s="9"/>
      <c r="AA294" s="9"/>
      <c r="AB294" s="9"/>
      <c r="AC294" s="9"/>
      <c r="AD294" s="9"/>
      <c r="AE294" s="9"/>
      <c r="AF294" s="9"/>
      <c r="AH294" s="17"/>
    </row>
    <row r="295" spans="4:34" x14ac:dyDescent="0.25">
      <c r="D295" s="620" t="s">
        <v>1</v>
      </c>
      <c r="E295" s="620"/>
      <c r="F295" s="620"/>
      <c r="G295" s="620"/>
      <c r="H295" s="620"/>
      <c r="I295" s="620"/>
      <c r="J295" s="620"/>
      <c r="K295" s="620"/>
      <c r="L295" s="620"/>
      <c r="M295" s="620"/>
      <c r="N295" s="620"/>
      <c r="O295" s="10"/>
      <c r="P295" s="11"/>
      <c r="Q295" s="11"/>
      <c r="R295" s="123"/>
      <c r="S295" s="101"/>
      <c r="T295" s="101"/>
      <c r="U295" s="101"/>
      <c r="V295" s="583" t="s">
        <v>2</v>
      </c>
      <c r="W295" s="583"/>
      <c r="X295" s="583"/>
      <c r="Y295" s="12" t="s">
        <v>112</v>
      </c>
      <c r="Z295" s="119" t="s">
        <v>46</v>
      </c>
      <c r="AA295" s="621" t="s">
        <v>108</v>
      </c>
      <c r="AB295" s="621"/>
      <c r="AC295" s="621"/>
      <c r="AD295" s="11" t="s">
        <v>3</v>
      </c>
      <c r="AE295" s="622">
        <v>2020</v>
      </c>
      <c r="AF295" s="622"/>
      <c r="AH295" s="17"/>
    </row>
    <row r="296" spans="4:34" x14ac:dyDescent="0.25">
      <c r="D296" s="620" t="s">
        <v>4</v>
      </c>
      <c r="E296" s="620"/>
      <c r="F296" s="620"/>
      <c r="G296" s="620"/>
      <c r="H296" s="620"/>
      <c r="I296" s="620"/>
      <c r="J296" s="620"/>
      <c r="K296" s="620"/>
      <c r="L296" s="620"/>
      <c r="M296" s="620"/>
      <c r="N296" s="620"/>
      <c r="O296" s="10"/>
      <c r="P296" s="114"/>
      <c r="Q296" s="119"/>
      <c r="R296" s="119"/>
      <c r="S296" s="119"/>
      <c r="T296" s="119"/>
      <c r="U296" s="119"/>
      <c r="V296" s="119"/>
      <c r="W296" s="119"/>
      <c r="X296" s="119"/>
      <c r="Y296" s="101"/>
      <c r="Z296" s="119"/>
      <c r="AA296" s="9"/>
      <c r="AB296" s="9"/>
      <c r="AC296" s="9"/>
      <c r="AD296" s="9"/>
      <c r="AE296" s="9"/>
      <c r="AF296" s="9"/>
      <c r="AH296" s="17"/>
    </row>
    <row r="297" spans="4:34" ht="15.75" x14ac:dyDescent="0.25">
      <c r="D297" s="623" t="s">
        <v>5</v>
      </c>
      <c r="E297" s="623"/>
      <c r="F297" s="623"/>
      <c r="G297" s="623"/>
      <c r="H297" s="623"/>
      <c r="I297" s="623"/>
      <c r="J297" s="623"/>
      <c r="K297" s="623"/>
      <c r="L297" s="623"/>
      <c r="M297" s="623"/>
      <c r="N297" s="623"/>
      <c r="O297" s="10"/>
      <c r="P297" s="114"/>
      <c r="Q297" s="114"/>
      <c r="R297" s="114"/>
      <c r="S297" s="114"/>
      <c r="T297" s="114"/>
      <c r="U297" s="114"/>
      <c r="V297" s="114"/>
      <c r="W297" s="9"/>
      <c r="X297" s="9"/>
      <c r="Y297" s="123"/>
      <c r="Z297" s="9"/>
      <c r="AA297" s="9"/>
      <c r="AB297" s="9"/>
      <c r="AC297" s="9"/>
      <c r="AD297" s="9"/>
      <c r="AE297" s="9"/>
      <c r="AF297" s="9"/>
      <c r="AH297" s="17"/>
    </row>
    <row r="298" spans="4:34" ht="18" x14ac:dyDescent="0.25">
      <c r="D298" s="633"/>
      <c r="E298" s="633"/>
      <c r="F298" s="633"/>
      <c r="G298" s="633"/>
      <c r="H298" s="633"/>
      <c r="I298" s="633"/>
      <c r="J298" s="633"/>
      <c r="K298" s="633"/>
      <c r="L298" s="633"/>
      <c r="M298" s="633"/>
      <c r="N298" s="633"/>
      <c r="O298" s="624" t="s">
        <v>6</v>
      </c>
      <c r="P298" s="624"/>
      <c r="Q298" s="624"/>
      <c r="R298" s="624"/>
      <c r="S298" s="624"/>
      <c r="T298" s="624"/>
      <c r="U298" s="624"/>
      <c r="V298" s="624"/>
      <c r="W298" s="624"/>
      <c r="X298" s="624"/>
      <c r="Y298" s="625" t="s">
        <v>129</v>
      </c>
      <c r="Z298" s="625"/>
      <c r="AA298" s="625"/>
      <c r="AB298" s="13"/>
      <c r="AC298" s="13"/>
      <c r="AD298" s="13"/>
      <c r="AE298" s="13"/>
      <c r="AF298" s="13"/>
      <c r="AG298" s="17"/>
      <c r="AH298" s="17"/>
    </row>
    <row r="299" spans="4:34" x14ac:dyDescent="0.25">
      <c r="D299" s="612"/>
      <c r="E299" s="612"/>
      <c r="F299" s="612"/>
      <c r="G299" s="612"/>
      <c r="H299" s="612"/>
      <c r="I299" s="612"/>
      <c r="J299" s="612"/>
      <c r="K299" s="612"/>
      <c r="L299" s="612"/>
      <c r="M299" s="612"/>
      <c r="N299" s="612"/>
      <c r="O299" s="14"/>
      <c r="P299" s="14"/>
      <c r="Q299" s="101"/>
      <c r="R299" s="101"/>
      <c r="S299" s="116"/>
      <c r="T299" s="11"/>
      <c r="U299" s="11"/>
      <c r="V299" s="9"/>
      <c r="W299" s="9"/>
      <c r="X299" s="9"/>
      <c r="Y299" s="123"/>
      <c r="Z299" s="9"/>
      <c r="AA299" s="9"/>
      <c r="AB299" s="9"/>
      <c r="AC299" s="9"/>
      <c r="AD299" s="9"/>
      <c r="AE299" s="9"/>
      <c r="AF299" s="9"/>
      <c r="AG299" s="17"/>
      <c r="AH299" s="17"/>
    </row>
    <row r="300" spans="4:34" ht="15.75" x14ac:dyDescent="0.25"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23"/>
      <c r="U300" s="23"/>
      <c r="V300" s="613" t="s">
        <v>7</v>
      </c>
      <c r="W300" s="613"/>
      <c r="X300" s="613"/>
      <c r="Y300" s="613"/>
      <c r="Z300" s="613"/>
      <c r="AA300" s="614">
        <f>+X325</f>
        <v>2452800</v>
      </c>
      <c r="AB300" s="614"/>
      <c r="AC300" s="614"/>
      <c r="AD300" s="614"/>
      <c r="AE300" s="614"/>
      <c r="AF300" s="614"/>
      <c r="AG300" s="17"/>
      <c r="AH300" s="17"/>
    </row>
    <row r="301" spans="4:34" x14ac:dyDescent="0.25">
      <c r="D301" s="615" t="s">
        <v>8</v>
      </c>
      <c r="E301" s="615"/>
      <c r="F301" s="615"/>
      <c r="G301" s="615"/>
      <c r="H301" s="615"/>
      <c r="I301" s="616" t="s">
        <v>9</v>
      </c>
      <c r="J301" s="616"/>
      <c r="K301" s="616"/>
      <c r="L301" s="616"/>
      <c r="M301" s="616"/>
      <c r="N301" s="616"/>
      <c r="O301" s="616"/>
      <c r="P301" s="616"/>
      <c r="Q301" s="616"/>
      <c r="R301" s="119"/>
      <c r="S301" s="119"/>
      <c r="T301" s="119"/>
      <c r="U301" s="119"/>
      <c r="V301" s="9"/>
      <c r="W301" s="9"/>
      <c r="X301" s="9"/>
      <c r="Y301" s="123"/>
      <c r="Z301" s="123"/>
      <c r="AA301" s="123"/>
      <c r="AB301" s="9"/>
      <c r="AC301" s="9"/>
      <c r="AD301" s="9"/>
      <c r="AE301" s="9"/>
      <c r="AF301" s="9"/>
      <c r="AG301" s="17"/>
      <c r="AH301" s="17"/>
    </row>
    <row r="302" spans="4:34" ht="18" x14ac:dyDescent="0.25">
      <c r="D302" s="617" t="s">
        <v>10</v>
      </c>
      <c r="E302" s="617"/>
      <c r="F302" s="617"/>
      <c r="G302" s="617"/>
      <c r="H302" s="617"/>
      <c r="I302" s="617"/>
      <c r="J302" s="617"/>
      <c r="K302" s="662" t="s">
        <v>128</v>
      </c>
      <c r="L302" s="662"/>
      <c r="M302" s="662"/>
      <c r="N302" s="662"/>
      <c r="O302" s="662"/>
      <c r="P302" s="662"/>
      <c r="Q302" s="662"/>
      <c r="R302" s="662"/>
      <c r="S302" s="662"/>
      <c r="T302" s="662"/>
      <c r="U302" s="662"/>
      <c r="V302" s="662"/>
      <c r="W302" s="662"/>
      <c r="X302" s="662"/>
      <c r="Y302" s="551" t="s">
        <v>11</v>
      </c>
      <c r="Z302" s="551"/>
      <c r="AA302" s="551"/>
      <c r="AB302" s="551"/>
      <c r="AC302" s="619">
        <v>19644066</v>
      </c>
      <c r="AD302" s="619"/>
      <c r="AE302" s="619"/>
      <c r="AF302" s="619"/>
      <c r="AG302" s="17"/>
      <c r="AH302" s="17"/>
    </row>
    <row r="303" spans="4:34" x14ac:dyDescent="0.25">
      <c r="D303" s="617" t="s">
        <v>12</v>
      </c>
      <c r="E303" s="617"/>
      <c r="F303" s="617"/>
      <c r="G303" s="617"/>
      <c r="H303" s="617"/>
      <c r="I303" s="551"/>
      <c r="J303" s="551"/>
      <c r="K303" s="551"/>
      <c r="L303" s="551"/>
      <c r="M303" s="551"/>
      <c r="N303" s="551"/>
      <c r="O303" s="551"/>
      <c r="P303" s="551"/>
      <c r="Q303" s="551"/>
      <c r="R303" s="551"/>
      <c r="S303" s="551"/>
      <c r="T303" s="551"/>
      <c r="U303" s="551"/>
      <c r="V303" s="551"/>
      <c r="W303" s="551"/>
      <c r="X303" s="101"/>
      <c r="Y303" s="551" t="s">
        <v>11</v>
      </c>
      <c r="Z303" s="551"/>
      <c r="AA303" s="551"/>
      <c r="AB303" s="551"/>
      <c r="AC303" s="619"/>
      <c r="AD303" s="619"/>
      <c r="AE303" s="619"/>
      <c r="AF303" s="619"/>
      <c r="AG303" s="17"/>
      <c r="AH303" s="17"/>
    </row>
    <row r="304" spans="4:34" x14ac:dyDescent="0.25">
      <c r="D304" s="583" t="s">
        <v>13</v>
      </c>
      <c r="E304" s="583"/>
      <c r="F304" s="583"/>
      <c r="G304" s="583"/>
      <c r="H304" s="583"/>
      <c r="I304" s="836" t="s">
        <v>151</v>
      </c>
      <c r="J304" s="836"/>
      <c r="K304" s="836"/>
      <c r="L304" s="836"/>
      <c r="M304" s="836"/>
      <c r="N304" s="836"/>
      <c r="O304" s="836"/>
      <c r="P304" s="836"/>
      <c r="Q304" s="836"/>
      <c r="R304" s="836"/>
      <c r="S304" s="836"/>
      <c r="T304" s="836"/>
      <c r="U304" s="836"/>
      <c r="V304" s="836"/>
      <c r="W304" s="836"/>
      <c r="X304" s="836"/>
      <c r="Y304" s="836"/>
      <c r="Z304" s="836"/>
      <c r="AA304" s="836"/>
      <c r="AB304" s="836"/>
      <c r="AC304" s="836"/>
      <c r="AD304" s="836"/>
      <c r="AE304" s="836"/>
      <c r="AF304" s="836"/>
      <c r="AG304" s="17"/>
      <c r="AH304" s="17"/>
    </row>
    <row r="305" spans="4:34" x14ac:dyDescent="0.25">
      <c r="D305" s="551" t="s">
        <v>14</v>
      </c>
      <c r="E305" s="551"/>
      <c r="F305" s="551"/>
      <c r="G305" s="551"/>
      <c r="H305" s="551"/>
      <c r="I305" s="825" t="s">
        <v>130</v>
      </c>
      <c r="J305" s="825"/>
      <c r="K305" s="825"/>
      <c r="L305" s="825"/>
      <c r="M305" s="825"/>
      <c r="N305" s="825"/>
      <c r="O305" s="825"/>
      <c r="P305" s="825"/>
      <c r="Q305" s="825"/>
      <c r="R305" s="825"/>
      <c r="S305" s="825"/>
      <c r="T305" s="825"/>
      <c r="U305" s="825"/>
      <c r="V305" s="825"/>
      <c r="W305" s="825"/>
      <c r="X305" s="825"/>
      <c r="Y305" s="825"/>
      <c r="Z305" s="825"/>
      <c r="AA305" s="825"/>
      <c r="AB305" s="825"/>
      <c r="AC305" s="825"/>
      <c r="AD305" s="825"/>
      <c r="AE305" s="825"/>
      <c r="AF305" s="825"/>
      <c r="AG305" s="17"/>
      <c r="AH305" s="17"/>
    </row>
    <row r="306" spans="4:34" ht="22.5" customHeight="1" x14ac:dyDescent="0.25">
      <c r="D306" s="115"/>
      <c r="E306" s="101"/>
      <c r="F306" s="101"/>
      <c r="G306" s="101"/>
      <c r="H306" s="101"/>
      <c r="I306" s="825"/>
      <c r="J306" s="825"/>
      <c r="K306" s="825"/>
      <c r="L306" s="825"/>
      <c r="M306" s="825"/>
      <c r="N306" s="825"/>
      <c r="O306" s="825"/>
      <c r="P306" s="825"/>
      <c r="Q306" s="825"/>
      <c r="R306" s="825"/>
      <c r="S306" s="825"/>
      <c r="T306" s="825"/>
      <c r="U306" s="825"/>
      <c r="V306" s="825"/>
      <c r="W306" s="825"/>
      <c r="X306" s="825"/>
      <c r="Y306" s="825"/>
      <c r="Z306" s="825"/>
      <c r="AA306" s="825"/>
      <c r="AB306" s="825"/>
      <c r="AC306" s="825"/>
      <c r="AD306" s="825"/>
      <c r="AE306" s="825"/>
      <c r="AF306" s="825"/>
      <c r="AG306" s="17"/>
      <c r="AH306" s="17"/>
    </row>
    <row r="307" spans="4:34" ht="15.75" x14ac:dyDescent="0.25">
      <c r="D307" s="114"/>
      <c r="E307" s="114"/>
      <c r="F307" s="114"/>
      <c r="G307" s="114"/>
      <c r="H307" s="114"/>
      <c r="I307" s="114"/>
      <c r="J307" s="114"/>
      <c r="K307" s="114"/>
      <c r="L307" s="574"/>
      <c r="M307" s="574"/>
      <c r="N307" s="574"/>
      <c r="O307" s="574"/>
      <c r="P307" s="574"/>
      <c r="Q307" s="574"/>
      <c r="R307" s="574"/>
      <c r="S307" s="574"/>
      <c r="T307" s="574"/>
      <c r="U307" s="574"/>
      <c r="V307" s="574"/>
      <c r="W307" s="574"/>
      <c r="X307" s="574"/>
      <c r="Y307" s="574"/>
      <c r="Z307" s="117"/>
      <c r="AA307" s="575"/>
      <c r="AB307" s="575"/>
      <c r="AC307" s="575"/>
      <c r="AD307" s="575"/>
      <c r="AE307" s="575"/>
      <c r="AF307" s="575"/>
      <c r="AG307" s="17"/>
      <c r="AH307" s="17"/>
    </row>
    <row r="308" spans="4:34" ht="15.75" x14ac:dyDescent="0.25">
      <c r="D308" s="586" t="s">
        <v>15</v>
      </c>
      <c r="E308" s="586"/>
      <c r="F308" s="586"/>
      <c r="G308" s="586"/>
      <c r="H308" s="586"/>
      <c r="I308" s="586"/>
      <c r="J308" s="586"/>
      <c r="K308" s="586"/>
      <c r="L308" s="586"/>
      <c r="M308" s="586"/>
      <c r="N308" s="586"/>
      <c r="O308" s="586"/>
      <c r="P308" s="586"/>
      <c r="Q308" s="586"/>
      <c r="R308" s="586"/>
      <c r="S308" s="586"/>
      <c r="T308" s="586"/>
      <c r="U308" s="586"/>
      <c r="V308" s="586"/>
      <c r="W308" s="586"/>
      <c r="X308" s="586"/>
      <c r="Y308" s="586"/>
      <c r="Z308" s="586"/>
      <c r="AA308" s="586"/>
      <c r="AB308" s="586"/>
      <c r="AC308" s="586"/>
      <c r="AD308" s="586"/>
      <c r="AE308" s="586"/>
      <c r="AF308" s="586"/>
      <c r="AG308" s="17"/>
      <c r="AH308" s="17"/>
    </row>
    <row r="309" spans="4:34" x14ac:dyDescent="0.25">
      <c r="D309" s="9"/>
      <c r="E309" s="587" t="s">
        <v>50</v>
      </c>
      <c r="F309" s="587"/>
      <c r="G309" s="587"/>
      <c r="H309" s="588" t="s">
        <v>51</v>
      </c>
      <c r="I309" s="588"/>
      <c r="J309" s="588"/>
      <c r="K309" s="587" t="s">
        <v>52</v>
      </c>
      <c r="L309" s="587"/>
      <c r="M309" s="587"/>
      <c r="N309" s="587" t="s">
        <v>53</v>
      </c>
      <c r="O309" s="587"/>
      <c r="P309" s="587"/>
      <c r="Q309" s="589" t="s">
        <v>54</v>
      </c>
      <c r="R309" s="589"/>
      <c r="S309" s="589"/>
      <c r="T309" s="589"/>
      <c r="U309" s="119"/>
      <c r="V309" s="590"/>
      <c r="W309" s="590"/>
      <c r="X309" s="590"/>
      <c r="Y309" s="101"/>
      <c r="Z309" s="101"/>
      <c r="AA309" s="591" t="s">
        <v>17</v>
      </c>
      <c r="AB309" s="591"/>
      <c r="AC309" s="591"/>
      <c r="AD309" s="591"/>
      <c r="AE309" s="591"/>
      <c r="AF309" s="591"/>
      <c r="AG309" s="17"/>
      <c r="AH309" s="17"/>
    </row>
    <row r="310" spans="4:34" x14ac:dyDescent="0.25">
      <c r="D310" s="123"/>
      <c r="E310" s="592"/>
      <c r="F310" s="593"/>
      <c r="G310" s="594"/>
      <c r="H310" s="592"/>
      <c r="I310" s="593"/>
      <c r="J310" s="594"/>
      <c r="K310" s="592"/>
      <c r="L310" s="593"/>
      <c r="M310" s="594"/>
      <c r="N310" s="592"/>
      <c r="O310" s="593"/>
      <c r="P310" s="594"/>
      <c r="Q310" s="592"/>
      <c r="R310" s="593"/>
      <c r="S310" s="593"/>
      <c r="T310" s="594"/>
      <c r="U310" s="100"/>
      <c r="V310" s="595"/>
      <c r="W310" s="596"/>
      <c r="X310" s="597"/>
      <c r="Y310" s="132"/>
      <c r="Z310" s="15"/>
      <c r="AA310" s="592">
        <f>+E310+H310+K310+N310</f>
        <v>0</v>
      </c>
      <c r="AB310" s="593"/>
      <c r="AC310" s="593"/>
      <c r="AD310" s="593"/>
      <c r="AE310" s="593"/>
      <c r="AF310" s="594"/>
      <c r="AG310" s="17"/>
      <c r="AH310" s="17"/>
    </row>
    <row r="311" spans="4:34" ht="15.75" x14ac:dyDescent="0.25">
      <c r="D311" s="116"/>
      <c r="E311" s="116"/>
      <c r="F311" s="116"/>
      <c r="G311" s="116"/>
      <c r="H311" s="116"/>
      <c r="I311" s="116"/>
      <c r="J311" s="116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598" t="s">
        <v>18</v>
      </c>
      <c r="V311" s="598"/>
      <c r="W311" s="598"/>
      <c r="X311" s="598"/>
      <c r="Y311" s="598"/>
      <c r="Z311" s="599"/>
      <c r="AA311" s="600">
        <f>+X325-AA310</f>
        <v>2452800</v>
      </c>
      <c r="AB311" s="601"/>
      <c r="AC311" s="601"/>
      <c r="AD311" s="601"/>
      <c r="AE311" s="601"/>
      <c r="AF311" s="602"/>
      <c r="AG311" s="17"/>
      <c r="AH311" s="17"/>
    </row>
    <row r="312" spans="4:34" x14ac:dyDescent="0.25">
      <c r="D312" s="9"/>
      <c r="E312" s="9"/>
      <c r="F312" s="9"/>
      <c r="G312" s="9"/>
      <c r="H312" s="603" t="s">
        <v>19</v>
      </c>
      <c r="I312" s="603"/>
      <c r="J312" s="603"/>
      <c r="K312" s="603"/>
      <c r="L312" s="603"/>
      <c r="M312" s="603"/>
      <c r="N312" s="603"/>
      <c r="O312" s="603"/>
      <c r="P312" s="603"/>
      <c r="Q312" s="603"/>
      <c r="R312" s="603"/>
      <c r="S312" s="603"/>
      <c r="T312" s="603"/>
      <c r="U312" s="603"/>
      <c r="V312" s="603"/>
      <c r="W312" s="603"/>
      <c r="X312" s="604"/>
      <c r="Y312" s="604"/>
      <c r="Z312" s="604"/>
      <c r="AA312" s="604"/>
      <c r="AB312" s="604"/>
      <c r="AC312" s="604"/>
      <c r="AD312" s="604"/>
      <c r="AE312" s="9"/>
      <c r="AF312" s="9"/>
      <c r="AG312" s="17"/>
      <c r="AH312" s="17"/>
    </row>
    <row r="313" spans="4:34" x14ac:dyDescent="0.25">
      <c r="D313" s="9"/>
      <c r="E313" s="9"/>
      <c r="F313" s="9"/>
      <c r="G313" s="9"/>
      <c r="H313" s="567" t="s">
        <v>20</v>
      </c>
      <c r="I313" s="568"/>
      <c r="J313" s="567" t="s">
        <v>21</v>
      </c>
      <c r="K313" s="568"/>
      <c r="L313" s="567" t="s">
        <v>22</v>
      </c>
      <c r="M313" s="568"/>
      <c r="N313" s="567" t="s">
        <v>23</v>
      </c>
      <c r="O313" s="568"/>
      <c r="P313" s="567" t="s">
        <v>24</v>
      </c>
      <c r="Q313" s="568"/>
      <c r="R313" s="567" t="s">
        <v>25</v>
      </c>
      <c r="S313" s="568"/>
      <c r="T313" s="569" t="s">
        <v>26</v>
      </c>
      <c r="U313" s="570"/>
      <c r="V313" s="569"/>
      <c r="W313" s="570"/>
      <c r="X313" s="571" t="s">
        <v>27</v>
      </c>
      <c r="Y313" s="572"/>
      <c r="Z313" s="572"/>
      <c r="AA313" s="572"/>
      <c r="AB313" s="572"/>
      <c r="AC313" s="572"/>
      <c r="AD313" s="573"/>
      <c r="AE313" s="16"/>
      <c r="AF313" s="16"/>
      <c r="AG313" s="17"/>
      <c r="AH313" s="17"/>
    </row>
    <row r="314" spans="4:34" ht="15.75" x14ac:dyDescent="0.25">
      <c r="D314" s="9"/>
      <c r="E314" s="9"/>
      <c r="F314" s="9"/>
      <c r="G314" s="9"/>
      <c r="H314" s="529"/>
      <c r="I314" s="530"/>
      <c r="J314" s="529"/>
      <c r="K314" s="530"/>
      <c r="L314" s="529"/>
      <c r="M314" s="530"/>
      <c r="N314" s="529" t="s">
        <v>61</v>
      </c>
      <c r="O314" s="530"/>
      <c r="P314" s="529" t="s">
        <v>35</v>
      </c>
      <c r="Q314" s="530"/>
      <c r="R314" s="529" t="s">
        <v>35</v>
      </c>
      <c r="S314" s="530"/>
      <c r="T314" s="529" t="s">
        <v>28</v>
      </c>
      <c r="U314" s="530"/>
      <c r="V314" s="529"/>
      <c r="W314" s="530"/>
      <c r="X314" s="680">
        <v>2452800</v>
      </c>
      <c r="Y314" s="681"/>
      <c r="Z314" s="681"/>
      <c r="AA314" s="681"/>
      <c r="AB314" s="681"/>
      <c r="AC314" s="681"/>
      <c r="AD314" s="682"/>
      <c r="AE314" s="16"/>
      <c r="AF314" s="16"/>
      <c r="AG314" s="17"/>
      <c r="AH314" s="17"/>
    </row>
    <row r="315" spans="4:34" ht="15.75" x14ac:dyDescent="0.25">
      <c r="D315" s="9"/>
      <c r="E315" s="9"/>
      <c r="F315" s="9"/>
      <c r="G315" s="9"/>
      <c r="H315" s="105"/>
      <c r="I315" s="106"/>
      <c r="J315" s="105"/>
      <c r="K315" s="106"/>
      <c r="L315" s="105"/>
      <c r="M315" s="106"/>
      <c r="N315" s="529"/>
      <c r="O315" s="530"/>
      <c r="P315" s="529"/>
      <c r="Q315" s="530"/>
      <c r="R315" s="529"/>
      <c r="S315" s="530"/>
      <c r="T315" s="529"/>
      <c r="U315" s="530"/>
      <c r="V315" s="110"/>
      <c r="W315" s="111"/>
      <c r="X315" s="531"/>
      <c r="Y315" s="532"/>
      <c r="Z315" s="532"/>
      <c r="AA315" s="532"/>
      <c r="AB315" s="532"/>
      <c r="AC315" s="532"/>
      <c r="AD315" s="533"/>
      <c r="AE315" s="16"/>
      <c r="AF315" s="16"/>
      <c r="AG315" s="17"/>
      <c r="AH315" s="17"/>
    </row>
    <row r="316" spans="4:34" ht="15.75" x14ac:dyDescent="0.25">
      <c r="D316" s="9"/>
      <c r="E316" s="9"/>
      <c r="F316" s="9"/>
      <c r="G316" s="9"/>
      <c r="H316" s="562"/>
      <c r="I316" s="563"/>
      <c r="J316" s="562"/>
      <c r="K316" s="563"/>
      <c r="L316" s="562"/>
      <c r="M316" s="563"/>
      <c r="N316" s="529"/>
      <c r="O316" s="530"/>
      <c r="P316" s="529"/>
      <c r="Q316" s="530"/>
      <c r="R316" s="529"/>
      <c r="S316" s="530"/>
      <c r="T316" s="529"/>
      <c r="U316" s="530"/>
      <c r="V316" s="110"/>
      <c r="W316" s="111"/>
      <c r="X316" s="680"/>
      <c r="Y316" s="681"/>
      <c r="Z316" s="681"/>
      <c r="AA316" s="681"/>
      <c r="AB316" s="681"/>
      <c r="AC316" s="681"/>
      <c r="AD316" s="682"/>
      <c r="AE316" s="16"/>
      <c r="AF316" s="16"/>
      <c r="AG316" s="17"/>
      <c r="AH316" s="17"/>
    </row>
    <row r="317" spans="4:34" ht="15.75" x14ac:dyDescent="0.25">
      <c r="D317" s="9"/>
      <c r="E317" s="9"/>
      <c r="F317" s="9"/>
      <c r="G317" s="9"/>
      <c r="H317" s="562"/>
      <c r="I317" s="563"/>
      <c r="J317" s="562"/>
      <c r="K317" s="563"/>
      <c r="L317" s="562"/>
      <c r="M317" s="563"/>
      <c r="N317" s="529"/>
      <c r="O317" s="530"/>
      <c r="P317" s="529"/>
      <c r="Q317" s="530"/>
      <c r="R317" s="529"/>
      <c r="S317" s="530"/>
      <c r="T317" s="529"/>
      <c r="U317" s="530"/>
      <c r="V317" s="110"/>
      <c r="W317" s="111"/>
      <c r="X317" s="680"/>
      <c r="Y317" s="681"/>
      <c r="Z317" s="681"/>
      <c r="AA317" s="681"/>
      <c r="AB317" s="681"/>
      <c r="AC317" s="681"/>
      <c r="AD317" s="682"/>
      <c r="AE317" s="16" t="s">
        <v>44</v>
      </c>
      <c r="AF317" s="16"/>
      <c r="AG317" s="72"/>
      <c r="AH317" s="17"/>
    </row>
    <row r="318" spans="4:34" ht="15.75" x14ac:dyDescent="0.25">
      <c r="D318" s="9"/>
      <c r="E318" s="9"/>
      <c r="F318" s="9"/>
      <c r="G318" s="9"/>
      <c r="H318" s="562"/>
      <c r="I318" s="563"/>
      <c r="J318" s="562"/>
      <c r="K318" s="563"/>
      <c r="L318" s="562"/>
      <c r="M318" s="563"/>
      <c r="N318" s="529"/>
      <c r="O318" s="530"/>
      <c r="P318" s="529"/>
      <c r="Q318" s="530"/>
      <c r="R318" s="529"/>
      <c r="S318" s="530"/>
      <c r="T318" s="529"/>
      <c r="U318" s="530"/>
      <c r="V318" s="110"/>
      <c r="W318" s="111"/>
      <c r="X318" s="680"/>
      <c r="Y318" s="681"/>
      <c r="Z318" s="681"/>
      <c r="AA318" s="681"/>
      <c r="AB318" s="681"/>
      <c r="AC318" s="681"/>
      <c r="AD318" s="682"/>
      <c r="AE318" s="16"/>
      <c r="AF318" s="16"/>
      <c r="AG318" s="72"/>
      <c r="AH318" s="17"/>
    </row>
    <row r="319" spans="4:34" ht="15.75" x14ac:dyDescent="0.25">
      <c r="D319" s="9"/>
      <c r="E319" s="9"/>
      <c r="F319" s="9"/>
      <c r="G319" s="9"/>
      <c r="H319" s="562"/>
      <c r="I319" s="563"/>
      <c r="J319" s="562"/>
      <c r="K319" s="563"/>
      <c r="L319" s="562"/>
      <c r="M319" s="563"/>
      <c r="N319" s="529"/>
      <c r="O319" s="530"/>
      <c r="P319" s="529"/>
      <c r="Q319" s="530"/>
      <c r="R319" s="529"/>
      <c r="S319" s="530"/>
      <c r="T319" s="529"/>
      <c r="U319" s="530"/>
      <c r="V319" s="110"/>
      <c r="W319" s="111"/>
      <c r="X319" s="531"/>
      <c r="Y319" s="532"/>
      <c r="Z319" s="532"/>
      <c r="AA319" s="532"/>
      <c r="AB319" s="532"/>
      <c r="AC319" s="532"/>
      <c r="AD319" s="533"/>
      <c r="AE319" s="16"/>
      <c r="AF319" s="16"/>
      <c r="AG319" s="17"/>
      <c r="AH319" s="17"/>
    </row>
    <row r="320" spans="4:34" ht="15.75" x14ac:dyDescent="0.25">
      <c r="D320" s="9"/>
      <c r="E320" s="9"/>
      <c r="F320" s="9"/>
      <c r="G320" s="9"/>
      <c r="H320" s="562"/>
      <c r="I320" s="563"/>
      <c r="J320" s="562"/>
      <c r="K320" s="563"/>
      <c r="L320" s="562"/>
      <c r="M320" s="563"/>
      <c r="N320" s="562"/>
      <c r="O320" s="563"/>
      <c r="P320" s="562"/>
      <c r="Q320" s="563"/>
      <c r="R320" s="529"/>
      <c r="S320" s="530"/>
      <c r="T320" s="529"/>
      <c r="U320" s="530"/>
      <c r="V320" s="110"/>
      <c r="W320" s="111"/>
      <c r="X320" s="531"/>
      <c r="Y320" s="532"/>
      <c r="Z320" s="532"/>
      <c r="AA320" s="532"/>
      <c r="AB320" s="532"/>
      <c r="AC320" s="532"/>
      <c r="AD320" s="533"/>
      <c r="AE320" s="16"/>
      <c r="AF320" s="16"/>
      <c r="AG320" s="17"/>
      <c r="AH320" s="17"/>
    </row>
    <row r="321" spans="4:34" ht="15.75" x14ac:dyDescent="0.25">
      <c r="D321" s="9"/>
      <c r="E321" s="9"/>
      <c r="F321" s="9"/>
      <c r="G321" s="9"/>
      <c r="H321" s="562"/>
      <c r="I321" s="563"/>
      <c r="J321" s="562"/>
      <c r="K321" s="563"/>
      <c r="L321" s="562"/>
      <c r="M321" s="563"/>
      <c r="N321" s="562"/>
      <c r="O321" s="563"/>
      <c r="P321" s="562"/>
      <c r="Q321" s="563"/>
      <c r="R321" s="529"/>
      <c r="S321" s="530"/>
      <c r="T321" s="529"/>
      <c r="U321" s="530"/>
      <c r="V321" s="110"/>
      <c r="W321" s="111"/>
      <c r="X321" s="531"/>
      <c r="Y321" s="532"/>
      <c r="Z321" s="532"/>
      <c r="AA321" s="532"/>
      <c r="AB321" s="532"/>
      <c r="AC321" s="532"/>
      <c r="AD321" s="533"/>
      <c r="AE321" s="16"/>
      <c r="AF321" s="16"/>
      <c r="AG321" s="17"/>
      <c r="AH321" s="17"/>
    </row>
    <row r="322" spans="4:34" ht="15.75" x14ac:dyDescent="0.25">
      <c r="D322" s="9"/>
      <c r="E322" s="9"/>
      <c r="F322" s="9"/>
      <c r="G322" s="9"/>
      <c r="H322" s="529"/>
      <c r="I322" s="530"/>
      <c r="J322" s="529"/>
      <c r="K322" s="530"/>
      <c r="L322" s="529"/>
      <c r="M322" s="530"/>
      <c r="N322" s="562"/>
      <c r="O322" s="563"/>
      <c r="P322" s="562"/>
      <c r="Q322" s="563"/>
      <c r="R322" s="529"/>
      <c r="S322" s="530"/>
      <c r="T322" s="529"/>
      <c r="U322" s="530"/>
      <c r="V322" s="110"/>
      <c r="W322" s="111"/>
      <c r="X322" s="531"/>
      <c r="Y322" s="532"/>
      <c r="Z322" s="532"/>
      <c r="AA322" s="532"/>
      <c r="AB322" s="532"/>
      <c r="AC322" s="532"/>
      <c r="AD322" s="533"/>
      <c r="AE322" s="16"/>
      <c r="AF322" s="16"/>
      <c r="AG322" s="17"/>
      <c r="AH322" s="17"/>
    </row>
    <row r="323" spans="4:34" ht="15.75" x14ac:dyDescent="0.25">
      <c r="D323" s="9"/>
      <c r="E323" s="9"/>
      <c r="F323" s="9"/>
      <c r="G323" s="9"/>
      <c r="H323" s="529"/>
      <c r="I323" s="530"/>
      <c r="J323" s="529"/>
      <c r="K323" s="530"/>
      <c r="L323" s="529"/>
      <c r="M323" s="530"/>
      <c r="N323" s="529"/>
      <c r="O323" s="530"/>
      <c r="P323" s="529"/>
      <c r="Q323" s="530"/>
      <c r="R323" s="529"/>
      <c r="S323" s="530"/>
      <c r="T323" s="529"/>
      <c r="U323" s="530"/>
      <c r="V323" s="529"/>
      <c r="W323" s="530"/>
      <c r="X323" s="531"/>
      <c r="Y323" s="532"/>
      <c r="Z323" s="532"/>
      <c r="AA323" s="532"/>
      <c r="AB323" s="532"/>
      <c r="AC323" s="532"/>
      <c r="AD323" s="533"/>
      <c r="AE323" s="16"/>
      <c r="AF323" s="16"/>
      <c r="AG323" s="17"/>
      <c r="AH323" s="17"/>
    </row>
    <row r="324" spans="4:34" ht="15.75" x14ac:dyDescent="0.25">
      <c r="D324" s="9"/>
      <c r="E324" s="9"/>
      <c r="F324" s="9"/>
      <c r="G324" s="9"/>
      <c r="H324" s="529"/>
      <c r="I324" s="530"/>
      <c r="J324" s="529"/>
      <c r="K324" s="530"/>
      <c r="L324" s="529"/>
      <c r="M324" s="530"/>
      <c r="N324" s="529"/>
      <c r="O324" s="530"/>
      <c r="P324" s="529"/>
      <c r="Q324" s="530"/>
      <c r="R324" s="529"/>
      <c r="S324" s="530"/>
      <c r="T324" s="529"/>
      <c r="U324" s="530"/>
      <c r="V324" s="529"/>
      <c r="W324" s="530"/>
      <c r="X324" s="531"/>
      <c r="Y324" s="532"/>
      <c r="Z324" s="532"/>
      <c r="AA324" s="532"/>
      <c r="AB324" s="532"/>
      <c r="AC324" s="532"/>
      <c r="AD324" s="533"/>
      <c r="AE324" s="16"/>
      <c r="AF324" s="16"/>
      <c r="AG324" s="17"/>
      <c r="AH324" s="17"/>
    </row>
    <row r="325" spans="4:34" ht="16.5" thickBot="1" x14ac:dyDescent="0.3">
      <c r="D325" s="9"/>
      <c r="E325" s="9"/>
      <c r="F325" s="9"/>
      <c r="G325" s="9"/>
      <c r="H325" s="534"/>
      <c r="I325" s="535"/>
      <c r="J325" s="534"/>
      <c r="K325" s="535"/>
      <c r="L325" s="534"/>
      <c r="M325" s="535"/>
      <c r="N325" s="534"/>
      <c r="O325" s="535"/>
      <c r="P325" s="534"/>
      <c r="Q325" s="535"/>
      <c r="R325" s="536"/>
      <c r="S325" s="537"/>
      <c r="T325" s="538" t="s">
        <v>29</v>
      </c>
      <c r="U325" s="539"/>
      <c r="V325" s="539"/>
      <c r="W325" s="540"/>
      <c r="X325" s="541">
        <f>X314+X315+X316+X317+X318+X319+X320+X321+X322</f>
        <v>2452800</v>
      </c>
      <c r="Y325" s="542"/>
      <c r="Z325" s="542"/>
      <c r="AA325" s="542"/>
      <c r="AB325" s="542"/>
      <c r="AC325" s="542"/>
      <c r="AD325" s="543"/>
      <c r="AE325" s="9"/>
      <c r="AF325" s="16"/>
      <c r="AG325" s="17"/>
      <c r="AH325" s="17"/>
    </row>
    <row r="326" spans="4:34" ht="15.75" thickBot="1" x14ac:dyDescent="0.3">
      <c r="D326" s="9"/>
      <c r="E326" s="9"/>
      <c r="F326" s="9"/>
      <c r="G326" s="544" t="s">
        <v>30</v>
      </c>
      <c r="H326" s="545"/>
      <c r="I326" s="545"/>
      <c r="J326" s="545"/>
      <c r="K326" s="545"/>
      <c r="L326" s="545"/>
      <c r="M326" s="545"/>
      <c r="N326" s="545"/>
      <c r="O326" s="545"/>
      <c r="P326" s="545"/>
      <c r="Q326" s="545"/>
      <c r="R326" s="546"/>
      <c r="S326" s="22"/>
      <c r="T326" s="544" t="s">
        <v>31</v>
      </c>
      <c r="U326" s="545"/>
      <c r="V326" s="545"/>
      <c r="W326" s="545"/>
      <c r="X326" s="545"/>
      <c r="Y326" s="545"/>
      <c r="Z326" s="545"/>
      <c r="AA326" s="545"/>
      <c r="AB326" s="545"/>
      <c r="AC326" s="545"/>
      <c r="AD326" s="545"/>
      <c r="AE326" s="546"/>
      <c r="AF326" s="16"/>
      <c r="AG326" s="17"/>
      <c r="AH326" s="17"/>
    </row>
    <row r="327" spans="4:34" x14ac:dyDescent="0.25">
      <c r="D327" s="123"/>
      <c r="E327" s="123"/>
      <c r="F327" s="123"/>
      <c r="G327" s="547"/>
      <c r="H327" s="548"/>
      <c r="I327" s="548"/>
      <c r="J327" s="548"/>
      <c r="K327" s="548"/>
      <c r="L327" s="548"/>
      <c r="M327" s="548"/>
      <c r="N327" s="548"/>
      <c r="O327" s="548"/>
      <c r="P327" s="548"/>
      <c r="Q327" s="548"/>
      <c r="R327" s="549"/>
      <c r="S327" s="101"/>
      <c r="T327" s="547"/>
      <c r="U327" s="548"/>
      <c r="V327" s="548"/>
      <c r="W327" s="548"/>
      <c r="X327" s="548"/>
      <c r="Y327" s="548"/>
      <c r="Z327" s="548"/>
      <c r="AA327" s="548"/>
      <c r="AB327" s="548"/>
      <c r="AC327" s="548"/>
      <c r="AD327" s="548"/>
      <c r="AE327" s="549"/>
      <c r="AF327" s="15"/>
      <c r="AG327" s="17"/>
      <c r="AH327" s="17"/>
    </row>
    <row r="328" spans="4:34" x14ac:dyDescent="0.25">
      <c r="D328" s="123"/>
      <c r="E328" s="123"/>
      <c r="F328" s="123"/>
      <c r="G328" s="550"/>
      <c r="H328" s="551"/>
      <c r="I328" s="551"/>
      <c r="J328" s="551"/>
      <c r="K328" s="551"/>
      <c r="L328" s="551"/>
      <c r="M328" s="551"/>
      <c r="N328" s="551"/>
      <c r="O328" s="551"/>
      <c r="P328" s="551"/>
      <c r="Q328" s="551"/>
      <c r="R328" s="552"/>
      <c r="S328" s="101"/>
      <c r="T328" s="550"/>
      <c r="U328" s="551"/>
      <c r="V328" s="551"/>
      <c r="W328" s="551"/>
      <c r="X328" s="551"/>
      <c r="Y328" s="551"/>
      <c r="Z328" s="551"/>
      <c r="AA328" s="551"/>
      <c r="AB328" s="551"/>
      <c r="AC328" s="551"/>
      <c r="AD328" s="551"/>
      <c r="AE328" s="552"/>
      <c r="AF328" s="15"/>
      <c r="AG328" s="17"/>
      <c r="AH328" s="17"/>
    </row>
    <row r="329" spans="4:34" x14ac:dyDescent="0.25">
      <c r="D329" s="123"/>
      <c r="E329" s="123"/>
      <c r="F329" s="123"/>
      <c r="G329" s="550"/>
      <c r="H329" s="551"/>
      <c r="I329" s="551"/>
      <c r="J329" s="551"/>
      <c r="K329" s="551"/>
      <c r="L329" s="551"/>
      <c r="M329" s="551"/>
      <c r="N329" s="551"/>
      <c r="O329" s="551"/>
      <c r="P329" s="551"/>
      <c r="Q329" s="551"/>
      <c r="R329" s="552"/>
      <c r="S329" s="101"/>
      <c r="T329" s="550"/>
      <c r="U329" s="551"/>
      <c r="V329" s="551"/>
      <c r="W329" s="551"/>
      <c r="X329" s="551"/>
      <c r="Y329" s="551"/>
      <c r="Z329" s="551"/>
      <c r="AA329" s="551"/>
      <c r="AB329" s="551"/>
      <c r="AC329" s="551"/>
      <c r="AD329" s="551"/>
      <c r="AE329" s="552"/>
      <c r="AF329" s="15"/>
      <c r="AG329" s="17"/>
      <c r="AH329" s="17"/>
    </row>
    <row r="330" spans="4:34" ht="15.75" thickBot="1" x14ac:dyDescent="0.3">
      <c r="D330" s="123"/>
      <c r="E330" s="123"/>
      <c r="F330" s="123"/>
      <c r="G330" s="553"/>
      <c r="H330" s="554"/>
      <c r="I330" s="554"/>
      <c r="J330" s="554"/>
      <c r="K330" s="554"/>
      <c r="L330" s="554"/>
      <c r="M330" s="554"/>
      <c r="N330" s="554"/>
      <c r="O330" s="554"/>
      <c r="P330" s="554"/>
      <c r="Q330" s="554"/>
      <c r="R330" s="555"/>
      <c r="S330" s="101"/>
      <c r="T330" s="553"/>
      <c r="U330" s="554"/>
      <c r="V330" s="554"/>
      <c r="W330" s="554"/>
      <c r="X330" s="554"/>
      <c r="Y330" s="554"/>
      <c r="Z330" s="554"/>
      <c r="AA330" s="554"/>
      <c r="AB330" s="554"/>
      <c r="AC330" s="554"/>
      <c r="AD330" s="554"/>
      <c r="AE330" s="555"/>
      <c r="AF330" s="15"/>
      <c r="AG330" s="17"/>
      <c r="AH330" s="17"/>
    </row>
    <row r="331" spans="4:34" ht="15.75" thickBot="1" x14ac:dyDescent="0.3">
      <c r="D331" s="123"/>
      <c r="E331" s="123"/>
      <c r="F331" s="123"/>
      <c r="G331" s="517" t="s">
        <v>32</v>
      </c>
      <c r="H331" s="518"/>
      <c r="I331" s="518"/>
      <c r="J331" s="519">
        <v>44176</v>
      </c>
      <c r="K331" s="519"/>
      <c r="L331" s="519"/>
      <c r="M331" s="519"/>
      <c r="N331" s="519"/>
      <c r="O331" s="519"/>
      <c r="P331" s="519"/>
      <c r="Q331" s="519"/>
      <c r="R331" s="520"/>
      <c r="S331" s="101"/>
      <c r="T331" s="517" t="s">
        <v>32</v>
      </c>
      <c r="U331" s="518"/>
      <c r="V331" s="518"/>
      <c r="W331" s="521"/>
      <c r="X331" s="521"/>
      <c r="Y331" s="521"/>
      <c r="Z331" s="521"/>
      <c r="AA331" s="521"/>
      <c r="AB331" s="521"/>
      <c r="AC331" s="521"/>
      <c r="AD331" s="521"/>
      <c r="AE331" s="522"/>
      <c r="AF331" s="15"/>
      <c r="AG331" s="17"/>
      <c r="AH331" s="17"/>
    </row>
    <row r="332" spans="4:34" ht="15.75" thickBot="1" x14ac:dyDescent="0.3">
      <c r="D332" s="123"/>
      <c r="E332" s="123"/>
      <c r="F332" s="123"/>
      <c r="G332" s="523" t="s">
        <v>33</v>
      </c>
      <c r="H332" s="524"/>
      <c r="I332" s="524"/>
      <c r="J332" s="524"/>
      <c r="K332" s="524"/>
      <c r="L332" s="524"/>
      <c r="M332" s="524"/>
      <c r="N332" s="524"/>
      <c r="O332" s="524"/>
      <c r="P332" s="524"/>
      <c r="Q332" s="524"/>
      <c r="R332" s="525"/>
      <c r="T332" s="523" t="s">
        <v>34</v>
      </c>
      <c r="U332" s="524"/>
      <c r="V332" s="524"/>
      <c r="W332" s="524"/>
      <c r="X332" s="524"/>
      <c r="Y332" s="524"/>
      <c r="Z332" s="524"/>
      <c r="AA332" s="524"/>
      <c r="AB332" s="524"/>
      <c r="AC332" s="524"/>
      <c r="AD332" s="524"/>
      <c r="AE332" s="525"/>
      <c r="AF332" s="15"/>
      <c r="AG332" s="17"/>
      <c r="AH332" s="17"/>
    </row>
    <row r="333" spans="4:34" x14ac:dyDescent="0.25">
      <c r="D333" s="123"/>
      <c r="E333" s="123"/>
      <c r="F333" s="123"/>
      <c r="G333" s="526"/>
      <c r="H333" s="527"/>
      <c r="I333" s="527"/>
      <c r="J333" s="527"/>
      <c r="K333" s="527"/>
      <c r="L333" s="527"/>
      <c r="M333" s="527"/>
      <c r="N333" s="527"/>
      <c r="O333" s="527"/>
      <c r="P333" s="527"/>
      <c r="Q333" s="527"/>
      <c r="R333" s="528"/>
      <c r="T333" s="526"/>
      <c r="U333" s="527"/>
      <c r="V333" s="527"/>
      <c r="W333" s="527"/>
      <c r="X333" s="527"/>
      <c r="Y333" s="527"/>
      <c r="Z333" s="527"/>
      <c r="AA333" s="527"/>
      <c r="AB333" s="527"/>
      <c r="AC333" s="527"/>
      <c r="AD333" s="527"/>
      <c r="AE333" s="528"/>
      <c r="AF333" s="15"/>
      <c r="AG333" s="17"/>
      <c r="AH333" s="17"/>
    </row>
    <row r="334" spans="4:34" x14ac:dyDescent="0.25">
      <c r="D334" s="123"/>
      <c r="E334" s="123"/>
      <c r="F334" s="123"/>
      <c r="G334" s="556"/>
      <c r="H334" s="557"/>
      <c r="I334" s="557"/>
      <c r="J334" s="557"/>
      <c r="K334" s="557"/>
      <c r="L334" s="557"/>
      <c r="M334" s="557"/>
      <c r="N334" s="557"/>
      <c r="O334" s="557"/>
      <c r="P334" s="557"/>
      <c r="Q334" s="557"/>
      <c r="R334" s="558"/>
      <c r="T334" s="556"/>
      <c r="U334" s="557"/>
      <c r="V334" s="557"/>
      <c r="W334" s="557"/>
      <c r="X334" s="557"/>
      <c r="Y334" s="557"/>
      <c r="Z334" s="557"/>
      <c r="AA334" s="557"/>
      <c r="AB334" s="557"/>
      <c r="AC334" s="557"/>
      <c r="AD334" s="557"/>
      <c r="AE334" s="558"/>
      <c r="AF334" s="123"/>
      <c r="AG334" s="17"/>
      <c r="AH334" s="17"/>
    </row>
    <row r="335" spans="4:34" x14ac:dyDescent="0.25">
      <c r="D335" s="123"/>
      <c r="E335" s="123"/>
      <c r="F335" s="123"/>
      <c r="G335" s="556"/>
      <c r="H335" s="557"/>
      <c r="I335" s="557"/>
      <c r="J335" s="557"/>
      <c r="K335" s="557"/>
      <c r="L335" s="557"/>
      <c r="M335" s="557"/>
      <c r="N335" s="557"/>
      <c r="O335" s="557"/>
      <c r="P335" s="557"/>
      <c r="Q335" s="557"/>
      <c r="R335" s="558"/>
      <c r="T335" s="556"/>
      <c r="U335" s="557"/>
      <c r="V335" s="557"/>
      <c r="W335" s="557"/>
      <c r="X335" s="557"/>
      <c r="Y335" s="557"/>
      <c r="Z335" s="557"/>
      <c r="AA335" s="557"/>
      <c r="AB335" s="557"/>
      <c r="AC335" s="557"/>
      <c r="AD335" s="557"/>
      <c r="AE335" s="558"/>
      <c r="AF335" s="123"/>
      <c r="AG335" s="17"/>
      <c r="AH335" s="17"/>
    </row>
    <row r="336" spans="4:34" ht="15.75" thickBot="1" x14ac:dyDescent="0.3">
      <c r="D336" s="123"/>
      <c r="E336" s="123"/>
      <c r="F336" s="123"/>
      <c r="G336" s="559"/>
      <c r="H336" s="560"/>
      <c r="I336" s="560"/>
      <c r="J336" s="560"/>
      <c r="K336" s="560"/>
      <c r="L336" s="560"/>
      <c r="M336" s="560"/>
      <c r="N336" s="560"/>
      <c r="O336" s="560"/>
      <c r="P336" s="560"/>
      <c r="Q336" s="560"/>
      <c r="R336" s="561"/>
      <c r="T336" s="559"/>
      <c r="U336" s="560"/>
      <c r="V336" s="560"/>
      <c r="W336" s="560"/>
      <c r="X336" s="560"/>
      <c r="Y336" s="560"/>
      <c r="Z336" s="560"/>
      <c r="AA336" s="560"/>
      <c r="AB336" s="560"/>
      <c r="AC336" s="560"/>
      <c r="AD336" s="560"/>
      <c r="AE336" s="561"/>
      <c r="AF336" s="123"/>
      <c r="AG336" s="17"/>
      <c r="AH336" s="17"/>
    </row>
    <row r="337" spans="4:34" ht="15.75" thickBot="1" x14ac:dyDescent="0.3">
      <c r="D337" s="123"/>
      <c r="E337" s="123"/>
      <c r="F337" s="101"/>
      <c r="G337" s="517" t="s">
        <v>32</v>
      </c>
      <c r="H337" s="518"/>
      <c r="I337" s="518"/>
      <c r="J337" s="521"/>
      <c r="K337" s="521"/>
      <c r="L337" s="521"/>
      <c r="M337" s="521"/>
      <c r="N337" s="521"/>
      <c r="O337" s="521"/>
      <c r="P337" s="521"/>
      <c r="Q337" s="521"/>
      <c r="R337" s="522"/>
      <c r="T337" s="517" t="s">
        <v>32</v>
      </c>
      <c r="U337" s="518"/>
      <c r="V337" s="518"/>
      <c r="W337" s="521"/>
      <c r="X337" s="521"/>
      <c r="Y337" s="521"/>
      <c r="Z337" s="521"/>
      <c r="AA337" s="521"/>
      <c r="AB337" s="521"/>
      <c r="AC337" s="521"/>
      <c r="AD337" s="521"/>
      <c r="AE337" s="522"/>
      <c r="AF337" s="123"/>
      <c r="AG337" s="17"/>
      <c r="AH337" s="17"/>
    </row>
    <row r="338" spans="4:34" x14ac:dyDescent="0.25">
      <c r="AH338" s="17"/>
    </row>
    <row r="339" spans="4:34" x14ac:dyDescent="0.25">
      <c r="D339" s="129"/>
      <c r="E339" s="620" t="s">
        <v>36</v>
      </c>
      <c r="F339" s="620"/>
      <c r="G339" s="620"/>
      <c r="H339" s="620"/>
      <c r="I339" s="620"/>
      <c r="J339" s="620"/>
      <c r="K339" s="620"/>
      <c r="L339" s="620"/>
      <c r="M339" s="620"/>
      <c r="N339" s="620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123"/>
      <c r="Z339" s="9"/>
      <c r="AA339" s="9"/>
      <c r="AB339" s="9"/>
      <c r="AC339" s="9"/>
      <c r="AD339" s="9"/>
      <c r="AE339" s="9"/>
      <c r="AF339" s="9"/>
      <c r="AH339" s="17"/>
    </row>
    <row r="340" spans="4:34" x14ac:dyDescent="0.25">
      <c r="D340" s="122"/>
      <c r="E340" s="620" t="s">
        <v>0</v>
      </c>
      <c r="F340" s="620"/>
      <c r="G340" s="620"/>
      <c r="H340" s="620"/>
      <c r="I340" s="620"/>
      <c r="J340" s="620"/>
      <c r="K340" s="620"/>
      <c r="L340" s="620"/>
      <c r="M340" s="620"/>
      <c r="N340" s="620"/>
      <c r="O340" s="10"/>
      <c r="P340" s="114"/>
      <c r="Q340" s="114"/>
      <c r="R340" s="114"/>
      <c r="S340" s="114"/>
      <c r="T340" s="114"/>
      <c r="U340" s="114"/>
      <c r="V340" s="114"/>
      <c r="W340" s="9"/>
      <c r="X340" s="9"/>
      <c r="Y340" s="123"/>
      <c r="Z340" s="9"/>
      <c r="AA340" s="9"/>
      <c r="AB340" s="9"/>
      <c r="AC340" s="9"/>
      <c r="AD340" s="9"/>
      <c r="AE340" s="9"/>
      <c r="AF340" s="9"/>
      <c r="AH340" s="17"/>
    </row>
    <row r="341" spans="4:34" x14ac:dyDescent="0.25">
      <c r="D341" s="620" t="s">
        <v>1</v>
      </c>
      <c r="E341" s="620"/>
      <c r="F341" s="620"/>
      <c r="G341" s="620"/>
      <c r="H341" s="620"/>
      <c r="I341" s="620"/>
      <c r="J341" s="620"/>
      <c r="K341" s="620"/>
      <c r="L341" s="620"/>
      <c r="M341" s="620"/>
      <c r="N341" s="620"/>
      <c r="O341" s="10"/>
      <c r="P341" s="11"/>
      <c r="Q341" s="11"/>
      <c r="R341" s="123"/>
      <c r="S341" s="101"/>
      <c r="T341" s="101"/>
      <c r="U341" s="101"/>
      <c r="V341" s="583" t="s">
        <v>2</v>
      </c>
      <c r="W341" s="583"/>
      <c r="X341" s="583"/>
      <c r="Y341" s="12" t="s">
        <v>112</v>
      </c>
      <c r="Z341" s="119" t="s">
        <v>46</v>
      </c>
      <c r="AA341" s="621" t="s">
        <v>108</v>
      </c>
      <c r="AB341" s="621"/>
      <c r="AC341" s="621"/>
      <c r="AD341" s="11" t="s">
        <v>3</v>
      </c>
      <c r="AE341" s="622">
        <v>2020</v>
      </c>
      <c r="AF341" s="622"/>
      <c r="AH341" s="17"/>
    </row>
    <row r="342" spans="4:34" x14ac:dyDescent="0.25">
      <c r="D342" s="620" t="s">
        <v>4</v>
      </c>
      <c r="E342" s="620"/>
      <c r="F342" s="620"/>
      <c r="G342" s="620"/>
      <c r="H342" s="620"/>
      <c r="I342" s="620"/>
      <c r="J342" s="620"/>
      <c r="K342" s="620"/>
      <c r="L342" s="620"/>
      <c r="M342" s="620"/>
      <c r="N342" s="620"/>
      <c r="O342" s="10"/>
      <c r="P342" s="114"/>
      <c r="Q342" s="119"/>
      <c r="R342" s="119"/>
      <c r="S342" s="119"/>
      <c r="T342" s="119"/>
      <c r="U342" s="119"/>
      <c r="V342" s="119"/>
      <c r="W342" s="119"/>
      <c r="X342" s="119"/>
      <c r="Y342" s="101"/>
      <c r="Z342" s="119"/>
      <c r="AA342" s="9"/>
      <c r="AB342" s="9"/>
      <c r="AC342" s="9"/>
      <c r="AD342" s="9"/>
      <c r="AE342" s="9"/>
      <c r="AF342" s="9"/>
      <c r="AH342" s="17"/>
    </row>
    <row r="343" spans="4:34" ht="15.75" x14ac:dyDescent="0.25">
      <c r="D343" s="623" t="s">
        <v>5</v>
      </c>
      <c r="E343" s="623"/>
      <c r="F343" s="623"/>
      <c r="G343" s="623"/>
      <c r="H343" s="623"/>
      <c r="I343" s="623"/>
      <c r="J343" s="623"/>
      <c r="K343" s="623"/>
      <c r="L343" s="623"/>
      <c r="M343" s="623"/>
      <c r="N343" s="623"/>
      <c r="O343" s="10"/>
      <c r="P343" s="114"/>
      <c r="Q343" s="114"/>
      <c r="R343" s="114"/>
      <c r="S343" s="114"/>
      <c r="T343" s="114"/>
      <c r="U343" s="114"/>
      <c r="V343" s="114"/>
      <c r="W343" s="9"/>
      <c r="X343" s="9"/>
      <c r="Y343" s="123"/>
      <c r="Z343" s="9"/>
      <c r="AA343" s="9"/>
      <c r="AB343" s="9"/>
      <c r="AC343" s="9"/>
      <c r="AD343" s="9"/>
      <c r="AE343" s="9"/>
      <c r="AF343" s="9"/>
      <c r="AH343" s="17"/>
    </row>
    <row r="344" spans="4:34" ht="18" x14ac:dyDescent="0.25">
      <c r="D344" s="633"/>
      <c r="E344" s="633"/>
      <c r="F344" s="633"/>
      <c r="G344" s="633"/>
      <c r="H344" s="633"/>
      <c r="I344" s="633"/>
      <c r="J344" s="633"/>
      <c r="K344" s="633"/>
      <c r="L344" s="633"/>
      <c r="M344" s="633"/>
      <c r="N344" s="633"/>
      <c r="O344" s="624" t="s">
        <v>6</v>
      </c>
      <c r="P344" s="624"/>
      <c r="Q344" s="624"/>
      <c r="R344" s="624"/>
      <c r="S344" s="624"/>
      <c r="T344" s="624"/>
      <c r="U344" s="624"/>
      <c r="V344" s="624"/>
      <c r="W344" s="624"/>
      <c r="X344" s="624"/>
      <c r="Y344" s="625" t="s">
        <v>133</v>
      </c>
      <c r="Z344" s="625"/>
      <c r="AA344" s="625"/>
      <c r="AB344" s="13"/>
      <c r="AC344" s="13"/>
      <c r="AD344" s="13"/>
      <c r="AE344" s="13"/>
      <c r="AF344" s="13"/>
      <c r="AG344" s="17"/>
      <c r="AH344" s="17"/>
    </row>
    <row r="345" spans="4:34" x14ac:dyDescent="0.25">
      <c r="D345" s="612"/>
      <c r="E345" s="612"/>
      <c r="F345" s="612"/>
      <c r="G345" s="612"/>
      <c r="H345" s="612"/>
      <c r="I345" s="612"/>
      <c r="J345" s="612"/>
      <c r="K345" s="612"/>
      <c r="L345" s="612"/>
      <c r="M345" s="612"/>
      <c r="N345" s="612"/>
      <c r="O345" s="14"/>
      <c r="P345" s="14"/>
      <c r="Q345" s="101"/>
      <c r="R345" s="101"/>
      <c r="S345" s="116"/>
      <c r="T345" s="11"/>
      <c r="U345" s="11"/>
      <c r="V345" s="9"/>
      <c r="W345" s="9"/>
      <c r="X345" s="9"/>
      <c r="Y345" s="123"/>
      <c r="Z345" s="9"/>
      <c r="AA345" s="9"/>
      <c r="AB345" s="9"/>
      <c r="AC345" s="9"/>
      <c r="AD345" s="9"/>
      <c r="AE345" s="9"/>
      <c r="AF345" s="9"/>
      <c r="AG345" s="17"/>
      <c r="AH345" s="17"/>
    </row>
    <row r="346" spans="4:34" ht="15.75" x14ac:dyDescent="0.25"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23"/>
      <c r="U346" s="23"/>
      <c r="V346" s="613" t="s">
        <v>7</v>
      </c>
      <c r="W346" s="613"/>
      <c r="X346" s="613"/>
      <c r="Y346" s="613"/>
      <c r="Z346" s="613"/>
      <c r="AA346" s="614">
        <f>+X371</f>
        <v>1218000</v>
      </c>
      <c r="AB346" s="614"/>
      <c r="AC346" s="614"/>
      <c r="AD346" s="614"/>
      <c r="AE346" s="614"/>
      <c r="AF346" s="614"/>
      <c r="AG346" s="17"/>
      <c r="AH346" s="17"/>
    </row>
    <row r="347" spans="4:34" x14ac:dyDescent="0.25">
      <c r="D347" s="615" t="s">
        <v>8</v>
      </c>
      <c r="E347" s="615"/>
      <c r="F347" s="615"/>
      <c r="G347" s="615"/>
      <c r="H347" s="615"/>
      <c r="I347" s="616" t="s">
        <v>9</v>
      </c>
      <c r="J347" s="616"/>
      <c r="K347" s="616"/>
      <c r="L347" s="616"/>
      <c r="M347" s="616"/>
      <c r="N347" s="616"/>
      <c r="O347" s="616"/>
      <c r="P347" s="616"/>
      <c r="Q347" s="616"/>
      <c r="R347" s="119"/>
      <c r="S347" s="119"/>
      <c r="T347" s="119"/>
      <c r="U347" s="119"/>
      <c r="V347" s="9"/>
      <c r="W347" s="9"/>
      <c r="X347" s="9"/>
      <c r="Y347" s="123"/>
      <c r="Z347" s="123"/>
      <c r="AA347" s="123"/>
      <c r="AB347" s="9"/>
      <c r="AC347" s="9"/>
      <c r="AD347" s="9"/>
      <c r="AE347" s="9"/>
      <c r="AF347" s="9"/>
      <c r="AG347" s="17"/>
      <c r="AH347" s="17"/>
    </row>
    <row r="348" spans="4:34" ht="18" x14ac:dyDescent="0.25">
      <c r="D348" s="617" t="s">
        <v>10</v>
      </c>
      <c r="E348" s="617"/>
      <c r="F348" s="617"/>
      <c r="G348" s="617"/>
      <c r="H348" s="617"/>
      <c r="I348" s="617"/>
      <c r="J348" s="617"/>
      <c r="K348" s="662" t="s">
        <v>64</v>
      </c>
      <c r="L348" s="662"/>
      <c r="M348" s="662"/>
      <c r="N348" s="662"/>
      <c r="O348" s="662"/>
      <c r="P348" s="662"/>
      <c r="Q348" s="662"/>
      <c r="R348" s="662"/>
      <c r="S348" s="662"/>
      <c r="T348" s="662"/>
      <c r="U348" s="662"/>
      <c r="V348" s="662"/>
      <c r="W348" s="662"/>
      <c r="X348" s="662"/>
      <c r="Y348" s="551" t="s">
        <v>11</v>
      </c>
      <c r="Z348" s="551"/>
      <c r="AA348" s="551"/>
      <c r="AB348" s="551"/>
      <c r="AC348" s="619">
        <v>10398613</v>
      </c>
      <c r="AD348" s="619"/>
      <c r="AE348" s="619"/>
      <c r="AF348" s="619"/>
      <c r="AG348" s="17"/>
      <c r="AH348" s="17"/>
    </row>
    <row r="349" spans="4:34" x14ac:dyDescent="0.25">
      <c r="D349" s="617" t="s">
        <v>12</v>
      </c>
      <c r="E349" s="617"/>
      <c r="F349" s="617"/>
      <c r="G349" s="617"/>
      <c r="H349" s="617"/>
      <c r="I349" s="551"/>
      <c r="J349" s="551"/>
      <c r="K349" s="551"/>
      <c r="L349" s="551"/>
      <c r="M349" s="551"/>
      <c r="N349" s="551"/>
      <c r="O349" s="551"/>
      <c r="P349" s="551"/>
      <c r="Q349" s="551"/>
      <c r="R349" s="551"/>
      <c r="S349" s="551"/>
      <c r="T349" s="551"/>
      <c r="U349" s="551"/>
      <c r="V349" s="551"/>
      <c r="W349" s="551"/>
      <c r="X349" s="101"/>
      <c r="Y349" s="551" t="s">
        <v>11</v>
      </c>
      <c r="Z349" s="551"/>
      <c r="AA349" s="551"/>
      <c r="AB349" s="551"/>
      <c r="AC349" s="619"/>
      <c r="AD349" s="619"/>
      <c r="AE349" s="619"/>
      <c r="AF349" s="619"/>
      <c r="AG349" s="17"/>
      <c r="AH349" s="17"/>
    </row>
    <row r="350" spans="4:34" x14ac:dyDescent="0.25">
      <c r="D350" s="583" t="s">
        <v>13</v>
      </c>
      <c r="E350" s="583"/>
      <c r="F350" s="583"/>
      <c r="G350" s="583"/>
      <c r="H350" s="583"/>
      <c r="I350" s="836" t="s">
        <v>147</v>
      </c>
      <c r="J350" s="836"/>
      <c r="K350" s="836"/>
      <c r="L350" s="836"/>
      <c r="M350" s="836"/>
      <c r="N350" s="836"/>
      <c r="O350" s="836"/>
      <c r="P350" s="836"/>
      <c r="Q350" s="836"/>
      <c r="R350" s="836"/>
      <c r="S350" s="836"/>
      <c r="T350" s="836"/>
      <c r="U350" s="836"/>
      <c r="V350" s="836"/>
      <c r="W350" s="836"/>
      <c r="X350" s="836"/>
      <c r="Y350" s="836"/>
      <c r="Z350" s="836"/>
      <c r="AA350" s="836"/>
      <c r="AB350" s="836"/>
      <c r="AC350" s="836"/>
      <c r="AD350" s="836"/>
      <c r="AE350" s="836"/>
      <c r="AF350" s="836"/>
      <c r="AG350" s="17"/>
      <c r="AH350" s="17"/>
    </row>
    <row r="351" spans="4:34" x14ac:dyDescent="0.25">
      <c r="D351" s="551" t="s">
        <v>14</v>
      </c>
      <c r="E351" s="551"/>
      <c r="F351" s="551"/>
      <c r="G351" s="551"/>
      <c r="H351" s="551"/>
      <c r="I351" s="825" t="s">
        <v>131</v>
      </c>
      <c r="J351" s="825"/>
      <c r="K351" s="825"/>
      <c r="L351" s="825"/>
      <c r="M351" s="825"/>
      <c r="N351" s="825"/>
      <c r="O351" s="825"/>
      <c r="P351" s="825"/>
      <c r="Q351" s="825"/>
      <c r="R351" s="825"/>
      <c r="S351" s="825"/>
      <c r="T351" s="825"/>
      <c r="U351" s="825"/>
      <c r="V351" s="825"/>
      <c r="W351" s="825"/>
      <c r="X351" s="825"/>
      <c r="Y351" s="825"/>
      <c r="Z351" s="825"/>
      <c r="AA351" s="825"/>
      <c r="AB351" s="825"/>
      <c r="AC351" s="825"/>
      <c r="AD351" s="825"/>
      <c r="AE351" s="825"/>
      <c r="AF351" s="825"/>
      <c r="AG351" s="17"/>
      <c r="AH351" s="17"/>
    </row>
    <row r="352" spans="4:34" ht="22.5" customHeight="1" x14ac:dyDescent="0.25">
      <c r="D352" s="115"/>
      <c r="E352" s="101"/>
      <c r="F352" s="101"/>
      <c r="G352" s="101"/>
      <c r="H352" s="101"/>
      <c r="I352" s="825"/>
      <c r="J352" s="825"/>
      <c r="K352" s="825"/>
      <c r="L352" s="825"/>
      <c r="M352" s="825"/>
      <c r="N352" s="825"/>
      <c r="O352" s="825"/>
      <c r="P352" s="825"/>
      <c r="Q352" s="825"/>
      <c r="R352" s="825"/>
      <c r="S352" s="825"/>
      <c r="T352" s="825"/>
      <c r="U352" s="825"/>
      <c r="V352" s="825"/>
      <c r="W352" s="825"/>
      <c r="X352" s="825"/>
      <c r="Y352" s="825"/>
      <c r="Z352" s="825"/>
      <c r="AA352" s="825"/>
      <c r="AB352" s="825"/>
      <c r="AC352" s="825"/>
      <c r="AD352" s="825"/>
      <c r="AE352" s="825"/>
      <c r="AF352" s="825"/>
      <c r="AG352" s="17"/>
      <c r="AH352" s="17"/>
    </row>
    <row r="353" spans="4:34" ht="15.75" x14ac:dyDescent="0.25">
      <c r="D353" s="114"/>
      <c r="E353" s="114"/>
      <c r="F353" s="114"/>
      <c r="G353" s="114"/>
      <c r="H353" s="114"/>
      <c r="I353" s="114"/>
      <c r="J353" s="114"/>
      <c r="K353" s="114"/>
      <c r="L353" s="574"/>
      <c r="M353" s="574"/>
      <c r="N353" s="574"/>
      <c r="O353" s="574"/>
      <c r="P353" s="574"/>
      <c r="Q353" s="574"/>
      <c r="R353" s="574"/>
      <c r="S353" s="574"/>
      <c r="T353" s="574"/>
      <c r="U353" s="574"/>
      <c r="V353" s="574"/>
      <c r="W353" s="574"/>
      <c r="X353" s="574"/>
      <c r="Y353" s="574"/>
      <c r="Z353" s="117"/>
      <c r="AA353" s="575"/>
      <c r="AB353" s="575"/>
      <c r="AC353" s="575"/>
      <c r="AD353" s="575"/>
      <c r="AE353" s="575"/>
      <c r="AF353" s="575"/>
      <c r="AG353" s="17"/>
      <c r="AH353" s="17"/>
    </row>
    <row r="354" spans="4:34" ht="15.75" x14ac:dyDescent="0.25">
      <c r="D354" s="586" t="s">
        <v>15</v>
      </c>
      <c r="E354" s="586"/>
      <c r="F354" s="586"/>
      <c r="G354" s="586"/>
      <c r="H354" s="586"/>
      <c r="I354" s="586"/>
      <c r="J354" s="586"/>
      <c r="K354" s="586"/>
      <c r="L354" s="586"/>
      <c r="M354" s="586"/>
      <c r="N354" s="586"/>
      <c r="O354" s="586"/>
      <c r="P354" s="586"/>
      <c r="Q354" s="586"/>
      <c r="R354" s="586"/>
      <c r="S354" s="586"/>
      <c r="T354" s="586"/>
      <c r="U354" s="586"/>
      <c r="V354" s="586"/>
      <c r="W354" s="586"/>
      <c r="X354" s="586"/>
      <c r="Y354" s="586"/>
      <c r="Z354" s="586"/>
      <c r="AA354" s="586"/>
      <c r="AB354" s="586"/>
      <c r="AC354" s="586"/>
      <c r="AD354" s="586"/>
      <c r="AE354" s="586"/>
      <c r="AF354" s="586"/>
      <c r="AG354" s="17"/>
      <c r="AH354" s="17"/>
    </row>
    <row r="355" spans="4:34" x14ac:dyDescent="0.25">
      <c r="D355" s="9"/>
      <c r="E355" s="587" t="s">
        <v>50</v>
      </c>
      <c r="F355" s="587"/>
      <c r="G355" s="587"/>
      <c r="H355" s="588" t="s">
        <v>51</v>
      </c>
      <c r="I355" s="588"/>
      <c r="J355" s="588"/>
      <c r="K355" s="587" t="s">
        <v>52</v>
      </c>
      <c r="L355" s="587"/>
      <c r="M355" s="587"/>
      <c r="N355" s="587" t="s">
        <v>53</v>
      </c>
      <c r="O355" s="587"/>
      <c r="P355" s="587"/>
      <c r="Q355" s="589" t="s">
        <v>54</v>
      </c>
      <c r="R355" s="589"/>
      <c r="S355" s="589"/>
      <c r="T355" s="589"/>
      <c r="U355" s="119"/>
      <c r="V355" s="590"/>
      <c r="W355" s="590"/>
      <c r="X355" s="590"/>
      <c r="Y355" s="101"/>
      <c r="Z355" s="101"/>
      <c r="AA355" s="591" t="s">
        <v>17</v>
      </c>
      <c r="AB355" s="591"/>
      <c r="AC355" s="591"/>
      <c r="AD355" s="591"/>
      <c r="AE355" s="591"/>
      <c r="AF355" s="591"/>
      <c r="AG355" s="17"/>
      <c r="AH355" s="17"/>
    </row>
    <row r="356" spans="4:34" x14ac:dyDescent="0.25">
      <c r="D356" s="123"/>
      <c r="E356" s="592"/>
      <c r="F356" s="593"/>
      <c r="G356" s="594"/>
      <c r="H356" s="592"/>
      <c r="I356" s="593"/>
      <c r="J356" s="594"/>
      <c r="K356" s="592"/>
      <c r="L356" s="593"/>
      <c r="M356" s="594"/>
      <c r="N356" s="592"/>
      <c r="O356" s="593"/>
      <c r="P356" s="594"/>
      <c r="Q356" s="592"/>
      <c r="R356" s="593"/>
      <c r="S356" s="593"/>
      <c r="T356" s="594"/>
      <c r="U356" s="100"/>
      <c r="V356" s="595"/>
      <c r="W356" s="596"/>
      <c r="X356" s="597"/>
      <c r="Y356" s="132"/>
      <c r="Z356" s="15"/>
      <c r="AA356" s="592">
        <f>+E356+H356+K356+N356</f>
        <v>0</v>
      </c>
      <c r="AB356" s="593"/>
      <c r="AC356" s="593"/>
      <c r="AD356" s="593"/>
      <c r="AE356" s="593"/>
      <c r="AF356" s="594"/>
      <c r="AG356" s="17"/>
      <c r="AH356" s="17"/>
    </row>
    <row r="357" spans="4:34" ht="15.75" x14ac:dyDescent="0.25">
      <c r="D357" s="116"/>
      <c r="E357" s="116"/>
      <c r="F357" s="116"/>
      <c r="G357" s="116"/>
      <c r="H357" s="116"/>
      <c r="I357" s="116"/>
      <c r="J357" s="116"/>
      <c r="K357" s="116"/>
      <c r="L357" s="116"/>
      <c r="M357" s="116"/>
      <c r="N357" s="116"/>
      <c r="O357" s="116"/>
      <c r="P357" s="116"/>
      <c r="Q357" s="116"/>
      <c r="R357" s="116"/>
      <c r="S357" s="116"/>
      <c r="T357" s="116"/>
      <c r="U357" s="598" t="s">
        <v>18</v>
      </c>
      <c r="V357" s="598"/>
      <c r="W357" s="598"/>
      <c r="X357" s="598"/>
      <c r="Y357" s="598"/>
      <c r="Z357" s="599"/>
      <c r="AA357" s="600">
        <f>+X371-AA356</f>
        <v>1218000</v>
      </c>
      <c r="AB357" s="601"/>
      <c r="AC357" s="601"/>
      <c r="AD357" s="601"/>
      <c r="AE357" s="601"/>
      <c r="AF357" s="602"/>
      <c r="AG357" s="17"/>
      <c r="AH357" s="17"/>
    </row>
    <row r="358" spans="4:34" x14ac:dyDescent="0.25">
      <c r="D358" s="9"/>
      <c r="E358" s="9"/>
      <c r="F358" s="9"/>
      <c r="G358" s="9"/>
      <c r="H358" s="603" t="s">
        <v>19</v>
      </c>
      <c r="I358" s="603"/>
      <c r="J358" s="603"/>
      <c r="K358" s="603"/>
      <c r="L358" s="603"/>
      <c r="M358" s="603"/>
      <c r="N358" s="603"/>
      <c r="O358" s="603"/>
      <c r="P358" s="603"/>
      <c r="Q358" s="603"/>
      <c r="R358" s="603"/>
      <c r="S358" s="603"/>
      <c r="T358" s="603"/>
      <c r="U358" s="603"/>
      <c r="V358" s="603"/>
      <c r="W358" s="603"/>
      <c r="X358" s="604"/>
      <c r="Y358" s="604"/>
      <c r="Z358" s="604"/>
      <c r="AA358" s="604"/>
      <c r="AB358" s="604"/>
      <c r="AC358" s="604"/>
      <c r="AD358" s="604"/>
      <c r="AE358" s="9"/>
      <c r="AF358" s="9"/>
      <c r="AG358" s="17"/>
      <c r="AH358" s="17"/>
    </row>
    <row r="359" spans="4:34" x14ac:dyDescent="0.25">
      <c r="D359" s="9"/>
      <c r="E359" s="9"/>
      <c r="F359" s="9"/>
      <c r="G359" s="9"/>
      <c r="H359" s="567" t="s">
        <v>20</v>
      </c>
      <c r="I359" s="568"/>
      <c r="J359" s="567" t="s">
        <v>21</v>
      </c>
      <c r="K359" s="568"/>
      <c r="L359" s="567" t="s">
        <v>22</v>
      </c>
      <c r="M359" s="568"/>
      <c r="N359" s="567" t="s">
        <v>23</v>
      </c>
      <c r="O359" s="568"/>
      <c r="P359" s="567" t="s">
        <v>24</v>
      </c>
      <c r="Q359" s="568"/>
      <c r="R359" s="567" t="s">
        <v>25</v>
      </c>
      <c r="S359" s="568"/>
      <c r="T359" s="569" t="s">
        <v>26</v>
      </c>
      <c r="U359" s="570"/>
      <c r="V359" s="569"/>
      <c r="W359" s="570"/>
      <c r="X359" s="571" t="s">
        <v>27</v>
      </c>
      <c r="Y359" s="572"/>
      <c r="Z359" s="572"/>
      <c r="AA359" s="572"/>
      <c r="AB359" s="572"/>
      <c r="AC359" s="572"/>
      <c r="AD359" s="573"/>
      <c r="AE359" s="16"/>
      <c r="AF359" s="16"/>
      <c r="AG359" s="17"/>
      <c r="AH359" s="17"/>
    </row>
    <row r="360" spans="4:34" ht="15.75" x14ac:dyDescent="0.25">
      <c r="D360" s="9"/>
      <c r="E360" s="9"/>
      <c r="F360" s="9"/>
      <c r="G360" s="9"/>
      <c r="H360" s="529"/>
      <c r="I360" s="530"/>
      <c r="J360" s="529"/>
      <c r="K360" s="530"/>
      <c r="L360" s="529"/>
      <c r="M360" s="530"/>
      <c r="N360" s="529" t="s">
        <v>61</v>
      </c>
      <c r="O360" s="530"/>
      <c r="P360" s="529" t="s">
        <v>35</v>
      </c>
      <c r="Q360" s="530"/>
      <c r="R360" s="529" t="s">
        <v>58</v>
      </c>
      <c r="S360" s="530"/>
      <c r="T360" s="529" t="s">
        <v>28</v>
      </c>
      <c r="U360" s="530"/>
      <c r="V360" s="529"/>
      <c r="W360" s="530"/>
      <c r="X360" s="680">
        <f>870000+348000</f>
        <v>1218000</v>
      </c>
      <c r="Y360" s="681"/>
      <c r="Z360" s="681"/>
      <c r="AA360" s="681"/>
      <c r="AB360" s="681"/>
      <c r="AC360" s="681"/>
      <c r="AD360" s="682"/>
      <c r="AE360" s="16"/>
      <c r="AF360" s="16"/>
      <c r="AG360" s="17"/>
      <c r="AH360" s="17"/>
    </row>
    <row r="361" spans="4:34" ht="15.75" x14ac:dyDescent="0.25">
      <c r="D361" s="9"/>
      <c r="E361" s="9"/>
      <c r="F361" s="9"/>
      <c r="G361" s="9"/>
      <c r="H361" s="105"/>
      <c r="I361" s="106"/>
      <c r="J361" s="105"/>
      <c r="K361" s="106"/>
      <c r="L361" s="105"/>
      <c r="M361" s="106"/>
      <c r="N361" s="529"/>
      <c r="O361" s="530"/>
      <c r="P361" s="529"/>
      <c r="Q361" s="530"/>
      <c r="R361" s="529"/>
      <c r="S361" s="530"/>
      <c r="T361" s="529"/>
      <c r="U361" s="530"/>
      <c r="V361" s="110"/>
      <c r="W361" s="111"/>
      <c r="X361" s="531"/>
      <c r="Y361" s="532"/>
      <c r="Z361" s="532"/>
      <c r="AA361" s="532"/>
      <c r="AB361" s="532"/>
      <c r="AC361" s="532"/>
      <c r="AD361" s="533"/>
      <c r="AE361" s="16"/>
      <c r="AF361" s="16"/>
      <c r="AG361" s="17"/>
      <c r="AH361" s="17"/>
    </row>
    <row r="362" spans="4:34" ht="15.75" x14ac:dyDescent="0.25">
      <c r="D362" s="9"/>
      <c r="E362" s="9"/>
      <c r="F362" s="9"/>
      <c r="G362" s="9"/>
      <c r="H362" s="562"/>
      <c r="I362" s="563"/>
      <c r="J362" s="562"/>
      <c r="K362" s="563"/>
      <c r="L362" s="562"/>
      <c r="M362" s="563"/>
      <c r="N362" s="529"/>
      <c r="O362" s="530"/>
      <c r="P362" s="529"/>
      <c r="Q362" s="530"/>
      <c r="R362" s="529"/>
      <c r="S362" s="530"/>
      <c r="T362" s="529"/>
      <c r="U362" s="530"/>
      <c r="V362" s="110"/>
      <c r="W362" s="111"/>
      <c r="X362" s="680"/>
      <c r="Y362" s="681"/>
      <c r="Z362" s="681"/>
      <c r="AA362" s="681"/>
      <c r="AB362" s="681"/>
      <c r="AC362" s="681"/>
      <c r="AD362" s="682"/>
      <c r="AE362" s="16"/>
      <c r="AF362" s="16"/>
      <c r="AG362" s="17"/>
      <c r="AH362" s="17"/>
    </row>
    <row r="363" spans="4:34" ht="15.75" x14ac:dyDescent="0.25">
      <c r="D363" s="9"/>
      <c r="E363" s="9"/>
      <c r="F363" s="9"/>
      <c r="G363" s="9"/>
      <c r="H363" s="562"/>
      <c r="I363" s="563"/>
      <c r="J363" s="562"/>
      <c r="K363" s="563"/>
      <c r="L363" s="562"/>
      <c r="M363" s="563"/>
      <c r="N363" s="529"/>
      <c r="O363" s="530"/>
      <c r="P363" s="529"/>
      <c r="Q363" s="530"/>
      <c r="R363" s="529"/>
      <c r="S363" s="530"/>
      <c r="T363" s="529"/>
      <c r="U363" s="530"/>
      <c r="V363" s="110"/>
      <c r="W363" s="111"/>
      <c r="X363" s="680"/>
      <c r="Y363" s="681"/>
      <c r="Z363" s="681"/>
      <c r="AA363" s="681"/>
      <c r="AB363" s="681"/>
      <c r="AC363" s="681"/>
      <c r="AD363" s="682"/>
      <c r="AE363" s="16" t="s">
        <v>44</v>
      </c>
      <c r="AF363" s="16"/>
      <c r="AG363" s="72"/>
      <c r="AH363" s="17"/>
    </row>
    <row r="364" spans="4:34" ht="15.75" x14ac:dyDescent="0.25">
      <c r="D364" s="9"/>
      <c r="E364" s="9"/>
      <c r="F364" s="9"/>
      <c r="G364" s="9"/>
      <c r="H364" s="562"/>
      <c r="I364" s="563"/>
      <c r="J364" s="562"/>
      <c r="K364" s="563"/>
      <c r="L364" s="562"/>
      <c r="M364" s="563"/>
      <c r="N364" s="529"/>
      <c r="O364" s="530"/>
      <c r="P364" s="529"/>
      <c r="Q364" s="530"/>
      <c r="R364" s="529"/>
      <c r="S364" s="530"/>
      <c r="T364" s="529"/>
      <c r="U364" s="530"/>
      <c r="V364" s="110"/>
      <c r="W364" s="111"/>
      <c r="X364" s="680"/>
      <c r="Y364" s="681"/>
      <c r="Z364" s="681"/>
      <c r="AA364" s="681"/>
      <c r="AB364" s="681"/>
      <c r="AC364" s="681"/>
      <c r="AD364" s="682"/>
      <c r="AE364" s="16"/>
      <c r="AF364" s="16"/>
      <c r="AG364" s="72"/>
      <c r="AH364" s="17"/>
    </row>
    <row r="365" spans="4:34" ht="15.75" x14ac:dyDescent="0.25">
      <c r="D365" s="9"/>
      <c r="E365" s="9"/>
      <c r="F365" s="9"/>
      <c r="G365" s="9"/>
      <c r="H365" s="562"/>
      <c r="I365" s="563"/>
      <c r="J365" s="562"/>
      <c r="K365" s="563"/>
      <c r="L365" s="562"/>
      <c r="M365" s="563"/>
      <c r="N365" s="529"/>
      <c r="O365" s="530"/>
      <c r="P365" s="529"/>
      <c r="Q365" s="530"/>
      <c r="R365" s="529"/>
      <c r="S365" s="530"/>
      <c r="T365" s="529"/>
      <c r="U365" s="530"/>
      <c r="V365" s="110"/>
      <c r="W365" s="111"/>
      <c r="X365" s="531"/>
      <c r="Y365" s="532"/>
      <c r="Z365" s="532"/>
      <c r="AA365" s="532"/>
      <c r="AB365" s="532"/>
      <c r="AC365" s="532"/>
      <c r="AD365" s="533"/>
      <c r="AE365" s="16"/>
      <c r="AF365" s="16"/>
      <c r="AG365" s="17"/>
      <c r="AH365" s="17"/>
    </row>
    <row r="366" spans="4:34" ht="15.75" x14ac:dyDescent="0.25">
      <c r="D366" s="9"/>
      <c r="E366" s="9"/>
      <c r="F366" s="9"/>
      <c r="G366" s="9"/>
      <c r="H366" s="562"/>
      <c r="I366" s="563"/>
      <c r="J366" s="562"/>
      <c r="K366" s="563"/>
      <c r="L366" s="562"/>
      <c r="M366" s="563"/>
      <c r="N366" s="562"/>
      <c r="O366" s="563"/>
      <c r="P366" s="562"/>
      <c r="Q366" s="563"/>
      <c r="R366" s="529"/>
      <c r="S366" s="530"/>
      <c r="T366" s="529"/>
      <c r="U366" s="530"/>
      <c r="V366" s="110"/>
      <c r="W366" s="111"/>
      <c r="X366" s="531"/>
      <c r="Y366" s="532"/>
      <c r="Z366" s="532"/>
      <c r="AA366" s="532"/>
      <c r="AB366" s="532"/>
      <c r="AC366" s="532"/>
      <c r="AD366" s="533"/>
      <c r="AE366" s="16"/>
      <c r="AF366" s="16"/>
      <c r="AG366" s="17"/>
      <c r="AH366" s="17"/>
    </row>
    <row r="367" spans="4:34" ht="15.75" x14ac:dyDescent="0.25">
      <c r="D367" s="9"/>
      <c r="E367" s="9"/>
      <c r="F367" s="9"/>
      <c r="G367" s="9"/>
      <c r="H367" s="562"/>
      <c r="I367" s="563"/>
      <c r="J367" s="562"/>
      <c r="K367" s="563"/>
      <c r="L367" s="562"/>
      <c r="M367" s="563"/>
      <c r="N367" s="562"/>
      <c r="O367" s="563"/>
      <c r="P367" s="562"/>
      <c r="Q367" s="563"/>
      <c r="R367" s="529"/>
      <c r="S367" s="530"/>
      <c r="T367" s="529"/>
      <c r="U367" s="530"/>
      <c r="V367" s="110"/>
      <c r="W367" s="111"/>
      <c r="X367" s="531"/>
      <c r="Y367" s="532"/>
      <c r="Z367" s="532"/>
      <c r="AA367" s="532"/>
      <c r="AB367" s="532"/>
      <c r="AC367" s="532"/>
      <c r="AD367" s="533"/>
      <c r="AE367" s="16"/>
      <c r="AF367" s="16"/>
      <c r="AG367" s="17"/>
      <c r="AH367" s="17"/>
    </row>
    <row r="368" spans="4:34" ht="15.75" x14ac:dyDescent="0.25">
      <c r="D368" s="9"/>
      <c r="E368" s="9"/>
      <c r="F368" s="9"/>
      <c r="G368" s="9"/>
      <c r="H368" s="529"/>
      <c r="I368" s="530"/>
      <c r="J368" s="529"/>
      <c r="K368" s="530"/>
      <c r="L368" s="529"/>
      <c r="M368" s="530"/>
      <c r="N368" s="562"/>
      <c r="O368" s="563"/>
      <c r="P368" s="562"/>
      <c r="Q368" s="563"/>
      <c r="R368" s="529"/>
      <c r="S368" s="530"/>
      <c r="T368" s="529"/>
      <c r="U368" s="530"/>
      <c r="V368" s="110"/>
      <c r="W368" s="111"/>
      <c r="X368" s="531"/>
      <c r="Y368" s="532"/>
      <c r="Z368" s="532"/>
      <c r="AA368" s="532"/>
      <c r="AB368" s="532"/>
      <c r="AC368" s="532"/>
      <c r="AD368" s="533"/>
      <c r="AE368" s="16"/>
      <c r="AF368" s="16"/>
      <c r="AG368" s="17"/>
      <c r="AH368" s="17"/>
    </row>
    <row r="369" spans="4:34" ht="15.75" x14ac:dyDescent="0.25">
      <c r="D369" s="9"/>
      <c r="E369" s="9"/>
      <c r="F369" s="9"/>
      <c r="G369" s="9"/>
      <c r="H369" s="529"/>
      <c r="I369" s="530"/>
      <c r="J369" s="529"/>
      <c r="K369" s="530"/>
      <c r="L369" s="529"/>
      <c r="M369" s="530"/>
      <c r="N369" s="529"/>
      <c r="O369" s="530"/>
      <c r="P369" s="529"/>
      <c r="Q369" s="530"/>
      <c r="R369" s="529"/>
      <c r="S369" s="530"/>
      <c r="T369" s="529"/>
      <c r="U369" s="530"/>
      <c r="V369" s="529"/>
      <c r="W369" s="530"/>
      <c r="X369" s="531"/>
      <c r="Y369" s="532"/>
      <c r="Z369" s="532"/>
      <c r="AA369" s="532"/>
      <c r="AB369" s="532"/>
      <c r="AC369" s="532"/>
      <c r="AD369" s="533"/>
      <c r="AE369" s="16"/>
      <c r="AF369" s="16"/>
      <c r="AG369" s="17"/>
      <c r="AH369" s="17"/>
    </row>
    <row r="370" spans="4:34" ht="15.75" x14ac:dyDescent="0.25">
      <c r="D370" s="9"/>
      <c r="E370" s="9"/>
      <c r="F370" s="9"/>
      <c r="G370" s="9"/>
      <c r="H370" s="529"/>
      <c r="I370" s="530"/>
      <c r="J370" s="529"/>
      <c r="K370" s="530"/>
      <c r="L370" s="529"/>
      <c r="M370" s="530"/>
      <c r="N370" s="529"/>
      <c r="O370" s="530"/>
      <c r="P370" s="529"/>
      <c r="Q370" s="530"/>
      <c r="R370" s="529"/>
      <c r="S370" s="530"/>
      <c r="T370" s="529"/>
      <c r="U370" s="530"/>
      <c r="V370" s="529"/>
      <c r="W370" s="530"/>
      <c r="X370" s="531"/>
      <c r="Y370" s="532"/>
      <c r="Z370" s="532"/>
      <c r="AA370" s="532"/>
      <c r="AB370" s="532"/>
      <c r="AC370" s="532"/>
      <c r="AD370" s="533"/>
      <c r="AE370" s="16"/>
      <c r="AF370" s="16"/>
      <c r="AG370" s="17"/>
      <c r="AH370" s="17"/>
    </row>
    <row r="371" spans="4:34" ht="16.5" thickBot="1" x14ac:dyDescent="0.3">
      <c r="D371" s="9"/>
      <c r="E371" s="9"/>
      <c r="F371" s="9"/>
      <c r="G371" s="9"/>
      <c r="H371" s="534"/>
      <c r="I371" s="535"/>
      <c r="J371" s="534"/>
      <c r="K371" s="535"/>
      <c r="L371" s="534"/>
      <c r="M371" s="535"/>
      <c r="N371" s="534"/>
      <c r="O371" s="535"/>
      <c r="P371" s="534"/>
      <c r="Q371" s="535"/>
      <c r="R371" s="536"/>
      <c r="S371" s="537"/>
      <c r="T371" s="538" t="s">
        <v>29</v>
      </c>
      <c r="U371" s="539"/>
      <c r="V371" s="539"/>
      <c r="W371" s="540"/>
      <c r="X371" s="541">
        <f>X360+X361+X362+X363+X364+X365+X366+X367+X368</f>
        <v>1218000</v>
      </c>
      <c r="Y371" s="542"/>
      <c r="Z371" s="542"/>
      <c r="AA371" s="542"/>
      <c r="AB371" s="542"/>
      <c r="AC371" s="542"/>
      <c r="AD371" s="543"/>
      <c r="AE371" s="9"/>
      <c r="AF371" s="16"/>
      <c r="AG371" s="17"/>
      <c r="AH371" s="17"/>
    </row>
    <row r="372" spans="4:34" ht="15.75" thickBot="1" x14ac:dyDescent="0.3">
      <c r="D372" s="9"/>
      <c r="E372" s="9"/>
      <c r="F372" s="9"/>
      <c r="G372" s="544" t="s">
        <v>30</v>
      </c>
      <c r="H372" s="545"/>
      <c r="I372" s="545"/>
      <c r="J372" s="545"/>
      <c r="K372" s="545"/>
      <c r="L372" s="545"/>
      <c r="M372" s="545"/>
      <c r="N372" s="545"/>
      <c r="O372" s="545"/>
      <c r="P372" s="545"/>
      <c r="Q372" s="545"/>
      <c r="R372" s="546"/>
      <c r="S372" s="22"/>
      <c r="T372" s="544" t="s">
        <v>31</v>
      </c>
      <c r="U372" s="545"/>
      <c r="V372" s="545"/>
      <c r="W372" s="545"/>
      <c r="X372" s="545"/>
      <c r="Y372" s="545"/>
      <c r="Z372" s="545"/>
      <c r="AA372" s="545"/>
      <c r="AB372" s="545"/>
      <c r="AC372" s="545"/>
      <c r="AD372" s="545"/>
      <c r="AE372" s="546"/>
      <c r="AF372" s="16"/>
      <c r="AG372" s="17"/>
      <c r="AH372" s="17"/>
    </row>
    <row r="373" spans="4:34" x14ac:dyDescent="0.25">
      <c r="D373" s="123"/>
      <c r="E373" s="123"/>
      <c r="F373" s="123"/>
      <c r="G373" s="547"/>
      <c r="H373" s="548"/>
      <c r="I373" s="548"/>
      <c r="J373" s="548"/>
      <c r="K373" s="548"/>
      <c r="L373" s="548"/>
      <c r="M373" s="548"/>
      <c r="N373" s="548"/>
      <c r="O373" s="548"/>
      <c r="P373" s="548"/>
      <c r="Q373" s="548"/>
      <c r="R373" s="549"/>
      <c r="S373" s="101"/>
      <c r="T373" s="547"/>
      <c r="U373" s="548"/>
      <c r="V373" s="548"/>
      <c r="W373" s="548"/>
      <c r="X373" s="548"/>
      <c r="Y373" s="548"/>
      <c r="Z373" s="548"/>
      <c r="AA373" s="548"/>
      <c r="AB373" s="548"/>
      <c r="AC373" s="548"/>
      <c r="AD373" s="548"/>
      <c r="AE373" s="549"/>
      <c r="AF373" s="15"/>
      <c r="AG373" s="17"/>
      <c r="AH373" s="17"/>
    </row>
    <row r="374" spans="4:34" x14ac:dyDescent="0.25">
      <c r="D374" s="123"/>
      <c r="E374" s="123"/>
      <c r="F374" s="123"/>
      <c r="G374" s="550"/>
      <c r="H374" s="551"/>
      <c r="I374" s="551"/>
      <c r="J374" s="551"/>
      <c r="K374" s="551"/>
      <c r="L374" s="551"/>
      <c r="M374" s="551"/>
      <c r="N374" s="551"/>
      <c r="O374" s="551"/>
      <c r="P374" s="551"/>
      <c r="Q374" s="551"/>
      <c r="R374" s="552"/>
      <c r="S374" s="101"/>
      <c r="T374" s="550"/>
      <c r="U374" s="551"/>
      <c r="V374" s="551"/>
      <c r="W374" s="551"/>
      <c r="X374" s="551"/>
      <c r="Y374" s="551"/>
      <c r="Z374" s="551"/>
      <c r="AA374" s="551"/>
      <c r="AB374" s="551"/>
      <c r="AC374" s="551"/>
      <c r="AD374" s="551"/>
      <c r="AE374" s="552"/>
      <c r="AF374" s="15"/>
      <c r="AG374" s="17"/>
      <c r="AH374" s="17"/>
    </row>
    <row r="375" spans="4:34" x14ac:dyDescent="0.25">
      <c r="D375" s="123"/>
      <c r="E375" s="123"/>
      <c r="F375" s="123"/>
      <c r="G375" s="550"/>
      <c r="H375" s="551"/>
      <c r="I375" s="551"/>
      <c r="J375" s="551"/>
      <c r="K375" s="551"/>
      <c r="L375" s="551"/>
      <c r="M375" s="551"/>
      <c r="N375" s="551"/>
      <c r="O375" s="551"/>
      <c r="P375" s="551"/>
      <c r="Q375" s="551"/>
      <c r="R375" s="552"/>
      <c r="S375" s="101"/>
      <c r="T375" s="550"/>
      <c r="U375" s="551"/>
      <c r="V375" s="551"/>
      <c r="W375" s="551"/>
      <c r="X375" s="551"/>
      <c r="Y375" s="551"/>
      <c r="Z375" s="551"/>
      <c r="AA375" s="551"/>
      <c r="AB375" s="551"/>
      <c r="AC375" s="551"/>
      <c r="AD375" s="551"/>
      <c r="AE375" s="552"/>
      <c r="AF375" s="15"/>
      <c r="AG375" s="17"/>
      <c r="AH375" s="17"/>
    </row>
    <row r="376" spans="4:34" ht="15.75" thickBot="1" x14ac:dyDescent="0.3">
      <c r="D376" s="123"/>
      <c r="E376" s="123"/>
      <c r="F376" s="123"/>
      <c r="G376" s="553"/>
      <c r="H376" s="554"/>
      <c r="I376" s="554"/>
      <c r="J376" s="554"/>
      <c r="K376" s="554"/>
      <c r="L376" s="554"/>
      <c r="M376" s="554"/>
      <c r="N376" s="554"/>
      <c r="O376" s="554"/>
      <c r="P376" s="554"/>
      <c r="Q376" s="554"/>
      <c r="R376" s="555"/>
      <c r="S376" s="101"/>
      <c r="T376" s="553"/>
      <c r="U376" s="554"/>
      <c r="V376" s="554"/>
      <c r="W376" s="554"/>
      <c r="X376" s="554"/>
      <c r="Y376" s="554"/>
      <c r="Z376" s="554"/>
      <c r="AA376" s="554"/>
      <c r="AB376" s="554"/>
      <c r="AC376" s="554"/>
      <c r="AD376" s="554"/>
      <c r="AE376" s="555"/>
      <c r="AF376" s="15"/>
      <c r="AG376" s="17"/>
      <c r="AH376" s="17"/>
    </row>
    <row r="377" spans="4:34" ht="15.75" thickBot="1" x14ac:dyDescent="0.3">
      <c r="D377" s="123"/>
      <c r="E377" s="123"/>
      <c r="F377" s="123"/>
      <c r="G377" s="517" t="s">
        <v>32</v>
      </c>
      <c r="H377" s="518"/>
      <c r="I377" s="518"/>
      <c r="J377" s="519">
        <v>44176</v>
      </c>
      <c r="K377" s="519"/>
      <c r="L377" s="519"/>
      <c r="M377" s="519"/>
      <c r="N377" s="519"/>
      <c r="O377" s="519"/>
      <c r="P377" s="519"/>
      <c r="Q377" s="519"/>
      <c r="R377" s="520"/>
      <c r="S377" s="101"/>
      <c r="T377" s="517" t="s">
        <v>32</v>
      </c>
      <c r="U377" s="518"/>
      <c r="V377" s="518"/>
      <c r="W377" s="521"/>
      <c r="X377" s="521"/>
      <c r="Y377" s="521"/>
      <c r="Z377" s="521"/>
      <c r="AA377" s="521"/>
      <c r="AB377" s="521"/>
      <c r="AC377" s="521"/>
      <c r="AD377" s="521"/>
      <c r="AE377" s="522"/>
      <c r="AF377" s="15"/>
      <c r="AG377" s="17"/>
      <c r="AH377" s="17"/>
    </row>
    <row r="378" spans="4:34" ht="15.75" thickBot="1" x14ac:dyDescent="0.3">
      <c r="D378" s="123"/>
      <c r="E378" s="123"/>
      <c r="F378" s="123"/>
      <c r="G378" s="523" t="s">
        <v>33</v>
      </c>
      <c r="H378" s="524"/>
      <c r="I378" s="524"/>
      <c r="J378" s="524"/>
      <c r="K378" s="524"/>
      <c r="L378" s="524"/>
      <c r="M378" s="524"/>
      <c r="N378" s="524"/>
      <c r="O378" s="524"/>
      <c r="P378" s="524"/>
      <c r="Q378" s="524"/>
      <c r="R378" s="525"/>
      <c r="T378" s="523" t="s">
        <v>34</v>
      </c>
      <c r="U378" s="524"/>
      <c r="V378" s="524"/>
      <c r="W378" s="524"/>
      <c r="X378" s="524"/>
      <c r="Y378" s="524"/>
      <c r="Z378" s="524"/>
      <c r="AA378" s="524"/>
      <c r="AB378" s="524"/>
      <c r="AC378" s="524"/>
      <c r="AD378" s="524"/>
      <c r="AE378" s="525"/>
      <c r="AF378" s="15"/>
      <c r="AG378" s="17"/>
      <c r="AH378" s="17"/>
    </row>
    <row r="379" spans="4:34" x14ac:dyDescent="0.25">
      <c r="D379" s="123"/>
      <c r="E379" s="123"/>
      <c r="F379" s="123"/>
      <c r="G379" s="526"/>
      <c r="H379" s="527"/>
      <c r="I379" s="527"/>
      <c r="J379" s="527"/>
      <c r="K379" s="527"/>
      <c r="L379" s="527"/>
      <c r="M379" s="527"/>
      <c r="N379" s="527"/>
      <c r="O379" s="527"/>
      <c r="P379" s="527"/>
      <c r="Q379" s="527"/>
      <c r="R379" s="528"/>
      <c r="T379" s="526"/>
      <c r="U379" s="527"/>
      <c r="V379" s="527"/>
      <c r="W379" s="527"/>
      <c r="X379" s="527"/>
      <c r="Y379" s="527"/>
      <c r="Z379" s="527"/>
      <c r="AA379" s="527"/>
      <c r="AB379" s="527"/>
      <c r="AC379" s="527"/>
      <c r="AD379" s="527"/>
      <c r="AE379" s="528"/>
      <c r="AF379" s="15"/>
      <c r="AG379" s="17"/>
      <c r="AH379" s="17"/>
    </row>
    <row r="380" spans="4:34" x14ac:dyDescent="0.25">
      <c r="D380" s="123"/>
      <c r="E380" s="123"/>
      <c r="F380" s="123"/>
      <c r="G380" s="556"/>
      <c r="H380" s="557"/>
      <c r="I380" s="557"/>
      <c r="J380" s="557"/>
      <c r="K380" s="557"/>
      <c r="L380" s="557"/>
      <c r="M380" s="557"/>
      <c r="N380" s="557"/>
      <c r="O380" s="557"/>
      <c r="P380" s="557"/>
      <c r="Q380" s="557"/>
      <c r="R380" s="558"/>
      <c r="T380" s="556"/>
      <c r="U380" s="557"/>
      <c r="V380" s="557"/>
      <c r="W380" s="557"/>
      <c r="X380" s="557"/>
      <c r="Y380" s="557"/>
      <c r="Z380" s="557"/>
      <c r="AA380" s="557"/>
      <c r="AB380" s="557"/>
      <c r="AC380" s="557"/>
      <c r="AD380" s="557"/>
      <c r="AE380" s="558"/>
      <c r="AF380" s="123"/>
      <c r="AG380" s="17"/>
      <c r="AH380" s="17"/>
    </row>
    <row r="381" spans="4:34" x14ac:dyDescent="0.25">
      <c r="D381" s="123"/>
      <c r="E381" s="123"/>
      <c r="F381" s="123"/>
      <c r="G381" s="556"/>
      <c r="H381" s="557"/>
      <c r="I381" s="557"/>
      <c r="J381" s="557"/>
      <c r="K381" s="557"/>
      <c r="L381" s="557"/>
      <c r="M381" s="557"/>
      <c r="N381" s="557"/>
      <c r="O381" s="557"/>
      <c r="P381" s="557"/>
      <c r="Q381" s="557"/>
      <c r="R381" s="558"/>
      <c r="T381" s="556"/>
      <c r="U381" s="557"/>
      <c r="V381" s="557"/>
      <c r="W381" s="557"/>
      <c r="X381" s="557"/>
      <c r="Y381" s="557"/>
      <c r="Z381" s="557"/>
      <c r="AA381" s="557"/>
      <c r="AB381" s="557"/>
      <c r="AC381" s="557"/>
      <c r="AD381" s="557"/>
      <c r="AE381" s="558"/>
      <c r="AF381" s="123"/>
      <c r="AG381" s="17"/>
      <c r="AH381" s="17"/>
    </row>
    <row r="382" spans="4:34" ht="15.75" thickBot="1" x14ac:dyDescent="0.3">
      <c r="D382" s="123"/>
      <c r="E382" s="123"/>
      <c r="F382" s="123"/>
      <c r="G382" s="559"/>
      <c r="H382" s="560"/>
      <c r="I382" s="560"/>
      <c r="J382" s="560"/>
      <c r="K382" s="560"/>
      <c r="L382" s="560"/>
      <c r="M382" s="560"/>
      <c r="N382" s="560"/>
      <c r="O382" s="560"/>
      <c r="P382" s="560"/>
      <c r="Q382" s="560"/>
      <c r="R382" s="561"/>
      <c r="T382" s="559"/>
      <c r="U382" s="560"/>
      <c r="V382" s="560"/>
      <c r="W382" s="560"/>
      <c r="X382" s="560"/>
      <c r="Y382" s="560"/>
      <c r="Z382" s="560"/>
      <c r="AA382" s="560"/>
      <c r="AB382" s="560"/>
      <c r="AC382" s="560"/>
      <c r="AD382" s="560"/>
      <c r="AE382" s="561"/>
      <c r="AF382" s="123"/>
      <c r="AG382" s="17"/>
      <c r="AH382" s="17"/>
    </row>
    <row r="383" spans="4:34" ht="15.75" thickBot="1" x14ac:dyDescent="0.3">
      <c r="D383" s="123"/>
      <c r="E383" s="123"/>
      <c r="F383" s="101"/>
      <c r="G383" s="517" t="s">
        <v>32</v>
      </c>
      <c r="H383" s="518"/>
      <c r="I383" s="518"/>
      <c r="J383" s="521"/>
      <c r="K383" s="521"/>
      <c r="L383" s="521"/>
      <c r="M383" s="521"/>
      <c r="N383" s="521"/>
      <c r="O383" s="521"/>
      <c r="P383" s="521"/>
      <c r="Q383" s="521"/>
      <c r="R383" s="522"/>
      <c r="T383" s="517" t="s">
        <v>32</v>
      </c>
      <c r="U383" s="518"/>
      <c r="V383" s="518"/>
      <c r="W383" s="521"/>
      <c r="X383" s="521"/>
      <c r="Y383" s="521"/>
      <c r="Z383" s="521"/>
      <c r="AA383" s="521"/>
      <c r="AB383" s="521"/>
      <c r="AC383" s="521"/>
      <c r="AD383" s="521"/>
      <c r="AE383" s="522"/>
      <c r="AF383" s="123"/>
      <c r="AG383" s="17"/>
      <c r="AH383" s="17"/>
    </row>
    <row r="384" spans="4:34" x14ac:dyDescent="0.25">
      <c r="AH384" s="17"/>
    </row>
    <row r="385" spans="4:34" x14ac:dyDescent="0.25">
      <c r="D385" s="122"/>
      <c r="E385" s="122"/>
      <c r="F385" s="122"/>
      <c r="G385" s="122"/>
      <c r="H385" s="122"/>
      <c r="I385" s="122"/>
      <c r="J385" s="122"/>
      <c r="K385" s="122"/>
      <c r="L385" s="122"/>
      <c r="M385" s="122"/>
      <c r="N385" s="122"/>
      <c r="O385" s="10"/>
      <c r="P385" s="114"/>
      <c r="Q385" s="119"/>
      <c r="R385" s="119"/>
      <c r="S385" s="119"/>
      <c r="T385" s="119"/>
      <c r="U385" s="119"/>
      <c r="V385" s="119"/>
      <c r="W385" s="119"/>
      <c r="X385" s="119"/>
      <c r="Y385" s="101"/>
      <c r="Z385" s="119"/>
      <c r="AA385" s="9"/>
      <c r="AB385" s="9"/>
      <c r="AC385" s="9"/>
      <c r="AD385" s="9"/>
      <c r="AE385" s="9"/>
      <c r="AF385" s="9"/>
      <c r="AG385" s="37"/>
      <c r="AH385" s="17"/>
    </row>
    <row r="386" spans="4:34" x14ac:dyDescent="0.25">
      <c r="D386" s="122"/>
      <c r="E386" s="122"/>
      <c r="F386" s="122"/>
      <c r="G386" s="122"/>
      <c r="H386" s="122"/>
      <c r="I386" s="122"/>
      <c r="J386" s="122"/>
      <c r="K386" s="122"/>
      <c r="L386" s="122"/>
      <c r="M386" s="122"/>
      <c r="N386" s="122"/>
      <c r="O386" s="10"/>
      <c r="P386" s="114"/>
      <c r="Q386" s="119"/>
      <c r="R386" s="119"/>
      <c r="S386" s="119"/>
      <c r="T386" s="119"/>
      <c r="U386" s="119"/>
      <c r="V386" s="119"/>
      <c r="W386" s="119"/>
      <c r="X386" s="119"/>
      <c r="Y386" s="101"/>
      <c r="Z386" s="119"/>
      <c r="AA386" s="9"/>
      <c r="AB386" s="9"/>
      <c r="AC386" s="9"/>
      <c r="AD386" s="9"/>
      <c r="AE386" s="9"/>
      <c r="AF386" s="9"/>
      <c r="AG386" s="37"/>
      <c r="AH386" s="17"/>
    </row>
    <row r="387" spans="4:34" x14ac:dyDescent="0.25">
      <c r="D387" s="8"/>
      <c r="E387" s="620" t="s">
        <v>36</v>
      </c>
      <c r="F387" s="620"/>
      <c r="G387" s="620"/>
      <c r="H387" s="620"/>
      <c r="I387" s="620"/>
      <c r="J387" s="620"/>
      <c r="K387" s="620"/>
      <c r="L387" s="620"/>
      <c r="M387" s="620"/>
      <c r="N387" s="620"/>
      <c r="O387" s="24"/>
      <c r="P387" s="24"/>
      <c r="Q387" s="24"/>
      <c r="R387" s="24"/>
      <c r="S387" s="17"/>
      <c r="T387" s="8"/>
      <c r="U387" s="8"/>
      <c r="V387" s="8"/>
      <c r="W387" s="24"/>
      <c r="X387" s="24"/>
      <c r="Y387" s="24"/>
      <c r="Z387" s="24"/>
      <c r="AA387" s="24"/>
      <c r="AB387" s="24"/>
      <c r="AC387" s="24"/>
      <c r="AD387" s="24"/>
      <c r="AE387" s="24"/>
      <c r="AF387" s="8"/>
      <c r="AG387" s="17"/>
    </row>
    <row r="388" spans="4:34" x14ac:dyDescent="0.25">
      <c r="D388" s="91"/>
      <c r="E388" s="566" t="s">
        <v>0</v>
      </c>
      <c r="F388" s="566"/>
      <c r="G388" s="566"/>
      <c r="H388" s="566"/>
      <c r="I388" s="566"/>
      <c r="J388" s="566"/>
      <c r="K388" s="566"/>
      <c r="L388" s="566"/>
      <c r="M388" s="566"/>
      <c r="N388" s="566"/>
      <c r="O388" s="10"/>
      <c r="P388" s="89"/>
      <c r="Q388" s="89"/>
      <c r="R388" s="89"/>
      <c r="S388" s="89"/>
      <c r="T388" s="89"/>
      <c r="U388" s="89"/>
      <c r="V388" s="89"/>
      <c r="W388" s="9"/>
      <c r="X388" s="9"/>
      <c r="Y388" s="8"/>
      <c r="Z388" s="9"/>
      <c r="AA388" s="9"/>
      <c r="AB388" s="9"/>
      <c r="AC388" s="9"/>
      <c r="AD388" s="9"/>
      <c r="AE388" s="9"/>
      <c r="AF388" s="9"/>
      <c r="AH388" s="17"/>
    </row>
    <row r="389" spans="4:34" x14ac:dyDescent="0.25">
      <c r="D389" s="566" t="s">
        <v>1</v>
      </c>
      <c r="E389" s="566"/>
      <c r="F389" s="566"/>
      <c r="G389" s="566"/>
      <c r="H389" s="566"/>
      <c r="I389" s="566"/>
      <c r="J389" s="566"/>
      <c r="K389" s="566"/>
      <c r="L389" s="566"/>
      <c r="M389" s="566"/>
      <c r="N389" s="566"/>
      <c r="O389" s="10"/>
      <c r="P389" s="11"/>
      <c r="Q389" s="11"/>
      <c r="R389" s="8"/>
      <c r="S389" s="80"/>
      <c r="T389" s="80"/>
      <c r="U389" s="80"/>
      <c r="V389" s="583" t="s">
        <v>2</v>
      </c>
      <c r="W389" s="583"/>
      <c r="X389" s="583"/>
      <c r="Y389" s="12" t="s">
        <v>84</v>
      </c>
      <c r="Z389" s="92" t="s">
        <v>46</v>
      </c>
      <c r="AA389" s="621" t="s">
        <v>108</v>
      </c>
      <c r="AB389" s="621"/>
      <c r="AC389" s="621"/>
      <c r="AD389" s="11" t="s">
        <v>3</v>
      </c>
      <c r="AE389" s="622">
        <v>2020</v>
      </c>
      <c r="AF389" s="622"/>
      <c r="AH389" s="17"/>
    </row>
    <row r="390" spans="4:34" x14ac:dyDescent="0.25">
      <c r="D390" s="566" t="s">
        <v>4</v>
      </c>
      <c r="E390" s="566"/>
      <c r="F390" s="566"/>
      <c r="G390" s="566"/>
      <c r="H390" s="566"/>
      <c r="I390" s="566"/>
      <c r="J390" s="566"/>
      <c r="K390" s="566"/>
      <c r="L390" s="566"/>
      <c r="M390" s="566"/>
      <c r="N390" s="566"/>
      <c r="O390" s="10"/>
      <c r="P390" s="89"/>
      <c r="Q390" s="92"/>
      <c r="R390" s="92"/>
      <c r="S390" s="92"/>
      <c r="T390" s="92"/>
      <c r="U390" s="92"/>
      <c r="V390" s="92"/>
      <c r="W390" s="92"/>
      <c r="X390" s="92"/>
      <c r="Y390" s="80"/>
      <c r="Z390" s="92"/>
      <c r="AA390" s="9"/>
      <c r="AB390" s="9"/>
      <c r="AC390" s="9"/>
      <c r="AD390" s="9"/>
      <c r="AE390" s="9"/>
      <c r="AF390" s="9"/>
      <c r="AH390" s="17"/>
    </row>
    <row r="391" spans="4:34" x14ac:dyDescent="0.25">
      <c r="D391" s="632" t="s">
        <v>5</v>
      </c>
      <c r="E391" s="632"/>
      <c r="F391" s="632"/>
      <c r="G391" s="632"/>
      <c r="H391" s="632"/>
      <c r="I391" s="632"/>
      <c r="J391" s="632"/>
      <c r="K391" s="632"/>
      <c r="L391" s="632"/>
      <c r="M391" s="632"/>
      <c r="N391" s="632"/>
      <c r="O391" s="10"/>
      <c r="P391" s="89"/>
      <c r="Q391" s="89"/>
      <c r="R391" s="89"/>
      <c r="S391" s="89"/>
      <c r="T391" s="89"/>
      <c r="U391" s="89"/>
      <c r="V391" s="89"/>
      <c r="W391" s="9"/>
      <c r="X391" s="9"/>
      <c r="Y391" s="8"/>
      <c r="Z391" s="9"/>
      <c r="AA391" s="9"/>
      <c r="AB391" s="9"/>
      <c r="AC391" s="9"/>
      <c r="AD391" s="9"/>
      <c r="AE391" s="9"/>
      <c r="AF391" s="9"/>
      <c r="AH391" s="17"/>
    </row>
    <row r="392" spans="4:34" ht="18" x14ac:dyDescent="0.25">
      <c r="D392" s="633"/>
      <c r="E392" s="633"/>
      <c r="F392" s="633"/>
      <c r="G392" s="633"/>
      <c r="H392" s="633"/>
      <c r="I392" s="633"/>
      <c r="J392" s="633"/>
      <c r="K392" s="633"/>
      <c r="L392" s="633"/>
      <c r="M392" s="633"/>
      <c r="N392" s="633"/>
      <c r="O392" s="624" t="s">
        <v>6</v>
      </c>
      <c r="P392" s="624"/>
      <c r="Q392" s="624"/>
      <c r="R392" s="624"/>
      <c r="S392" s="624"/>
      <c r="T392" s="624"/>
      <c r="U392" s="624"/>
      <c r="V392" s="624"/>
      <c r="W392" s="624"/>
      <c r="X392" s="624"/>
      <c r="Y392" s="829" t="s">
        <v>134</v>
      </c>
      <c r="Z392" s="829"/>
      <c r="AA392" s="829"/>
      <c r="AB392" s="13"/>
      <c r="AC392" s="13"/>
      <c r="AD392" s="13"/>
      <c r="AE392" s="13"/>
      <c r="AF392" s="13"/>
      <c r="AH392" s="17"/>
    </row>
    <row r="393" spans="4:34" x14ac:dyDescent="0.25">
      <c r="D393" s="612"/>
      <c r="E393" s="612"/>
      <c r="F393" s="612"/>
      <c r="G393" s="612"/>
      <c r="H393" s="612"/>
      <c r="I393" s="612"/>
      <c r="J393" s="612"/>
      <c r="K393" s="612"/>
      <c r="L393" s="612"/>
      <c r="M393" s="612"/>
      <c r="N393" s="612"/>
      <c r="O393" s="14"/>
      <c r="P393" s="14"/>
      <c r="Q393" s="80"/>
      <c r="R393" s="80"/>
      <c r="S393" s="87"/>
      <c r="T393" s="11"/>
      <c r="U393" s="11"/>
      <c r="V393" s="9"/>
      <c r="W393" s="9"/>
      <c r="X393" s="9"/>
      <c r="Y393" s="8"/>
      <c r="Z393" s="9"/>
      <c r="AA393" s="9"/>
      <c r="AB393" s="9"/>
      <c r="AC393" s="9"/>
      <c r="AD393" s="9"/>
      <c r="AE393" s="9"/>
      <c r="AF393" s="9"/>
      <c r="AH393" s="17"/>
    </row>
    <row r="394" spans="4:34" ht="15.75" x14ac:dyDescent="0.25"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23"/>
      <c r="U394" s="23"/>
      <c r="V394" s="613" t="s">
        <v>7</v>
      </c>
      <c r="W394" s="613"/>
      <c r="X394" s="613"/>
      <c r="Y394" s="613"/>
      <c r="Z394" s="613"/>
      <c r="AA394" s="614">
        <f>+X418</f>
        <v>1705856028.4200001</v>
      </c>
      <c r="AB394" s="614"/>
      <c r="AC394" s="614"/>
      <c r="AD394" s="614"/>
      <c r="AE394" s="614"/>
      <c r="AF394" s="614"/>
      <c r="AH394" s="17"/>
    </row>
    <row r="395" spans="4:34" x14ac:dyDescent="0.25">
      <c r="D395" s="615" t="s">
        <v>8</v>
      </c>
      <c r="E395" s="615"/>
      <c r="F395" s="615"/>
      <c r="G395" s="615"/>
      <c r="H395" s="615"/>
      <c r="I395" s="616" t="s">
        <v>9</v>
      </c>
      <c r="J395" s="616"/>
      <c r="K395" s="616"/>
      <c r="L395" s="616"/>
      <c r="M395" s="616"/>
      <c r="N395" s="616"/>
      <c r="O395" s="616"/>
      <c r="P395" s="616"/>
      <c r="Q395" s="616"/>
      <c r="R395" s="92"/>
      <c r="S395" s="92"/>
      <c r="T395" s="92"/>
      <c r="U395" s="92"/>
      <c r="V395" s="9"/>
      <c r="W395" s="9"/>
      <c r="X395" s="9"/>
      <c r="Y395" s="8"/>
      <c r="Z395" s="8"/>
      <c r="AA395" s="8"/>
      <c r="AB395" s="9"/>
      <c r="AC395" s="9"/>
      <c r="AD395" s="9"/>
      <c r="AE395" s="9"/>
      <c r="AF395" s="9"/>
      <c r="AH395" s="17"/>
    </row>
    <row r="396" spans="4:34" ht="18" x14ac:dyDescent="0.25">
      <c r="D396" s="617" t="s">
        <v>10</v>
      </c>
      <c r="E396" s="617"/>
      <c r="F396" s="617"/>
      <c r="G396" s="617"/>
      <c r="H396" s="617"/>
      <c r="I396" s="617"/>
      <c r="J396" s="617"/>
      <c r="K396" s="662" t="s">
        <v>72</v>
      </c>
      <c r="L396" s="662"/>
      <c r="M396" s="662"/>
      <c r="N396" s="662"/>
      <c r="O396" s="662"/>
      <c r="P396" s="662"/>
      <c r="Q396" s="662"/>
      <c r="R396" s="662"/>
      <c r="S396" s="662"/>
      <c r="T396" s="662"/>
      <c r="U396" s="662"/>
      <c r="V396" s="662"/>
      <c r="W396" s="662"/>
      <c r="X396" s="662"/>
      <c r="Y396" s="663" t="s">
        <v>11</v>
      </c>
      <c r="Z396" s="663"/>
      <c r="AA396" s="663"/>
      <c r="AB396" s="663"/>
      <c r="AC396" s="626"/>
      <c r="AD396" s="626"/>
      <c r="AE396" s="626"/>
      <c r="AF396" s="626"/>
      <c r="AH396" s="17"/>
    </row>
    <row r="397" spans="4:34" x14ac:dyDescent="0.25">
      <c r="D397" s="617" t="s">
        <v>12</v>
      </c>
      <c r="E397" s="617"/>
      <c r="F397" s="617"/>
      <c r="G397" s="617"/>
      <c r="H397" s="617"/>
      <c r="I397" s="551"/>
      <c r="J397" s="551"/>
      <c r="K397" s="551"/>
      <c r="L397" s="551"/>
      <c r="M397" s="551"/>
      <c r="N397" s="551"/>
      <c r="O397" s="551"/>
      <c r="P397" s="551"/>
      <c r="Q397" s="551"/>
      <c r="R397" s="551"/>
      <c r="S397" s="551"/>
      <c r="T397" s="551"/>
      <c r="U397" s="551"/>
      <c r="V397" s="551"/>
      <c r="W397" s="551"/>
      <c r="X397" s="80"/>
      <c r="Y397" s="551" t="s">
        <v>11</v>
      </c>
      <c r="Z397" s="551"/>
      <c r="AA397" s="551"/>
      <c r="AB397" s="551"/>
      <c r="AC397" s="619"/>
      <c r="AD397" s="619"/>
      <c r="AE397" s="619"/>
      <c r="AF397" s="619"/>
      <c r="AH397" s="17"/>
    </row>
    <row r="398" spans="4:34" ht="25.5" x14ac:dyDescent="0.25">
      <c r="D398" s="583" t="s">
        <v>13</v>
      </c>
      <c r="E398" s="583"/>
      <c r="F398" s="583"/>
      <c r="G398" s="583"/>
      <c r="H398" s="583"/>
      <c r="I398" s="830" t="s">
        <v>137</v>
      </c>
      <c r="J398" s="830"/>
      <c r="K398" s="830"/>
      <c r="L398" s="830"/>
      <c r="M398" s="830"/>
      <c r="N398" s="830"/>
      <c r="O398" s="830"/>
      <c r="P398" s="830"/>
      <c r="Q398" s="830"/>
      <c r="R398" s="830"/>
      <c r="S398" s="830"/>
      <c r="T398" s="830"/>
      <c r="U398" s="830"/>
      <c r="V398" s="830"/>
      <c r="W398" s="830"/>
      <c r="X398" s="830"/>
      <c r="Y398" s="830"/>
      <c r="Z398" s="830"/>
      <c r="AA398" s="830"/>
      <c r="AB398" s="830"/>
      <c r="AC398" s="830"/>
      <c r="AD398" s="830"/>
      <c r="AE398" s="830"/>
      <c r="AF398" s="830"/>
      <c r="AH398" s="17"/>
    </row>
    <row r="399" spans="4:34" x14ac:dyDescent="0.25">
      <c r="D399" s="85"/>
      <c r="E399" s="85"/>
      <c r="F399" s="85"/>
      <c r="G399" s="85"/>
      <c r="H399" s="80"/>
      <c r="I399" s="617"/>
      <c r="J399" s="617"/>
      <c r="K399" s="617"/>
      <c r="L399" s="617"/>
      <c r="M399" s="617"/>
      <c r="N399" s="617"/>
      <c r="O399" s="617"/>
      <c r="P399" s="617"/>
      <c r="Q399" s="617"/>
      <c r="R399" s="617"/>
      <c r="S399" s="617"/>
      <c r="T399" s="617"/>
      <c r="U399" s="617"/>
      <c r="V399" s="617"/>
      <c r="W399" s="617"/>
      <c r="X399" s="617"/>
      <c r="Y399" s="617"/>
      <c r="Z399" s="617"/>
      <c r="AA399" s="617"/>
      <c r="AB399" s="617"/>
      <c r="AC399" s="617"/>
      <c r="AD399" s="617"/>
      <c r="AE399" s="617"/>
      <c r="AF399" s="617"/>
      <c r="AH399" s="17"/>
    </row>
    <row r="400" spans="4:34" x14ac:dyDescent="0.25">
      <c r="D400" s="551" t="s">
        <v>14</v>
      </c>
      <c r="E400" s="551"/>
      <c r="F400" s="551"/>
      <c r="G400" s="551"/>
      <c r="H400" s="551"/>
      <c r="I400" s="831" t="s">
        <v>135</v>
      </c>
      <c r="J400" s="831"/>
      <c r="K400" s="831"/>
      <c r="L400" s="831"/>
      <c r="M400" s="831"/>
      <c r="N400" s="831"/>
      <c r="O400" s="831"/>
      <c r="P400" s="831"/>
      <c r="Q400" s="831"/>
      <c r="R400" s="831"/>
      <c r="S400" s="831"/>
      <c r="T400" s="831"/>
      <c r="U400" s="831"/>
      <c r="V400" s="831"/>
      <c r="W400" s="831"/>
      <c r="X400" s="831"/>
      <c r="Y400" s="831"/>
      <c r="Z400" s="831"/>
      <c r="AA400" s="831"/>
      <c r="AB400" s="831"/>
      <c r="AC400" s="831"/>
      <c r="AD400" s="831"/>
      <c r="AE400" s="831"/>
      <c r="AF400" s="831"/>
      <c r="AG400" s="831"/>
      <c r="AH400" s="17"/>
    </row>
    <row r="401" spans="4:34" ht="29.25" customHeight="1" x14ac:dyDescent="0.25">
      <c r="D401" s="85"/>
      <c r="E401" s="80"/>
      <c r="F401" s="80"/>
      <c r="G401" s="80"/>
      <c r="H401" s="80"/>
      <c r="I401" s="831"/>
      <c r="J401" s="831"/>
      <c r="K401" s="831"/>
      <c r="L401" s="831"/>
      <c r="M401" s="831"/>
      <c r="N401" s="831"/>
      <c r="O401" s="831"/>
      <c r="P401" s="831"/>
      <c r="Q401" s="831"/>
      <c r="R401" s="831"/>
      <c r="S401" s="831"/>
      <c r="T401" s="831"/>
      <c r="U401" s="831"/>
      <c r="V401" s="831"/>
      <c r="W401" s="831"/>
      <c r="X401" s="831"/>
      <c r="Y401" s="831"/>
      <c r="Z401" s="831"/>
      <c r="AA401" s="831"/>
      <c r="AB401" s="831"/>
      <c r="AC401" s="831"/>
      <c r="AD401" s="831"/>
      <c r="AE401" s="831"/>
      <c r="AF401" s="831"/>
      <c r="AG401" s="831"/>
      <c r="AH401" s="17"/>
    </row>
    <row r="402" spans="4:34" ht="15.75" x14ac:dyDescent="0.25">
      <c r="D402" s="89"/>
      <c r="E402" s="89"/>
      <c r="F402" s="89"/>
      <c r="G402" s="89"/>
      <c r="H402" s="89"/>
      <c r="I402" s="89"/>
      <c r="J402" s="89"/>
      <c r="K402" s="89"/>
      <c r="L402" s="641"/>
      <c r="M402" s="641"/>
      <c r="N402" s="641"/>
      <c r="O402" s="641"/>
      <c r="P402" s="641"/>
      <c r="Q402" s="641"/>
      <c r="R402" s="641"/>
      <c r="S402" s="641"/>
      <c r="T402" s="641"/>
      <c r="U402" s="641"/>
      <c r="V402" s="641"/>
      <c r="W402" s="641"/>
      <c r="X402" s="641"/>
      <c r="Y402" s="641"/>
      <c r="Z402" s="88"/>
      <c r="AA402" s="575"/>
      <c r="AB402" s="575"/>
      <c r="AC402" s="575"/>
      <c r="AD402" s="575"/>
      <c r="AE402" s="575"/>
      <c r="AF402" s="575"/>
      <c r="AG402" s="17"/>
      <c r="AH402" s="17"/>
    </row>
    <row r="403" spans="4:34" ht="15.75" x14ac:dyDescent="0.25">
      <c r="D403" s="586" t="s">
        <v>15</v>
      </c>
      <c r="E403" s="586"/>
      <c r="F403" s="586"/>
      <c r="G403" s="586"/>
      <c r="H403" s="586"/>
      <c r="I403" s="586"/>
      <c r="J403" s="586"/>
      <c r="K403" s="586"/>
      <c r="L403" s="586"/>
      <c r="M403" s="586"/>
      <c r="N403" s="586"/>
      <c r="O403" s="586"/>
      <c r="P403" s="586"/>
      <c r="Q403" s="586"/>
      <c r="R403" s="586"/>
      <c r="S403" s="586"/>
      <c r="T403" s="586"/>
      <c r="U403" s="586"/>
      <c r="V403" s="586"/>
      <c r="W403" s="586"/>
      <c r="X403" s="586"/>
      <c r="Y403" s="586"/>
      <c r="Z403" s="586"/>
      <c r="AA403" s="586"/>
      <c r="AB403" s="586"/>
      <c r="AC403" s="586"/>
      <c r="AD403" s="586"/>
      <c r="AE403" s="586"/>
      <c r="AF403" s="586"/>
      <c r="AH403" s="17"/>
    </row>
    <row r="404" spans="4:34" x14ac:dyDescent="0.25">
      <c r="D404" s="9"/>
      <c r="E404" s="587"/>
      <c r="F404" s="587"/>
      <c r="G404" s="587"/>
      <c r="H404" s="588" t="s">
        <v>39</v>
      </c>
      <c r="I404" s="588"/>
      <c r="J404" s="588"/>
      <c r="K404" s="587"/>
      <c r="L404" s="587"/>
      <c r="M404" s="587"/>
      <c r="N404" s="587"/>
      <c r="O404" s="587"/>
      <c r="P404" s="587"/>
      <c r="Q404" s="589"/>
      <c r="R404" s="589"/>
      <c r="S404" s="589"/>
      <c r="T404" s="589"/>
      <c r="U404" s="92"/>
      <c r="V404" s="590" t="s">
        <v>16</v>
      </c>
      <c r="W404" s="590"/>
      <c r="X404" s="590"/>
      <c r="Y404" s="80"/>
      <c r="Z404" s="80"/>
      <c r="AA404" s="591" t="s">
        <v>17</v>
      </c>
      <c r="AB404" s="591"/>
      <c r="AC404" s="591"/>
      <c r="AD404" s="591"/>
      <c r="AE404" s="591"/>
      <c r="AF404" s="591"/>
      <c r="AH404" s="17"/>
    </row>
    <row r="405" spans="4:34" x14ac:dyDescent="0.25">
      <c r="D405" s="8"/>
      <c r="E405" s="592"/>
      <c r="F405" s="593"/>
      <c r="G405" s="594"/>
      <c r="H405" s="592"/>
      <c r="I405" s="593"/>
      <c r="J405" s="594"/>
      <c r="K405" s="592"/>
      <c r="L405" s="593"/>
      <c r="M405" s="594"/>
      <c r="N405" s="592"/>
      <c r="O405" s="593"/>
      <c r="P405" s="594"/>
      <c r="Q405" s="592"/>
      <c r="R405" s="593"/>
      <c r="S405" s="593"/>
      <c r="T405" s="594"/>
      <c r="U405" s="77"/>
      <c r="V405" s="595">
        <f>+X411*75%</f>
        <v>0</v>
      </c>
      <c r="W405" s="596"/>
      <c r="X405" s="597"/>
      <c r="Y405" s="97"/>
      <c r="Z405" s="15"/>
      <c r="AA405" s="592">
        <f>H405+V405</f>
        <v>0</v>
      </c>
      <c r="AB405" s="593"/>
      <c r="AC405" s="593"/>
      <c r="AD405" s="593"/>
      <c r="AE405" s="593"/>
      <c r="AF405" s="594"/>
      <c r="AH405" s="17"/>
    </row>
    <row r="406" spans="4:34" ht="15.75" x14ac:dyDescent="0.25">
      <c r="D406" s="87"/>
      <c r="E406" s="87"/>
      <c r="F406" s="87"/>
      <c r="G406" s="87"/>
      <c r="H406" s="77"/>
      <c r="I406" s="77"/>
      <c r="J406" s="77"/>
      <c r="K406" s="77" t="s">
        <v>63</v>
      </c>
      <c r="L406" s="77"/>
      <c r="M406" s="77"/>
      <c r="N406" s="77"/>
      <c r="O406" s="77"/>
      <c r="P406" s="77"/>
      <c r="Q406" s="77"/>
      <c r="R406" s="77"/>
      <c r="S406" s="77"/>
      <c r="T406" s="77"/>
      <c r="U406" s="666" t="s">
        <v>18</v>
      </c>
      <c r="V406" s="666"/>
      <c r="W406" s="666"/>
      <c r="X406" s="666"/>
      <c r="Y406" s="666"/>
      <c r="Z406" s="667"/>
      <c r="AA406" s="600">
        <f>+X418</f>
        <v>1705856028.4200001</v>
      </c>
      <c r="AB406" s="601"/>
      <c r="AC406" s="601"/>
      <c r="AD406" s="601"/>
      <c r="AE406" s="601"/>
      <c r="AF406" s="602"/>
      <c r="AH406" s="17"/>
    </row>
    <row r="407" spans="4:34" x14ac:dyDescent="0.25">
      <c r="D407" s="9"/>
      <c r="E407" s="9"/>
      <c r="F407" s="9"/>
      <c r="G407" s="9"/>
      <c r="H407" s="668" t="s">
        <v>19</v>
      </c>
      <c r="I407" s="668"/>
      <c r="J407" s="668"/>
      <c r="K407" s="668"/>
      <c r="L407" s="668"/>
      <c r="M407" s="668"/>
      <c r="N407" s="668"/>
      <c r="O407" s="668"/>
      <c r="P407" s="668"/>
      <c r="Q407" s="668"/>
      <c r="R407" s="668"/>
      <c r="S407" s="668"/>
      <c r="T407" s="668"/>
      <c r="U407" s="668"/>
      <c r="V407" s="668"/>
      <c r="W407" s="668"/>
      <c r="X407" s="658"/>
      <c r="Y407" s="658"/>
      <c r="Z407" s="658"/>
      <c r="AA407" s="658"/>
      <c r="AB407" s="658"/>
      <c r="AC407" s="658"/>
      <c r="AD407" s="658"/>
      <c r="AE407" s="16"/>
      <c r="AF407" s="16"/>
      <c r="AH407" s="17"/>
    </row>
    <row r="408" spans="4:34" x14ac:dyDescent="0.25">
      <c r="D408" s="9"/>
      <c r="E408" s="9"/>
      <c r="F408" s="9"/>
      <c r="G408" s="9"/>
      <c r="H408" s="653" t="s">
        <v>20</v>
      </c>
      <c r="I408" s="654"/>
      <c r="J408" s="653" t="s">
        <v>21</v>
      </c>
      <c r="K408" s="654"/>
      <c r="L408" s="653" t="s">
        <v>22</v>
      </c>
      <c r="M408" s="654"/>
      <c r="N408" s="653" t="s">
        <v>55</v>
      </c>
      <c r="O408" s="654"/>
      <c r="P408" s="653" t="s">
        <v>23</v>
      </c>
      <c r="Q408" s="654"/>
      <c r="R408" s="653" t="s">
        <v>24</v>
      </c>
      <c r="S408" s="654"/>
      <c r="T408" s="653" t="s">
        <v>25</v>
      </c>
      <c r="U408" s="654"/>
      <c r="V408" s="694" t="s">
        <v>26</v>
      </c>
      <c r="W408" s="695"/>
      <c r="X408" s="39" t="s">
        <v>56</v>
      </c>
      <c r="Y408" s="696" t="s">
        <v>27</v>
      </c>
      <c r="Z408" s="697"/>
      <c r="AA408" s="697"/>
      <c r="AB408" s="697"/>
      <c r="AC408" s="697"/>
      <c r="AD408" s="698"/>
      <c r="AE408" s="16"/>
      <c r="AF408" s="16"/>
      <c r="AH408" s="17"/>
    </row>
    <row r="409" spans="4:34" ht="15.75" x14ac:dyDescent="0.25">
      <c r="D409" s="9"/>
      <c r="E409" s="9"/>
      <c r="F409" s="9"/>
      <c r="G409" s="9"/>
      <c r="H409" s="562"/>
      <c r="I409" s="563"/>
      <c r="J409" s="562"/>
      <c r="K409" s="563"/>
      <c r="L409" s="562"/>
      <c r="M409" s="563"/>
      <c r="N409" s="562"/>
      <c r="O409" s="563"/>
      <c r="P409" s="562" t="s">
        <v>61</v>
      </c>
      <c r="Q409" s="563"/>
      <c r="R409" s="562" t="s">
        <v>59</v>
      </c>
      <c r="S409" s="563"/>
      <c r="T409" s="562" t="s">
        <v>35</v>
      </c>
      <c r="U409" s="563"/>
      <c r="V409" s="562" t="s">
        <v>28</v>
      </c>
      <c r="W409" s="563"/>
      <c r="X409" s="40"/>
      <c r="Y409" s="580">
        <v>1479960829.25</v>
      </c>
      <c r="Z409" s="581"/>
      <c r="AA409" s="581"/>
      <c r="AB409" s="581"/>
      <c r="AC409" s="581"/>
      <c r="AD409" s="582"/>
      <c r="AE409" s="16"/>
      <c r="AF409" s="16"/>
      <c r="AH409" s="17"/>
    </row>
    <row r="410" spans="4:34" ht="15.75" x14ac:dyDescent="0.25">
      <c r="D410" s="9"/>
      <c r="E410" s="9"/>
      <c r="F410" s="9"/>
      <c r="G410" s="9"/>
      <c r="H410" s="562"/>
      <c r="I410" s="563"/>
      <c r="J410" s="562"/>
      <c r="K410" s="563"/>
      <c r="L410" s="562"/>
      <c r="M410" s="563"/>
      <c r="N410" s="562"/>
      <c r="O410" s="563"/>
      <c r="P410" s="562" t="s">
        <v>61</v>
      </c>
      <c r="Q410" s="563"/>
      <c r="R410" s="562" t="s">
        <v>59</v>
      </c>
      <c r="S410" s="563"/>
      <c r="T410" s="562" t="s">
        <v>84</v>
      </c>
      <c r="U410" s="563"/>
      <c r="V410" s="562" t="s">
        <v>28</v>
      </c>
      <c r="W410" s="563"/>
      <c r="X410" s="41"/>
      <c r="Y410" s="580">
        <v>225895199.16999999</v>
      </c>
      <c r="Z410" s="581"/>
      <c r="AA410" s="581"/>
      <c r="AB410" s="581"/>
      <c r="AC410" s="581"/>
      <c r="AD410" s="582"/>
      <c r="AE410" s="16"/>
      <c r="AF410" s="16"/>
      <c r="AH410" s="17"/>
    </row>
    <row r="411" spans="4:34" ht="15.75" x14ac:dyDescent="0.25">
      <c r="D411" s="9"/>
      <c r="E411" s="9"/>
      <c r="F411" s="9"/>
      <c r="G411" s="9"/>
      <c r="H411" s="562"/>
      <c r="I411" s="563"/>
      <c r="J411" s="562"/>
      <c r="K411" s="563"/>
      <c r="L411" s="562"/>
      <c r="M411" s="563"/>
      <c r="N411" s="562"/>
      <c r="O411" s="563"/>
      <c r="P411" s="562"/>
      <c r="Q411" s="563"/>
      <c r="R411" s="562"/>
      <c r="S411" s="563"/>
      <c r="T411" s="562"/>
      <c r="U411" s="563"/>
      <c r="V411" s="562"/>
      <c r="W411" s="563"/>
      <c r="X411" s="41"/>
      <c r="Y411" s="580"/>
      <c r="Z411" s="581"/>
      <c r="AA411" s="581"/>
      <c r="AB411" s="581"/>
      <c r="AC411" s="581"/>
      <c r="AD411" s="582"/>
      <c r="AE411" s="16" t="s">
        <v>44</v>
      </c>
      <c r="AF411" s="16"/>
      <c r="AH411" s="17"/>
    </row>
    <row r="412" spans="4:34" ht="15.75" x14ac:dyDescent="0.25">
      <c r="D412" s="9"/>
      <c r="E412" s="9"/>
      <c r="F412" s="9"/>
      <c r="G412" s="9"/>
      <c r="H412" s="562"/>
      <c r="I412" s="563"/>
      <c r="J412" s="562"/>
      <c r="K412" s="563"/>
      <c r="L412" s="562"/>
      <c r="M412" s="563"/>
      <c r="N412" s="562"/>
      <c r="O412" s="563"/>
      <c r="P412" s="529"/>
      <c r="Q412" s="530"/>
      <c r="R412" s="562"/>
      <c r="S412" s="563"/>
      <c r="T412" s="529"/>
      <c r="U412" s="530"/>
      <c r="V412" s="529"/>
      <c r="W412" s="530"/>
      <c r="X412" s="30"/>
      <c r="Y412" s="826"/>
      <c r="Z412" s="827"/>
      <c r="AA412" s="827"/>
      <c r="AB412" s="827"/>
      <c r="AC412" s="827"/>
      <c r="AD412" s="828"/>
      <c r="AE412" s="16"/>
      <c r="AF412" s="16"/>
      <c r="AH412" s="17"/>
    </row>
    <row r="413" spans="4:34" ht="15.75" x14ac:dyDescent="0.25">
      <c r="D413" s="9"/>
      <c r="E413" s="9"/>
      <c r="F413" s="9"/>
      <c r="G413" s="9"/>
      <c r="H413" s="562"/>
      <c r="I413" s="563"/>
      <c r="J413" s="562"/>
      <c r="K413" s="563"/>
      <c r="L413" s="562"/>
      <c r="M413" s="563"/>
      <c r="N413" s="562"/>
      <c r="O413" s="563"/>
      <c r="P413" s="529"/>
      <c r="Q413" s="530"/>
      <c r="R413" s="562"/>
      <c r="S413" s="563"/>
      <c r="T413" s="529"/>
      <c r="U413" s="530"/>
      <c r="V413" s="529"/>
      <c r="W413" s="530"/>
      <c r="X413" s="30"/>
      <c r="Y413" s="826"/>
      <c r="Z413" s="827"/>
      <c r="AA413" s="827"/>
      <c r="AB413" s="827"/>
      <c r="AC413" s="827"/>
      <c r="AD413" s="828"/>
      <c r="AE413" s="16"/>
      <c r="AF413" s="16"/>
      <c r="AH413" s="17"/>
    </row>
    <row r="414" spans="4:34" ht="15.75" x14ac:dyDescent="0.25">
      <c r="D414" s="9"/>
      <c r="E414" s="9"/>
      <c r="F414" s="9"/>
      <c r="G414" s="9"/>
      <c r="H414" s="562"/>
      <c r="I414" s="563"/>
      <c r="J414" s="562"/>
      <c r="K414" s="563"/>
      <c r="L414" s="562"/>
      <c r="M414" s="563"/>
      <c r="N414" s="562"/>
      <c r="O414" s="563"/>
      <c r="P414" s="529"/>
      <c r="Q414" s="530"/>
      <c r="R414" s="562"/>
      <c r="S414" s="563"/>
      <c r="T414" s="529"/>
      <c r="U414" s="530"/>
      <c r="V414" s="529"/>
      <c r="W414" s="530"/>
      <c r="X414" s="30"/>
      <c r="Y414" s="826"/>
      <c r="Z414" s="827"/>
      <c r="AA414" s="827"/>
      <c r="AB414" s="827"/>
      <c r="AC414" s="827"/>
      <c r="AD414" s="828"/>
      <c r="AE414" s="16"/>
      <c r="AF414" s="16"/>
      <c r="AH414" s="17"/>
    </row>
    <row r="415" spans="4:34" ht="15.75" x14ac:dyDescent="0.25">
      <c r="D415" s="9"/>
      <c r="E415" s="9"/>
      <c r="F415" s="9"/>
      <c r="G415" s="9"/>
      <c r="H415" s="529"/>
      <c r="I415" s="530"/>
      <c r="J415" s="529"/>
      <c r="K415" s="530"/>
      <c r="L415" s="529"/>
      <c r="M415" s="530"/>
      <c r="N415" s="529"/>
      <c r="O415" s="530"/>
      <c r="P415" s="529"/>
      <c r="Q415" s="530"/>
      <c r="R415" s="529"/>
      <c r="S415" s="530"/>
      <c r="T415" s="529"/>
      <c r="U415" s="530"/>
      <c r="V415" s="529"/>
      <c r="W415" s="530"/>
      <c r="X415" s="30"/>
      <c r="Y415" s="30"/>
      <c r="Z415" s="33"/>
      <c r="AA415" s="33"/>
      <c r="AB415" s="33"/>
      <c r="AC415" s="33"/>
      <c r="AD415" s="34"/>
      <c r="AE415" s="16"/>
      <c r="AF415" s="16"/>
      <c r="AH415" s="17"/>
    </row>
    <row r="416" spans="4:34" ht="15.75" x14ac:dyDescent="0.25">
      <c r="D416" s="9"/>
      <c r="E416" s="9"/>
      <c r="F416" s="9"/>
      <c r="G416" s="9"/>
      <c r="H416" s="529"/>
      <c r="I416" s="530"/>
      <c r="J416" s="529"/>
      <c r="K416" s="530"/>
      <c r="L416" s="529"/>
      <c r="M416" s="530"/>
      <c r="N416" s="529"/>
      <c r="O416" s="530"/>
      <c r="P416" s="529"/>
      <c r="Q416" s="530"/>
      <c r="R416" s="529"/>
      <c r="S416" s="530"/>
      <c r="T416" s="529"/>
      <c r="U416" s="530"/>
      <c r="V416" s="529"/>
      <c r="W416" s="530"/>
      <c r="X416" s="30"/>
      <c r="Y416" s="30"/>
      <c r="Z416" s="33"/>
      <c r="AA416" s="33"/>
      <c r="AB416" s="33"/>
      <c r="AC416" s="33"/>
      <c r="AD416" s="34"/>
      <c r="AE416" s="16"/>
      <c r="AF416" s="16"/>
      <c r="AH416" s="17"/>
    </row>
    <row r="417" spans="4:34" ht="15.75" x14ac:dyDescent="0.25">
      <c r="D417" s="9"/>
      <c r="E417" s="9"/>
      <c r="F417" s="9"/>
      <c r="G417" s="9"/>
      <c r="H417" s="529"/>
      <c r="I417" s="530"/>
      <c r="J417" s="529"/>
      <c r="K417" s="530"/>
      <c r="L417" s="529"/>
      <c r="M417" s="530"/>
      <c r="N417" s="529"/>
      <c r="O417" s="530"/>
      <c r="P417" s="529"/>
      <c r="Q417" s="530"/>
      <c r="R417" s="529"/>
      <c r="S417" s="530"/>
      <c r="T417" s="529"/>
      <c r="U417" s="530"/>
      <c r="V417" s="529"/>
      <c r="W417" s="530"/>
      <c r="X417" s="30"/>
      <c r="Y417" s="30"/>
      <c r="Z417" s="33"/>
      <c r="AA417" s="33"/>
      <c r="AB417" s="33"/>
      <c r="AC417" s="33"/>
      <c r="AD417" s="34"/>
      <c r="AE417" s="16"/>
      <c r="AF417" s="16"/>
      <c r="AH417" s="17"/>
    </row>
    <row r="418" spans="4:34" ht="16.5" thickBot="1" x14ac:dyDescent="0.3">
      <c r="D418" s="9"/>
      <c r="E418" s="9"/>
      <c r="F418" s="9"/>
      <c r="G418" s="9"/>
      <c r="H418" s="534"/>
      <c r="I418" s="535"/>
      <c r="J418" s="534"/>
      <c r="K418" s="535"/>
      <c r="L418" s="534"/>
      <c r="M418" s="535"/>
      <c r="N418" s="534"/>
      <c r="O418" s="535"/>
      <c r="P418" s="534"/>
      <c r="Q418" s="535"/>
      <c r="R418" s="536"/>
      <c r="S418" s="537"/>
      <c r="T418" s="538" t="s">
        <v>29</v>
      </c>
      <c r="U418" s="539"/>
      <c r="V418" s="539"/>
      <c r="W418" s="540"/>
      <c r="X418" s="541">
        <f>SUM(Y409:AD417)</f>
        <v>1705856028.4200001</v>
      </c>
      <c r="Y418" s="542"/>
      <c r="Z418" s="542"/>
      <c r="AA418" s="542"/>
      <c r="AB418" s="542"/>
      <c r="AC418" s="542"/>
      <c r="AD418" s="543"/>
      <c r="AE418" s="9"/>
      <c r="AF418" s="36"/>
      <c r="AH418" s="17"/>
    </row>
    <row r="419" spans="4:34" ht="15.75" thickBot="1" x14ac:dyDescent="0.3">
      <c r="D419" s="9"/>
      <c r="E419" s="9"/>
      <c r="F419" s="9"/>
      <c r="G419" s="544" t="s">
        <v>30</v>
      </c>
      <c r="H419" s="545"/>
      <c r="I419" s="545"/>
      <c r="J419" s="545"/>
      <c r="K419" s="545"/>
      <c r="L419" s="545"/>
      <c r="M419" s="545"/>
      <c r="N419" s="545"/>
      <c r="O419" s="545"/>
      <c r="P419" s="545"/>
      <c r="Q419" s="545"/>
      <c r="R419" s="546"/>
      <c r="S419" s="22"/>
      <c r="T419" s="544" t="s">
        <v>31</v>
      </c>
      <c r="U419" s="545"/>
      <c r="V419" s="545"/>
      <c r="W419" s="545"/>
      <c r="X419" s="545"/>
      <c r="Y419" s="545"/>
      <c r="Z419" s="545"/>
      <c r="AA419" s="545"/>
      <c r="AB419" s="545"/>
      <c r="AC419" s="545"/>
      <c r="AD419" s="545"/>
      <c r="AE419" s="546"/>
      <c r="AF419" s="16"/>
      <c r="AH419" s="17"/>
    </row>
    <row r="420" spans="4:34" x14ac:dyDescent="0.25">
      <c r="D420" s="8"/>
      <c r="E420" s="8"/>
      <c r="F420" s="8"/>
      <c r="G420" s="547"/>
      <c r="H420" s="548"/>
      <c r="I420" s="548"/>
      <c r="J420" s="548"/>
      <c r="K420" s="548"/>
      <c r="L420" s="548"/>
      <c r="M420" s="548"/>
      <c r="N420" s="548"/>
      <c r="O420" s="548"/>
      <c r="P420" s="548"/>
      <c r="Q420" s="548"/>
      <c r="R420" s="549"/>
      <c r="S420" s="80"/>
      <c r="T420" s="547"/>
      <c r="U420" s="548"/>
      <c r="V420" s="548"/>
      <c r="W420" s="548"/>
      <c r="X420" s="548"/>
      <c r="Y420" s="548"/>
      <c r="Z420" s="548"/>
      <c r="AA420" s="548"/>
      <c r="AB420" s="548"/>
      <c r="AC420" s="548"/>
      <c r="AD420" s="548"/>
      <c r="AE420" s="549"/>
      <c r="AF420" s="15"/>
      <c r="AH420" s="17"/>
    </row>
    <row r="421" spans="4:34" x14ac:dyDescent="0.25">
      <c r="D421" s="8"/>
      <c r="E421" s="8"/>
      <c r="F421" s="8"/>
      <c r="G421" s="550"/>
      <c r="H421" s="551"/>
      <c r="I421" s="551"/>
      <c r="J421" s="551"/>
      <c r="K421" s="551"/>
      <c r="L421" s="551"/>
      <c r="M421" s="551"/>
      <c r="N421" s="551"/>
      <c r="O421" s="551"/>
      <c r="P421" s="551"/>
      <c r="Q421" s="551"/>
      <c r="R421" s="552"/>
      <c r="S421" s="80"/>
      <c r="T421" s="550"/>
      <c r="U421" s="551"/>
      <c r="V421" s="551"/>
      <c r="W421" s="551"/>
      <c r="X421" s="551"/>
      <c r="Y421" s="551"/>
      <c r="Z421" s="551"/>
      <c r="AA421" s="551"/>
      <c r="AB421" s="551"/>
      <c r="AC421" s="551"/>
      <c r="AD421" s="551"/>
      <c r="AE421" s="552"/>
      <c r="AF421" s="15"/>
      <c r="AH421" s="17"/>
    </row>
    <row r="422" spans="4:34" x14ac:dyDescent="0.25">
      <c r="D422" s="8"/>
      <c r="E422" s="8"/>
      <c r="F422" s="8"/>
      <c r="G422" s="550"/>
      <c r="H422" s="551"/>
      <c r="I422" s="551"/>
      <c r="J422" s="551"/>
      <c r="K422" s="551"/>
      <c r="L422" s="551"/>
      <c r="M422" s="551"/>
      <c r="N422" s="551"/>
      <c r="O422" s="551"/>
      <c r="P422" s="551"/>
      <c r="Q422" s="551"/>
      <c r="R422" s="552"/>
      <c r="S422" s="80"/>
      <c r="T422" s="550"/>
      <c r="U422" s="551"/>
      <c r="V422" s="551"/>
      <c r="W422" s="551"/>
      <c r="X422" s="551"/>
      <c r="Y422" s="551"/>
      <c r="Z422" s="551"/>
      <c r="AA422" s="551"/>
      <c r="AB422" s="551"/>
      <c r="AC422" s="551"/>
      <c r="AD422" s="551"/>
      <c r="AE422" s="552"/>
      <c r="AF422" s="15"/>
      <c r="AH422" s="17"/>
    </row>
    <row r="423" spans="4:34" ht="15.75" thickBot="1" x14ac:dyDescent="0.3">
      <c r="D423" s="8"/>
      <c r="E423" s="8"/>
      <c r="F423" s="8"/>
      <c r="G423" s="553"/>
      <c r="H423" s="554"/>
      <c r="I423" s="554"/>
      <c r="J423" s="554"/>
      <c r="K423" s="554"/>
      <c r="L423" s="554"/>
      <c r="M423" s="554"/>
      <c r="N423" s="554"/>
      <c r="O423" s="554"/>
      <c r="P423" s="554"/>
      <c r="Q423" s="554"/>
      <c r="R423" s="555"/>
      <c r="S423" s="80"/>
      <c r="T423" s="553"/>
      <c r="U423" s="554"/>
      <c r="V423" s="554"/>
      <c r="W423" s="554"/>
      <c r="X423" s="554"/>
      <c r="Y423" s="554"/>
      <c r="Z423" s="554"/>
      <c r="AA423" s="554"/>
      <c r="AB423" s="554"/>
      <c r="AC423" s="554"/>
      <c r="AD423" s="554"/>
      <c r="AE423" s="555"/>
      <c r="AF423" s="15"/>
      <c r="AH423" s="17"/>
    </row>
    <row r="424" spans="4:34" ht="15.75" thickBot="1" x14ac:dyDescent="0.3">
      <c r="D424" s="8"/>
      <c r="E424" s="8"/>
      <c r="F424" s="8"/>
      <c r="G424" s="517" t="s">
        <v>32</v>
      </c>
      <c r="H424" s="518"/>
      <c r="I424" s="518"/>
      <c r="J424" s="643">
        <v>44181</v>
      </c>
      <c r="K424" s="643"/>
      <c r="L424" s="643"/>
      <c r="M424" s="643"/>
      <c r="N424" s="643"/>
      <c r="O424" s="643"/>
      <c r="P424" s="643"/>
      <c r="Q424" s="643"/>
      <c r="R424" s="644"/>
      <c r="S424" s="80"/>
      <c r="T424" s="517" t="s">
        <v>32</v>
      </c>
      <c r="U424" s="518"/>
      <c r="V424" s="518"/>
      <c r="W424" s="521"/>
      <c r="X424" s="521"/>
      <c r="Y424" s="521"/>
      <c r="Z424" s="521"/>
      <c r="AA424" s="521"/>
      <c r="AB424" s="521"/>
      <c r="AC424" s="521"/>
      <c r="AD424" s="521"/>
      <c r="AE424" s="522"/>
      <c r="AF424" s="15"/>
      <c r="AH424" s="17"/>
    </row>
    <row r="425" spans="4:34" ht="15.75" thickBot="1" x14ac:dyDescent="0.3">
      <c r="D425" s="8"/>
      <c r="E425" s="8"/>
      <c r="F425" s="8"/>
      <c r="G425" s="523" t="s">
        <v>33</v>
      </c>
      <c r="H425" s="524"/>
      <c r="I425" s="524"/>
      <c r="J425" s="524"/>
      <c r="K425" s="524"/>
      <c r="L425" s="524"/>
      <c r="M425" s="524"/>
      <c r="N425" s="524"/>
      <c r="O425" s="524"/>
      <c r="P425" s="524"/>
      <c r="Q425" s="524"/>
      <c r="R425" s="525"/>
      <c r="T425" s="523" t="s">
        <v>34</v>
      </c>
      <c r="U425" s="524"/>
      <c r="V425" s="524"/>
      <c r="W425" s="524"/>
      <c r="X425" s="524"/>
      <c r="Y425" s="524"/>
      <c r="Z425" s="524"/>
      <c r="AA425" s="524"/>
      <c r="AB425" s="524"/>
      <c r="AC425" s="524"/>
      <c r="AD425" s="524"/>
      <c r="AE425" s="525"/>
      <c r="AF425" s="15"/>
      <c r="AH425" s="17"/>
    </row>
    <row r="426" spans="4:34" x14ac:dyDescent="0.25">
      <c r="D426" s="8"/>
      <c r="E426" s="8"/>
      <c r="F426" s="8"/>
      <c r="G426" s="526"/>
      <c r="H426" s="527"/>
      <c r="I426" s="527"/>
      <c r="J426" s="527"/>
      <c r="K426" s="527"/>
      <c r="L426" s="527"/>
      <c r="M426" s="527"/>
      <c r="N426" s="527"/>
      <c r="O426" s="527"/>
      <c r="P426" s="527"/>
      <c r="Q426" s="527"/>
      <c r="R426" s="528"/>
      <c r="T426" s="526"/>
      <c r="U426" s="527"/>
      <c r="V426" s="527"/>
      <c r="W426" s="527"/>
      <c r="X426" s="527"/>
      <c r="Y426" s="527"/>
      <c r="Z426" s="527"/>
      <c r="AA426" s="527"/>
      <c r="AB426" s="527"/>
      <c r="AC426" s="527"/>
      <c r="AD426" s="527"/>
      <c r="AE426" s="528"/>
      <c r="AF426" s="15"/>
      <c r="AH426" s="17"/>
    </row>
    <row r="427" spans="4:34" x14ac:dyDescent="0.25">
      <c r="D427" s="8"/>
      <c r="E427" s="8"/>
      <c r="F427" s="8"/>
      <c r="G427" s="556"/>
      <c r="H427" s="557"/>
      <c r="I427" s="557"/>
      <c r="J427" s="557"/>
      <c r="K427" s="557"/>
      <c r="L427" s="557"/>
      <c r="M427" s="557"/>
      <c r="N427" s="557"/>
      <c r="O427" s="557"/>
      <c r="P427" s="557"/>
      <c r="Q427" s="557"/>
      <c r="R427" s="558"/>
      <c r="T427" s="556"/>
      <c r="U427" s="557"/>
      <c r="V427" s="557"/>
      <c r="W427" s="557"/>
      <c r="X427" s="557"/>
      <c r="Y427" s="557"/>
      <c r="Z427" s="557"/>
      <c r="AA427" s="557"/>
      <c r="AB427" s="557"/>
      <c r="AC427" s="557"/>
      <c r="AD427" s="557"/>
      <c r="AE427" s="558"/>
      <c r="AF427" s="8"/>
      <c r="AH427" s="17"/>
    </row>
    <row r="428" spans="4:34" x14ac:dyDescent="0.25">
      <c r="D428" s="8"/>
      <c r="E428" s="8"/>
      <c r="F428" s="8"/>
      <c r="G428" s="556"/>
      <c r="H428" s="557"/>
      <c r="I428" s="557"/>
      <c r="J428" s="557"/>
      <c r="K428" s="557"/>
      <c r="L428" s="557"/>
      <c r="M428" s="557"/>
      <c r="N428" s="557"/>
      <c r="O428" s="557"/>
      <c r="P428" s="557"/>
      <c r="Q428" s="557"/>
      <c r="R428" s="558"/>
      <c r="T428" s="556"/>
      <c r="U428" s="557"/>
      <c r="V428" s="557"/>
      <c r="W428" s="557"/>
      <c r="X428" s="557"/>
      <c r="Y428" s="557"/>
      <c r="Z428" s="557"/>
      <c r="AA428" s="557"/>
      <c r="AB428" s="557"/>
      <c r="AC428" s="557"/>
      <c r="AD428" s="557"/>
      <c r="AE428" s="558"/>
      <c r="AF428" s="8"/>
      <c r="AH428" s="17"/>
    </row>
    <row r="429" spans="4:34" ht="15.75" thickBot="1" x14ac:dyDescent="0.3">
      <c r="D429" s="8"/>
      <c r="E429" s="8"/>
      <c r="F429" s="8"/>
      <c r="G429" s="559"/>
      <c r="H429" s="560"/>
      <c r="I429" s="560"/>
      <c r="J429" s="560"/>
      <c r="K429" s="560"/>
      <c r="L429" s="560"/>
      <c r="M429" s="560"/>
      <c r="N429" s="560"/>
      <c r="O429" s="560"/>
      <c r="P429" s="560"/>
      <c r="Q429" s="560"/>
      <c r="R429" s="561"/>
      <c r="T429" s="559"/>
      <c r="U429" s="560"/>
      <c r="V429" s="560"/>
      <c r="W429" s="560"/>
      <c r="X429" s="560"/>
      <c r="Y429" s="560"/>
      <c r="Z429" s="560"/>
      <c r="AA429" s="560"/>
      <c r="AB429" s="560"/>
      <c r="AC429" s="560"/>
      <c r="AD429" s="560"/>
      <c r="AE429" s="561"/>
      <c r="AF429" s="8"/>
      <c r="AH429" s="17"/>
    </row>
    <row r="430" spans="4:34" ht="15.75" thickBot="1" x14ac:dyDescent="0.3">
      <c r="D430" s="8"/>
      <c r="E430" s="8"/>
      <c r="F430" s="80"/>
      <c r="G430" s="517" t="s">
        <v>32</v>
      </c>
      <c r="H430" s="518"/>
      <c r="I430" s="518"/>
      <c r="J430" s="521"/>
      <c r="K430" s="521"/>
      <c r="L430" s="521"/>
      <c r="M430" s="521"/>
      <c r="N430" s="521"/>
      <c r="O430" s="521"/>
      <c r="P430" s="521"/>
      <c r="Q430" s="521"/>
      <c r="R430" s="522"/>
      <c r="T430" s="517" t="s">
        <v>32</v>
      </c>
      <c r="U430" s="518"/>
      <c r="V430" s="518"/>
      <c r="W430" s="521"/>
      <c r="X430" s="521"/>
      <c r="Y430" s="521"/>
      <c r="Z430" s="521"/>
      <c r="AA430" s="521"/>
      <c r="AB430" s="521"/>
      <c r="AC430" s="521"/>
      <c r="AD430" s="521"/>
      <c r="AE430" s="522"/>
      <c r="AF430" s="8"/>
      <c r="AH430" s="17"/>
    </row>
    <row r="431" spans="4:34" x14ac:dyDescent="0.25"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17"/>
    </row>
    <row r="432" spans="4:34" x14ac:dyDescent="0.25">
      <c r="D432" s="1"/>
      <c r="E432" s="620" t="s">
        <v>36</v>
      </c>
      <c r="F432" s="620"/>
      <c r="G432" s="620"/>
      <c r="H432" s="620"/>
      <c r="I432" s="620"/>
      <c r="J432" s="620"/>
      <c r="K432" s="620"/>
      <c r="L432" s="620"/>
      <c r="M432" s="620"/>
      <c r="N432" s="620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7"/>
    </row>
    <row r="433" spans="4:34" x14ac:dyDescent="0.25">
      <c r="D433" s="90"/>
      <c r="E433" s="620" t="s">
        <v>0</v>
      </c>
      <c r="F433" s="620"/>
      <c r="G433" s="620"/>
      <c r="H433" s="620"/>
      <c r="I433" s="620"/>
      <c r="J433" s="620"/>
      <c r="K433" s="620"/>
      <c r="L433" s="620"/>
      <c r="M433" s="620"/>
      <c r="N433" s="620"/>
      <c r="O433" s="10"/>
      <c r="P433" s="89"/>
      <c r="Q433" s="89"/>
      <c r="R433" s="89"/>
      <c r="S433" s="89"/>
      <c r="T433" s="89"/>
      <c r="U433" s="89"/>
      <c r="V433" s="89"/>
      <c r="W433" s="9"/>
      <c r="X433" s="9"/>
      <c r="Y433" s="8"/>
      <c r="Z433" s="9"/>
      <c r="AA433" s="9"/>
      <c r="AB433" s="9"/>
      <c r="AC433" s="9"/>
      <c r="AD433" s="9"/>
      <c r="AE433" s="9"/>
      <c r="AF433" s="9"/>
      <c r="AG433" s="37"/>
      <c r="AH433" s="17"/>
    </row>
    <row r="434" spans="4:34" x14ac:dyDescent="0.25">
      <c r="D434" s="620" t="s">
        <v>1</v>
      </c>
      <c r="E434" s="620"/>
      <c r="F434" s="620"/>
      <c r="G434" s="620"/>
      <c r="H434" s="620"/>
      <c r="I434" s="620"/>
      <c r="J434" s="620"/>
      <c r="K434" s="620"/>
      <c r="L434" s="620"/>
      <c r="M434" s="620"/>
      <c r="N434" s="620"/>
      <c r="O434" s="10"/>
      <c r="P434" s="11"/>
      <c r="Q434" s="11"/>
      <c r="R434" s="8"/>
      <c r="S434" s="80"/>
      <c r="T434" s="80"/>
      <c r="U434" s="80"/>
      <c r="V434" s="583" t="s">
        <v>2</v>
      </c>
      <c r="W434" s="583"/>
      <c r="X434" s="583"/>
      <c r="Y434" s="12" t="s">
        <v>84</v>
      </c>
      <c r="Z434" s="92" t="s">
        <v>46</v>
      </c>
      <c r="AA434" s="621" t="s">
        <v>108</v>
      </c>
      <c r="AB434" s="621"/>
      <c r="AC434" s="621"/>
      <c r="AD434" s="92" t="s">
        <v>3</v>
      </c>
      <c r="AE434" s="622">
        <v>2020</v>
      </c>
      <c r="AF434" s="622"/>
      <c r="AG434" s="37"/>
      <c r="AH434" s="17"/>
    </row>
    <row r="435" spans="4:34" x14ac:dyDescent="0.25">
      <c r="D435" s="620" t="s">
        <v>4</v>
      </c>
      <c r="E435" s="620"/>
      <c r="F435" s="620"/>
      <c r="G435" s="620"/>
      <c r="H435" s="620"/>
      <c r="I435" s="620"/>
      <c r="J435" s="620"/>
      <c r="K435" s="620"/>
      <c r="L435" s="620"/>
      <c r="M435" s="620"/>
      <c r="N435" s="620"/>
      <c r="O435" s="10"/>
      <c r="P435" s="89"/>
      <c r="Q435" s="92"/>
      <c r="R435" s="92"/>
      <c r="S435" s="92"/>
      <c r="T435" s="92"/>
      <c r="U435" s="92"/>
      <c r="V435" s="92"/>
      <c r="W435" s="92"/>
      <c r="X435" s="92"/>
      <c r="Y435" s="80"/>
      <c r="Z435" s="92"/>
      <c r="AA435" s="9"/>
      <c r="AB435" s="9"/>
      <c r="AC435" s="9"/>
      <c r="AD435" s="9"/>
      <c r="AE435" s="9"/>
      <c r="AF435" s="9"/>
      <c r="AG435" s="37"/>
      <c r="AH435" s="17"/>
    </row>
    <row r="436" spans="4:34" ht="15.75" x14ac:dyDescent="0.25">
      <c r="D436" s="623" t="s">
        <v>5</v>
      </c>
      <c r="E436" s="623"/>
      <c r="F436" s="623"/>
      <c r="G436" s="623"/>
      <c r="H436" s="623"/>
      <c r="I436" s="623"/>
      <c r="J436" s="623"/>
      <c r="K436" s="623"/>
      <c r="L436" s="623"/>
      <c r="M436" s="623"/>
      <c r="N436" s="623"/>
      <c r="O436" s="10"/>
      <c r="P436" s="89"/>
      <c r="Q436" s="89"/>
      <c r="R436" s="89"/>
      <c r="S436" s="89"/>
      <c r="T436" s="89"/>
      <c r="U436" s="89"/>
      <c r="V436" s="89"/>
      <c r="W436" s="9"/>
      <c r="X436" s="9"/>
      <c r="Y436" s="8"/>
      <c r="Z436" s="9"/>
      <c r="AA436" s="9"/>
      <c r="AB436" s="9"/>
      <c r="AC436" s="9"/>
      <c r="AD436" s="9"/>
      <c r="AE436" s="9"/>
      <c r="AF436" s="9"/>
      <c r="AG436" s="37"/>
      <c r="AH436" s="17"/>
    </row>
    <row r="437" spans="4:34" ht="18" x14ac:dyDescent="0.25">
      <c r="D437" s="633"/>
      <c r="E437" s="633"/>
      <c r="F437" s="633"/>
      <c r="G437" s="633"/>
      <c r="H437" s="633"/>
      <c r="I437" s="633"/>
      <c r="J437" s="633"/>
      <c r="K437" s="633"/>
      <c r="L437" s="633"/>
      <c r="M437" s="633"/>
      <c r="N437" s="633"/>
      <c r="O437" s="624" t="s">
        <v>6</v>
      </c>
      <c r="P437" s="624"/>
      <c r="Q437" s="624"/>
      <c r="R437" s="624"/>
      <c r="S437" s="624"/>
      <c r="T437" s="624"/>
      <c r="U437" s="624"/>
      <c r="V437" s="624"/>
      <c r="W437" s="624"/>
      <c r="X437" s="624"/>
      <c r="Y437" s="829" t="s">
        <v>136</v>
      </c>
      <c r="Z437" s="829"/>
      <c r="AA437" s="829"/>
      <c r="AB437" s="13"/>
      <c r="AC437" s="13"/>
      <c r="AD437" s="13"/>
      <c r="AE437" s="13"/>
      <c r="AF437" s="13"/>
      <c r="AG437" s="37"/>
      <c r="AH437" s="17"/>
    </row>
    <row r="438" spans="4:34" x14ac:dyDescent="0.25">
      <c r="D438" s="612"/>
      <c r="E438" s="612"/>
      <c r="F438" s="612"/>
      <c r="G438" s="612"/>
      <c r="H438" s="612"/>
      <c r="I438" s="612"/>
      <c r="J438" s="612"/>
      <c r="K438" s="612"/>
      <c r="L438" s="612"/>
      <c r="M438" s="612"/>
      <c r="N438" s="612"/>
      <c r="O438" s="14"/>
      <c r="P438" s="14"/>
      <c r="Q438" s="80"/>
      <c r="R438" s="80"/>
      <c r="S438" s="87"/>
      <c r="T438" s="11"/>
      <c r="U438" s="11"/>
      <c r="V438" s="9"/>
      <c r="W438" s="9"/>
      <c r="X438" s="9"/>
      <c r="Y438" s="8"/>
      <c r="Z438" s="9"/>
      <c r="AA438" s="9"/>
      <c r="AB438" s="9"/>
      <c r="AC438" s="9"/>
      <c r="AD438" s="9"/>
      <c r="AE438" s="9"/>
      <c r="AF438" s="9"/>
      <c r="AG438" s="37"/>
      <c r="AH438" s="17"/>
    </row>
    <row r="439" spans="4:34" ht="15.75" x14ac:dyDescent="0.25"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23"/>
      <c r="U439" s="23"/>
      <c r="V439" s="613" t="s">
        <v>7</v>
      </c>
      <c r="W439" s="613"/>
      <c r="X439" s="613"/>
      <c r="Y439" s="613"/>
      <c r="Z439" s="613"/>
      <c r="AA439" s="614">
        <f>+X463</f>
        <v>2190416.67</v>
      </c>
      <c r="AB439" s="614"/>
      <c r="AC439" s="614"/>
      <c r="AD439" s="614"/>
      <c r="AE439" s="614"/>
      <c r="AF439" s="614"/>
      <c r="AG439" s="37"/>
      <c r="AH439" s="17"/>
    </row>
    <row r="440" spans="4:34" x14ac:dyDescent="0.25">
      <c r="D440" s="615" t="s">
        <v>8</v>
      </c>
      <c r="E440" s="615"/>
      <c r="F440" s="615"/>
      <c r="G440" s="615"/>
      <c r="H440" s="615"/>
      <c r="I440" s="616" t="s">
        <v>9</v>
      </c>
      <c r="J440" s="616"/>
      <c r="K440" s="616"/>
      <c r="L440" s="616"/>
      <c r="M440" s="616"/>
      <c r="N440" s="616"/>
      <c r="O440" s="616"/>
      <c r="P440" s="616"/>
      <c r="Q440" s="616"/>
      <c r="R440" s="92"/>
      <c r="S440" s="92"/>
      <c r="T440" s="92"/>
      <c r="U440" s="92"/>
      <c r="V440" s="9"/>
      <c r="W440" s="9"/>
      <c r="X440" s="9"/>
      <c r="Y440" s="8"/>
      <c r="Z440" s="8"/>
      <c r="AA440" s="8"/>
      <c r="AB440" s="9"/>
      <c r="AC440" s="9"/>
      <c r="AD440" s="9"/>
      <c r="AE440" s="9"/>
      <c r="AF440" s="9"/>
      <c r="AG440" s="37"/>
      <c r="AH440" s="17"/>
    </row>
    <row r="441" spans="4:34" ht="20.25" x14ac:dyDescent="0.3">
      <c r="D441" s="617" t="s">
        <v>10</v>
      </c>
      <c r="E441" s="617"/>
      <c r="F441" s="617"/>
      <c r="G441" s="617"/>
      <c r="H441" s="617"/>
      <c r="I441" s="617"/>
      <c r="J441" s="617"/>
      <c r="K441" s="834" t="s">
        <v>73</v>
      </c>
      <c r="L441" s="834"/>
      <c r="M441" s="834"/>
      <c r="N441" s="834"/>
      <c r="O441" s="834"/>
      <c r="P441" s="834"/>
      <c r="Q441" s="834"/>
      <c r="R441" s="834"/>
      <c r="S441" s="834"/>
      <c r="T441" s="834"/>
      <c r="U441" s="834"/>
      <c r="V441" s="834"/>
      <c r="W441" s="834"/>
      <c r="X441" s="834"/>
      <c r="Y441" s="551" t="s">
        <v>11</v>
      </c>
      <c r="Z441" s="551"/>
      <c r="AA441" s="551"/>
      <c r="AB441" s="551"/>
      <c r="AC441" s="619"/>
      <c r="AD441" s="619"/>
      <c r="AE441" s="619"/>
      <c r="AF441" s="619"/>
      <c r="AG441" s="80"/>
      <c r="AH441" s="17"/>
    </row>
    <row r="442" spans="4:34" x14ac:dyDescent="0.25">
      <c r="D442" s="617" t="s">
        <v>12</v>
      </c>
      <c r="E442" s="617"/>
      <c r="F442" s="617"/>
      <c r="G442" s="617"/>
      <c r="H442" s="617"/>
      <c r="I442" s="551"/>
      <c r="J442" s="551"/>
      <c r="K442" s="551"/>
      <c r="L442" s="551"/>
      <c r="M442" s="551"/>
      <c r="N442" s="551"/>
      <c r="O442" s="551"/>
      <c r="P442" s="551"/>
      <c r="Q442" s="551"/>
      <c r="R442" s="551"/>
      <c r="S442" s="551"/>
      <c r="T442" s="551"/>
      <c r="U442" s="551"/>
      <c r="V442" s="551"/>
      <c r="W442" s="551"/>
      <c r="X442" s="80"/>
      <c r="Y442" s="551" t="s">
        <v>11</v>
      </c>
      <c r="Z442" s="551"/>
      <c r="AA442" s="551"/>
      <c r="AB442" s="551"/>
      <c r="AC442" s="619"/>
      <c r="AD442" s="619"/>
      <c r="AE442" s="619"/>
      <c r="AF442" s="619"/>
      <c r="AG442" s="80"/>
      <c r="AH442" s="17"/>
    </row>
    <row r="443" spans="4:34" x14ac:dyDescent="0.25">
      <c r="D443" s="583" t="s">
        <v>13</v>
      </c>
      <c r="E443" s="583"/>
      <c r="F443" s="583"/>
      <c r="G443" s="583"/>
      <c r="H443" s="583"/>
      <c r="I443" s="832" t="s">
        <v>138</v>
      </c>
      <c r="J443" s="832"/>
      <c r="K443" s="832"/>
      <c r="L443" s="832"/>
      <c r="M443" s="832"/>
      <c r="N443" s="832"/>
      <c r="O443" s="832"/>
      <c r="P443" s="832"/>
      <c r="Q443" s="832"/>
      <c r="R443" s="832"/>
      <c r="S443" s="832"/>
      <c r="T443" s="832"/>
      <c r="U443" s="832"/>
      <c r="V443" s="832"/>
      <c r="W443" s="832"/>
      <c r="X443" s="832"/>
      <c r="Y443" s="832"/>
      <c r="Z443" s="832"/>
      <c r="AA443" s="832"/>
      <c r="AB443" s="832"/>
      <c r="AC443" s="832"/>
      <c r="AD443" s="832"/>
      <c r="AE443" s="832"/>
      <c r="AF443" s="832"/>
      <c r="AG443" s="80"/>
      <c r="AH443" s="17"/>
    </row>
    <row r="444" spans="4:34" x14ac:dyDescent="0.25">
      <c r="D444" s="551" t="s">
        <v>14</v>
      </c>
      <c r="E444" s="551"/>
      <c r="F444" s="551"/>
      <c r="G444" s="551"/>
      <c r="H444" s="551"/>
      <c r="I444" s="833" t="s">
        <v>85</v>
      </c>
      <c r="J444" s="833"/>
      <c r="K444" s="833"/>
      <c r="L444" s="833"/>
      <c r="M444" s="833"/>
      <c r="N444" s="833"/>
      <c r="O444" s="833"/>
      <c r="P444" s="833"/>
      <c r="Q444" s="833"/>
      <c r="R444" s="833"/>
      <c r="S444" s="833"/>
      <c r="T444" s="833"/>
      <c r="U444" s="833"/>
      <c r="V444" s="833"/>
      <c r="W444" s="833"/>
      <c r="X444" s="833"/>
      <c r="Y444" s="833"/>
      <c r="Z444" s="833"/>
      <c r="AA444" s="833"/>
      <c r="AB444" s="833"/>
      <c r="AC444" s="833"/>
      <c r="AD444" s="833"/>
      <c r="AE444" s="833"/>
      <c r="AF444" s="833"/>
      <c r="AG444" s="80"/>
      <c r="AH444" s="17"/>
    </row>
    <row r="445" spans="4:34" x14ac:dyDescent="0.25">
      <c r="D445" s="85"/>
      <c r="E445" s="80"/>
      <c r="F445" s="80"/>
      <c r="G445" s="80"/>
      <c r="H445" s="80"/>
      <c r="I445" s="833"/>
      <c r="J445" s="833"/>
      <c r="K445" s="833"/>
      <c r="L445" s="833"/>
      <c r="M445" s="833"/>
      <c r="N445" s="833"/>
      <c r="O445" s="833"/>
      <c r="P445" s="833"/>
      <c r="Q445" s="833"/>
      <c r="R445" s="833"/>
      <c r="S445" s="833"/>
      <c r="T445" s="833"/>
      <c r="U445" s="833"/>
      <c r="V445" s="833"/>
      <c r="W445" s="833"/>
      <c r="X445" s="833"/>
      <c r="Y445" s="833"/>
      <c r="Z445" s="833"/>
      <c r="AA445" s="833"/>
      <c r="AB445" s="833"/>
      <c r="AC445" s="833"/>
      <c r="AD445" s="833"/>
      <c r="AE445" s="833"/>
      <c r="AF445" s="833"/>
      <c r="AG445" s="80"/>
      <c r="AH445" s="17"/>
    </row>
    <row r="446" spans="4:34" ht="15.75" x14ac:dyDescent="0.25">
      <c r="D446" s="89"/>
      <c r="E446" s="89"/>
      <c r="F446" s="89"/>
      <c r="G446" s="89"/>
      <c r="H446" s="89"/>
      <c r="I446" s="89"/>
      <c r="J446" s="89"/>
      <c r="K446" s="89"/>
      <c r="L446" s="574"/>
      <c r="M446" s="574"/>
      <c r="N446" s="574"/>
      <c r="O446" s="574"/>
      <c r="P446" s="574"/>
      <c r="Q446" s="574"/>
      <c r="R446" s="574"/>
      <c r="S446" s="574"/>
      <c r="T446" s="574"/>
      <c r="U446" s="574"/>
      <c r="V446" s="574"/>
      <c r="W446" s="574"/>
      <c r="X446" s="574"/>
      <c r="Y446" s="574"/>
      <c r="Z446" s="88"/>
      <c r="AA446" s="575"/>
      <c r="AB446" s="575"/>
      <c r="AC446" s="575"/>
      <c r="AD446" s="575"/>
      <c r="AE446" s="575"/>
      <c r="AF446" s="575"/>
      <c r="AG446" s="38"/>
      <c r="AH446" s="17"/>
    </row>
    <row r="447" spans="4:34" ht="15.75" x14ac:dyDescent="0.25">
      <c r="D447" s="586" t="s">
        <v>15</v>
      </c>
      <c r="E447" s="586"/>
      <c r="F447" s="586"/>
      <c r="G447" s="586"/>
      <c r="H447" s="586"/>
      <c r="I447" s="586"/>
      <c r="J447" s="586"/>
      <c r="K447" s="586"/>
      <c r="L447" s="586"/>
      <c r="M447" s="586"/>
      <c r="N447" s="586"/>
      <c r="O447" s="586"/>
      <c r="P447" s="586"/>
      <c r="Q447" s="586"/>
      <c r="R447" s="586"/>
      <c r="S447" s="586"/>
      <c r="T447" s="586"/>
      <c r="U447" s="586"/>
      <c r="V447" s="586"/>
      <c r="W447" s="586"/>
      <c r="X447" s="586"/>
      <c r="Y447" s="586"/>
      <c r="Z447" s="586"/>
      <c r="AA447" s="586"/>
      <c r="AB447" s="586"/>
      <c r="AC447" s="586"/>
      <c r="AD447" s="586"/>
      <c r="AE447" s="586"/>
      <c r="AF447" s="586"/>
      <c r="AG447" s="80"/>
      <c r="AH447" s="17"/>
    </row>
    <row r="448" spans="4:34" x14ac:dyDescent="0.25">
      <c r="D448" s="9"/>
      <c r="E448" s="587" t="s">
        <v>50</v>
      </c>
      <c r="F448" s="587"/>
      <c r="G448" s="587"/>
      <c r="H448" s="588" t="s">
        <v>51</v>
      </c>
      <c r="I448" s="588"/>
      <c r="J448" s="588"/>
      <c r="K448" s="587" t="s">
        <v>52</v>
      </c>
      <c r="L448" s="587"/>
      <c r="M448" s="587"/>
      <c r="N448" s="587" t="s">
        <v>53</v>
      </c>
      <c r="O448" s="587"/>
      <c r="P448" s="587"/>
      <c r="Q448" s="589" t="s">
        <v>54</v>
      </c>
      <c r="R448" s="589"/>
      <c r="S448" s="589"/>
      <c r="T448" s="589"/>
      <c r="U448" s="92"/>
      <c r="V448" s="590" t="s">
        <v>16</v>
      </c>
      <c r="W448" s="590"/>
      <c r="X448" s="590"/>
      <c r="Y448" s="80"/>
      <c r="Z448" s="80"/>
      <c r="AA448" s="591" t="s">
        <v>17</v>
      </c>
      <c r="AB448" s="591"/>
      <c r="AC448" s="591"/>
      <c r="AD448" s="591"/>
      <c r="AE448" s="591"/>
      <c r="AF448" s="591"/>
      <c r="AG448" s="80"/>
      <c r="AH448" s="17"/>
    </row>
    <row r="449" spans="4:34" ht="15.75" x14ac:dyDescent="0.25">
      <c r="D449" s="8"/>
      <c r="E449" s="580"/>
      <c r="F449" s="581"/>
      <c r="G449" s="582"/>
      <c r="H449" s="592"/>
      <c r="I449" s="593"/>
      <c r="J449" s="594"/>
      <c r="K449" s="592"/>
      <c r="L449" s="593"/>
      <c r="M449" s="594"/>
      <c r="N449" s="592"/>
      <c r="O449" s="593"/>
      <c r="P449" s="594"/>
      <c r="Q449" s="592"/>
      <c r="R449" s="593"/>
      <c r="S449" s="593"/>
      <c r="T449" s="594"/>
      <c r="U449" s="77"/>
      <c r="V449" s="595">
        <f>X458*75%</f>
        <v>0</v>
      </c>
      <c r="W449" s="596"/>
      <c r="X449" s="597"/>
      <c r="Y449" s="97"/>
      <c r="Z449" s="15"/>
      <c r="AA449" s="592"/>
      <c r="AB449" s="593"/>
      <c r="AC449" s="593"/>
      <c r="AD449" s="593"/>
      <c r="AE449" s="593"/>
      <c r="AF449" s="594"/>
      <c r="AG449" s="80"/>
      <c r="AH449" s="17"/>
    </row>
    <row r="450" spans="4:34" ht="15.75" x14ac:dyDescent="0.25"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598" t="s">
        <v>18</v>
      </c>
      <c r="V450" s="598"/>
      <c r="W450" s="598"/>
      <c r="X450" s="598"/>
      <c r="Y450" s="598"/>
      <c r="Z450" s="599"/>
      <c r="AA450" s="600">
        <f>+X463-AA449</f>
        <v>2190416.67</v>
      </c>
      <c r="AB450" s="601"/>
      <c r="AC450" s="601"/>
      <c r="AD450" s="601"/>
      <c r="AE450" s="601"/>
      <c r="AF450" s="602"/>
      <c r="AG450" s="80"/>
      <c r="AH450" s="17"/>
    </row>
    <row r="451" spans="4:34" x14ac:dyDescent="0.25">
      <c r="D451" s="9"/>
      <c r="E451" s="9"/>
      <c r="F451" s="9"/>
      <c r="G451" s="9"/>
      <c r="H451" s="603" t="s">
        <v>19</v>
      </c>
      <c r="I451" s="603"/>
      <c r="J451" s="603"/>
      <c r="K451" s="603"/>
      <c r="L451" s="603"/>
      <c r="M451" s="603"/>
      <c r="N451" s="603"/>
      <c r="O451" s="603"/>
      <c r="P451" s="603"/>
      <c r="Q451" s="603"/>
      <c r="R451" s="603"/>
      <c r="S451" s="603"/>
      <c r="T451" s="603"/>
      <c r="U451" s="603"/>
      <c r="V451" s="603"/>
      <c r="W451" s="603"/>
      <c r="X451" s="604"/>
      <c r="Y451" s="604"/>
      <c r="Z451" s="604"/>
      <c r="AA451" s="604"/>
      <c r="AB451" s="604"/>
      <c r="AC451" s="604"/>
      <c r="AD451" s="604"/>
      <c r="AE451" s="9"/>
      <c r="AF451" s="9"/>
      <c r="AG451" s="80"/>
      <c r="AH451" s="17"/>
    </row>
    <row r="452" spans="4:34" x14ac:dyDescent="0.25">
      <c r="D452" s="9"/>
      <c r="E452" s="9"/>
      <c r="F452" s="9"/>
      <c r="G452" s="9"/>
      <c r="H452" s="567" t="s">
        <v>20</v>
      </c>
      <c r="I452" s="568"/>
      <c r="J452" s="567" t="s">
        <v>21</v>
      </c>
      <c r="K452" s="568"/>
      <c r="L452" s="567" t="s">
        <v>22</v>
      </c>
      <c r="M452" s="568"/>
      <c r="N452" s="567" t="s">
        <v>23</v>
      </c>
      <c r="O452" s="568"/>
      <c r="P452" s="567" t="s">
        <v>24</v>
      </c>
      <c r="Q452" s="568"/>
      <c r="R452" s="567" t="s">
        <v>25</v>
      </c>
      <c r="S452" s="568"/>
      <c r="T452" s="569" t="s">
        <v>26</v>
      </c>
      <c r="U452" s="570"/>
      <c r="V452" s="569"/>
      <c r="W452" s="570"/>
      <c r="X452" s="571" t="s">
        <v>27</v>
      </c>
      <c r="Y452" s="572"/>
      <c r="Z452" s="572"/>
      <c r="AA452" s="572"/>
      <c r="AB452" s="572"/>
      <c r="AC452" s="572"/>
      <c r="AD452" s="573"/>
      <c r="AE452" s="16"/>
      <c r="AF452" s="16"/>
      <c r="AG452" s="80"/>
      <c r="AH452" s="17"/>
    </row>
    <row r="453" spans="4:34" ht="15.75" x14ac:dyDescent="0.25">
      <c r="D453" s="9"/>
      <c r="E453" s="9"/>
      <c r="F453" s="9"/>
      <c r="G453" s="9"/>
      <c r="H453" s="529"/>
      <c r="I453" s="530"/>
      <c r="J453" s="529"/>
      <c r="K453" s="530"/>
      <c r="L453" s="529"/>
      <c r="M453" s="530"/>
      <c r="N453" s="562" t="s">
        <v>61</v>
      </c>
      <c r="O453" s="563"/>
      <c r="P453" s="529" t="s">
        <v>59</v>
      </c>
      <c r="Q453" s="530"/>
      <c r="R453" s="562" t="s">
        <v>49</v>
      </c>
      <c r="S453" s="563"/>
      <c r="T453" s="529" t="s">
        <v>28</v>
      </c>
      <c r="U453" s="530"/>
      <c r="V453" s="529"/>
      <c r="W453" s="530"/>
      <c r="X453" s="531">
        <v>2190416.67</v>
      </c>
      <c r="Y453" s="532"/>
      <c r="Z453" s="532"/>
      <c r="AA453" s="532"/>
      <c r="AB453" s="532"/>
      <c r="AC453" s="532"/>
      <c r="AD453" s="533"/>
      <c r="AE453" s="16"/>
      <c r="AF453" s="16"/>
      <c r="AG453" s="80"/>
      <c r="AH453" s="17"/>
    </row>
    <row r="454" spans="4:34" ht="15.75" x14ac:dyDescent="0.25">
      <c r="D454" s="9"/>
      <c r="E454" s="9"/>
      <c r="F454" s="9"/>
      <c r="G454" s="9"/>
      <c r="H454" s="562"/>
      <c r="I454" s="563"/>
      <c r="J454" s="562"/>
      <c r="K454" s="563"/>
      <c r="L454" s="562"/>
      <c r="M454" s="563"/>
      <c r="N454" s="529"/>
      <c r="O454" s="530"/>
      <c r="P454" s="529"/>
      <c r="Q454" s="530"/>
      <c r="R454" s="529"/>
      <c r="S454" s="530"/>
      <c r="T454" s="529"/>
      <c r="U454" s="530"/>
      <c r="V454" s="529"/>
      <c r="W454" s="530"/>
      <c r="X454" s="531"/>
      <c r="Y454" s="532"/>
      <c r="Z454" s="532"/>
      <c r="AA454" s="532"/>
      <c r="AB454" s="532"/>
      <c r="AC454" s="532"/>
      <c r="AD454" s="533"/>
      <c r="AE454" s="16"/>
      <c r="AF454" s="16"/>
      <c r="AG454" s="80"/>
      <c r="AH454" s="17"/>
    </row>
    <row r="455" spans="4:34" ht="15.75" x14ac:dyDescent="0.25">
      <c r="D455" s="9"/>
      <c r="E455" s="9"/>
      <c r="F455" s="9"/>
      <c r="G455" s="9"/>
      <c r="H455" s="562"/>
      <c r="I455" s="563"/>
      <c r="J455" s="562"/>
      <c r="K455" s="563"/>
      <c r="L455" s="562"/>
      <c r="M455" s="563"/>
      <c r="N455" s="529"/>
      <c r="O455" s="530"/>
      <c r="P455" s="529"/>
      <c r="Q455" s="530"/>
      <c r="R455" s="529"/>
      <c r="S455" s="530"/>
      <c r="T455" s="529"/>
      <c r="U455" s="530"/>
      <c r="V455" s="529"/>
      <c r="W455" s="530"/>
      <c r="X455" s="531"/>
      <c r="Y455" s="532"/>
      <c r="Z455" s="532"/>
      <c r="AA455" s="532"/>
      <c r="AB455" s="532"/>
      <c r="AC455" s="532"/>
      <c r="AD455" s="533"/>
      <c r="AE455" s="16" t="s">
        <v>44</v>
      </c>
      <c r="AF455" s="16"/>
      <c r="AG455" s="80"/>
      <c r="AH455" s="17"/>
    </row>
    <row r="456" spans="4:34" ht="15.75" x14ac:dyDescent="0.25">
      <c r="D456" s="9"/>
      <c r="E456" s="9"/>
      <c r="F456" s="9"/>
      <c r="G456" s="9"/>
      <c r="H456" s="562"/>
      <c r="I456" s="563"/>
      <c r="J456" s="562"/>
      <c r="K456" s="563"/>
      <c r="L456" s="562"/>
      <c r="M456" s="563"/>
      <c r="N456" s="529"/>
      <c r="O456" s="530"/>
      <c r="P456" s="529"/>
      <c r="Q456" s="530"/>
      <c r="R456" s="529"/>
      <c r="S456" s="530"/>
      <c r="T456" s="529"/>
      <c r="U456" s="530"/>
      <c r="V456" s="529"/>
      <c r="W456" s="530"/>
      <c r="X456" s="531"/>
      <c r="Y456" s="532"/>
      <c r="Z456" s="532"/>
      <c r="AA456" s="532"/>
      <c r="AB456" s="532"/>
      <c r="AC456" s="532"/>
      <c r="AD456" s="533"/>
      <c r="AE456" s="16"/>
      <c r="AF456" s="16"/>
      <c r="AG456" s="80"/>
      <c r="AH456" s="17"/>
    </row>
    <row r="457" spans="4:34" ht="15.75" x14ac:dyDescent="0.25">
      <c r="D457" s="9"/>
      <c r="E457" s="9"/>
      <c r="F457" s="9"/>
      <c r="G457" s="9"/>
      <c r="H457" s="562"/>
      <c r="I457" s="563"/>
      <c r="J457" s="562"/>
      <c r="K457" s="563"/>
      <c r="L457" s="562"/>
      <c r="M457" s="563"/>
      <c r="N457" s="529"/>
      <c r="O457" s="530"/>
      <c r="P457" s="529"/>
      <c r="Q457" s="530"/>
      <c r="R457" s="529"/>
      <c r="S457" s="530"/>
      <c r="T457" s="529"/>
      <c r="U457" s="530"/>
      <c r="V457" s="529"/>
      <c r="W457" s="530"/>
      <c r="X457" s="531"/>
      <c r="Y457" s="532"/>
      <c r="Z457" s="532"/>
      <c r="AA457" s="532"/>
      <c r="AB457" s="532"/>
      <c r="AC457" s="532"/>
      <c r="AD457" s="533"/>
      <c r="AE457" s="16"/>
      <c r="AF457" s="16"/>
      <c r="AG457" s="80"/>
      <c r="AH457" s="17"/>
    </row>
    <row r="458" spans="4:34" ht="15.75" x14ac:dyDescent="0.25">
      <c r="D458" s="9"/>
      <c r="E458" s="9"/>
      <c r="F458" s="9"/>
      <c r="G458" s="9"/>
      <c r="H458" s="562"/>
      <c r="I458" s="563"/>
      <c r="J458" s="562"/>
      <c r="K458" s="563"/>
      <c r="L458" s="562"/>
      <c r="M458" s="563"/>
      <c r="N458" s="562"/>
      <c r="O458" s="563"/>
      <c r="P458" s="529"/>
      <c r="Q458" s="530"/>
      <c r="R458" s="562"/>
      <c r="S458" s="563"/>
      <c r="T458" s="529"/>
      <c r="U458" s="530"/>
      <c r="V458" s="529"/>
      <c r="W458" s="530"/>
      <c r="X458" s="531"/>
      <c r="Y458" s="532"/>
      <c r="Z458" s="532"/>
      <c r="AA458" s="532"/>
      <c r="AB458" s="532"/>
      <c r="AC458" s="532"/>
      <c r="AD458" s="533"/>
      <c r="AE458" s="16"/>
      <c r="AF458" s="16"/>
      <c r="AG458" s="80"/>
      <c r="AH458" s="17"/>
    </row>
    <row r="459" spans="4:34" ht="15.75" x14ac:dyDescent="0.25">
      <c r="D459" s="9"/>
      <c r="E459" s="9"/>
      <c r="F459" s="9"/>
      <c r="G459" s="9"/>
      <c r="H459" s="562"/>
      <c r="I459" s="563"/>
      <c r="J459" s="562"/>
      <c r="K459" s="563"/>
      <c r="L459" s="562"/>
      <c r="M459" s="563"/>
      <c r="N459" s="529"/>
      <c r="O459" s="530"/>
      <c r="P459" s="529"/>
      <c r="Q459" s="530"/>
      <c r="R459" s="529"/>
      <c r="S459" s="530"/>
      <c r="T459" s="529"/>
      <c r="U459" s="530"/>
      <c r="V459" s="529"/>
      <c r="W459" s="530"/>
      <c r="X459" s="531"/>
      <c r="Y459" s="532"/>
      <c r="Z459" s="532"/>
      <c r="AA459" s="532"/>
      <c r="AB459" s="532"/>
      <c r="AC459" s="532"/>
      <c r="AD459" s="533"/>
      <c r="AE459" s="16"/>
      <c r="AF459" s="16"/>
      <c r="AG459" s="80"/>
      <c r="AH459" s="17"/>
    </row>
    <row r="460" spans="4:34" ht="15.75" x14ac:dyDescent="0.25">
      <c r="D460" s="9"/>
      <c r="E460" s="9"/>
      <c r="F460" s="9"/>
      <c r="G460" s="9"/>
      <c r="H460" s="529"/>
      <c r="I460" s="530"/>
      <c r="J460" s="529"/>
      <c r="K460" s="530"/>
      <c r="L460" s="529"/>
      <c r="M460" s="530"/>
      <c r="N460" s="529"/>
      <c r="O460" s="530"/>
      <c r="P460" s="529"/>
      <c r="Q460" s="530"/>
      <c r="R460" s="529"/>
      <c r="S460" s="530"/>
      <c r="T460" s="529"/>
      <c r="U460" s="530"/>
      <c r="V460" s="529"/>
      <c r="W460" s="530"/>
      <c r="X460" s="531"/>
      <c r="Y460" s="532"/>
      <c r="Z460" s="532"/>
      <c r="AA460" s="532"/>
      <c r="AB460" s="532"/>
      <c r="AC460" s="532"/>
      <c r="AD460" s="533"/>
      <c r="AE460" s="16"/>
      <c r="AF460" s="16"/>
      <c r="AG460" s="80"/>
      <c r="AH460" s="17"/>
    </row>
    <row r="461" spans="4:34" ht="15.75" x14ac:dyDescent="0.25">
      <c r="D461" s="9"/>
      <c r="E461" s="9"/>
      <c r="F461" s="9"/>
      <c r="G461" s="9"/>
      <c r="H461" s="529"/>
      <c r="I461" s="530"/>
      <c r="J461" s="529"/>
      <c r="K461" s="530"/>
      <c r="L461" s="529"/>
      <c r="M461" s="530"/>
      <c r="N461" s="529"/>
      <c r="O461" s="530"/>
      <c r="P461" s="529"/>
      <c r="Q461" s="530"/>
      <c r="R461" s="529"/>
      <c r="S461" s="530"/>
      <c r="T461" s="529"/>
      <c r="U461" s="530"/>
      <c r="V461" s="529"/>
      <c r="W461" s="530"/>
      <c r="X461" s="531"/>
      <c r="Y461" s="532"/>
      <c r="Z461" s="532"/>
      <c r="AA461" s="532"/>
      <c r="AB461" s="532"/>
      <c r="AC461" s="532"/>
      <c r="AD461" s="533"/>
      <c r="AE461" s="16"/>
      <c r="AF461" s="16"/>
      <c r="AG461" s="80"/>
      <c r="AH461" s="17"/>
    </row>
    <row r="462" spans="4:34" ht="15.75" x14ac:dyDescent="0.25">
      <c r="D462" s="9"/>
      <c r="E462" s="9"/>
      <c r="F462" s="9"/>
      <c r="G462" s="9"/>
      <c r="H462" s="529"/>
      <c r="I462" s="530"/>
      <c r="J462" s="529"/>
      <c r="K462" s="530"/>
      <c r="L462" s="529"/>
      <c r="M462" s="530"/>
      <c r="N462" s="529"/>
      <c r="O462" s="530"/>
      <c r="P462" s="529"/>
      <c r="Q462" s="530"/>
      <c r="R462" s="529"/>
      <c r="S462" s="530"/>
      <c r="T462" s="529"/>
      <c r="U462" s="530"/>
      <c r="V462" s="529"/>
      <c r="W462" s="530"/>
      <c r="X462" s="531"/>
      <c r="Y462" s="532"/>
      <c r="Z462" s="532"/>
      <c r="AA462" s="532"/>
      <c r="AB462" s="532"/>
      <c r="AC462" s="532"/>
      <c r="AD462" s="533"/>
      <c r="AE462" s="16"/>
      <c r="AF462" s="16"/>
      <c r="AG462" s="80"/>
      <c r="AH462" s="17"/>
    </row>
    <row r="463" spans="4:34" ht="16.5" thickBot="1" x14ac:dyDescent="0.3">
      <c r="D463" s="9"/>
      <c r="E463" s="9"/>
      <c r="F463" s="9"/>
      <c r="G463" s="9"/>
      <c r="H463" s="534"/>
      <c r="I463" s="535"/>
      <c r="J463" s="534"/>
      <c r="K463" s="535"/>
      <c r="L463" s="534"/>
      <c r="M463" s="535"/>
      <c r="N463" s="534"/>
      <c r="O463" s="535"/>
      <c r="P463" s="534"/>
      <c r="Q463" s="535"/>
      <c r="R463" s="536"/>
      <c r="S463" s="537"/>
      <c r="T463" s="538" t="s">
        <v>29</v>
      </c>
      <c r="U463" s="539"/>
      <c r="V463" s="539"/>
      <c r="W463" s="540"/>
      <c r="X463" s="541">
        <f>SUM(X453:AD462)</f>
        <v>2190416.67</v>
      </c>
      <c r="Y463" s="542"/>
      <c r="Z463" s="542"/>
      <c r="AA463" s="542"/>
      <c r="AB463" s="542"/>
      <c r="AC463" s="542"/>
      <c r="AD463" s="543"/>
      <c r="AE463" s="9"/>
      <c r="AF463" s="16"/>
      <c r="AG463" s="80"/>
      <c r="AH463" s="17"/>
    </row>
    <row r="464" spans="4:34" ht="15.75" thickBot="1" x14ac:dyDescent="0.3">
      <c r="D464" s="9"/>
      <c r="E464" s="9"/>
      <c r="F464" s="9"/>
      <c r="G464" s="689" t="s">
        <v>30</v>
      </c>
      <c r="H464" s="690"/>
      <c r="I464" s="690"/>
      <c r="J464" s="690"/>
      <c r="K464" s="690"/>
      <c r="L464" s="690"/>
      <c r="M464" s="690"/>
      <c r="N464" s="690"/>
      <c r="O464" s="690"/>
      <c r="P464" s="690"/>
      <c r="Q464" s="690"/>
      <c r="R464" s="691"/>
      <c r="S464" s="22"/>
      <c r="T464" s="544" t="s">
        <v>31</v>
      </c>
      <c r="U464" s="545"/>
      <c r="V464" s="545"/>
      <c r="W464" s="545"/>
      <c r="X464" s="545"/>
      <c r="Y464" s="545"/>
      <c r="Z464" s="545"/>
      <c r="AA464" s="545"/>
      <c r="AB464" s="545"/>
      <c r="AC464" s="545"/>
      <c r="AD464" s="545"/>
      <c r="AE464" s="546"/>
      <c r="AF464" s="16"/>
      <c r="AG464" s="80"/>
      <c r="AH464" s="17"/>
    </row>
    <row r="465" spans="4:34" x14ac:dyDescent="0.25">
      <c r="D465" s="8"/>
      <c r="E465" s="8"/>
      <c r="F465" s="8"/>
      <c r="G465" s="547"/>
      <c r="H465" s="548"/>
      <c r="I465" s="548"/>
      <c r="J465" s="548"/>
      <c r="K465" s="548"/>
      <c r="L465" s="548"/>
      <c r="M465" s="548"/>
      <c r="N465" s="548"/>
      <c r="O465" s="548"/>
      <c r="P465" s="548"/>
      <c r="Q465" s="548"/>
      <c r="R465" s="549"/>
      <c r="S465" s="80"/>
      <c r="T465" s="547"/>
      <c r="U465" s="548"/>
      <c r="V465" s="548"/>
      <c r="W465" s="548"/>
      <c r="X465" s="548"/>
      <c r="Y465" s="548"/>
      <c r="Z465" s="548"/>
      <c r="AA465" s="548"/>
      <c r="AB465" s="548"/>
      <c r="AC465" s="548"/>
      <c r="AD465" s="548"/>
      <c r="AE465" s="549"/>
      <c r="AF465" s="15"/>
      <c r="AG465" s="80"/>
      <c r="AH465" s="17"/>
    </row>
    <row r="466" spans="4:34" x14ac:dyDescent="0.25">
      <c r="D466" s="8"/>
      <c r="E466" s="8"/>
      <c r="F466" s="8"/>
      <c r="G466" s="550"/>
      <c r="H466" s="551"/>
      <c r="I466" s="551"/>
      <c r="J466" s="551"/>
      <c r="K466" s="551"/>
      <c r="L466" s="551"/>
      <c r="M466" s="551"/>
      <c r="N466" s="551"/>
      <c r="O466" s="551"/>
      <c r="P466" s="551"/>
      <c r="Q466" s="551"/>
      <c r="R466" s="552"/>
      <c r="S466" s="80"/>
      <c r="T466" s="550"/>
      <c r="U466" s="551"/>
      <c r="V466" s="551"/>
      <c r="W466" s="551"/>
      <c r="X466" s="551"/>
      <c r="Y466" s="551"/>
      <c r="Z466" s="551"/>
      <c r="AA466" s="551"/>
      <c r="AB466" s="551"/>
      <c r="AC466" s="551"/>
      <c r="AD466" s="551"/>
      <c r="AE466" s="552"/>
      <c r="AF466" s="15"/>
      <c r="AG466" s="80"/>
      <c r="AH466" s="17"/>
    </row>
    <row r="467" spans="4:34" x14ac:dyDescent="0.25">
      <c r="D467" s="8"/>
      <c r="E467" s="8"/>
      <c r="F467" s="8"/>
      <c r="G467" s="550"/>
      <c r="H467" s="551"/>
      <c r="I467" s="551"/>
      <c r="J467" s="551"/>
      <c r="K467" s="551"/>
      <c r="L467" s="551"/>
      <c r="M467" s="551"/>
      <c r="N467" s="551"/>
      <c r="O467" s="551"/>
      <c r="P467" s="551"/>
      <c r="Q467" s="551"/>
      <c r="R467" s="552"/>
      <c r="S467" s="80"/>
      <c r="T467" s="550"/>
      <c r="U467" s="551"/>
      <c r="V467" s="551"/>
      <c r="W467" s="551"/>
      <c r="X467" s="551"/>
      <c r="Y467" s="551"/>
      <c r="Z467" s="551"/>
      <c r="AA467" s="551"/>
      <c r="AB467" s="551"/>
      <c r="AC467" s="551"/>
      <c r="AD467" s="551"/>
      <c r="AE467" s="552"/>
      <c r="AF467" s="15"/>
      <c r="AG467" s="80"/>
      <c r="AH467" s="17"/>
    </row>
    <row r="468" spans="4:34" ht="15.75" thickBot="1" x14ac:dyDescent="0.3">
      <c r="D468" s="8"/>
      <c r="E468" s="8"/>
      <c r="F468" s="8"/>
      <c r="G468" s="553"/>
      <c r="H468" s="554"/>
      <c r="I468" s="554"/>
      <c r="J468" s="554"/>
      <c r="K468" s="554"/>
      <c r="L468" s="554"/>
      <c r="M468" s="554"/>
      <c r="N468" s="554"/>
      <c r="O468" s="554"/>
      <c r="P468" s="554"/>
      <c r="Q468" s="554"/>
      <c r="R468" s="555"/>
      <c r="S468" s="80"/>
      <c r="T468" s="553"/>
      <c r="U468" s="554"/>
      <c r="V468" s="554"/>
      <c r="W468" s="554"/>
      <c r="X468" s="554"/>
      <c r="Y468" s="554"/>
      <c r="Z468" s="554"/>
      <c r="AA468" s="554"/>
      <c r="AB468" s="554"/>
      <c r="AC468" s="554"/>
      <c r="AD468" s="554"/>
      <c r="AE468" s="555"/>
      <c r="AF468" s="15"/>
      <c r="AG468" s="80"/>
      <c r="AH468" s="17"/>
    </row>
    <row r="469" spans="4:34" ht="15.75" thickBot="1" x14ac:dyDescent="0.3">
      <c r="D469" s="8"/>
      <c r="E469" s="8"/>
      <c r="F469" s="8"/>
      <c r="G469" s="553" t="s">
        <v>32</v>
      </c>
      <c r="H469" s="554"/>
      <c r="I469" s="554"/>
      <c r="J469" s="692">
        <v>44181</v>
      </c>
      <c r="K469" s="692"/>
      <c r="L469" s="692"/>
      <c r="M469" s="692"/>
      <c r="N469" s="692"/>
      <c r="O469" s="692"/>
      <c r="P469" s="692"/>
      <c r="Q469" s="692"/>
      <c r="R469" s="693"/>
      <c r="S469" s="80"/>
      <c r="T469" s="517" t="s">
        <v>32</v>
      </c>
      <c r="U469" s="518"/>
      <c r="V469" s="518"/>
      <c r="W469" s="521"/>
      <c r="X469" s="521"/>
      <c r="Y469" s="521"/>
      <c r="Z469" s="521"/>
      <c r="AA469" s="521"/>
      <c r="AB469" s="521"/>
      <c r="AC469" s="521"/>
      <c r="AD469" s="521"/>
      <c r="AE469" s="522"/>
      <c r="AF469" s="15"/>
      <c r="AG469" s="80"/>
      <c r="AH469" s="17"/>
    </row>
    <row r="470" spans="4:34" ht="15.75" thickBot="1" x14ac:dyDescent="0.3">
      <c r="D470" s="8"/>
      <c r="E470" s="8"/>
      <c r="F470" s="8"/>
      <c r="G470" s="523" t="s">
        <v>33</v>
      </c>
      <c r="H470" s="524"/>
      <c r="I470" s="524"/>
      <c r="J470" s="524"/>
      <c r="K470" s="524"/>
      <c r="L470" s="524"/>
      <c r="M470" s="524"/>
      <c r="N470" s="524"/>
      <c r="O470" s="524"/>
      <c r="P470" s="524"/>
      <c r="Q470" s="524"/>
      <c r="R470" s="525"/>
      <c r="T470" s="523" t="s">
        <v>34</v>
      </c>
      <c r="U470" s="524"/>
      <c r="V470" s="524"/>
      <c r="W470" s="524"/>
      <c r="X470" s="524"/>
      <c r="Y470" s="524"/>
      <c r="Z470" s="524"/>
      <c r="AA470" s="524"/>
      <c r="AB470" s="524"/>
      <c r="AC470" s="524"/>
      <c r="AD470" s="524"/>
      <c r="AE470" s="525"/>
      <c r="AF470" s="15"/>
      <c r="AG470" s="80"/>
      <c r="AH470" s="17"/>
    </row>
    <row r="471" spans="4:34" x14ac:dyDescent="0.25">
      <c r="D471" s="8"/>
      <c r="E471" s="8"/>
      <c r="F471" s="8"/>
      <c r="G471" s="526"/>
      <c r="H471" s="527"/>
      <c r="I471" s="527"/>
      <c r="J471" s="527"/>
      <c r="K471" s="527"/>
      <c r="L471" s="527"/>
      <c r="M471" s="527"/>
      <c r="N471" s="527"/>
      <c r="O471" s="527"/>
      <c r="P471" s="527"/>
      <c r="Q471" s="527"/>
      <c r="R471" s="528"/>
      <c r="T471" s="526"/>
      <c r="U471" s="527"/>
      <c r="V471" s="527"/>
      <c r="W471" s="527"/>
      <c r="X471" s="527"/>
      <c r="Y471" s="527"/>
      <c r="Z471" s="527"/>
      <c r="AA471" s="527"/>
      <c r="AB471" s="527"/>
      <c r="AC471" s="527"/>
      <c r="AD471" s="527"/>
      <c r="AE471" s="528"/>
      <c r="AF471" s="15"/>
      <c r="AH471" s="17"/>
    </row>
    <row r="472" spans="4:34" x14ac:dyDescent="0.25">
      <c r="D472" s="8"/>
      <c r="E472" s="8"/>
      <c r="F472" s="8"/>
      <c r="G472" s="556"/>
      <c r="H472" s="557"/>
      <c r="I472" s="557"/>
      <c r="J472" s="557"/>
      <c r="K472" s="557"/>
      <c r="L472" s="557"/>
      <c r="M472" s="557"/>
      <c r="N472" s="557"/>
      <c r="O472" s="557"/>
      <c r="P472" s="557"/>
      <c r="Q472" s="557"/>
      <c r="R472" s="558"/>
      <c r="T472" s="556"/>
      <c r="U472" s="557"/>
      <c r="V472" s="557"/>
      <c r="W472" s="557"/>
      <c r="X472" s="557"/>
      <c r="Y472" s="557"/>
      <c r="Z472" s="557"/>
      <c r="AA472" s="557"/>
      <c r="AB472" s="557"/>
      <c r="AC472" s="557"/>
      <c r="AD472" s="557"/>
      <c r="AE472" s="558"/>
      <c r="AF472" s="8"/>
      <c r="AH472" s="17"/>
    </row>
    <row r="473" spans="4:34" x14ac:dyDescent="0.25">
      <c r="D473" s="8"/>
      <c r="E473" s="8"/>
      <c r="F473" s="8"/>
      <c r="G473" s="556"/>
      <c r="H473" s="557"/>
      <c r="I473" s="557"/>
      <c r="J473" s="557"/>
      <c r="K473" s="557"/>
      <c r="L473" s="557"/>
      <c r="M473" s="557"/>
      <c r="N473" s="557"/>
      <c r="O473" s="557"/>
      <c r="P473" s="557"/>
      <c r="Q473" s="557"/>
      <c r="R473" s="558"/>
      <c r="T473" s="556"/>
      <c r="U473" s="557"/>
      <c r="V473" s="557"/>
      <c r="W473" s="557"/>
      <c r="X473" s="557"/>
      <c r="Y473" s="557"/>
      <c r="Z473" s="557"/>
      <c r="AA473" s="557"/>
      <c r="AB473" s="557"/>
      <c r="AC473" s="557"/>
      <c r="AD473" s="557"/>
      <c r="AE473" s="558"/>
      <c r="AF473" s="8"/>
      <c r="AH473" s="17"/>
    </row>
    <row r="474" spans="4:34" ht="15.75" thickBot="1" x14ac:dyDescent="0.3">
      <c r="D474" s="8"/>
      <c r="E474" s="8"/>
      <c r="F474" s="8"/>
      <c r="G474" s="559"/>
      <c r="H474" s="560"/>
      <c r="I474" s="560"/>
      <c r="J474" s="560"/>
      <c r="K474" s="560"/>
      <c r="L474" s="560"/>
      <c r="M474" s="560"/>
      <c r="N474" s="560"/>
      <c r="O474" s="560"/>
      <c r="P474" s="560"/>
      <c r="Q474" s="560"/>
      <c r="R474" s="561"/>
      <c r="T474" s="559"/>
      <c r="U474" s="560"/>
      <c r="V474" s="560"/>
      <c r="W474" s="560"/>
      <c r="X474" s="560"/>
      <c r="Y474" s="560"/>
      <c r="Z474" s="560"/>
      <c r="AA474" s="560"/>
      <c r="AB474" s="560"/>
      <c r="AC474" s="560"/>
      <c r="AD474" s="560"/>
      <c r="AE474" s="561"/>
      <c r="AF474" s="8"/>
      <c r="AH474" s="17"/>
    </row>
    <row r="475" spans="4:34" ht="15.75" thickBot="1" x14ac:dyDescent="0.3">
      <c r="D475" s="8"/>
      <c r="E475" s="8"/>
      <c r="F475" s="80"/>
      <c r="G475" s="517" t="s">
        <v>32</v>
      </c>
      <c r="H475" s="518"/>
      <c r="I475" s="518"/>
      <c r="J475" s="521"/>
      <c r="K475" s="521"/>
      <c r="L475" s="521"/>
      <c r="M475" s="521"/>
      <c r="N475" s="521"/>
      <c r="O475" s="521"/>
      <c r="P475" s="521"/>
      <c r="Q475" s="521"/>
      <c r="R475" s="522"/>
      <c r="T475" s="517" t="s">
        <v>32</v>
      </c>
      <c r="U475" s="518"/>
      <c r="V475" s="518"/>
      <c r="W475" s="521"/>
      <c r="X475" s="521"/>
      <c r="Y475" s="521"/>
      <c r="Z475" s="521"/>
      <c r="AA475" s="521"/>
      <c r="AB475" s="521"/>
      <c r="AC475" s="521"/>
      <c r="AD475" s="521"/>
      <c r="AE475" s="522"/>
      <c r="AF475" s="8"/>
      <c r="AH475" s="17"/>
    </row>
    <row r="476" spans="4:34" x14ac:dyDescent="0.25">
      <c r="AH476" s="17"/>
    </row>
    <row r="477" spans="4:34" x14ac:dyDescent="0.25">
      <c r="D477" s="8"/>
      <c r="E477" s="8"/>
      <c r="F477" s="8"/>
      <c r="G477" s="557"/>
      <c r="H477" s="557"/>
      <c r="I477" s="557"/>
      <c r="J477" s="557"/>
      <c r="K477" s="557"/>
      <c r="L477" s="557"/>
      <c r="M477" s="557"/>
      <c r="N477" s="557"/>
      <c r="O477" s="557"/>
      <c r="P477" s="557"/>
      <c r="Q477" s="557"/>
      <c r="R477" s="557"/>
      <c r="S477" s="17"/>
      <c r="T477" s="557"/>
      <c r="U477" s="557"/>
      <c r="V477" s="557"/>
      <c r="W477" s="557"/>
      <c r="X477" s="557"/>
      <c r="Y477" s="557"/>
      <c r="Z477" s="557"/>
      <c r="AA477" s="557"/>
      <c r="AB477" s="557"/>
      <c r="AC477" s="557"/>
      <c r="AD477" s="557"/>
      <c r="AE477" s="557"/>
      <c r="AF477" s="8"/>
      <c r="AG477" s="17"/>
      <c r="AH477" s="17"/>
    </row>
    <row r="478" spans="4:34" x14ac:dyDescent="0.25">
      <c r="D478" s="8"/>
      <c r="E478" s="8"/>
      <c r="F478" s="80"/>
      <c r="G478" s="551"/>
      <c r="H478" s="551"/>
      <c r="I478" s="551"/>
      <c r="J478" s="645"/>
      <c r="K478" s="645"/>
      <c r="L478" s="645"/>
      <c r="M478" s="645"/>
      <c r="N478" s="645"/>
      <c r="O478" s="645"/>
      <c r="P478" s="645"/>
      <c r="Q478" s="645"/>
      <c r="R478" s="645"/>
      <c r="S478" s="17"/>
      <c r="T478" s="551"/>
      <c r="U478" s="551"/>
      <c r="V478" s="551"/>
      <c r="W478" s="645"/>
      <c r="X478" s="645"/>
      <c r="Y478" s="645"/>
      <c r="Z478" s="645"/>
      <c r="AA478" s="645"/>
      <c r="AB478" s="645"/>
      <c r="AC478" s="645"/>
      <c r="AD478" s="645"/>
      <c r="AE478" s="645"/>
      <c r="AF478" s="8"/>
      <c r="AG478" s="17"/>
      <c r="AH478" s="17"/>
    </row>
    <row r="479" spans="4:34" x14ac:dyDescent="0.25">
      <c r="D479" s="96"/>
      <c r="E479" s="620" t="s">
        <v>36</v>
      </c>
      <c r="F479" s="620"/>
      <c r="G479" s="620"/>
      <c r="H479" s="620"/>
      <c r="I479" s="620"/>
      <c r="J479" s="620"/>
      <c r="K479" s="620"/>
      <c r="L479" s="620"/>
      <c r="M479" s="620"/>
      <c r="N479" s="620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8"/>
      <c r="Z479" s="9"/>
      <c r="AA479" s="9"/>
      <c r="AB479" s="9"/>
      <c r="AC479" s="9"/>
      <c r="AD479" s="9"/>
      <c r="AE479" s="9"/>
      <c r="AF479" s="9"/>
      <c r="AH479" s="17"/>
    </row>
    <row r="480" spans="4:34" ht="15.75" x14ac:dyDescent="0.25">
      <c r="D480" s="90"/>
      <c r="E480" s="620" t="s">
        <v>0</v>
      </c>
      <c r="F480" s="620"/>
      <c r="G480" s="620"/>
      <c r="H480" s="620"/>
      <c r="I480" s="620"/>
      <c r="J480" s="620"/>
      <c r="K480" s="620"/>
      <c r="L480" s="620"/>
      <c r="M480" s="620"/>
      <c r="N480" s="620"/>
      <c r="O480" s="10"/>
      <c r="P480" s="89"/>
      <c r="Q480" s="89"/>
      <c r="R480" s="89"/>
      <c r="S480" s="89"/>
      <c r="T480" s="89"/>
      <c r="U480" s="89"/>
      <c r="V480" s="89"/>
      <c r="W480" s="9"/>
      <c r="X480" s="9"/>
      <c r="Y480" s="8"/>
      <c r="Z480" s="9"/>
      <c r="AA480" s="9"/>
      <c r="AB480" s="9"/>
      <c r="AC480" s="9"/>
      <c r="AD480" s="9"/>
      <c r="AE480" s="9"/>
      <c r="AF480" s="9"/>
      <c r="AG480" s="18"/>
      <c r="AH480" s="17"/>
    </row>
    <row r="481" spans="4:34" ht="15.75" x14ac:dyDescent="0.25">
      <c r="D481" s="620" t="s">
        <v>1</v>
      </c>
      <c r="E481" s="620"/>
      <c r="F481" s="620"/>
      <c r="G481" s="620"/>
      <c r="H481" s="620"/>
      <c r="I481" s="620"/>
      <c r="J481" s="620"/>
      <c r="K481" s="620"/>
      <c r="L481" s="620"/>
      <c r="M481" s="620"/>
      <c r="N481" s="620"/>
      <c r="O481" s="10"/>
      <c r="P481" s="11"/>
      <c r="Q481" s="11"/>
      <c r="R481" s="8"/>
      <c r="S481" s="80"/>
      <c r="T481" s="80"/>
      <c r="U481" s="80"/>
      <c r="V481" s="583" t="s">
        <v>2</v>
      </c>
      <c r="W481" s="583"/>
      <c r="X481" s="583"/>
      <c r="Y481" s="2" t="s">
        <v>84</v>
      </c>
      <c r="Z481" s="96" t="s">
        <v>46</v>
      </c>
      <c r="AA481" s="676" t="s">
        <v>108</v>
      </c>
      <c r="AB481" s="676"/>
      <c r="AC481" s="676"/>
      <c r="AD481" s="96" t="s">
        <v>3</v>
      </c>
      <c r="AE481" s="684">
        <v>2020</v>
      </c>
      <c r="AF481" s="684"/>
      <c r="AG481" s="18"/>
      <c r="AH481" s="17"/>
    </row>
    <row r="482" spans="4:34" ht="15.75" x14ac:dyDescent="0.25">
      <c r="D482" s="620" t="s">
        <v>4</v>
      </c>
      <c r="E482" s="620"/>
      <c r="F482" s="620"/>
      <c r="G482" s="620"/>
      <c r="H482" s="620"/>
      <c r="I482" s="620"/>
      <c r="J482" s="620"/>
      <c r="K482" s="620"/>
      <c r="L482" s="620"/>
      <c r="M482" s="620"/>
      <c r="N482" s="620"/>
      <c r="O482" s="10"/>
      <c r="P482" s="89"/>
      <c r="Q482" s="92"/>
      <c r="R482" s="92"/>
      <c r="S482" s="92"/>
      <c r="T482" s="92"/>
      <c r="U482" s="92"/>
      <c r="V482" s="92"/>
      <c r="W482" s="92"/>
      <c r="X482" s="92"/>
      <c r="Y482" s="97"/>
      <c r="Z482" s="96"/>
      <c r="AA482" s="16"/>
      <c r="AB482" s="16"/>
      <c r="AC482" s="16"/>
      <c r="AD482" s="16"/>
      <c r="AE482" s="16"/>
      <c r="AF482" s="16"/>
      <c r="AG482" s="18"/>
      <c r="AH482" s="17"/>
    </row>
    <row r="483" spans="4:34" ht="15.75" x14ac:dyDescent="0.25">
      <c r="D483" s="623" t="s">
        <v>5</v>
      </c>
      <c r="E483" s="623"/>
      <c r="F483" s="623"/>
      <c r="G483" s="623"/>
      <c r="H483" s="623"/>
      <c r="I483" s="623"/>
      <c r="J483" s="623"/>
      <c r="K483" s="623"/>
      <c r="L483" s="623"/>
      <c r="M483" s="623"/>
      <c r="N483" s="623"/>
      <c r="O483" s="10"/>
      <c r="P483" s="89"/>
      <c r="Q483" s="89"/>
      <c r="R483" s="89"/>
      <c r="S483" s="89"/>
      <c r="T483" s="89"/>
      <c r="U483" s="89"/>
      <c r="V483" s="89"/>
      <c r="W483" s="9"/>
      <c r="X483" s="9"/>
      <c r="Y483" s="8"/>
      <c r="Z483" s="9"/>
      <c r="AA483" s="9"/>
      <c r="AB483" s="9"/>
      <c r="AC483" s="9"/>
      <c r="AD483" s="9"/>
      <c r="AE483" s="9"/>
      <c r="AF483" s="9"/>
      <c r="AG483" s="18"/>
      <c r="AH483" s="17"/>
    </row>
    <row r="484" spans="4:34" ht="18" x14ac:dyDescent="0.25">
      <c r="D484" s="633"/>
      <c r="E484" s="633"/>
      <c r="F484" s="633"/>
      <c r="G484" s="633"/>
      <c r="H484" s="633"/>
      <c r="I484" s="633"/>
      <c r="J484" s="633"/>
      <c r="K484" s="633"/>
      <c r="L484" s="633"/>
      <c r="M484" s="633"/>
      <c r="N484" s="633"/>
      <c r="O484" s="624" t="s">
        <v>6</v>
      </c>
      <c r="P484" s="624"/>
      <c r="Q484" s="624"/>
      <c r="R484" s="624"/>
      <c r="S484" s="624"/>
      <c r="T484" s="624"/>
      <c r="U484" s="624"/>
      <c r="V484" s="624"/>
      <c r="W484" s="624"/>
      <c r="X484" s="624"/>
      <c r="Y484" s="829" t="s">
        <v>139</v>
      </c>
      <c r="Z484" s="829"/>
      <c r="AA484" s="829"/>
      <c r="AB484" s="13"/>
      <c r="AC484" s="13"/>
      <c r="AD484" s="13"/>
      <c r="AE484" s="13"/>
      <c r="AF484" s="13"/>
      <c r="AG484" s="18"/>
      <c r="AH484" s="17"/>
    </row>
    <row r="485" spans="4:34" ht="15.75" x14ac:dyDescent="0.25">
      <c r="D485" s="612"/>
      <c r="E485" s="612"/>
      <c r="F485" s="612"/>
      <c r="G485" s="612"/>
      <c r="H485" s="612"/>
      <c r="I485" s="612"/>
      <c r="J485" s="612"/>
      <c r="K485" s="612"/>
      <c r="L485" s="612"/>
      <c r="M485" s="612"/>
      <c r="N485" s="612"/>
      <c r="O485" s="14"/>
      <c r="P485" s="14"/>
      <c r="Q485" s="80"/>
      <c r="R485" s="80"/>
      <c r="S485" s="87"/>
      <c r="T485" s="11"/>
      <c r="U485" s="11"/>
      <c r="V485" s="9"/>
      <c r="W485" s="9"/>
      <c r="X485" s="9"/>
      <c r="Y485" s="8"/>
      <c r="Z485" s="9"/>
      <c r="AA485" s="9"/>
      <c r="AB485" s="9"/>
      <c r="AC485" s="9"/>
      <c r="AD485" s="9"/>
      <c r="AE485" s="9"/>
      <c r="AF485" s="9"/>
      <c r="AG485" s="18"/>
      <c r="AH485" s="17"/>
    </row>
    <row r="486" spans="4:34" ht="15.75" x14ac:dyDescent="0.25"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23"/>
      <c r="U486" s="23"/>
      <c r="V486" s="613" t="s">
        <v>7</v>
      </c>
      <c r="W486" s="613"/>
      <c r="X486" s="613"/>
      <c r="Y486" s="613"/>
      <c r="Z486" s="613"/>
      <c r="AA486" s="701">
        <f>+X515</f>
        <v>273016383.54000002</v>
      </c>
      <c r="AB486" s="701"/>
      <c r="AC486" s="701"/>
      <c r="AD486" s="701"/>
      <c r="AE486" s="701"/>
      <c r="AF486" s="701"/>
      <c r="AG486" s="18"/>
      <c r="AH486" s="17"/>
    </row>
    <row r="487" spans="4:34" ht="15.75" x14ac:dyDescent="0.25">
      <c r="D487" s="615" t="s">
        <v>8</v>
      </c>
      <c r="E487" s="615"/>
      <c r="F487" s="615"/>
      <c r="G487" s="615"/>
      <c r="H487" s="615"/>
      <c r="I487" s="616" t="s">
        <v>9</v>
      </c>
      <c r="J487" s="616"/>
      <c r="K487" s="616"/>
      <c r="L487" s="616"/>
      <c r="M487" s="616"/>
      <c r="N487" s="616"/>
      <c r="O487" s="616"/>
      <c r="P487" s="616"/>
      <c r="Q487" s="616"/>
      <c r="R487" s="92"/>
      <c r="S487" s="92"/>
      <c r="T487" s="92"/>
      <c r="U487" s="92"/>
      <c r="V487" s="9"/>
      <c r="W487" s="9"/>
      <c r="X487" s="9"/>
      <c r="Y487" s="8"/>
      <c r="Z487" s="8"/>
      <c r="AA487" s="8"/>
      <c r="AB487" s="9"/>
      <c r="AC487" s="9"/>
      <c r="AD487" s="9"/>
      <c r="AE487" s="9"/>
      <c r="AF487" s="9"/>
      <c r="AG487" s="18"/>
      <c r="AH487" s="17"/>
    </row>
    <row r="488" spans="4:34" ht="18" x14ac:dyDescent="0.25">
      <c r="D488" s="617" t="s">
        <v>10</v>
      </c>
      <c r="E488" s="617"/>
      <c r="F488" s="617"/>
      <c r="G488" s="617"/>
      <c r="H488" s="617"/>
      <c r="I488" s="617"/>
      <c r="J488" s="617"/>
      <c r="K488" s="662" t="s">
        <v>74</v>
      </c>
      <c r="L488" s="662"/>
      <c r="M488" s="662"/>
      <c r="N488" s="662"/>
      <c r="O488" s="662"/>
      <c r="P488" s="662"/>
      <c r="Q488" s="662"/>
      <c r="R488" s="662"/>
      <c r="S488" s="662"/>
      <c r="T488" s="662"/>
      <c r="U488" s="662"/>
      <c r="V488" s="662"/>
      <c r="W488" s="662"/>
      <c r="X488" s="662"/>
      <c r="Y488" s="551" t="s">
        <v>11</v>
      </c>
      <c r="Z488" s="551"/>
      <c r="AA488" s="551"/>
      <c r="AB488" s="551"/>
      <c r="AC488" s="619"/>
      <c r="AD488" s="619"/>
      <c r="AE488" s="619"/>
      <c r="AF488" s="619"/>
      <c r="AG488" s="18"/>
      <c r="AH488" s="17"/>
    </row>
    <row r="489" spans="4:34" ht="15.75" x14ac:dyDescent="0.25">
      <c r="D489" s="617" t="s">
        <v>12</v>
      </c>
      <c r="E489" s="617"/>
      <c r="F489" s="617"/>
      <c r="G489" s="617"/>
      <c r="H489" s="617"/>
      <c r="I489" s="551"/>
      <c r="J489" s="551"/>
      <c r="K489" s="551"/>
      <c r="L489" s="551"/>
      <c r="M489" s="551"/>
      <c r="N489" s="551"/>
      <c r="O489" s="551"/>
      <c r="P489" s="551"/>
      <c r="Q489" s="551"/>
      <c r="R489" s="551"/>
      <c r="S489" s="551"/>
      <c r="T489" s="551"/>
      <c r="U489" s="551"/>
      <c r="V489" s="551"/>
      <c r="W489" s="551"/>
      <c r="X489" s="80"/>
      <c r="Y489" s="551" t="s">
        <v>11</v>
      </c>
      <c r="Z489" s="551"/>
      <c r="AA489" s="551"/>
      <c r="AB489" s="551"/>
      <c r="AC489" s="619"/>
      <c r="AD489" s="619"/>
      <c r="AE489" s="619"/>
      <c r="AF489" s="619"/>
      <c r="AG489" s="18"/>
      <c r="AH489" s="17"/>
    </row>
    <row r="490" spans="4:34" ht="15.75" x14ac:dyDescent="0.25">
      <c r="D490" s="583" t="s">
        <v>13</v>
      </c>
      <c r="E490" s="583"/>
      <c r="F490" s="583"/>
      <c r="G490" s="583"/>
      <c r="H490" s="583"/>
      <c r="I490" s="700" t="s">
        <v>140</v>
      </c>
      <c r="J490" s="700"/>
      <c r="K490" s="700"/>
      <c r="L490" s="700"/>
      <c r="M490" s="700"/>
      <c r="N490" s="700"/>
      <c r="O490" s="700"/>
      <c r="P490" s="700"/>
      <c r="Q490" s="700"/>
      <c r="R490" s="700"/>
      <c r="S490" s="700"/>
      <c r="T490" s="700"/>
      <c r="U490" s="700"/>
      <c r="V490" s="700"/>
      <c r="W490" s="700"/>
      <c r="X490" s="700"/>
      <c r="Y490" s="700"/>
      <c r="Z490" s="700"/>
      <c r="AA490" s="700"/>
      <c r="AB490" s="700"/>
      <c r="AC490" s="700"/>
      <c r="AD490" s="700"/>
      <c r="AE490" s="700"/>
      <c r="AF490" s="700"/>
      <c r="AG490" s="18"/>
      <c r="AH490" s="17"/>
    </row>
    <row r="491" spans="4:34" ht="15.75" x14ac:dyDescent="0.25">
      <c r="D491" s="551" t="s">
        <v>14</v>
      </c>
      <c r="E491" s="551"/>
      <c r="F491" s="551"/>
      <c r="G491" s="551"/>
      <c r="H491" s="551"/>
      <c r="I491" s="835" t="s">
        <v>86</v>
      </c>
      <c r="J491" s="835"/>
      <c r="K491" s="835"/>
      <c r="L491" s="835"/>
      <c r="M491" s="835"/>
      <c r="N491" s="835"/>
      <c r="O491" s="835"/>
      <c r="P491" s="835"/>
      <c r="Q491" s="835"/>
      <c r="R491" s="835"/>
      <c r="S491" s="835"/>
      <c r="T491" s="835"/>
      <c r="U491" s="835"/>
      <c r="V491" s="835"/>
      <c r="W491" s="835"/>
      <c r="X491" s="835"/>
      <c r="Y491" s="835"/>
      <c r="Z491" s="835"/>
      <c r="AA491" s="835"/>
      <c r="AB491" s="835"/>
      <c r="AC491" s="835"/>
      <c r="AD491" s="835"/>
      <c r="AE491" s="835"/>
      <c r="AF491" s="835"/>
      <c r="AG491" s="18"/>
      <c r="AH491" s="17"/>
    </row>
    <row r="492" spans="4:34" ht="15.75" x14ac:dyDescent="0.25">
      <c r="D492" s="85"/>
      <c r="E492" s="80"/>
      <c r="F492" s="80"/>
      <c r="G492" s="80"/>
      <c r="H492" s="80"/>
      <c r="I492" s="835"/>
      <c r="J492" s="835"/>
      <c r="K492" s="835"/>
      <c r="L492" s="835"/>
      <c r="M492" s="835"/>
      <c r="N492" s="835"/>
      <c r="O492" s="835"/>
      <c r="P492" s="835"/>
      <c r="Q492" s="835"/>
      <c r="R492" s="835"/>
      <c r="S492" s="835"/>
      <c r="T492" s="835"/>
      <c r="U492" s="835"/>
      <c r="V492" s="835"/>
      <c r="W492" s="835"/>
      <c r="X492" s="835"/>
      <c r="Y492" s="835"/>
      <c r="Z492" s="835"/>
      <c r="AA492" s="835"/>
      <c r="AB492" s="835"/>
      <c r="AC492" s="835"/>
      <c r="AD492" s="835"/>
      <c r="AE492" s="835"/>
      <c r="AF492" s="835"/>
      <c r="AG492" s="18"/>
      <c r="AH492" s="17"/>
    </row>
    <row r="493" spans="4:34" ht="15.75" x14ac:dyDescent="0.25">
      <c r="D493" s="89"/>
      <c r="E493" s="89"/>
      <c r="F493" s="89"/>
      <c r="G493" s="89"/>
      <c r="H493" s="89"/>
      <c r="I493" s="89"/>
      <c r="J493" s="89"/>
      <c r="K493" s="89"/>
      <c r="L493" s="574"/>
      <c r="M493" s="574"/>
      <c r="N493" s="574"/>
      <c r="O493" s="574"/>
      <c r="P493" s="574"/>
      <c r="Q493" s="574"/>
      <c r="R493" s="574"/>
      <c r="S493" s="574"/>
      <c r="T493" s="574"/>
      <c r="U493" s="574"/>
      <c r="V493" s="574"/>
      <c r="W493" s="574"/>
      <c r="X493" s="574"/>
      <c r="Y493" s="574"/>
      <c r="Z493" s="88"/>
      <c r="AA493" s="575"/>
      <c r="AB493" s="575"/>
      <c r="AC493" s="575"/>
      <c r="AD493" s="575"/>
      <c r="AE493" s="575"/>
      <c r="AF493" s="575"/>
      <c r="AG493" s="18"/>
      <c r="AH493" s="17"/>
    </row>
    <row r="494" spans="4:34" ht="15.75" x14ac:dyDescent="0.25">
      <c r="D494" s="586" t="s">
        <v>15</v>
      </c>
      <c r="E494" s="586"/>
      <c r="F494" s="586"/>
      <c r="G494" s="586"/>
      <c r="H494" s="586"/>
      <c r="I494" s="586"/>
      <c r="J494" s="586"/>
      <c r="K494" s="586"/>
      <c r="L494" s="586"/>
      <c r="M494" s="586"/>
      <c r="N494" s="586"/>
      <c r="O494" s="586"/>
      <c r="P494" s="586"/>
      <c r="Q494" s="586"/>
      <c r="R494" s="586"/>
      <c r="S494" s="586"/>
      <c r="T494" s="586"/>
      <c r="U494" s="586"/>
      <c r="V494" s="586"/>
      <c r="W494" s="586"/>
      <c r="X494" s="586"/>
      <c r="Y494" s="586"/>
      <c r="Z494" s="586"/>
      <c r="AA494" s="586"/>
      <c r="AB494" s="586"/>
      <c r="AC494" s="586"/>
      <c r="AD494" s="586"/>
      <c r="AE494" s="586"/>
      <c r="AF494" s="586"/>
      <c r="AG494" s="18"/>
      <c r="AH494" s="17"/>
    </row>
    <row r="495" spans="4:34" ht="15.75" x14ac:dyDescent="0.25">
      <c r="D495" s="9"/>
      <c r="E495" s="587" t="s">
        <v>50</v>
      </c>
      <c r="F495" s="587"/>
      <c r="G495" s="587"/>
      <c r="H495" s="588" t="s">
        <v>51</v>
      </c>
      <c r="I495" s="588"/>
      <c r="J495" s="588"/>
      <c r="K495" s="587" t="s">
        <v>52</v>
      </c>
      <c r="L495" s="587"/>
      <c r="M495" s="587"/>
      <c r="N495" s="587" t="s">
        <v>53</v>
      </c>
      <c r="O495" s="587"/>
      <c r="P495" s="587"/>
      <c r="Q495" s="589" t="s">
        <v>54</v>
      </c>
      <c r="R495" s="589"/>
      <c r="S495" s="589"/>
      <c r="T495" s="589"/>
      <c r="U495" s="92"/>
      <c r="V495" s="590"/>
      <c r="W495" s="590"/>
      <c r="X495" s="590"/>
      <c r="Y495" s="80"/>
      <c r="Z495" s="80"/>
      <c r="AA495" s="591" t="s">
        <v>17</v>
      </c>
      <c r="AB495" s="591"/>
      <c r="AC495" s="591"/>
      <c r="AD495" s="591"/>
      <c r="AE495" s="591"/>
      <c r="AF495" s="591"/>
      <c r="AG495" s="18"/>
      <c r="AH495" s="17"/>
    </row>
    <row r="496" spans="4:34" ht="15.75" x14ac:dyDescent="0.25">
      <c r="D496" s="8"/>
      <c r="E496" s="592"/>
      <c r="F496" s="593"/>
      <c r="G496" s="594"/>
      <c r="H496" s="592"/>
      <c r="I496" s="593"/>
      <c r="J496" s="594"/>
      <c r="K496" s="592"/>
      <c r="L496" s="593"/>
      <c r="M496" s="594"/>
      <c r="N496" s="592"/>
      <c r="O496" s="593"/>
      <c r="P496" s="594"/>
      <c r="Q496" s="592"/>
      <c r="R496" s="593"/>
      <c r="S496" s="593"/>
      <c r="T496" s="594"/>
      <c r="U496" s="77"/>
      <c r="V496" s="595"/>
      <c r="W496" s="596"/>
      <c r="X496" s="597"/>
      <c r="Y496" s="97"/>
      <c r="Z496" s="15"/>
      <c r="AA496" s="592">
        <f>E496+H496+K496+N496</f>
        <v>0</v>
      </c>
      <c r="AB496" s="593"/>
      <c r="AC496" s="593"/>
      <c r="AD496" s="593"/>
      <c r="AE496" s="593"/>
      <c r="AF496" s="594"/>
      <c r="AG496" s="18"/>
      <c r="AH496" s="17"/>
    </row>
    <row r="497" spans="4:34" ht="15.75" x14ac:dyDescent="0.25"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598" t="s">
        <v>18</v>
      </c>
      <c r="V497" s="598"/>
      <c r="W497" s="598"/>
      <c r="X497" s="598"/>
      <c r="Y497" s="598"/>
      <c r="Z497" s="599"/>
      <c r="AA497" s="600">
        <f>+X515-AA496</f>
        <v>273016383.54000002</v>
      </c>
      <c r="AB497" s="601"/>
      <c r="AC497" s="601"/>
      <c r="AD497" s="601"/>
      <c r="AE497" s="601"/>
      <c r="AF497" s="602"/>
      <c r="AG497" s="18"/>
      <c r="AH497" s="17"/>
    </row>
    <row r="498" spans="4:34" ht="15.75" x14ac:dyDescent="0.25">
      <c r="D498" s="9"/>
      <c r="E498" s="9"/>
      <c r="F498" s="9"/>
      <c r="G498" s="9"/>
      <c r="H498" s="603" t="s">
        <v>19</v>
      </c>
      <c r="I498" s="603"/>
      <c r="J498" s="603"/>
      <c r="K498" s="603"/>
      <c r="L498" s="603"/>
      <c r="M498" s="603"/>
      <c r="N498" s="603"/>
      <c r="O498" s="603"/>
      <c r="P498" s="603"/>
      <c r="Q498" s="603"/>
      <c r="R498" s="603"/>
      <c r="S498" s="603"/>
      <c r="T498" s="603"/>
      <c r="U498" s="603"/>
      <c r="V498" s="603"/>
      <c r="W498" s="603"/>
      <c r="X498" s="604"/>
      <c r="Y498" s="604"/>
      <c r="Z498" s="604"/>
      <c r="AA498" s="604"/>
      <c r="AB498" s="604"/>
      <c r="AC498" s="604"/>
      <c r="AD498" s="604"/>
      <c r="AE498" s="9"/>
      <c r="AF498" s="9"/>
      <c r="AG498" s="18"/>
      <c r="AH498" s="17"/>
    </row>
    <row r="499" spans="4:34" ht="15.75" x14ac:dyDescent="0.25">
      <c r="D499" s="9"/>
      <c r="E499" s="9"/>
      <c r="F499" s="9"/>
      <c r="G499" s="9"/>
      <c r="H499" s="567" t="s">
        <v>20</v>
      </c>
      <c r="I499" s="568"/>
      <c r="J499" s="567" t="s">
        <v>21</v>
      </c>
      <c r="K499" s="568"/>
      <c r="L499" s="567" t="s">
        <v>22</v>
      </c>
      <c r="M499" s="568"/>
      <c r="N499" s="567" t="s">
        <v>23</v>
      </c>
      <c r="O499" s="568"/>
      <c r="P499" s="567" t="s">
        <v>24</v>
      </c>
      <c r="Q499" s="568"/>
      <c r="R499" s="567" t="s">
        <v>25</v>
      </c>
      <c r="S499" s="568"/>
      <c r="T499" s="569" t="s">
        <v>26</v>
      </c>
      <c r="U499" s="570"/>
      <c r="V499" s="569"/>
      <c r="W499" s="570"/>
      <c r="X499" s="571" t="s">
        <v>27</v>
      </c>
      <c r="Y499" s="572"/>
      <c r="Z499" s="572"/>
      <c r="AA499" s="572"/>
      <c r="AB499" s="572"/>
      <c r="AC499" s="572"/>
      <c r="AD499" s="573"/>
      <c r="AE499" s="16"/>
      <c r="AF499" s="16"/>
      <c r="AG499" s="18"/>
      <c r="AH499" s="17"/>
    </row>
    <row r="500" spans="4:34" ht="15.75" x14ac:dyDescent="0.25">
      <c r="D500" s="9"/>
      <c r="E500" s="9"/>
      <c r="F500" s="9"/>
      <c r="G500" s="9"/>
      <c r="H500" s="529"/>
      <c r="I500" s="530"/>
      <c r="J500" s="529"/>
      <c r="K500" s="530"/>
      <c r="L500" s="529"/>
      <c r="M500" s="530"/>
      <c r="N500" s="529" t="s">
        <v>61</v>
      </c>
      <c r="O500" s="530"/>
      <c r="P500" s="529" t="s">
        <v>59</v>
      </c>
      <c r="Q500" s="530"/>
      <c r="R500" s="529" t="s">
        <v>57</v>
      </c>
      <c r="S500" s="530"/>
      <c r="T500" s="529" t="s">
        <v>28</v>
      </c>
      <c r="U500" s="530"/>
      <c r="V500" s="529"/>
      <c r="W500" s="530"/>
      <c r="X500" s="580">
        <v>273016383.54000002</v>
      </c>
      <c r="Y500" s="581"/>
      <c r="Z500" s="581"/>
      <c r="AA500" s="581"/>
      <c r="AB500" s="581"/>
      <c r="AC500" s="581"/>
      <c r="AD500" s="582"/>
      <c r="AE500" s="16"/>
      <c r="AF500" s="16"/>
      <c r="AG500" s="18"/>
      <c r="AH500" s="17"/>
    </row>
    <row r="501" spans="4:34" ht="15.75" x14ac:dyDescent="0.25">
      <c r="D501" s="9"/>
      <c r="E501" s="9"/>
      <c r="F501" s="9"/>
      <c r="G501" s="9"/>
      <c r="H501" s="562"/>
      <c r="I501" s="563"/>
      <c r="J501" s="562"/>
      <c r="K501" s="563"/>
      <c r="L501" s="562"/>
      <c r="M501" s="563"/>
      <c r="N501" s="529"/>
      <c r="O501" s="530"/>
      <c r="P501" s="529"/>
      <c r="Q501" s="530"/>
      <c r="R501" s="529"/>
      <c r="S501" s="530"/>
      <c r="T501" s="529"/>
      <c r="U501" s="530"/>
      <c r="V501" s="529"/>
      <c r="W501" s="530"/>
      <c r="X501" s="580"/>
      <c r="Y501" s="581"/>
      <c r="Z501" s="581"/>
      <c r="AA501" s="581"/>
      <c r="AB501" s="581"/>
      <c r="AC501" s="581"/>
      <c r="AD501" s="582"/>
      <c r="AE501" s="16"/>
      <c r="AF501" s="16"/>
      <c r="AG501" s="18"/>
      <c r="AH501" s="17"/>
    </row>
    <row r="502" spans="4:34" ht="15.75" x14ac:dyDescent="0.25">
      <c r="D502" s="9"/>
      <c r="E502" s="9"/>
      <c r="F502" s="9"/>
      <c r="G502" s="9"/>
      <c r="H502" s="562"/>
      <c r="I502" s="563"/>
      <c r="J502" s="562"/>
      <c r="K502" s="563"/>
      <c r="L502" s="562"/>
      <c r="M502" s="563"/>
      <c r="N502" s="562"/>
      <c r="O502" s="563"/>
      <c r="P502" s="562"/>
      <c r="Q502" s="563"/>
      <c r="R502" s="529"/>
      <c r="S502" s="530"/>
      <c r="T502" s="529"/>
      <c r="U502" s="530"/>
      <c r="V502" s="529"/>
      <c r="W502" s="530"/>
      <c r="X502" s="580"/>
      <c r="Y502" s="581"/>
      <c r="Z502" s="581"/>
      <c r="AA502" s="581"/>
      <c r="AB502" s="581"/>
      <c r="AC502" s="581"/>
      <c r="AD502" s="582"/>
      <c r="AE502" s="16" t="s">
        <v>44</v>
      </c>
      <c r="AF502" s="16"/>
      <c r="AG502" s="18"/>
      <c r="AH502" s="17"/>
    </row>
    <row r="503" spans="4:34" ht="15.75" x14ac:dyDescent="0.25">
      <c r="D503" s="9"/>
      <c r="E503" s="9"/>
      <c r="F503" s="9"/>
      <c r="G503" s="9"/>
      <c r="H503" s="562"/>
      <c r="I503" s="563"/>
      <c r="J503" s="562"/>
      <c r="K503" s="563"/>
      <c r="L503" s="562"/>
      <c r="M503" s="563"/>
      <c r="N503" s="562"/>
      <c r="O503" s="563"/>
      <c r="P503" s="562"/>
      <c r="Q503" s="563"/>
      <c r="R503" s="529"/>
      <c r="S503" s="530"/>
      <c r="T503" s="529"/>
      <c r="U503" s="530"/>
      <c r="V503" s="529"/>
      <c r="W503" s="530"/>
      <c r="X503" s="580"/>
      <c r="Y503" s="581"/>
      <c r="Z503" s="581"/>
      <c r="AA503" s="581"/>
      <c r="AB503" s="581"/>
      <c r="AC503" s="581"/>
      <c r="AD503" s="582"/>
      <c r="AE503" s="16"/>
      <c r="AF503" s="16"/>
      <c r="AG503" s="18"/>
      <c r="AH503" s="17"/>
    </row>
    <row r="504" spans="4:34" ht="15.75" x14ac:dyDescent="0.25">
      <c r="D504" s="9"/>
      <c r="E504" s="9"/>
      <c r="F504" s="9"/>
      <c r="G504" s="9"/>
      <c r="H504" s="562"/>
      <c r="I504" s="563"/>
      <c r="J504" s="562"/>
      <c r="K504" s="563"/>
      <c r="L504" s="562"/>
      <c r="M504" s="563"/>
      <c r="N504" s="529"/>
      <c r="O504" s="530" t="s">
        <v>49</v>
      </c>
      <c r="P504" s="562"/>
      <c r="Q504" s="563" t="s">
        <v>28</v>
      </c>
      <c r="R504" s="529"/>
      <c r="S504" s="530"/>
      <c r="T504" s="529"/>
      <c r="U504" s="530"/>
      <c r="V504" s="529"/>
      <c r="W504" s="530"/>
      <c r="X504" s="531"/>
      <c r="Y504" s="532"/>
      <c r="Z504" s="532"/>
      <c r="AA504" s="532"/>
      <c r="AB504" s="532"/>
      <c r="AC504" s="532"/>
      <c r="AD504" s="533"/>
      <c r="AE504" s="16"/>
      <c r="AF504" s="16"/>
      <c r="AG504" s="18"/>
      <c r="AH504" s="17"/>
    </row>
    <row r="505" spans="4:34" ht="15.75" x14ac:dyDescent="0.25">
      <c r="D505" s="9"/>
      <c r="E505" s="9"/>
      <c r="F505" s="9"/>
      <c r="G505" s="9"/>
      <c r="H505" s="678"/>
      <c r="I505" s="679"/>
      <c r="J505" s="678"/>
      <c r="K505" s="679"/>
      <c r="L505" s="678"/>
      <c r="M505" s="679"/>
      <c r="N505" s="678"/>
      <c r="O505" s="679"/>
      <c r="P505" s="678"/>
      <c r="Q505" s="679"/>
      <c r="R505" s="678"/>
      <c r="S505" s="679"/>
      <c r="T505" s="678"/>
      <c r="U505" s="679"/>
      <c r="V505" s="678"/>
      <c r="W505" s="679"/>
      <c r="X505" s="680"/>
      <c r="Y505" s="681"/>
      <c r="Z505" s="681"/>
      <c r="AA505" s="681"/>
      <c r="AB505" s="681"/>
      <c r="AC505" s="681"/>
      <c r="AD505" s="682"/>
      <c r="AE505" s="16"/>
      <c r="AF505" s="16"/>
      <c r="AG505" s="18"/>
      <c r="AH505" s="17"/>
    </row>
    <row r="506" spans="4:34" ht="15.75" x14ac:dyDescent="0.25">
      <c r="D506" s="9"/>
      <c r="E506" s="9"/>
      <c r="F506" s="9"/>
      <c r="G506" s="9"/>
      <c r="H506" s="678"/>
      <c r="I506" s="679"/>
      <c r="J506" s="678"/>
      <c r="K506" s="679"/>
      <c r="L506" s="678"/>
      <c r="M506" s="679"/>
      <c r="N506" s="678"/>
      <c r="O506" s="679"/>
      <c r="P506" s="678"/>
      <c r="Q506" s="679"/>
      <c r="R506" s="678"/>
      <c r="S506" s="679"/>
      <c r="T506" s="678"/>
      <c r="U506" s="679"/>
      <c r="V506" s="678"/>
      <c r="W506" s="679"/>
      <c r="X506" s="680"/>
      <c r="Y506" s="681"/>
      <c r="Z506" s="681"/>
      <c r="AA506" s="681"/>
      <c r="AB506" s="681"/>
      <c r="AC506" s="681"/>
      <c r="AD506" s="682"/>
      <c r="AE506" s="16"/>
      <c r="AF506" s="16"/>
      <c r="AG506" s="18"/>
      <c r="AH506" s="17"/>
    </row>
    <row r="507" spans="4:34" ht="15.75" x14ac:dyDescent="0.25">
      <c r="D507" s="9"/>
      <c r="E507" s="9"/>
      <c r="F507" s="9"/>
      <c r="G507" s="9"/>
      <c r="H507" s="678"/>
      <c r="I507" s="679"/>
      <c r="J507" s="678"/>
      <c r="K507" s="679"/>
      <c r="L507" s="678"/>
      <c r="M507" s="679"/>
      <c r="N507" s="678"/>
      <c r="O507" s="679"/>
      <c r="P507" s="678"/>
      <c r="Q507" s="679"/>
      <c r="R507" s="678"/>
      <c r="S507" s="679"/>
      <c r="T507" s="678"/>
      <c r="U507" s="679"/>
      <c r="V507" s="678"/>
      <c r="W507" s="679"/>
      <c r="X507" s="680"/>
      <c r="Y507" s="681"/>
      <c r="Z507" s="681"/>
      <c r="AA507" s="681"/>
      <c r="AB507" s="681"/>
      <c r="AC507" s="681"/>
      <c r="AD507" s="682"/>
      <c r="AE507" s="16"/>
      <c r="AF507" s="16"/>
      <c r="AG507" s="18"/>
      <c r="AH507" s="17"/>
    </row>
    <row r="508" spans="4:34" ht="15.75" x14ac:dyDescent="0.25">
      <c r="D508" s="9"/>
      <c r="E508" s="9"/>
      <c r="F508" s="9"/>
      <c r="G508" s="9"/>
      <c r="H508" s="678"/>
      <c r="I508" s="679"/>
      <c r="J508" s="678"/>
      <c r="K508" s="679"/>
      <c r="L508" s="678"/>
      <c r="M508" s="679"/>
      <c r="N508" s="678"/>
      <c r="O508" s="679"/>
      <c r="P508" s="678"/>
      <c r="Q508" s="679"/>
      <c r="R508" s="678"/>
      <c r="S508" s="679"/>
      <c r="T508" s="678"/>
      <c r="U508" s="679"/>
      <c r="V508" s="678"/>
      <c r="W508" s="679"/>
      <c r="X508" s="680"/>
      <c r="Y508" s="681"/>
      <c r="Z508" s="681"/>
      <c r="AA508" s="681"/>
      <c r="AB508" s="681"/>
      <c r="AC508" s="681"/>
      <c r="AD508" s="682"/>
      <c r="AE508" s="16"/>
      <c r="AF508" s="16"/>
      <c r="AG508" s="18"/>
      <c r="AH508" s="17"/>
    </row>
    <row r="509" spans="4:34" ht="15.75" x14ac:dyDescent="0.25">
      <c r="D509" s="9"/>
      <c r="E509" s="9"/>
      <c r="F509" s="9"/>
      <c r="G509" s="9"/>
      <c r="H509" s="678"/>
      <c r="I509" s="679"/>
      <c r="J509" s="678"/>
      <c r="K509" s="679"/>
      <c r="L509" s="678"/>
      <c r="M509" s="679"/>
      <c r="N509" s="678"/>
      <c r="O509" s="679"/>
      <c r="P509" s="678"/>
      <c r="Q509" s="679"/>
      <c r="R509" s="678"/>
      <c r="S509" s="679"/>
      <c r="T509" s="678"/>
      <c r="U509" s="679"/>
      <c r="V509" s="678"/>
      <c r="W509" s="679"/>
      <c r="X509" s="680"/>
      <c r="Y509" s="681"/>
      <c r="Z509" s="681"/>
      <c r="AA509" s="681"/>
      <c r="AB509" s="681"/>
      <c r="AC509" s="681"/>
      <c r="AD509" s="682"/>
      <c r="AE509" s="16"/>
      <c r="AF509" s="16"/>
      <c r="AG509" s="18"/>
      <c r="AH509" s="17"/>
    </row>
    <row r="510" spans="4:34" ht="15.75" x14ac:dyDescent="0.25">
      <c r="D510" s="9"/>
      <c r="E510" s="9"/>
      <c r="F510" s="9"/>
      <c r="G510" s="9"/>
      <c r="H510" s="678"/>
      <c r="I510" s="679"/>
      <c r="J510" s="678"/>
      <c r="K510" s="679"/>
      <c r="L510" s="678"/>
      <c r="M510" s="679"/>
      <c r="N510" s="678"/>
      <c r="O510" s="679"/>
      <c r="P510" s="678"/>
      <c r="Q510" s="679"/>
      <c r="R510" s="678"/>
      <c r="S510" s="679"/>
      <c r="T510" s="678"/>
      <c r="U510" s="679"/>
      <c r="V510" s="678"/>
      <c r="W510" s="679"/>
      <c r="X510" s="680"/>
      <c r="Y510" s="681"/>
      <c r="Z510" s="681"/>
      <c r="AA510" s="681"/>
      <c r="AB510" s="681"/>
      <c r="AC510" s="681"/>
      <c r="AD510" s="682"/>
      <c r="AE510" s="16"/>
      <c r="AF510" s="16"/>
      <c r="AG510" s="18"/>
      <c r="AH510" s="17"/>
    </row>
    <row r="511" spans="4:34" ht="15.75" x14ac:dyDescent="0.25">
      <c r="D511" s="9"/>
      <c r="E511" s="9"/>
      <c r="F511" s="9"/>
      <c r="G511" s="9"/>
      <c r="H511" s="529"/>
      <c r="I511" s="530"/>
      <c r="J511" s="529"/>
      <c r="K511" s="530"/>
      <c r="L511" s="529"/>
      <c r="M511" s="530"/>
      <c r="N511" s="529"/>
      <c r="O511" s="530"/>
      <c r="P511" s="529"/>
      <c r="Q511" s="530"/>
      <c r="R511" s="536"/>
      <c r="S511" s="537"/>
      <c r="T511" s="536"/>
      <c r="U511" s="537"/>
      <c r="V511" s="529"/>
      <c r="W511" s="530"/>
      <c r="X511" s="580"/>
      <c r="Y511" s="581"/>
      <c r="Z511" s="581"/>
      <c r="AA511" s="581"/>
      <c r="AB511" s="581"/>
      <c r="AC511" s="581"/>
      <c r="AD511" s="582"/>
      <c r="AE511" s="16"/>
      <c r="AF511" s="16"/>
      <c r="AG511" s="18"/>
      <c r="AH511" s="17"/>
    </row>
    <row r="512" spans="4:34" ht="15.75" x14ac:dyDescent="0.25">
      <c r="D512" s="9"/>
      <c r="E512" s="9"/>
      <c r="F512" s="9"/>
      <c r="G512" s="9"/>
      <c r="H512" s="562"/>
      <c r="I512" s="563"/>
      <c r="J512" s="562"/>
      <c r="K512" s="563"/>
      <c r="L512" s="562"/>
      <c r="M512" s="563"/>
      <c r="N512" s="562"/>
      <c r="O512" s="563"/>
      <c r="P512" s="562"/>
      <c r="Q512" s="702"/>
      <c r="R512" s="703"/>
      <c r="S512" s="703"/>
      <c r="T512" s="703"/>
      <c r="U512" s="703"/>
      <c r="V512" s="702"/>
      <c r="W512" s="563"/>
      <c r="X512" s="580"/>
      <c r="Y512" s="581"/>
      <c r="Z512" s="581"/>
      <c r="AA512" s="581"/>
      <c r="AB512" s="581"/>
      <c r="AC512" s="581"/>
      <c r="AD512" s="582"/>
      <c r="AE512" s="16"/>
      <c r="AF512" s="16"/>
      <c r="AG512" s="18"/>
      <c r="AH512" s="17"/>
    </row>
    <row r="513" spans="4:34" ht="15.75" x14ac:dyDescent="0.25">
      <c r="D513" s="9"/>
      <c r="E513" s="9"/>
      <c r="F513" s="9"/>
      <c r="G513" s="9"/>
      <c r="H513" s="529"/>
      <c r="I513" s="530"/>
      <c r="J513" s="529"/>
      <c r="K513" s="530"/>
      <c r="L513" s="529"/>
      <c r="M513" s="530"/>
      <c r="N513" s="529"/>
      <c r="O513" s="530"/>
      <c r="P513" s="529"/>
      <c r="Q513" s="650"/>
      <c r="R513" s="683"/>
      <c r="S513" s="683"/>
      <c r="T513" s="683"/>
      <c r="U513" s="683"/>
      <c r="V513" s="650"/>
      <c r="W513" s="530"/>
      <c r="X513" s="531"/>
      <c r="Y513" s="532"/>
      <c r="Z513" s="532"/>
      <c r="AA513" s="532"/>
      <c r="AB513" s="532"/>
      <c r="AC513" s="532"/>
      <c r="AD513" s="533"/>
      <c r="AE513" s="16"/>
      <c r="AF513" s="16"/>
      <c r="AG513" s="18"/>
      <c r="AH513" s="17"/>
    </row>
    <row r="514" spans="4:34" ht="15.75" x14ac:dyDescent="0.25">
      <c r="D514" s="9"/>
      <c r="E514" s="9"/>
      <c r="F514" s="9"/>
      <c r="G514" s="9"/>
      <c r="H514" s="529"/>
      <c r="I514" s="530"/>
      <c r="J514" s="529"/>
      <c r="K514" s="530"/>
      <c r="L514" s="529"/>
      <c r="M514" s="530"/>
      <c r="N514" s="529"/>
      <c r="O514" s="530"/>
      <c r="P514" s="529"/>
      <c r="Q514" s="650"/>
      <c r="R514" s="683"/>
      <c r="S514" s="683"/>
      <c r="T514" s="683"/>
      <c r="U514" s="683"/>
      <c r="V514" s="650"/>
      <c r="W514" s="530"/>
      <c r="X514" s="531"/>
      <c r="Y514" s="532"/>
      <c r="Z514" s="532"/>
      <c r="AA514" s="532"/>
      <c r="AB514" s="532"/>
      <c r="AC514" s="532"/>
      <c r="AD514" s="533"/>
      <c r="AE514" s="16"/>
      <c r="AF514" s="16"/>
      <c r="AG514" s="18"/>
      <c r="AH514" s="17"/>
    </row>
    <row r="515" spans="4:34" ht="16.5" thickBot="1" x14ac:dyDescent="0.3">
      <c r="D515" s="9"/>
      <c r="E515" s="9"/>
      <c r="F515" s="9"/>
      <c r="G515" s="9"/>
      <c r="H515" s="534"/>
      <c r="I515" s="535"/>
      <c r="J515" s="534"/>
      <c r="K515" s="535"/>
      <c r="L515" s="534"/>
      <c r="M515" s="535"/>
      <c r="N515" s="534"/>
      <c r="O515" s="535"/>
      <c r="P515" s="534"/>
      <c r="Q515" s="535"/>
      <c r="R515" s="685"/>
      <c r="S515" s="686"/>
      <c r="T515" s="687" t="s">
        <v>29</v>
      </c>
      <c r="U515" s="688"/>
      <c r="V515" s="539"/>
      <c r="W515" s="540"/>
      <c r="X515" s="541">
        <f>SUM(X500:AD514)</f>
        <v>273016383.54000002</v>
      </c>
      <c r="Y515" s="542"/>
      <c r="Z515" s="542"/>
      <c r="AA515" s="542"/>
      <c r="AB515" s="542"/>
      <c r="AC515" s="542"/>
      <c r="AD515" s="543"/>
      <c r="AE515" s="9"/>
      <c r="AF515" s="16"/>
      <c r="AG515" s="18"/>
      <c r="AH515" s="17"/>
    </row>
    <row r="516" spans="4:34" ht="15.75" x14ac:dyDescent="0.25">
      <c r="D516" s="9"/>
      <c r="E516" s="9"/>
      <c r="F516" s="9"/>
      <c r="G516" s="9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31"/>
      <c r="U516" s="31"/>
      <c r="V516" s="31"/>
      <c r="W516" s="31"/>
      <c r="X516" s="32"/>
      <c r="Y516" s="32"/>
      <c r="Z516" s="32"/>
      <c r="AA516" s="32"/>
      <c r="AB516" s="32"/>
      <c r="AC516" s="32"/>
      <c r="AD516" s="32"/>
      <c r="AE516" s="9"/>
      <c r="AF516" s="16"/>
      <c r="AG516" s="18"/>
      <c r="AH516" s="17"/>
    </row>
    <row r="517" spans="4:34" ht="16.5" thickBot="1" x14ac:dyDescent="0.3">
      <c r="D517" s="9"/>
      <c r="E517" s="9"/>
      <c r="F517" s="9"/>
      <c r="G517" s="9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31"/>
      <c r="U517" s="31"/>
      <c r="V517" s="31"/>
      <c r="W517" s="31"/>
      <c r="X517" s="32"/>
      <c r="Y517" s="32"/>
      <c r="Z517" s="32"/>
      <c r="AA517" s="32"/>
      <c r="AB517" s="32"/>
      <c r="AC517" s="32"/>
      <c r="AD517" s="32"/>
      <c r="AE517" s="9"/>
      <c r="AF517" s="16"/>
      <c r="AG517" s="18"/>
      <c r="AH517" s="17"/>
    </row>
    <row r="518" spans="4:34" ht="16.5" thickBot="1" x14ac:dyDescent="0.3">
      <c r="D518" s="9"/>
      <c r="E518" s="9"/>
      <c r="F518" s="9"/>
      <c r="G518" s="689" t="s">
        <v>30</v>
      </c>
      <c r="H518" s="690"/>
      <c r="I518" s="690"/>
      <c r="J518" s="690"/>
      <c r="K518" s="690"/>
      <c r="L518" s="690"/>
      <c r="M518" s="690"/>
      <c r="N518" s="690"/>
      <c r="O518" s="690"/>
      <c r="P518" s="690"/>
      <c r="Q518" s="690"/>
      <c r="R518" s="691"/>
      <c r="S518" s="22"/>
      <c r="T518" s="544" t="s">
        <v>31</v>
      </c>
      <c r="U518" s="545"/>
      <c r="V518" s="545"/>
      <c r="W518" s="545"/>
      <c r="X518" s="545"/>
      <c r="Y518" s="545"/>
      <c r="Z518" s="545"/>
      <c r="AA518" s="545"/>
      <c r="AB518" s="545"/>
      <c r="AC518" s="545"/>
      <c r="AD518" s="545"/>
      <c r="AE518" s="546"/>
      <c r="AF518" s="16"/>
      <c r="AG518" s="18"/>
      <c r="AH518" s="17"/>
    </row>
    <row r="519" spans="4:34" ht="15.75" x14ac:dyDescent="0.25">
      <c r="D519" s="8"/>
      <c r="E519" s="8"/>
      <c r="F519" s="8"/>
      <c r="G519" s="547"/>
      <c r="H519" s="548"/>
      <c r="I519" s="548"/>
      <c r="J519" s="548"/>
      <c r="K519" s="548"/>
      <c r="L519" s="548"/>
      <c r="M519" s="548"/>
      <c r="N519" s="548"/>
      <c r="O519" s="548"/>
      <c r="P519" s="548"/>
      <c r="Q519" s="548"/>
      <c r="R519" s="549"/>
      <c r="S519" s="80"/>
      <c r="T519" s="547"/>
      <c r="U519" s="548"/>
      <c r="V519" s="548"/>
      <c r="W519" s="548"/>
      <c r="X519" s="548"/>
      <c r="Y519" s="548"/>
      <c r="Z519" s="548"/>
      <c r="AA519" s="548"/>
      <c r="AB519" s="548"/>
      <c r="AC519" s="548"/>
      <c r="AD519" s="548"/>
      <c r="AE519" s="549"/>
      <c r="AF519" s="15"/>
      <c r="AG519" s="18"/>
      <c r="AH519" s="17"/>
    </row>
    <row r="520" spans="4:34" ht="15.75" x14ac:dyDescent="0.25">
      <c r="D520" s="8"/>
      <c r="E520" s="8"/>
      <c r="F520" s="8"/>
      <c r="G520" s="550"/>
      <c r="H520" s="551"/>
      <c r="I520" s="551"/>
      <c r="J520" s="551"/>
      <c r="K520" s="551"/>
      <c r="L520" s="551"/>
      <c r="M520" s="551"/>
      <c r="N520" s="551"/>
      <c r="O520" s="551"/>
      <c r="P520" s="551"/>
      <c r="Q520" s="551"/>
      <c r="R520" s="552"/>
      <c r="S520" s="80"/>
      <c r="T520" s="550"/>
      <c r="U520" s="551"/>
      <c r="V520" s="551"/>
      <c r="W520" s="551"/>
      <c r="X520" s="551"/>
      <c r="Y520" s="551"/>
      <c r="Z520" s="551"/>
      <c r="AA520" s="551"/>
      <c r="AB520" s="551"/>
      <c r="AC520" s="551"/>
      <c r="AD520" s="551"/>
      <c r="AE520" s="552"/>
      <c r="AF520" s="15"/>
      <c r="AG520" s="18"/>
      <c r="AH520" s="17"/>
    </row>
    <row r="521" spans="4:34" ht="15.75" x14ac:dyDescent="0.25">
      <c r="D521" s="8"/>
      <c r="E521" s="8"/>
      <c r="F521" s="8"/>
      <c r="G521" s="550"/>
      <c r="H521" s="551"/>
      <c r="I521" s="551"/>
      <c r="J521" s="551"/>
      <c r="K521" s="551"/>
      <c r="L521" s="551"/>
      <c r="M521" s="551"/>
      <c r="N521" s="551"/>
      <c r="O521" s="551"/>
      <c r="P521" s="551"/>
      <c r="Q521" s="551"/>
      <c r="R521" s="552"/>
      <c r="S521" s="80"/>
      <c r="T521" s="550"/>
      <c r="U521" s="551"/>
      <c r="V521" s="551"/>
      <c r="W521" s="551"/>
      <c r="X521" s="551"/>
      <c r="Y521" s="551"/>
      <c r="Z521" s="551"/>
      <c r="AA521" s="551"/>
      <c r="AB521" s="551"/>
      <c r="AC521" s="551"/>
      <c r="AD521" s="551"/>
      <c r="AE521" s="552"/>
      <c r="AF521" s="15"/>
      <c r="AG521" s="18"/>
      <c r="AH521" s="17"/>
    </row>
    <row r="522" spans="4:34" ht="16.5" thickBot="1" x14ac:dyDescent="0.3">
      <c r="D522" s="8"/>
      <c r="E522" s="8"/>
      <c r="F522" s="8"/>
      <c r="G522" s="553"/>
      <c r="H522" s="554"/>
      <c r="I522" s="554"/>
      <c r="J522" s="554"/>
      <c r="K522" s="554"/>
      <c r="L522" s="554"/>
      <c r="M522" s="554"/>
      <c r="N522" s="554"/>
      <c r="O522" s="554"/>
      <c r="P522" s="554"/>
      <c r="Q522" s="554"/>
      <c r="R522" s="555"/>
      <c r="S522" s="80"/>
      <c r="T522" s="553"/>
      <c r="U522" s="554"/>
      <c r="V522" s="554"/>
      <c r="W522" s="554"/>
      <c r="X522" s="554"/>
      <c r="Y522" s="554"/>
      <c r="Z522" s="554"/>
      <c r="AA522" s="554"/>
      <c r="AB522" s="554"/>
      <c r="AC522" s="554"/>
      <c r="AD522" s="554"/>
      <c r="AE522" s="555"/>
      <c r="AF522" s="15"/>
      <c r="AG522" s="18"/>
      <c r="AH522" s="17"/>
    </row>
    <row r="523" spans="4:34" ht="16.5" thickBot="1" x14ac:dyDescent="0.3">
      <c r="D523" s="8"/>
      <c r="E523" s="8"/>
      <c r="F523" s="8"/>
      <c r="G523" s="553" t="s">
        <v>32</v>
      </c>
      <c r="H523" s="554"/>
      <c r="I523" s="554"/>
      <c r="J523" s="692">
        <v>44181</v>
      </c>
      <c r="K523" s="692"/>
      <c r="L523" s="692"/>
      <c r="M523" s="692"/>
      <c r="N523" s="692"/>
      <c r="O523" s="692"/>
      <c r="P523" s="692"/>
      <c r="Q523" s="692"/>
      <c r="R523" s="693"/>
      <c r="S523" s="80"/>
      <c r="T523" s="517" t="s">
        <v>32</v>
      </c>
      <c r="U523" s="518"/>
      <c r="V523" s="518"/>
      <c r="W523" s="521"/>
      <c r="X523" s="521"/>
      <c r="Y523" s="521"/>
      <c r="Z523" s="521"/>
      <c r="AA523" s="521"/>
      <c r="AB523" s="521"/>
      <c r="AC523" s="521"/>
      <c r="AD523" s="521"/>
      <c r="AE523" s="522"/>
      <c r="AF523" s="15"/>
      <c r="AG523" s="18"/>
      <c r="AH523" s="17"/>
    </row>
    <row r="524" spans="4:34" ht="16.5" thickBot="1" x14ac:dyDescent="0.3">
      <c r="D524" s="8"/>
      <c r="E524" s="8"/>
      <c r="F524" s="8"/>
      <c r="G524" s="523" t="s">
        <v>33</v>
      </c>
      <c r="H524" s="524"/>
      <c r="I524" s="524"/>
      <c r="J524" s="524"/>
      <c r="K524" s="524"/>
      <c r="L524" s="524"/>
      <c r="M524" s="524"/>
      <c r="N524" s="524"/>
      <c r="O524" s="524"/>
      <c r="P524" s="524"/>
      <c r="Q524" s="524"/>
      <c r="R524" s="525"/>
      <c r="T524" s="523" t="s">
        <v>34</v>
      </c>
      <c r="U524" s="524"/>
      <c r="V524" s="524"/>
      <c r="W524" s="524"/>
      <c r="X524" s="524"/>
      <c r="Y524" s="524"/>
      <c r="Z524" s="524"/>
      <c r="AA524" s="524"/>
      <c r="AB524" s="524"/>
      <c r="AC524" s="524"/>
      <c r="AD524" s="524"/>
      <c r="AE524" s="525"/>
      <c r="AF524" s="15"/>
      <c r="AG524" s="18"/>
      <c r="AH524" s="17"/>
    </row>
    <row r="525" spans="4:34" ht="15.75" x14ac:dyDescent="0.25">
      <c r="D525" s="8"/>
      <c r="E525" s="8"/>
      <c r="F525" s="8"/>
      <c r="G525" s="526"/>
      <c r="H525" s="527"/>
      <c r="I525" s="527"/>
      <c r="J525" s="527"/>
      <c r="K525" s="527"/>
      <c r="L525" s="527"/>
      <c r="M525" s="527"/>
      <c r="N525" s="527"/>
      <c r="O525" s="527"/>
      <c r="P525" s="527"/>
      <c r="Q525" s="527"/>
      <c r="R525" s="528"/>
      <c r="T525" s="526"/>
      <c r="U525" s="527"/>
      <c r="V525" s="527"/>
      <c r="W525" s="527"/>
      <c r="X525" s="527"/>
      <c r="Y525" s="527"/>
      <c r="Z525" s="527"/>
      <c r="AA525" s="527"/>
      <c r="AB525" s="527"/>
      <c r="AC525" s="527"/>
      <c r="AD525" s="527"/>
      <c r="AE525" s="528"/>
      <c r="AF525" s="15"/>
      <c r="AG525" s="18"/>
      <c r="AH525" s="17"/>
    </row>
    <row r="526" spans="4:34" ht="15.75" x14ac:dyDescent="0.25">
      <c r="D526" s="8"/>
      <c r="E526" s="8"/>
      <c r="F526" s="8"/>
      <c r="G526" s="556"/>
      <c r="H526" s="557"/>
      <c r="I526" s="557"/>
      <c r="J526" s="557"/>
      <c r="K526" s="557"/>
      <c r="L526" s="557"/>
      <c r="M526" s="557"/>
      <c r="N526" s="557"/>
      <c r="O526" s="557"/>
      <c r="P526" s="557"/>
      <c r="Q526" s="557"/>
      <c r="R526" s="558"/>
      <c r="T526" s="556"/>
      <c r="U526" s="557"/>
      <c r="V526" s="557"/>
      <c r="W526" s="557"/>
      <c r="X526" s="557"/>
      <c r="Y526" s="557"/>
      <c r="Z526" s="557"/>
      <c r="AA526" s="557"/>
      <c r="AB526" s="557"/>
      <c r="AC526" s="557"/>
      <c r="AD526" s="557"/>
      <c r="AE526" s="558"/>
      <c r="AF526" s="8"/>
      <c r="AG526" s="18"/>
      <c r="AH526" s="17"/>
    </row>
    <row r="527" spans="4:34" ht="15.75" x14ac:dyDescent="0.25">
      <c r="D527" s="8"/>
      <c r="E527" s="8"/>
      <c r="F527" s="8"/>
      <c r="G527" s="556"/>
      <c r="H527" s="557"/>
      <c r="I527" s="557"/>
      <c r="J527" s="557"/>
      <c r="K527" s="557"/>
      <c r="L527" s="557"/>
      <c r="M527" s="557"/>
      <c r="N527" s="557"/>
      <c r="O527" s="557"/>
      <c r="P527" s="557"/>
      <c r="Q527" s="557"/>
      <c r="R527" s="558"/>
      <c r="T527" s="556"/>
      <c r="U527" s="557"/>
      <c r="V527" s="557"/>
      <c r="W527" s="557"/>
      <c r="X527" s="557"/>
      <c r="Y527" s="557"/>
      <c r="Z527" s="557"/>
      <c r="AA527" s="557"/>
      <c r="AB527" s="557"/>
      <c r="AC527" s="557"/>
      <c r="AD527" s="557"/>
      <c r="AE527" s="558"/>
      <c r="AF527" s="8"/>
      <c r="AG527" s="18"/>
      <c r="AH527" s="67"/>
    </row>
    <row r="528" spans="4:34" ht="16.5" thickBot="1" x14ac:dyDescent="0.3">
      <c r="D528" s="8"/>
      <c r="E528" s="8"/>
      <c r="F528" s="8"/>
      <c r="G528" s="559"/>
      <c r="H528" s="560"/>
      <c r="I528" s="560"/>
      <c r="J528" s="560"/>
      <c r="K528" s="560"/>
      <c r="L528" s="560"/>
      <c r="M528" s="560"/>
      <c r="N528" s="560"/>
      <c r="O528" s="560"/>
      <c r="P528" s="560"/>
      <c r="Q528" s="560"/>
      <c r="R528" s="561"/>
      <c r="T528" s="559"/>
      <c r="U528" s="560"/>
      <c r="V528" s="560"/>
      <c r="W528" s="560"/>
      <c r="X528" s="560"/>
      <c r="Y528" s="560"/>
      <c r="Z528" s="560"/>
      <c r="AA528" s="560"/>
      <c r="AB528" s="560"/>
      <c r="AC528" s="560"/>
      <c r="AD528" s="560"/>
      <c r="AE528" s="561"/>
      <c r="AF528" s="8"/>
      <c r="AG528" s="18"/>
      <c r="AH528" s="17"/>
    </row>
    <row r="529" spans="4:34" ht="16.5" thickBot="1" x14ac:dyDescent="0.3">
      <c r="D529" s="8"/>
      <c r="E529" s="8"/>
      <c r="F529" s="80"/>
      <c r="G529" s="517" t="s">
        <v>32</v>
      </c>
      <c r="H529" s="518"/>
      <c r="I529" s="518"/>
      <c r="J529" s="521"/>
      <c r="K529" s="521"/>
      <c r="L529" s="521"/>
      <c r="M529" s="521"/>
      <c r="N529" s="521"/>
      <c r="O529" s="521"/>
      <c r="P529" s="521"/>
      <c r="Q529" s="521"/>
      <c r="R529" s="522"/>
      <c r="T529" s="517" t="s">
        <v>32</v>
      </c>
      <c r="U529" s="518"/>
      <c r="V529" s="518"/>
      <c r="W529" s="521"/>
      <c r="X529" s="521"/>
      <c r="Y529" s="521"/>
      <c r="Z529" s="521"/>
      <c r="AA529" s="521"/>
      <c r="AB529" s="521"/>
      <c r="AC529" s="521"/>
      <c r="AD529" s="521"/>
      <c r="AE529" s="522"/>
      <c r="AF529" s="8"/>
      <c r="AG529" s="18"/>
      <c r="AH529" s="17"/>
    </row>
    <row r="530" spans="4:34" x14ac:dyDescent="0.25"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7"/>
    </row>
    <row r="531" spans="4:34" x14ac:dyDescent="0.25">
      <c r="D531" s="1"/>
      <c r="E531" s="620" t="s">
        <v>36</v>
      </c>
      <c r="F531" s="620"/>
      <c r="G531" s="620"/>
      <c r="H531" s="620"/>
      <c r="I531" s="620"/>
      <c r="J531" s="620"/>
      <c r="K531" s="620"/>
      <c r="L531" s="620"/>
      <c r="M531" s="620"/>
      <c r="N531" s="620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7"/>
    </row>
    <row r="532" spans="4:34" x14ac:dyDescent="0.25">
      <c r="D532" s="90"/>
      <c r="E532" s="620" t="s">
        <v>0</v>
      </c>
      <c r="F532" s="620"/>
      <c r="G532" s="620"/>
      <c r="H532" s="620"/>
      <c r="I532" s="620"/>
      <c r="J532" s="620"/>
      <c r="K532" s="620"/>
      <c r="L532" s="620"/>
      <c r="M532" s="620"/>
      <c r="N532" s="620"/>
      <c r="O532" s="10"/>
      <c r="P532" s="89"/>
      <c r="Q532" s="89"/>
      <c r="R532" s="89"/>
      <c r="S532" s="89"/>
      <c r="T532" s="89"/>
      <c r="U532" s="89"/>
      <c r="V532" s="89"/>
      <c r="W532" s="9"/>
      <c r="X532" s="9"/>
      <c r="Y532" s="8"/>
      <c r="Z532" s="9"/>
      <c r="AA532" s="9"/>
      <c r="AB532" s="9"/>
      <c r="AC532" s="9"/>
      <c r="AD532" s="9"/>
      <c r="AE532" s="9"/>
      <c r="AF532" s="9"/>
      <c r="AG532" s="17"/>
      <c r="AH532" s="17"/>
    </row>
    <row r="533" spans="4:34" x14ac:dyDescent="0.25">
      <c r="D533" s="620" t="s">
        <v>1</v>
      </c>
      <c r="E533" s="620"/>
      <c r="F533" s="620"/>
      <c r="G533" s="620"/>
      <c r="H533" s="620"/>
      <c r="I533" s="620"/>
      <c r="J533" s="620"/>
      <c r="K533" s="620"/>
      <c r="L533" s="620"/>
      <c r="M533" s="620"/>
      <c r="N533" s="620"/>
      <c r="O533" s="10"/>
      <c r="P533" s="11"/>
      <c r="Q533" s="11"/>
      <c r="R533" s="8"/>
      <c r="S533" s="80"/>
      <c r="T533" s="80"/>
      <c r="U533" s="80"/>
      <c r="V533" s="583" t="s">
        <v>2</v>
      </c>
      <c r="W533" s="583"/>
      <c r="X533" s="583"/>
      <c r="Y533" s="12" t="s">
        <v>84</v>
      </c>
      <c r="Z533" s="92" t="s">
        <v>46</v>
      </c>
      <c r="AA533" s="621" t="s">
        <v>109</v>
      </c>
      <c r="AB533" s="621"/>
      <c r="AC533" s="621"/>
      <c r="AD533" s="92" t="s">
        <v>3</v>
      </c>
      <c r="AE533" s="622">
        <v>2020</v>
      </c>
      <c r="AF533" s="622"/>
      <c r="AG533" s="17"/>
      <c r="AH533" s="17"/>
    </row>
    <row r="534" spans="4:34" x14ac:dyDescent="0.25">
      <c r="D534" s="620" t="s">
        <v>4</v>
      </c>
      <c r="E534" s="620"/>
      <c r="F534" s="620"/>
      <c r="G534" s="620"/>
      <c r="H534" s="620"/>
      <c r="I534" s="620"/>
      <c r="J534" s="620"/>
      <c r="K534" s="620"/>
      <c r="L534" s="620"/>
      <c r="M534" s="620"/>
      <c r="N534" s="620"/>
      <c r="O534" s="10"/>
      <c r="P534" s="89"/>
      <c r="Q534" s="92"/>
      <c r="R534" s="92"/>
      <c r="S534" s="92"/>
      <c r="T534" s="92"/>
      <c r="U534" s="92"/>
      <c r="V534" s="92"/>
      <c r="W534" s="92"/>
      <c r="X534" s="92"/>
      <c r="Y534" s="80"/>
      <c r="Z534" s="92"/>
      <c r="AA534" s="9"/>
      <c r="AB534" s="9"/>
      <c r="AC534" s="9"/>
      <c r="AD534" s="9"/>
      <c r="AE534" s="9"/>
      <c r="AF534" s="9"/>
      <c r="AG534" s="17"/>
      <c r="AH534" s="17"/>
    </row>
    <row r="535" spans="4:34" ht="15.75" x14ac:dyDescent="0.25">
      <c r="D535" s="623" t="s">
        <v>5</v>
      </c>
      <c r="E535" s="623"/>
      <c r="F535" s="623"/>
      <c r="G535" s="623"/>
      <c r="H535" s="623"/>
      <c r="I535" s="623"/>
      <c r="J535" s="623"/>
      <c r="K535" s="623"/>
      <c r="L535" s="623"/>
      <c r="M535" s="623"/>
      <c r="N535" s="623"/>
      <c r="O535" s="10"/>
      <c r="P535" s="89"/>
      <c r="Q535" s="89"/>
      <c r="R535" s="89"/>
      <c r="S535" s="89"/>
      <c r="T535" s="89"/>
      <c r="U535" s="89"/>
      <c r="V535" s="89"/>
      <c r="W535" s="9"/>
      <c r="X535" s="9"/>
      <c r="Y535" s="8"/>
      <c r="Z535" s="9"/>
      <c r="AA535" s="9"/>
      <c r="AB535" s="9"/>
      <c r="AC535" s="9"/>
      <c r="AD535" s="9"/>
      <c r="AE535" s="9"/>
      <c r="AF535" s="9"/>
      <c r="AG535" s="17"/>
      <c r="AH535" s="17"/>
    </row>
    <row r="536" spans="4:34" ht="18" x14ac:dyDescent="0.25">
      <c r="D536" s="633"/>
      <c r="E536" s="633"/>
      <c r="F536" s="633"/>
      <c r="G536" s="633"/>
      <c r="H536" s="633"/>
      <c r="I536" s="633"/>
      <c r="J536" s="633"/>
      <c r="K536" s="633"/>
      <c r="L536" s="633"/>
      <c r="M536" s="633"/>
      <c r="N536" s="633"/>
      <c r="O536" s="624" t="s">
        <v>6</v>
      </c>
      <c r="P536" s="624"/>
      <c r="Q536" s="624"/>
      <c r="R536" s="624"/>
      <c r="S536" s="624"/>
      <c r="T536" s="624"/>
      <c r="U536" s="624"/>
      <c r="V536" s="624"/>
      <c r="W536" s="624"/>
      <c r="X536" s="624"/>
      <c r="Y536" s="625" t="s">
        <v>141</v>
      </c>
      <c r="Z536" s="625"/>
      <c r="AA536" s="625"/>
      <c r="AB536" s="13"/>
      <c r="AC536" s="13"/>
      <c r="AD536" s="13"/>
      <c r="AE536" s="13"/>
      <c r="AF536" s="13"/>
      <c r="AG536" s="17"/>
      <c r="AH536" s="17"/>
    </row>
    <row r="537" spans="4:34" x14ac:dyDescent="0.25">
      <c r="D537" s="612"/>
      <c r="E537" s="612"/>
      <c r="F537" s="612"/>
      <c r="G537" s="612"/>
      <c r="H537" s="612"/>
      <c r="I537" s="612"/>
      <c r="J537" s="612"/>
      <c r="K537" s="612"/>
      <c r="L537" s="612"/>
      <c r="M537" s="612"/>
      <c r="N537" s="612"/>
      <c r="O537" s="14"/>
      <c r="P537" s="14"/>
      <c r="Q537" s="80"/>
      <c r="R537" s="80"/>
      <c r="S537" s="87"/>
      <c r="T537" s="11"/>
      <c r="U537" s="11"/>
      <c r="V537" s="9"/>
      <c r="W537" s="9"/>
      <c r="X537" s="9"/>
      <c r="Y537" s="8"/>
      <c r="Z537" s="9"/>
      <c r="AA537" s="9"/>
      <c r="AB537" s="9"/>
      <c r="AC537" s="9"/>
      <c r="AD537" s="9"/>
      <c r="AE537" s="9"/>
      <c r="AF537" s="9"/>
      <c r="AG537" s="17"/>
      <c r="AH537" s="17"/>
    </row>
    <row r="538" spans="4:34" ht="15.75" x14ac:dyDescent="0.25"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23"/>
      <c r="U538" s="23"/>
      <c r="V538" s="613" t="s">
        <v>7</v>
      </c>
      <c r="W538" s="613"/>
      <c r="X538" s="613"/>
      <c r="Y538" s="613"/>
      <c r="Z538" s="613"/>
      <c r="AA538" s="614">
        <f>+X562</f>
        <v>6605333.3300000001</v>
      </c>
      <c r="AB538" s="614"/>
      <c r="AC538" s="614"/>
      <c r="AD538" s="614"/>
      <c r="AE538" s="614"/>
      <c r="AF538" s="614"/>
      <c r="AG538" s="17"/>
      <c r="AH538" s="17"/>
    </row>
    <row r="539" spans="4:34" x14ac:dyDescent="0.25">
      <c r="D539" s="615" t="s">
        <v>8</v>
      </c>
      <c r="E539" s="615"/>
      <c r="F539" s="615"/>
      <c r="G539" s="615"/>
      <c r="H539" s="615"/>
      <c r="I539" s="616" t="s">
        <v>9</v>
      </c>
      <c r="J539" s="616"/>
      <c r="K539" s="616"/>
      <c r="L539" s="616"/>
      <c r="M539" s="616"/>
      <c r="N539" s="616"/>
      <c r="O539" s="616"/>
      <c r="P539" s="616"/>
      <c r="Q539" s="616"/>
      <c r="R539" s="92"/>
      <c r="S539" s="92"/>
      <c r="T539" s="92"/>
      <c r="U539" s="92"/>
      <c r="V539" s="9"/>
      <c r="W539" s="9"/>
      <c r="X539" s="9"/>
      <c r="Y539" s="8"/>
      <c r="Z539" s="8"/>
      <c r="AA539" s="8"/>
      <c r="AB539" s="9"/>
      <c r="AC539" s="9"/>
      <c r="AD539" s="9"/>
      <c r="AE539" s="9"/>
      <c r="AF539" s="9"/>
      <c r="AG539" s="17"/>
      <c r="AH539" s="17"/>
    </row>
    <row r="540" spans="4:34" ht="18" x14ac:dyDescent="0.25">
      <c r="D540" s="617" t="s">
        <v>10</v>
      </c>
      <c r="E540" s="617"/>
      <c r="F540" s="617"/>
      <c r="G540" s="617"/>
      <c r="H540" s="617"/>
      <c r="I540" s="617"/>
      <c r="J540" s="617"/>
      <c r="K540" s="662" t="s">
        <v>75</v>
      </c>
      <c r="L540" s="662"/>
      <c r="M540" s="662"/>
      <c r="N540" s="662"/>
      <c r="O540" s="662"/>
      <c r="P540" s="662"/>
      <c r="Q540" s="662"/>
      <c r="R540" s="662"/>
      <c r="S540" s="662"/>
      <c r="T540" s="662"/>
      <c r="U540" s="662"/>
      <c r="V540" s="662"/>
      <c r="W540" s="662"/>
      <c r="X540" s="662"/>
      <c r="Y540" s="551" t="s">
        <v>11</v>
      </c>
      <c r="Z540" s="551"/>
      <c r="AA540" s="551"/>
      <c r="AB540" s="551"/>
      <c r="AC540" s="619"/>
      <c r="AD540" s="619"/>
      <c r="AE540" s="619"/>
      <c r="AF540" s="619"/>
      <c r="AG540" s="17"/>
      <c r="AH540" s="17"/>
    </row>
    <row r="541" spans="4:34" x14ac:dyDescent="0.25">
      <c r="D541" s="617" t="s">
        <v>12</v>
      </c>
      <c r="E541" s="617"/>
      <c r="F541" s="617"/>
      <c r="G541" s="617"/>
      <c r="H541" s="617"/>
      <c r="I541" s="551"/>
      <c r="J541" s="551"/>
      <c r="K541" s="551"/>
      <c r="L541" s="551"/>
      <c r="M541" s="551"/>
      <c r="N541" s="551"/>
      <c r="O541" s="551"/>
      <c r="P541" s="551"/>
      <c r="Q541" s="551"/>
      <c r="R541" s="551"/>
      <c r="S541" s="551"/>
      <c r="T541" s="551"/>
      <c r="U541" s="551"/>
      <c r="V541" s="551"/>
      <c r="W541" s="551"/>
      <c r="X541" s="80"/>
      <c r="Y541" s="551" t="s">
        <v>11</v>
      </c>
      <c r="Z541" s="551"/>
      <c r="AA541" s="551"/>
      <c r="AB541" s="551"/>
      <c r="AC541" s="619"/>
      <c r="AD541" s="619"/>
      <c r="AE541" s="619"/>
      <c r="AF541" s="619"/>
      <c r="AG541" s="17"/>
      <c r="AH541" s="17"/>
    </row>
    <row r="542" spans="4:34" x14ac:dyDescent="0.25">
      <c r="D542" s="583" t="s">
        <v>13</v>
      </c>
      <c r="E542" s="583"/>
      <c r="F542" s="583"/>
      <c r="G542" s="583"/>
      <c r="H542" s="583"/>
      <c r="I542" s="836" t="s">
        <v>142</v>
      </c>
      <c r="J542" s="836"/>
      <c r="K542" s="836"/>
      <c r="L542" s="836"/>
      <c r="M542" s="836"/>
      <c r="N542" s="836"/>
      <c r="O542" s="836"/>
      <c r="P542" s="836"/>
      <c r="Q542" s="836"/>
      <c r="R542" s="836"/>
      <c r="S542" s="836"/>
      <c r="T542" s="836"/>
      <c r="U542" s="836"/>
      <c r="V542" s="836"/>
      <c r="W542" s="836"/>
      <c r="X542" s="836"/>
      <c r="Y542" s="836"/>
      <c r="Z542" s="836"/>
      <c r="AA542" s="836"/>
      <c r="AB542" s="836"/>
      <c r="AC542" s="836"/>
      <c r="AD542" s="836"/>
      <c r="AE542" s="836"/>
      <c r="AF542" s="836"/>
      <c r="AG542" s="17"/>
      <c r="AH542" s="17"/>
    </row>
    <row r="543" spans="4:34" x14ac:dyDescent="0.25">
      <c r="D543" s="551" t="s">
        <v>14</v>
      </c>
      <c r="E543" s="551"/>
      <c r="F543" s="551"/>
      <c r="G543" s="551"/>
      <c r="H543" s="551"/>
      <c r="I543" s="835" t="s">
        <v>87</v>
      </c>
      <c r="J543" s="835"/>
      <c r="K543" s="835"/>
      <c r="L543" s="835"/>
      <c r="M543" s="835"/>
      <c r="N543" s="835"/>
      <c r="O543" s="835"/>
      <c r="P543" s="835"/>
      <c r="Q543" s="835"/>
      <c r="R543" s="835"/>
      <c r="S543" s="835"/>
      <c r="T543" s="835"/>
      <c r="U543" s="835"/>
      <c r="V543" s="835"/>
      <c r="W543" s="835"/>
      <c r="X543" s="835"/>
      <c r="Y543" s="835"/>
      <c r="Z543" s="835"/>
      <c r="AA543" s="835"/>
      <c r="AB543" s="835"/>
      <c r="AC543" s="835"/>
      <c r="AD543" s="835"/>
      <c r="AE543" s="835"/>
      <c r="AF543" s="835"/>
      <c r="AG543" s="17"/>
      <c r="AH543" s="17"/>
    </row>
    <row r="544" spans="4:34" x14ac:dyDescent="0.25">
      <c r="D544" s="85"/>
      <c r="E544" s="80"/>
      <c r="F544" s="80"/>
      <c r="G544" s="80"/>
      <c r="H544" s="80"/>
      <c r="I544" s="835"/>
      <c r="J544" s="835"/>
      <c r="K544" s="835"/>
      <c r="L544" s="835"/>
      <c r="M544" s="835"/>
      <c r="N544" s="835"/>
      <c r="O544" s="835"/>
      <c r="P544" s="835"/>
      <c r="Q544" s="835"/>
      <c r="R544" s="835"/>
      <c r="S544" s="835"/>
      <c r="T544" s="835"/>
      <c r="U544" s="835"/>
      <c r="V544" s="835"/>
      <c r="W544" s="835"/>
      <c r="X544" s="835"/>
      <c r="Y544" s="835"/>
      <c r="Z544" s="835"/>
      <c r="AA544" s="835"/>
      <c r="AB544" s="835"/>
      <c r="AC544" s="835"/>
      <c r="AD544" s="835"/>
      <c r="AE544" s="835"/>
      <c r="AF544" s="835"/>
      <c r="AG544" s="17"/>
      <c r="AH544" s="17"/>
    </row>
    <row r="545" spans="4:34" ht="15.75" x14ac:dyDescent="0.25">
      <c r="D545" s="89"/>
      <c r="E545" s="89"/>
      <c r="F545" s="89"/>
      <c r="G545" s="89"/>
      <c r="H545" s="89"/>
      <c r="I545" s="89"/>
      <c r="J545" s="89"/>
      <c r="K545" s="89"/>
      <c r="L545" s="574"/>
      <c r="M545" s="574"/>
      <c r="N545" s="574"/>
      <c r="O545" s="574"/>
      <c r="P545" s="574"/>
      <c r="Q545" s="574"/>
      <c r="R545" s="574"/>
      <c r="S545" s="574"/>
      <c r="T545" s="574"/>
      <c r="U545" s="574"/>
      <c r="V545" s="574"/>
      <c r="W545" s="574"/>
      <c r="X545" s="574"/>
      <c r="Y545" s="574"/>
      <c r="Z545" s="88"/>
      <c r="AA545" s="575"/>
      <c r="AB545" s="575"/>
      <c r="AC545" s="575"/>
      <c r="AD545" s="575"/>
      <c r="AE545" s="575"/>
      <c r="AF545" s="575"/>
      <c r="AG545" s="17"/>
      <c r="AH545" s="17"/>
    </row>
    <row r="546" spans="4:34" ht="15.75" x14ac:dyDescent="0.25">
      <c r="D546" s="586" t="s">
        <v>15</v>
      </c>
      <c r="E546" s="586"/>
      <c r="F546" s="586"/>
      <c r="G546" s="586"/>
      <c r="H546" s="586"/>
      <c r="I546" s="586"/>
      <c r="J546" s="586"/>
      <c r="K546" s="586"/>
      <c r="L546" s="586"/>
      <c r="M546" s="586"/>
      <c r="N546" s="586"/>
      <c r="O546" s="586"/>
      <c r="P546" s="586"/>
      <c r="Q546" s="586"/>
      <c r="R546" s="586"/>
      <c r="S546" s="586"/>
      <c r="T546" s="586"/>
      <c r="U546" s="586"/>
      <c r="V546" s="586"/>
      <c r="W546" s="586"/>
      <c r="X546" s="586"/>
      <c r="Y546" s="586"/>
      <c r="Z546" s="586"/>
      <c r="AA546" s="586"/>
      <c r="AB546" s="586"/>
      <c r="AC546" s="586"/>
      <c r="AD546" s="586"/>
      <c r="AE546" s="586"/>
      <c r="AF546" s="586"/>
      <c r="AG546" s="17"/>
      <c r="AH546" s="17"/>
    </row>
    <row r="547" spans="4:34" x14ac:dyDescent="0.25">
      <c r="D547" s="9"/>
      <c r="E547" s="587" t="s">
        <v>65</v>
      </c>
      <c r="F547" s="587"/>
      <c r="G547" s="587"/>
      <c r="H547" s="588" t="s">
        <v>51</v>
      </c>
      <c r="I547" s="588"/>
      <c r="J547" s="588"/>
      <c r="K547" s="587" t="s">
        <v>52</v>
      </c>
      <c r="L547" s="587"/>
      <c r="M547" s="587"/>
      <c r="N547" s="587" t="s">
        <v>53</v>
      </c>
      <c r="O547" s="587"/>
      <c r="P547" s="587"/>
      <c r="Q547" s="589" t="s">
        <v>54</v>
      </c>
      <c r="R547" s="589"/>
      <c r="S547" s="589"/>
      <c r="T547" s="589"/>
      <c r="U547" s="92"/>
      <c r="V547" s="590"/>
      <c r="W547" s="590"/>
      <c r="X547" s="590"/>
      <c r="Y547" s="80"/>
      <c r="Z547" s="80"/>
      <c r="AA547" s="591" t="s">
        <v>17</v>
      </c>
      <c r="AB547" s="591"/>
      <c r="AC547" s="591"/>
      <c r="AD547" s="591"/>
      <c r="AE547" s="591"/>
      <c r="AF547" s="591"/>
      <c r="AG547" s="17"/>
      <c r="AH547" s="17"/>
    </row>
    <row r="548" spans="4:34" x14ac:dyDescent="0.25">
      <c r="D548" s="8"/>
      <c r="E548" s="592"/>
      <c r="F548" s="593"/>
      <c r="G548" s="594"/>
      <c r="H548" s="592"/>
      <c r="I548" s="593"/>
      <c r="J548" s="594"/>
      <c r="K548" s="592"/>
      <c r="L548" s="593"/>
      <c r="M548" s="594"/>
      <c r="N548" s="592"/>
      <c r="O548" s="593"/>
      <c r="P548" s="594"/>
      <c r="Q548" s="592"/>
      <c r="R548" s="593"/>
      <c r="S548" s="593"/>
      <c r="T548" s="594"/>
      <c r="U548" s="77"/>
      <c r="V548" s="595"/>
      <c r="W548" s="596"/>
      <c r="X548" s="597"/>
      <c r="Y548" s="97"/>
      <c r="Z548" s="15"/>
      <c r="AA548" s="592">
        <f>E548+H548+K548</f>
        <v>0</v>
      </c>
      <c r="AB548" s="593"/>
      <c r="AC548" s="593"/>
      <c r="AD548" s="593"/>
      <c r="AE548" s="593"/>
      <c r="AF548" s="594"/>
      <c r="AG548" s="17"/>
      <c r="AH548" s="17"/>
    </row>
    <row r="549" spans="4:34" ht="15.75" x14ac:dyDescent="0.25"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598" t="s">
        <v>18</v>
      </c>
      <c r="V549" s="598"/>
      <c r="W549" s="598"/>
      <c r="X549" s="598"/>
      <c r="Y549" s="598"/>
      <c r="Z549" s="599"/>
      <c r="AA549" s="600">
        <f>+X562-AA548</f>
        <v>6605333.3300000001</v>
      </c>
      <c r="AB549" s="601"/>
      <c r="AC549" s="601"/>
      <c r="AD549" s="601"/>
      <c r="AE549" s="601"/>
      <c r="AF549" s="602"/>
      <c r="AG549" s="17"/>
      <c r="AH549" s="17"/>
    </row>
    <row r="550" spans="4:34" x14ac:dyDescent="0.25">
      <c r="D550" s="9"/>
      <c r="E550" s="9"/>
      <c r="F550" s="9"/>
      <c r="G550" s="9"/>
      <c r="H550" s="603" t="s">
        <v>19</v>
      </c>
      <c r="I550" s="603"/>
      <c r="J550" s="603"/>
      <c r="K550" s="603"/>
      <c r="L550" s="603"/>
      <c r="M550" s="603"/>
      <c r="N550" s="603"/>
      <c r="O550" s="603"/>
      <c r="P550" s="603"/>
      <c r="Q550" s="603"/>
      <c r="R550" s="603"/>
      <c r="S550" s="603"/>
      <c r="T550" s="603"/>
      <c r="U550" s="603"/>
      <c r="V550" s="603"/>
      <c r="W550" s="603"/>
      <c r="X550" s="604"/>
      <c r="Y550" s="604"/>
      <c r="Z550" s="604"/>
      <c r="AA550" s="604"/>
      <c r="AB550" s="604"/>
      <c r="AC550" s="604"/>
      <c r="AD550" s="604"/>
      <c r="AE550" s="9"/>
      <c r="AF550" s="9"/>
      <c r="AG550" s="17"/>
      <c r="AH550" s="17"/>
    </row>
    <row r="551" spans="4:34" x14ac:dyDescent="0.25">
      <c r="D551" s="9"/>
      <c r="E551" s="9"/>
      <c r="F551" s="9"/>
      <c r="G551" s="9"/>
      <c r="H551" s="567" t="s">
        <v>20</v>
      </c>
      <c r="I551" s="568"/>
      <c r="J551" s="567" t="s">
        <v>21</v>
      </c>
      <c r="K551" s="568"/>
      <c r="L551" s="567" t="s">
        <v>22</v>
      </c>
      <c r="M551" s="568"/>
      <c r="N551" s="567" t="s">
        <v>23</v>
      </c>
      <c r="O551" s="568"/>
      <c r="P551" s="567" t="s">
        <v>24</v>
      </c>
      <c r="Q551" s="568"/>
      <c r="R551" s="567" t="s">
        <v>25</v>
      </c>
      <c r="S551" s="568"/>
      <c r="T551" s="569" t="s">
        <v>26</v>
      </c>
      <c r="U551" s="570"/>
      <c r="V551" s="569"/>
      <c r="W551" s="570"/>
      <c r="X551" s="571" t="s">
        <v>27</v>
      </c>
      <c r="Y551" s="572"/>
      <c r="Z551" s="572"/>
      <c r="AA551" s="572"/>
      <c r="AB551" s="572"/>
      <c r="AC551" s="572"/>
      <c r="AD551" s="573"/>
      <c r="AE551" s="16"/>
      <c r="AF551" s="16"/>
      <c r="AG551" s="17"/>
      <c r="AH551" s="17"/>
    </row>
    <row r="552" spans="4:34" ht="15.75" x14ac:dyDescent="0.25">
      <c r="D552" s="9"/>
      <c r="E552" s="9"/>
      <c r="F552" s="9"/>
      <c r="G552" s="9"/>
      <c r="H552" s="529"/>
      <c r="I552" s="530"/>
      <c r="J552" s="529"/>
      <c r="K552" s="530"/>
      <c r="L552" s="529"/>
      <c r="M552" s="530"/>
      <c r="N552" s="529" t="s">
        <v>61</v>
      </c>
      <c r="O552" s="530"/>
      <c r="P552" s="529" t="s">
        <v>59</v>
      </c>
      <c r="Q552" s="530"/>
      <c r="R552" s="529" t="s">
        <v>49</v>
      </c>
      <c r="S552" s="530"/>
      <c r="T552" s="529" t="s">
        <v>28</v>
      </c>
      <c r="U552" s="530"/>
      <c r="V552" s="529"/>
      <c r="W552" s="530"/>
      <c r="X552" s="680">
        <v>6605333.3300000001</v>
      </c>
      <c r="Y552" s="681"/>
      <c r="Z552" s="681"/>
      <c r="AA552" s="681"/>
      <c r="AB552" s="681"/>
      <c r="AC552" s="681"/>
      <c r="AD552" s="682"/>
      <c r="AE552" s="16"/>
      <c r="AF552" s="16"/>
      <c r="AG552" s="17"/>
      <c r="AH552" s="17"/>
    </row>
    <row r="553" spans="4:34" ht="15.75" x14ac:dyDescent="0.25">
      <c r="D553" s="9"/>
      <c r="E553" s="9"/>
      <c r="F553" s="9"/>
      <c r="G553" s="9"/>
      <c r="H553" s="562"/>
      <c r="I553" s="563"/>
      <c r="J553" s="562"/>
      <c r="K553" s="563"/>
      <c r="L553" s="562"/>
      <c r="M553" s="563"/>
      <c r="N553" s="562"/>
      <c r="O553" s="563"/>
      <c r="P553" s="562"/>
      <c r="Q553" s="563"/>
      <c r="R553" s="562"/>
      <c r="S553" s="563"/>
      <c r="T553" s="529"/>
      <c r="U553" s="530"/>
      <c r="V553" s="529"/>
      <c r="W553" s="530"/>
      <c r="X553" s="680"/>
      <c r="Y553" s="681"/>
      <c r="Z553" s="681"/>
      <c r="AA553" s="681"/>
      <c r="AB553" s="681"/>
      <c r="AC553" s="681"/>
      <c r="AD553" s="682"/>
      <c r="AE553" s="16"/>
      <c r="AF553" s="16"/>
      <c r="AG553" s="17"/>
      <c r="AH553" s="17"/>
    </row>
    <row r="554" spans="4:34" ht="15.75" x14ac:dyDescent="0.25">
      <c r="D554" s="9"/>
      <c r="E554" s="9"/>
      <c r="F554" s="9"/>
      <c r="G554" s="9"/>
      <c r="H554" s="562"/>
      <c r="I554" s="563"/>
      <c r="J554" s="562"/>
      <c r="K554" s="563"/>
      <c r="L554" s="562"/>
      <c r="M554" s="563"/>
      <c r="N554" s="562"/>
      <c r="O554" s="563"/>
      <c r="P554" s="562"/>
      <c r="Q554" s="563"/>
      <c r="R554" s="562"/>
      <c r="S554" s="563"/>
      <c r="T554" s="529"/>
      <c r="U554" s="530"/>
      <c r="V554" s="529"/>
      <c r="W554" s="530"/>
      <c r="X554" s="680"/>
      <c r="Y554" s="681"/>
      <c r="Z554" s="681"/>
      <c r="AA554" s="681"/>
      <c r="AB554" s="681"/>
      <c r="AC554" s="681"/>
      <c r="AD554" s="682"/>
      <c r="AE554" s="16" t="s">
        <v>44</v>
      </c>
      <c r="AF554" s="16"/>
      <c r="AG554" s="17"/>
      <c r="AH554" s="17"/>
    </row>
    <row r="555" spans="4:34" ht="15.75" x14ac:dyDescent="0.25">
      <c r="D555" s="9"/>
      <c r="E555" s="9"/>
      <c r="F555" s="9"/>
      <c r="G555" s="9"/>
      <c r="H555" s="562"/>
      <c r="I555" s="563"/>
      <c r="J555" s="562"/>
      <c r="K555" s="563"/>
      <c r="L555" s="562"/>
      <c r="M555" s="563"/>
      <c r="N555" s="562"/>
      <c r="O555" s="563"/>
      <c r="P555" s="529"/>
      <c r="Q555" s="530"/>
      <c r="R555" s="562"/>
      <c r="S555" s="563"/>
      <c r="T555" s="529"/>
      <c r="U555" s="530"/>
      <c r="V555" s="529"/>
      <c r="W555" s="530"/>
      <c r="X555" s="531"/>
      <c r="Y555" s="532"/>
      <c r="Z555" s="532"/>
      <c r="AA555" s="532"/>
      <c r="AB555" s="532"/>
      <c r="AC555" s="532"/>
      <c r="AD555" s="533"/>
      <c r="AE555" s="16"/>
      <c r="AF555" s="16"/>
      <c r="AG555" s="17"/>
      <c r="AH555" s="17"/>
    </row>
    <row r="556" spans="4:34" ht="15.75" x14ac:dyDescent="0.25">
      <c r="D556" s="9"/>
      <c r="E556" s="9"/>
      <c r="F556" s="9"/>
      <c r="G556" s="9"/>
      <c r="H556" s="562"/>
      <c r="I556" s="563"/>
      <c r="J556" s="562"/>
      <c r="K556" s="563"/>
      <c r="L556" s="562"/>
      <c r="M556" s="563"/>
      <c r="N556" s="562"/>
      <c r="O556" s="563"/>
      <c r="P556" s="529"/>
      <c r="Q556" s="530"/>
      <c r="R556" s="562"/>
      <c r="S556" s="563"/>
      <c r="T556" s="529"/>
      <c r="U556" s="530"/>
      <c r="V556" s="529"/>
      <c r="W556" s="530"/>
      <c r="X556" s="531"/>
      <c r="Y556" s="532"/>
      <c r="Z556" s="532"/>
      <c r="AA556" s="532"/>
      <c r="AB556" s="532"/>
      <c r="AC556" s="532"/>
      <c r="AD556" s="533"/>
      <c r="AE556" s="16"/>
      <c r="AF556" s="16"/>
      <c r="AG556" s="17"/>
      <c r="AH556" s="17"/>
    </row>
    <row r="557" spans="4:34" ht="15.75" x14ac:dyDescent="0.25">
      <c r="D557" s="9"/>
      <c r="E557" s="9"/>
      <c r="F557" s="9"/>
      <c r="G557" s="9"/>
      <c r="H557" s="562"/>
      <c r="I557" s="563"/>
      <c r="J557" s="562"/>
      <c r="K557" s="563"/>
      <c r="L557" s="562"/>
      <c r="M557" s="563"/>
      <c r="N557" s="562"/>
      <c r="O557" s="563"/>
      <c r="P557" s="529"/>
      <c r="Q557" s="530"/>
      <c r="R557" s="562"/>
      <c r="S557" s="563"/>
      <c r="T557" s="529"/>
      <c r="U557" s="530"/>
      <c r="V557" s="529"/>
      <c r="W557" s="530"/>
      <c r="X557" s="531"/>
      <c r="Y557" s="532"/>
      <c r="Z557" s="532"/>
      <c r="AA557" s="532"/>
      <c r="AB557" s="532"/>
      <c r="AC557" s="532"/>
      <c r="AD557" s="533"/>
      <c r="AE557" s="16"/>
      <c r="AF557" s="16"/>
      <c r="AG557" s="17"/>
      <c r="AH557" s="17"/>
    </row>
    <row r="558" spans="4:34" ht="15.75" x14ac:dyDescent="0.25">
      <c r="D558" s="9"/>
      <c r="E558" s="9"/>
      <c r="F558" s="9"/>
      <c r="G558" s="9"/>
      <c r="H558" s="562"/>
      <c r="I558" s="563"/>
      <c r="J558" s="562"/>
      <c r="K558" s="563"/>
      <c r="L558" s="562"/>
      <c r="M558" s="563"/>
      <c r="N558" s="562"/>
      <c r="O558" s="563"/>
      <c r="P558" s="529"/>
      <c r="Q558" s="530"/>
      <c r="R558" s="562"/>
      <c r="S558" s="563"/>
      <c r="T558" s="529"/>
      <c r="U558" s="530"/>
      <c r="V558" s="529"/>
      <c r="W558" s="530"/>
      <c r="X558" s="531"/>
      <c r="Y558" s="532"/>
      <c r="Z558" s="532"/>
      <c r="AA558" s="532"/>
      <c r="AB558" s="532"/>
      <c r="AC558" s="532"/>
      <c r="AD558" s="533"/>
      <c r="AE558" s="16"/>
      <c r="AF558" s="16"/>
      <c r="AG558" s="17"/>
      <c r="AH558" s="17"/>
    </row>
    <row r="559" spans="4:34" ht="15.75" x14ac:dyDescent="0.25">
      <c r="D559" s="9"/>
      <c r="E559" s="9"/>
      <c r="F559" s="9"/>
      <c r="G559" s="9"/>
      <c r="H559" s="529"/>
      <c r="I559" s="530"/>
      <c r="J559" s="529"/>
      <c r="K559" s="530"/>
      <c r="L559" s="529"/>
      <c r="M559" s="530"/>
      <c r="N559" s="529"/>
      <c r="O559" s="530"/>
      <c r="P559" s="529"/>
      <c r="Q559" s="530"/>
      <c r="R559" s="529"/>
      <c r="S559" s="530"/>
      <c r="T559" s="529"/>
      <c r="U559" s="530"/>
      <c r="V559" s="529"/>
      <c r="W559" s="530"/>
      <c r="X559" s="531"/>
      <c r="Y559" s="532"/>
      <c r="Z559" s="532"/>
      <c r="AA559" s="532"/>
      <c r="AB559" s="532"/>
      <c r="AC559" s="532"/>
      <c r="AD559" s="533"/>
      <c r="AE559" s="16"/>
      <c r="AF559" s="16"/>
      <c r="AG559" s="17"/>
      <c r="AH559" s="17"/>
    </row>
    <row r="560" spans="4:34" ht="15.75" x14ac:dyDescent="0.25">
      <c r="D560" s="9"/>
      <c r="E560" s="9"/>
      <c r="F560" s="9"/>
      <c r="G560" s="9"/>
      <c r="H560" s="529"/>
      <c r="I560" s="530"/>
      <c r="J560" s="529"/>
      <c r="K560" s="530"/>
      <c r="L560" s="529"/>
      <c r="M560" s="530"/>
      <c r="N560" s="529"/>
      <c r="O560" s="530"/>
      <c r="P560" s="529"/>
      <c r="Q560" s="530"/>
      <c r="R560" s="529"/>
      <c r="S560" s="530"/>
      <c r="T560" s="529"/>
      <c r="U560" s="530"/>
      <c r="V560" s="529"/>
      <c r="W560" s="530"/>
      <c r="X560" s="531"/>
      <c r="Y560" s="532"/>
      <c r="Z560" s="532"/>
      <c r="AA560" s="532"/>
      <c r="AB560" s="532"/>
      <c r="AC560" s="532"/>
      <c r="AD560" s="533"/>
      <c r="AE560" s="16"/>
      <c r="AF560" s="16"/>
      <c r="AG560" s="17"/>
      <c r="AH560" s="17"/>
    </row>
    <row r="561" spans="4:34" ht="15.75" x14ac:dyDescent="0.25">
      <c r="D561" s="9"/>
      <c r="E561" s="9"/>
      <c r="F561" s="9"/>
      <c r="G561" s="9"/>
      <c r="H561" s="529"/>
      <c r="I561" s="530"/>
      <c r="J561" s="529"/>
      <c r="K561" s="530"/>
      <c r="L561" s="529"/>
      <c r="M561" s="530"/>
      <c r="N561" s="529"/>
      <c r="O561" s="530"/>
      <c r="P561" s="529"/>
      <c r="Q561" s="530"/>
      <c r="R561" s="529"/>
      <c r="S561" s="530"/>
      <c r="T561" s="529"/>
      <c r="U561" s="530"/>
      <c r="V561" s="529"/>
      <c r="W561" s="530"/>
      <c r="X561" s="531"/>
      <c r="Y561" s="532"/>
      <c r="Z561" s="532"/>
      <c r="AA561" s="532"/>
      <c r="AB561" s="532"/>
      <c r="AC561" s="532"/>
      <c r="AD561" s="533"/>
      <c r="AE561" s="16"/>
      <c r="AF561" s="16"/>
      <c r="AG561" s="17"/>
      <c r="AH561" s="17"/>
    </row>
    <row r="562" spans="4:34" ht="16.5" thickBot="1" x14ac:dyDescent="0.3">
      <c r="D562" s="9"/>
      <c r="E562" s="9"/>
      <c r="F562" s="9"/>
      <c r="G562" s="9"/>
      <c r="H562" s="534"/>
      <c r="I562" s="535"/>
      <c r="J562" s="534"/>
      <c r="K562" s="535"/>
      <c r="L562" s="534"/>
      <c r="M562" s="535"/>
      <c r="N562" s="534"/>
      <c r="O562" s="535"/>
      <c r="P562" s="534"/>
      <c r="Q562" s="535"/>
      <c r="R562" s="534"/>
      <c r="S562" s="535"/>
      <c r="T562" s="538" t="s">
        <v>29</v>
      </c>
      <c r="U562" s="539"/>
      <c r="V562" s="539"/>
      <c r="W562" s="540"/>
      <c r="X562" s="541">
        <f>X552+X553+X554</f>
        <v>6605333.3300000001</v>
      </c>
      <c r="Y562" s="542"/>
      <c r="Z562" s="542"/>
      <c r="AA562" s="542"/>
      <c r="AB562" s="542"/>
      <c r="AC562" s="542"/>
      <c r="AD562" s="543"/>
      <c r="AE562" s="9"/>
      <c r="AF562" s="16"/>
      <c r="AG562" s="17"/>
      <c r="AH562" s="17"/>
    </row>
    <row r="563" spans="4:34" ht="15.75" x14ac:dyDescent="0.25">
      <c r="D563" s="9"/>
      <c r="E563" s="9"/>
      <c r="F563" s="9"/>
      <c r="G563" s="9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31"/>
      <c r="U563" s="31"/>
      <c r="V563" s="31"/>
      <c r="W563" s="31"/>
      <c r="X563" s="32"/>
      <c r="Y563" s="32"/>
      <c r="Z563" s="32"/>
      <c r="AA563" s="32"/>
      <c r="AB563" s="32"/>
      <c r="AC563" s="32"/>
      <c r="AD563" s="32"/>
      <c r="AE563" s="8"/>
      <c r="AF563" s="16"/>
      <c r="AG563" s="17"/>
      <c r="AH563" s="17"/>
    </row>
    <row r="564" spans="4:34" ht="16.5" thickBot="1" x14ac:dyDescent="0.3">
      <c r="D564" s="9"/>
      <c r="E564" s="9"/>
      <c r="F564" s="9"/>
      <c r="G564" s="9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5"/>
      <c r="U564" s="95"/>
      <c r="V564" s="95"/>
      <c r="W564" s="95"/>
      <c r="X564" s="26"/>
      <c r="Y564" s="26"/>
      <c r="Z564" s="26"/>
      <c r="AA564" s="26"/>
      <c r="AB564" s="26"/>
      <c r="AC564" s="26"/>
      <c r="AD564" s="26"/>
      <c r="AE564" s="16"/>
      <c r="AF564" s="16"/>
      <c r="AG564" s="17"/>
      <c r="AH564" s="17"/>
    </row>
    <row r="565" spans="4:34" ht="15.75" thickBot="1" x14ac:dyDescent="0.3">
      <c r="D565" s="9"/>
      <c r="E565" s="9"/>
      <c r="F565" s="9"/>
      <c r="G565" s="689" t="s">
        <v>30</v>
      </c>
      <c r="H565" s="690"/>
      <c r="I565" s="690"/>
      <c r="J565" s="690"/>
      <c r="K565" s="690"/>
      <c r="L565" s="690"/>
      <c r="M565" s="690"/>
      <c r="N565" s="690"/>
      <c r="O565" s="690"/>
      <c r="P565" s="690"/>
      <c r="Q565" s="690"/>
      <c r="R565" s="691"/>
      <c r="S565" s="22"/>
      <c r="T565" s="544" t="s">
        <v>31</v>
      </c>
      <c r="U565" s="545"/>
      <c r="V565" s="545"/>
      <c r="W565" s="545"/>
      <c r="X565" s="545"/>
      <c r="Y565" s="545"/>
      <c r="Z565" s="545"/>
      <c r="AA565" s="545"/>
      <c r="AB565" s="545"/>
      <c r="AC565" s="545"/>
      <c r="AD565" s="545"/>
      <c r="AE565" s="546"/>
      <c r="AF565" s="16"/>
      <c r="AG565" s="17"/>
      <c r="AH565" s="17"/>
    </row>
    <row r="566" spans="4:34" x14ac:dyDescent="0.25">
      <c r="D566" s="8"/>
      <c r="E566" s="8"/>
      <c r="F566" s="8"/>
      <c r="G566" s="547"/>
      <c r="H566" s="548"/>
      <c r="I566" s="548"/>
      <c r="J566" s="548"/>
      <c r="K566" s="548"/>
      <c r="L566" s="548"/>
      <c r="M566" s="548"/>
      <c r="N566" s="548"/>
      <c r="O566" s="548"/>
      <c r="P566" s="548"/>
      <c r="Q566" s="548"/>
      <c r="R566" s="549"/>
      <c r="S566" s="80"/>
      <c r="T566" s="547"/>
      <c r="U566" s="548"/>
      <c r="V566" s="548"/>
      <c r="W566" s="548"/>
      <c r="X566" s="548"/>
      <c r="Y566" s="548"/>
      <c r="Z566" s="548"/>
      <c r="AA566" s="548"/>
      <c r="AB566" s="548"/>
      <c r="AC566" s="548"/>
      <c r="AD566" s="548"/>
      <c r="AE566" s="549"/>
      <c r="AF566" s="15"/>
      <c r="AG566" s="17"/>
      <c r="AH566" s="17"/>
    </row>
    <row r="567" spans="4:34" x14ac:dyDescent="0.25">
      <c r="D567" s="8"/>
      <c r="E567" s="8"/>
      <c r="F567" s="8"/>
      <c r="G567" s="550"/>
      <c r="H567" s="551"/>
      <c r="I567" s="551"/>
      <c r="J567" s="551"/>
      <c r="K567" s="551"/>
      <c r="L567" s="551"/>
      <c r="M567" s="551"/>
      <c r="N567" s="551"/>
      <c r="O567" s="551"/>
      <c r="P567" s="551"/>
      <c r="Q567" s="551"/>
      <c r="R567" s="552"/>
      <c r="S567" s="80"/>
      <c r="T567" s="550"/>
      <c r="U567" s="551"/>
      <c r="V567" s="551"/>
      <c r="W567" s="551"/>
      <c r="X567" s="551"/>
      <c r="Y567" s="551"/>
      <c r="Z567" s="551"/>
      <c r="AA567" s="551"/>
      <c r="AB567" s="551"/>
      <c r="AC567" s="551"/>
      <c r="AD567" s="551"/>
      <c r="AE567" s="552"/>
      <c r="AF567" s="15"/>
      <c r="AG567" s="17"/>
      <c r="AH567" s="17"/>
    </row>
    <row r="568" spans="4:34" x14ac:dyDescent="0.25">
      <c r="D568" s="8"/>
      <c r="E568" s="8"/>
      <c r="F568" s="8"/>
      <c r="G568" s="550"/>
      <c r="H568" s="551"/>
      <c r="I568" s="551"/>
      <c r="J568" s="551"/>
      <c r="K568" s="551"/>
      <c r="L568" s="551"/>
      <c r="M568" s="551"/>
      <c r="N568" s="551"/>
      <c r="O568" s="551"/>
      <c r="P568" s="551"/>
      <c r="Q568" s="551"/>
      <c r="R568" s="552"/>
      <c r="S568" s="80"/>
      <c r="T568" s="550"/>
      <c r="U568" s="551"/>
      <c r="V568" s="551"/>
      <c r="W568" s="551"/>
      <c r="X568" s="551"/>
      <c r="Y568" s="551"/>
      <c r="Z568" s="551"/>
      <c r="AA568" s="551"/>
      <c r="AB568" s="551"/>
      <c r="AC568" s="551"/>
      <c r="AD568" s="551"/>
      <c r="AE568" s="552"/>
      <c r="AF568" s="15"/>
      <c r="AG568" s="17"/>
      <c r="AH568" s="17"/>
    </row>
    <row r="569" spans="4:34" ht="15.75" thickBot="1" x14ac:dyDescent="0.3">
      <c r="D569" s="8"/>
      <c r="E569" s="8"/>
      <c r="F569" s="8"/>
      <c r="G569" s="553"/>
      <c r="H569" s="554"/>
      <c r="I569" s="554"/>
      <c r="J569" s="554"/>
      <c r="K569" s="554"/>
      <c r="L569" s="554"/>
      <c r="M569" s="554"/>
      <c r="N569" s="554"/>
      <c r="O569" s="554"/>
      <c r="P569" s="554"/>
      <c r="Q569" s="554"/>
      <c r="R569" s="555"/>
      <c r="S569" s="80"/>
      <c r="T569" s="553"/>
      <c r="U569" s="554"/>
      <c r="V569" s="554"/>
      <c r="W569" s="554"/>
      <c r="X569" s="554"/>
      <c r="Y569" s="554"/>
      <c r="Z569" s="554"/>
      <c r="AA569" s="554"/>
      <c r="AB569" s="554"/>
      <c r="AC569" s="554"/>
      <c r="AD569" s="554"/>
      <c r="AE569" s="555"/>
      <c r="AF569" s="15"/>
      <c r="AG569" s="17"/>
      <c r="AH569" s="17"/>
    </row>
    <row r="570" spans="4:34" ht="15.75" thickBot="1" x14ac:dyDescent="0.3">
      <c r="D570" s="8"/>
      <c r="E570" s="8"/>
      <c r="F570" s="8"/>
      <c r="G570" s="553" t="s">
        <v>32</v>
      </c>
      <c r="H570" s="554"/>
      <c r="I570" s="554"/>
      <c r="J570" s="692">
        <v>44181</v>
      </c>
      <c r="K570" s="692"/>
      <c r="L570" s="692"/>
      <c r="M570" s="692"/>
      <c r="N570" s="692"/>
      <c r="O570" s="692"/>
      <c r="P570" s="692"/>
      <c r="Q570" s="692"/>
      <c r="R570" s="693"/>
      <c r="S570" s="80"/>
      <c r="T570" s="517" t="s">
        <v>32</v>
      </c>
      <c r="U570" s="518"/>
      <c r="V570" s="518"/>
      <c r="W570" s="521"/>
      <c r="X570" s="521"/>
      <c r="Y570" s="521"/>
      <c r="Z570" s="521"/>
      <c r="AA570" s="521"/>
      <c r="AB570" s="521"/>
      <c r="AC570" s="521"/>
      <c r="AD570" s="521"/>
      <c r="AE570" s="522"/>
      <c r="AF570" s="15"/>
      <c r="AG570" s="17"/>
      <c r="AH570" s="17"/>
    </row>
    <row r="571" spans="4:34" ht="15.75" thickBot="1" x14ac:dyDescent="0.3">
      <c r="D571" s="8"/>
      <c r="E571" s="8"/>
      <c r="F571" s="8"/>
      <c r="G571" s="523" t="s">
        <v>33</v>
      </c>
      <c r="H571" s="524"/>
      <c r="I571" s="524"/>
      <c r="J571" s="524"/>
      <c r="K571" s="524"/>
      <c r="L571" s="524"/>
      <c r="M571" s="524"/>
      <c r="N571" s="524"/>
      <c r="O571" s="524"/>
      <c r="P571" s="524"/>
      <c r="Q571" s="524"/>
      <c r="R571" s="525"/>
      <c r="T571" s="523" t="s">
        <v>34</v>
      </c>
      <c r="U571" s="524"/>
      <c r="V571" s="524"/>
      <c r="W571" s="524"/>
      <c r="X571" s="524"/>
      <c r="Y571" s="524"/>
      <c r="Z571" s="524"/>
      <c r="AA571" s="524"/>
      <c r="AB571" s="524"/>
      <c r="AC571" s="524"/>
      <c r="AD571" s="524"/>
      <c r="AE571" s="525"/>
      <c r="AF571" s="15"/>
      <c r="AG571" s="17"/>
      <c r="AH571" s="17"/>
    </row>
    <row r="572" spans="4:34" x14ac:dyDescent="0.25">
      <c r="D572" s="8"/>
      <c r="E572" s="8"/>
      <c r="F572" s="8"/>
      <c r="G572" s="526"/>
      <c r="H572" s="527"/>
      <c r="I572" s="527"/>
      <c r="J572" s="527"/>
      <c r="K572" s="527"/>
      <c r="L572" s="527"/>
      <c r="M572" s="527"/>
      <c r="N572" s="527"/>
      <c r="O572" s="527"/>
      <c r="P572" s="527"/>
      <c r="Q572" s="527"/>
      <c r="R572" s="528"/>
      <c r="T572" s="526"/>
      <c r="U572" s="527"/>
      <c r="V572" s="527"/>
      <c r="W572" s="527"/>
      <c r="X572" s="527"/>
      <c r="Y572" s="527"/>
      <c r="Z572" s="527"/>
      <c r="AA572" s="527"/>
      <c r="AB572" s="527"/>
      <c r="AC572" s="527"/>
      <c r="AD572" s="527"/>
      <c r="AE572" s="528"/>
      <c r="AF572" s="15"/>
      <c r="AG572" s="17"/>
      <c r="AH572" s="17"/>
    </row>
    <row r="573" spans="4:34" x14ac:dyDescent="0.25">
      <c r="D573" s="8"/>
      <c r="E573" s="8"/>
      <c r="F573" s="8"/>
      <c r="G573" s="556"/>
      <c r="H573" s="557"/>
      <c r="I573" s="557"/>
      <c r="J573" s="557"/>
      <c r="K573" s="557"/>
      <c r="L573" s="557"/>
      <c r="M573" s="557"/>
      <c r="N573" s="557"/>
      <c r="O573" s="557"/>
      <c r="P573" s="557"/>
      <c r="Q573" s="557"/>
      <c r="R573" s="558"/>
      <c r="T573" s="556"/>
      <c r="U573" s="557"/>
      <c r="V573" s="557"/>
      <c r="W573" s="557"/>
      <c r="X573" s="557"/>
      <c r="Y573" s="557"/>
      <c r="Z573" s="557"/>
      <c r="AA573" s="557"/>
      <c r="AB573" s="557"/>
      <c r="AC573" s="557"/>
      <c r="AD573" s="557"/>
      <c r="AE573" s="558"/>
      <c r="AF573" s="8"/>
      <c r="AG573" s="17"/>
      <c r="AH573" s="17"/>
    </row>
    <row r="574" spans="4:34" x14ac:dyDescent="0.25">
      <c r="D574" s="8"/>
      <c r="E574" s="8"/>
      <c r="F574" s="8"/>
      <c r="G574" s="556"/>
      <c r="H574" s="557"/>
      <c r="I574" s="557"/>
      <c r="J574" s="557"/>
      <c r="K574" s="557"/>
      <c r="L574" s="557"/>
      <c r="M574" s="557"/>
      <c r="N574" s="557"/>
      <c r="O574" s="557"/>
      <c r="P574" s="557"/>
      <c r="Q574" s="557"/>
      <c r="R574" s="558"/>
      <c r="T574" s="556"/>
      <c r="U574" s="557"/>
      <c r="V574" s="557"/>
      <c r="W574" s="557"/>
      <c r="X574" s="557"/>
      <c r="Y574" s="557"/>
      <c r="Z574" s="557"/>
      <c r="AA574" s="557"/>
      <c r="AB574" s="557"/>
      <c r="AC574" s="557"/>
      <c r="AD574" s="557"/>
      <c r="AE574" s="558"/>
      <c r="AF574" s="8"/>
      <c r="AG574" s="17"/>
      <c r="AH574" s="17"/>
    </row>
    <row r="575" spans="4:34" ht="15.75" thickBot="1" x14ac:dyDescent="0.3">
      <c r="D575" s="8"/>
      <c r="E575" s="8"/>
      <c r="F575" s="8"/>
      <c r="G575" s="559"/>
      <c r="H575" s="560"/>
      <c r="I575" s="560"/>
      <c r="J575" s="560"/>
      <c r="K575" s="560"/>
      <c r="L575" s="560"/>
      <c r="M575" s="560"/>
      <c r="N575" s="560"/>
      <c r="O575" s="560"/>
      <c r="P575" s="560"/>
      <c r="Q575" s="560"/>
      <c r="R575" s="561"/>
      <c r="T575" s="559"/>
      <c r="U575" s="560"/>
      <c r="V575" s="560"/>
      <c r="W575" s="560"/>
      <c r="X575" s="560"/>
      <c r="Y575" s="560"/>
      <c r="Z575" s="560"/>
      <c r="AA575" s="560"/>
      <c r="AB575" s="560"/>
      <c r="AC575" s="560"/>
      <c r="AD575" s="560"/>
      <c r="AE575" s="561"/>
      <c r="AF575" s="8"/>
      <c r="AG575" s="17"/>
      <c r="AH575" s="17"/>
    </row>
    <row r="576" spans="4:34" ht="15.75" thickBot="1" x14ac:dyDescent="0.3">
      <c r="D576" s="8"/>
      <c r="E576" s="8"/>
      <c r="F576" s="80"/>
      <c r="G576" s="517" t="s">
        <v>32</v>
      </c>
      <c r="H576" s="518"/>
      <c r="I576" s="576"/>
      <c r="J576" s="521"/>
      <c r="K576" s="521"/>
      <c r="L576" s="521"/>
      <c r="M576" s="521"/>
      <c r="N576" s="521"/>
      <c r="O576" s="521"/>
      <c r="P576" s="521"/>
      <c r="Q576" s="521"/>
      <c r="R576" s="522"/>
      <c r="S576" s="42"/>
      <c r="T576" s="517" t="s">
        <v>32</v>
      </c>
      <c r="U576" s="518"/>
      <c r="V576" s="576"/>
      <c r="W576" s="521"/>
      <c r="X576" s="521"/>
      <c r="Y576" s="521"/>
      <c r="Z576" s="521"/>
      <c r="AA576" s="521"/>
      <c r="AB576" s="521"/>
      <c r="AC576" s="521"/>
      <c r="AD576" s="521"/>
      <c r="AE576" s="522"/>
      <c r="AF576" s="8"/>
      <c r="AG576" s="17"/>
      <c r="AH576" s="17"/>
    </row>
    <row r="577" spans="4:34" x14ac:dyDescent="0.25"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10"/>
      <c r="P577" s="89"/>
      <c r="Q577" s="92"/>
      <c r="R577" s="92"/>
      <c r="S577" s="92"/>
      <c r="T577" s="92"/>
      <c r="U577" s="92"/>
      <c r="V577" s="92"/>
      <c r="W577" s="92"/>
      <c r="X577" s="92"/>
      <c r="Y577" s="80"/>
      <c r="Z577" s="92"/>
      <c r="AA577" s="9"/>
      <c r="AB577" s="9"/>
      <c r="AC577" s="9"/>
      <c r="AD577" s="9"/>
      <c r="AE577" s="9"/>
      <c r="AF577" s="9"/>
      <c r="AG577" s="37"/>
      <c r="AH577" s="17"/>
    </row>
    <row r="578" spans="4:34" x14ac:dyDescent="0.25">
      <c r="D578" s="129"/>
      <c r="E578" s="620" t="s">
        <v>36</v>
      </c>
      <c r="F578" s="620"/>
      <c r="G578" s="620"/>
      <c r="H578" s="620"/>
      <c r="I578" s="620"/>
      <c r="J578" s="620"/>
      <c r="K578" s="620"/>
      <c r="L578" s="620"/>
      <c r="M578" s="620"/>
      <c r="N578" s="620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123"/>
      <c r="Z578" s="9"/>
      <c r="AA578" s="9"/>
      <c r="AB578" s="9"/>
      <c r="AC578" s="9"/>
      <c r="AD578" s="9"/>
      <c r="AE578" s="9"/>
      <c r="AF578" s="9"/>
      <c r="AH578" s="17"/>
    </row>
    <row r="579" spans="4:34" x14ac:dyDescent="0.25">
      <c r="D579" s="122"/>
      <c r="E579" s="620" t="s">
        <v>0</v>
      </c>
      <c r="F579" s="620"/>
      <c r="G579" s="620"/>
      <c r="H579" s="620"/>
      <c r="I579" s="620"/>
      <c r="J579" s="620"/>
      <c r="K579" s="620"/>
      <c r="L579" s="620"/>
      <c r="M579" s="620"/>
      <c r="N579" s="620"/>
      <c r="O579" s="10"/>
      <c r="P579" s="114"/>
      <c r="Q579" s="114"/>
      <c r="R579" s="114"/>
      <c r="S579" s="114"/>
      <c r="T579" s="114"/>
      <c r="U579" s="114"/>
      <c r="V579" s="114"/>
      <c r="W579" s="9"/>
      <c r="X579" s="9"/>
      <c r="Y579" s="123"/>
      <c r="Z579" s="9"/>
      <c r="AA579" s="9"/>
      <c r="AB579" s="9"/>
      <c r="AC579" s="9"/>
      <c r="AD579" s="9"/>
      <c r="AE579" s="9"/>
      <c r="AF579" s="9"/>
      <c r="AH579" s="17"/>
    </row>
    <row r="580" spans="4:34" x14ac:dyDescent="0.25">
      <c r="D580" s="620" t="s">
        <v>1</v>
      </c>
      <c r="E580" s="620"/>
      <c r="F580" s="620"/>
      <c r="G580" s="620"/>
      <c r="H580" s="620"/>
      <c r="I580" s="620"/>
      <c r="J580" s="620"/>
      <c r="K580" s="620"/>
      <c r="L580" s="620"/>
      <c r="M580" s="620"/>
      <c r="N580" s="620"/>
      <c r="O580" s="10"/>
      <c r="P580" s="11"/>
      <c r="Q580" s="11"/>
      <c r="R580" s="123"/>
      <c r="S580" s="101"/>
      <c r="T580" s="101"/>
      <c r="U580" s="101"/>
      <c r="V580" s="583" t="s">
        <v>2</v>
      </c>
      <c r="W580" s="583"/>
      <c r="X580" s="583"/>
      <c r="Y580" s="12" t="s">
        <v>84</v>
      </c>
      <c r="Z580" s="119" t="s">
        <v>46</v>
      </c>
      <c r="AA580" s="621" t="s">
        <v>108</v>
      </c>
      <c r="AB580" s="621"/>
      <c r="AC580" s="621"/>
      <c r="AD580" s="11" t="s">
        <v>3</v>
      </c>
      <c r="AE580" s="622">
        <v>2020</v>
      </c>
      <c r="AF580" s="622"/>
      <c r="AH580" s="17"/>
    </row>
    <row r="581" spans="4:34" x14ac:dyDescent="0.25">
      <c r="D581" s="620" t="s">
        <v>4</v>
      </c>
      <c r="E581" s="620"/>
      <c r="F581" s="620"/>
      <c r="G581" s="620"/>
      <c r="H581" s="620"/>
      <c r="I581" s="620"/>
      <c r="J581" s="620"/>
      <c r="K581" s="620"/>
      <c r="L581" s="620"/>
      <c r="M581" s="620"/>
      <c r="N581" s="620"/>
      <c r="O581" s="10"/>
      <c r="P581" s="114"/>
      <c r="Q581" s="119"/>
      <c r="R581" s="119"/>
      <c r="S581" s="119"/>
      <c r="T581" s="119"/>
      <c r="U581" s="119"/>
      <c r="V581" s="119"/>
      <c r="W581" s="119"/>
      <c r="X581" s="119"/>
      <c r="Y581" s="101"/>
      <c r="Z581" s="119"/>
      <c r="AA581" s="9"/>
      <c r="AB581" s="9"/>
      <c r="AC581" s="9"/>
      <c r="AD581" s="9"/>
      <c r="AE581" s="9"/>
      <c r="AF581" s="9"/>
      <c r="AH581" s="17"/>
    </row>
    <row r="582" spans="4:34" ht="15.75" x14ac:dyDescent="0.25">
      <c r="D582" s="623" t="s">
        <v>5</v>
      </c>
      <c r="E582" s="623"/>
      <c r="F582" s="623"/>
      <c r="G582" s="623"/>
      <c r="H582" s="623"/>
      <c r="I582" s="623"/>
      <c r="J582" s="623"/>
      <c r="K582" s="623"/>
      <c r="L582" s="623"/>
      <c r="M582" s="623"/>
      <c r="N582" s="623"/>
      <c r="O582" s="10"/>
      <c r="P582" s="114"/>
      <c r="Q582" s="114"/>
      <c r="R582" s="114"/>
      <c r="S582" s="114"/>
      <c r="T582" s="114"/>
      <c r="U582" s="114"/>
      <c r="V582" s="114"/>
      <c r="W582" s="9"/>
      <c r="X582" s="9"/>
      <c r="Y582" s="123"/>
      <c r="Z582" s="9"/>
      <c r="AA582" s="9"/>
      <c r="AB582" s="9"/>
      <c r="AC582" s="9"/>
      <c r="AD582" s="9"/>
      <c r="AE582" s="9"/>
      <c r="AF582" s="9"/>
      <c r="AH582" s="17"/>
    </row>
    <row r="583" spans="4:34" ht="18" x14ac:dyDescent="0.25">
      <c r="D583" s="633"/>
      <c r="E583" s="633"/>
      <c r="F583" s="633"/>
      <c r="G583" s="633"/>
      <c r="H583" s="633"/>
      <c r="I583" s="633"/>
      <c r="J583" s="633"/>
      <c r="K583" s="633"/>
      <c r="L583" s="633"/>
      <c r="M583" s="633"/>
      <c r="N583" s="633"/>
      <c r="O583" s="624" t="s">
        <v>6</v>
      </c>
      <c r="P583" s="624"/>
      <c r="Q583" s="624"/>
      <c r="R583" s="624"/>
      <c r="S583" s="624"/>
      <c r="T583" s="624"/>
      <c r="U583" s="624"/>
      <c r="V583" s="624"/>
      <c r="W583" s="624"/>
      <c r="X583" s="624"/>
      <c r="Y583" s="625" t="s">
        <v>145</v>
      </c>
      <c r="Z583" s="625"/>
      <c r="AA583" s="625"/>
      <c r="AB583" s="13"/>
      <c r="AC583" s="13"/>
      <c r="AD583" s="13"/>
      <c r="AE583" s="13"/>
      <c r="AF583" s="13"/>
      <c r="AG583" s="17"/>
      <c r="AH583" s="17"/>
    </row>
    <row r="584" spans="4:34" x14ac:dyDescent="0.25">
      <c r="D584" s="612"/>
      <c r="E584" s="612"/>
      <c r="F584" s="612"/>
      <c r="G584" s="612"/>
      <c r="H584" s="612"/>
      <c r="I584" s="612"/>
      <c r="J584" s="612"/>
      <c r="K584" s="612"/>
      <c r="L584" s="612"/>
      <c r="M584" s="612"/>
      <c r="N584" s="612"/>
      <c r="O584" s="14"/>
      <c r="P584" s="14"/>
      <c r="Q584" s="101"/>
      <c r="R584" s="101"/>
      <c r="S584" s="116"/>
      <c r="T584" s="11"/>
      <c r="U584" s="11"/>
      <c r="V584" s="9"/>
      <c r="W584" s="9"/>
      <c r="X584" s="9"/>
      <c r="Y584" s="123"/>
      <c r="Z584" s="9"/>
      <c r="AA584" s="9"/>
      <c r="AB584" s="9"/>
      <c r="AC584" s="9"/>
      <c r="AD584" s="9"/>
      <c r="AE584" s="9"/>
      <c r="AF584" s="9"/>
      <c r="AG584" s="17"/>
      <c r="AH584" s="17"/>
    </row>
    <row r="585" spans="4:34" ht="15.75" x14ac:dyDescent="0.25"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23"/>
      <c r="U585" s="23"/>
      <c r="V585" s="613" t="s">
        <v>7</v>
      </c>
      <c r="W585" s="613"/>
      <c r="X585" s="613"/>
      <c r="Y585" s="613"/>
      <c r="Z585" s="613"/>
      <c r="AA585" s="614">
        <f>+X610</f>
        <v>863333.33</v>
      </c>
      <c r="AB585" s="614"/>
      <c r="AC585" s="614"/>
      <c r="AD585" s="614"/>
      <c r="AE585" s="614"/>
      <c r="AF585" s="614"/>
      <c r="AG585" s="17"/>
      <c r="AH585" s="17"/>
    </row>
    <row r="586" spans="4:34" x14ac:dyDescent="0.25">
      <c r="D586" s="615" t="s">
        <v>8</v>
      </c>
      <c r="E586" s="615"/>
      <c r="F586" s="615"/>
      <c r="G586" s="615"/>
      <c r="H586" s="615"/>
      <c r="I586" s="616" t="s">
        <v>9</v>
      </c>
      <c r="J586" s="616"/>
      <c r="K586" s="616"/>
      <c r="L586" s="616"/>
      <c r="M586" s="616"/>
      <c r="N586" s="616"/>
      <c r="O586" s="616"/>
      <c r="P586" s="616"/>
      <c r="Q586" s="616"/>
      <c r="R586" s="119"/>
      <c r="S586" s="119"/>
      <c r="T586" s="119"/>
      <c r="U586" s="119"/>
      <c r="V586" s="9"/>
      <c r="W586" s="9"/>
      <c r="X586" s="9"/>
      <c r="Y586" s="123"/>
      <c r="Z586" s="123"/>
      <c r="AA586" s="123"/>
      <c r="AB586" s="9"/>
      <c r="AC586" s="9"/>
      <c r="AD586" s="9"/>
      <c r="AE586" s="9"/>
      <c r="AF586" s="9"/>
      <c r="AG586" s="17"/>
      <c r="AH586" s="17"/>
    </row>
    <row r="587" spans="4:34" ht="18" x14ac:dyDescent="0.25">
      <c r="D587" s="617" t="s">
        <v>10</v>
      </c>
      <c r="E587" s="617"/>
      <c r="F587" s="617"/>
      <c r="G587" s="617"/>
      <c r="H587" s="617"/>
      <c r="I587" s="617"/>
      <c r="J587" s="617"/>
      <c r="K587" s="662" t="s">
        <v>64</v>
      </c>
      <c r="L587" s="662"/>
      <c r="M587" s="662"/>
      <c r="N587" s="662"/>
      <c r="O587" s="662"/>
      <c r="P587" s="662"/>
      <c r="Q587" s="662"/>
      <c r="R587" s="662"/>
      <c r="S587" s="662"/>
      <c r="T587" s="662"/>
      <c r="U587" s="662"/>
      <c r="V587" s="662"/>
      <c r="W587" s="662"/>
      <c r="X587" s="662"/>
      <c r="Y587" s="551" t="s">
        <v>11</v>
      </c>
      <c r="Z587" s="551"/>
      <c r="AA587" s="551"/>
      <c r="AB587" s="551"/>
      <c r="AC587" s="619">
        <v>10398613</v>
      </c>
      <c r="AD587" s="619"/>
      <c r="AE587" s="619"/>
      <c r="AF587" s="619"/>
      <c r="AG587" s="17"/>
      <c r="AH587" s="17"/>
    </row>
    <row r="588" spans="4:34" x14ac:dyDescent="0.25">
      <c r="D588" s="617" t="s">
        <v>12</v>
      </c>
      <c r="E588" s="617"/>
      <c r="F588" s="617"/>
      <c r="G588" s="617"/>
      <c r="H588" s="617"/>
      <c r="I588" s="551"/>
      <c r="J588" s="551"/>
      <c r="K588" s="551"/>
      <c r="L588" s="551"/>
      <c r="M588" s="551"/>
      <c r="N588" s="551"/>
      <c r="O588" s="551"/>
      <c r="P588" s="551"/>
      <c r="Q588" s="551"/>
      <c r="R588" s="551"/>
      <c r="S588" s="551"/>
      <c r="T588" s="551"/>
      <c r="U588" s="551"/>
      <c r="V588" s="551"/>
      <c r="W588" s="551"/>
      <c r="X588" s="101"/>
      <c r="Y588" s="551" t="s">
        <v>11</v>
      </c>
      <c r="Z588" s="551"/>
      <c r="AA588" s="551"/>
      <c r="AB588" s="551"/>
      <c r="AC588" s="619"/>
      <c r="AD588" s="619"/>
      <c r="AE588" s="619"/>
      <c r="AF588" s="619"/>
      <c r="AG588" s="17"/>
      <c r="AH588" s="17"/>
    </row>
    <row r="589" spans="4:34" x14ac:dyDescent="0.25">
      <c r="D589" s="583" t="s">
        <v>13</v>
      </c>
      <c r="E589" s="583"/>
      <c r="F589" s="583"/>
      <c r="G589" s="583"/>
      <c r="H589" s="583"/>
      <c r="I589" s="836" t="s">
        <v>104</v>
      </c>
      <c r="J589" s="836"/>
      <c r="K589" s="836"/>
      <c r="L589" s="836"/>
      <c r="M589" s="836"/>
      <c r="N589" s="836"/>
      <c r="O589" s="836"/>
      <c r="P589" s="836"/>
      <c r="Q589" s="836"/>
      <c r="R589" s="836"/>
      <c r="S589" s="836"/>
      <c r="T589" s="836"/>
      <c r="U589" s="836"/>
      <c r="V589" s="836"/>
      <c r="W589" s="836"/>
      <c r="X589" s="836"/>
      <c r="Y589" s="836"/>
      <c r="Z589" s="836"/>
      <c r="AA589" s="836"/>
      <c r="AB589" s="836"/>
      <c r="AC589" s="836"/>
      <c r="AD589" s="836"/>
      <c r="AE589" s="836"/>
      <c r="AF589" s="836"/>
      <c r="AG589" s="17"/>
      <c r="AH589" s="17"/>
    </row>
    <row r="590" spans="4:34" x14ac:dyDescent="0.25">
      <c r="D590" s="551" t="s">
        <v>14</v>
      </c>
      <c r="E590" s="551"/>
      <c r="F590" s="551"/>
      <c r="G590" s="551"/>
      <c r="H590" s="551"/>
      <c r="I590" s="825" t="s">
        <v>144</v>
      </c>
      <c r="J590" s="825"/>
      <c r="K590" s="825"/>
      <c r="L590" s="825"/>
      <c r="M590" s="825"/>
      <c r="N590" s="825"/>
      <c r="O590" s="825"/>
      <c r="P590" s="825"/>
      <c r="Q590" s="825"/>
      <c r="R590" s="825"/>
      <c r="S590" s="825"/>
      <c r="T590" s="825"/>
      <c r="U590" s="825"/>
      <c r="V590" s="825"/>
      <c r="W590" s="825"/>
      <c r="X590" s="825"/>
      <c r="Y590" s="825"/>
      <c r="Z590" s="825"/>
      <c r="AA590" s="825"/>
      <c r="AB590" s="825"/>
      <c r="AC590" s="825"/>
      <c r="AD590" s="825"/>
      <c r="AE590" s="825"/>
      <c r="AF590" s="825"/>
      <c r="AG590" s="17"/>
      <c r="AH590" s="17"/>
    </row>
    <row r="591" spans="4:34" ht="27" customHeight="1" x14ac:dyDescent="0.25">
      <c r="D591" s="115"/>
      <c r="E591" s="101"/>
      <c r="F591" s="101"/>
      <c r="G591" s="101"/>
      <c r="H591" s="101"/>
      <c r="I591" s="825"/>
      <c r="J591" s="825"/>
      <c r="K591" s="825"/>
      <c r="L591" s="825"/>
      <c r="M591" s="825"/>
      <c r="N591" s="825"/>
      <c r="O591" s="825"/>
      <c r="P591" s="825"/>
      <c r="Q591" s="825"/>
      <c r="R591" s="825"/>
      <c r="S591" s="825"/>
      <c r="T591" s="825"/>
      <c r="U591" s="825"/>
      <c r="V591" s="825"/>
      <c r="W591" s="825"/>
      <c r="X591" s="825"/>
      <c r="Y591" s="825"/>
      <c r="Z591" s="825"/>
      <c r="AA591" s="825"/>
      <c r="AB591" s="825"/>
      <c r="AC591" s="825"/>
      <c r="AD591" s="825"/>
      <c r="AE591" s="825"/>
      <c r="AF591" s="825"/>
      <c r="AG591" s="17"/>
      <c r="AH591" s="17"/>
    </row>
    <row r="592" spans="4:34" ht="15.75" x14ac:dyDescent="0.25">
      <c r="D592" s="114"/>
      <c r="E592" s="114"/>
      <c r="F592" s="114"/>
      <c r="G592" s="114"/>
      <c r="H592" s="114"/>
      <c r="I592" s="114"/>
      <c r="J592" s="114"/>
      <c r="K592" s="114"/>
      <c r="L592" s="574"/>
      <c r="M592" s="574"/>
      <c r="N592" s="574"/>
      <c r="O592" s="574"/>
      <c r="P592" s="574"/>
      <c r="Q592" s="574"/>
      <c r="R592" s="574"/>
      <c r="S592" s="574"/>
      <c r="T592" s="574"/>
      <c r="U592" s="574"/>
      <c r="V592" s="574"/>
      <c r="W592" s="574"/>
      <c r="X592" s="574"/>
      <c r="Y592" s="574"/>
      <c r="Z592" s="117"/>
      <c r="AA592" s="575"/>
      <c r="AB592" s="575"/>
      <c r="AC592" s="575"/>
      <c r="AD592" s="575"/>
      <c r="AE592" s="575"/>
      <c r="AF592" s="575"/>
      <c r="AG592" s="17"/>
      <c r="AH592" s="17"/>
    </row>
    <row r="593" spans="4:34" ht="15.75" x14ac:dyDescent="0.25">
      <c r="D593" s="586" t="s">
        <v>15</v>
      </c>
      <c r="E593" s="586"/>
      <c r="F593" s="586"/>
      <c r="G593" s="586"/>
      <c r="H593" s="586"/>
      <c r="I593" s="586"/>
      <c r="J593" s="586"/>
      <c r="K593" s="586"/>
      <c r="L593" s="586"/>
      <c r="M593" s="586"/>
      <c r="N593" s="586"/>
      <c r="O593" s="586"/>
      <c r="P593" s="586"/>
      <c r="Q593" s="586"/>
      <c r="R593" s="586"/>
      <c r="S593" s="586"/>
      <c r="T593" s="586"/>
      <c r="U593" s="586"/>
      <c r="V593" s="586"/>
      <c r="W593" s="586"/>
      <c r="X593" s="586"/>
      <c r="Y593" s="586"/>
      <c r="Z593" s="586"/>
      <c r="AA593" s="586"/>
      <c r="AB593" s="586"/>
      <c r="AC593" s="586"/>
      <c r="AD593" s="586"/>
      <c r="AE593" s="586"/>
      <c r="AF593" s="586"/>
      <c r="AG593" s="17"/>
      <c r="AH593" s="17"/>
    </row>
    <row r="594" spans="4:34" x14ac:dyDescent="0.25">
      <c r="D594" s="9"/>
      <c r="E594" s="587" t="s">
        <v>50</v>
      </c>
      <c r="F594" s="587"/>
      <c r="G594" s="587"/>
      <c r="H594" s="588" t="s">
        <v>51</v>
      </c>
      <c r="I594" s="588"/>
      <c r="J594" s="588"/>
      <c r="K594" s="587" t="s">
        <v>52</v>
      </c>
      <c r="L594" s="587"/>
      <c r="M594" s="587"/>
      <c r="N594" s="587" t="s">
        <v>53</v>
      </c>
      <c r="O594" s="587"/>
      <c r="P594" s="587"/>
      <c r="Q594" s="589" t="s">
        <v>54</v>
      </c>
      <c r="R594" s="589"/>
      <c r="S594" s="589"/>
      <c r="T594" s="589"/>
      <c r="U594" s="119"/>
      <c r="V594" s="590"/>
      <c r="W594" s="590"/>
      <c r="X594" s="590"/>
      <c r="Y594" s="101"/>
      <c r="Z594" s="101"/>
      <c r="AA594" s="591" t="s">
        <v>17</v>
      </c>
      <c r="AB594" s="591"/>
      <c r="AC594" s="591"/>
      <c r="AD594" s="591"/>
      <c r="AE594" s="591"/>
      <c r="AF594" s="591"/>
      <c r="AG594" s="17"/>
      <c r="AH594" s="17"/>
    </row>
    <row r="595" spans="4:34" x14ac:dyDescent="0.25">
      <c r="D595" s="123"/>
      <c r="E595" s="592"/>
      <c r="F595" s="593"/>
      <c r="G595" s="594"/>
      <c r="H595" s="592"/>
      <c r="I595" s="593"/>
      <c r="J595" s="594"/>
      <c r="K595" s="592"/>
      <c r="L595" s="593"/>
      <c r="M595" s="594"/>
      <c r="N595" s="592"/>
      <c r="O595" s="593"/>
      <c r="P595" s="594"/>
      <c r="Q595" s="592"/>
      <c r="R595" s="593"/>
      <c r="S595" s="593"/>
      <c r="T595" s="594"/>
      <c r="U595" s="100"/>
      <c r="V595" s="595"/>
      <c r="W595" s="596"/>
      <c r="X595" s="597"/>
      <c r="Y595" s="132"/>
      <c r="Z595" s="15"/>
      <c r="AA595" s="592">
        <f>+E595+H595+K595+N595</f>
        <v>0</v>
      </c>
      <c r="AB595" s="593"/>
      <c r="AC595" s="593"/>
      <c r="AD595" s="593"/>
      <c r="AE595" s="593"/>
      <c r="AF595" s="594"/>
      <c r="AG595" s="17"/>
      <c r="AH595" s="17"/>
    </row>
    <row r="596" spans="4:34" ht="15.75" x14ac:dyDescent="0.25">
      <c r="D596" s="116"/>
      <c r="E596" s="116"/>
      <c r="F596" s="116"/>
      <c r="G596" s="116"/>
      <c r="H596" s="116"/>
      <c r="I596" s="116"/>
      <c r="J596" s="116"/>
      <c r="K596" s="116"/>
      <c r="L596" s="116"/>
      <c r="M596" s="116"/>
      <c r="N596" s="116"/>
      <c r="O596" s="116"/>
      <c r="P596" s="116"/>
      <c r="Q596" s="116"/>
      <c r="R596" s="116"/>
      <c r="S596" s="116"/>
      <c r="T596" s="116"/>
      <c r="U596" s="598" t="s">
        <v>18</v>
      </c>
      <c r="V596" s="598"/>
      <c r="W596" s="598"/>
      <c r="X596" s="598"/>
      <c r="Y596" s="598"/>
      <c r="Z596" s="599"/>
      <c r="AA596" s="600">
        <f>+X610-AA595</f>
        <v>863333.33</v>
      </c>
      <c r="AB596" s="601"/>
      <c r="AC596" s="601"/>
      <c r="AD596" s="601"/>
      <c r="AE596" s="601"/>
      <c r="AF596" s="602"/>
      <c r="AG596" s="17"/>
      <c r="AH596" s="17"/>
    </row>
    <row r="597" spans="4:34" x14ac:dyDescent="0.25">
      <c r="D597" s="9"/>
      <c r="E597" s="9"/>
      <c r="F597" s="9"/>
      <c r="G597" s="9"/>
      <c r="H597" s="603" t="s">
        <v>19</v>
      </c>
      <c r="I597" s="603"/>
      <c r="J597" s="603"/>
      <c r="K597" s="603"/>
      <c r="L597" s="603"/>
      <c r="M597" s="603"/>
      <c r="N597" s="603"/>
      <c r="O597" s="603"/>
      <c r="P597" s="603"/>
      <c r="Q597" s="603"/>
      <c r="R597" s="603"/>
      <c r="S597" s="603"/>
      <c r="T597" s="603"/>
      <c r="U597" s="603"/>
      <c r="V597" s="603"/>
      <c r="W597" s="603"/>
      <c r="X597" s="604"/>
      <c r="Y597" s="604"/>
      <c r="Z597" s="604"/>
      <c r="AA597" s="604"/>
      <c r="AB597" s="604"/>
      <c r="AC597" s="604"/>
      <c r="AD597" s="604"/>
      <c r="AE597" s="9"/>
      <c r="AF597" s="9"/>
      <c r="AG597" s="17"/>
      <c r="AH597" s="17"/>
    </row>
    <row r="598" spans="4:34" x14ac:dyDescent="0.25">
      <c r="D598" s="9"/>
      <c r="E598" s="9"/>
      <c r="F598" s="9"/>
      <c r="G598" s="9"/>
      <c r="H598" s="567" t="s">
        <v>20</v>
      </c>
      <c r="I598" s="568"/>
      <c r="J598" s="567" t="s">
        <v>21</v>
      </c>
      <c r="K598" s="568"/>
      <c r="L598" s="567" t="s">
        <v>22</v>
      </c>
      <c r="M598" s="568"/>
      <c r="N598" s="567" t="s">
        <v>23</v>
      </c>
      <c r="O598" s="568"/>
      <c r="P598" s="567" t="s">
        <v>24</v>
      </c>
      <c r="Q598" s="568"/>
      <c r="R598" s="567" t="s">
        <v>25</v>
      </c>
      <c r="S598" s="568"/>
      <c r="T598" s="569" t="s">
        <v>26</v>
      </c>
      <c r="U598" s="570"/>
      <c r="V598" s="569"/>
      <c r="W598" s="570"/>
      <c r="X598" s="571" t="s">
        <v>27</v>
      </c>
      <c r="Y598" s="572"/>
      <c r="Z598" s="572"/>
      <c r="AA598" s="572"/>
      <c r="AB598" s="572"/>
      <c r="AC598" s="572"/>
      <c r="AD598" s="573"/>
      <c r="AE598" s="16"/>
      <c r="AF598" s="16"/>
      <c r="AG598" s="17"/>
      <c r="AH598" s="17"/>
    </row>
    <row r="599" spans="4:34" ht="15.75" x14ac:dyDescent="0.25">
      <c r="D599" s="9"/>
      <c r="E599" s="9"/>
      <c r="F599" s="9"/>
      <c r="G599" s="9"/>
      <c r="H599" s="529"/>
      <c r="I599" s="530"/>
      <c r="J599" s="529"/>
      <c r="K599" s="530"/>
      <c r="L599" s="529"/>
      <c r="M599" s="530"/>
      <c r="N599" s="529" t="s">
        <v>61</v>
      </c>
      <c r="O599" s="530"/>
      <c r="P599" s="529" t="s">
        <v>59</v>
      </c>
      <c r="Q599" s="530"/>
      <c r="R599" s="529" t="s">
        <v>57</v>
      </c>
      <c r="S599" s="530"/>
      <c r="T599" s="529" t="s">
        <v>28</v>
      </c>
      <c r="U599" s="530"/>
      <c r="V599" s="529"/>
      <c r="W599" s="530"/>
      <c r="X599" s="680">
        <v>863333.33</v>
      </c>
      <c r="Y599" s="681"/>
      <c r="Z599" s="681"/>
      <c r="AA599" s="681"/>
      <c r="AB599" s="681"/>
      <c r="AC599" s="681"/>
      <c r="AD599" s="682"/>
      <c r="AE599" s="16"/>
      <c r="AF599" s="16"/>
      <c r="AG599" s="17"/>
      <c r="AH599" s="17"/>
    </row>
    <row r="600" spans="4:34" ht="15.75" x14ac:dyDescent="0.25">
      <c r="D600" s="9"/>
      <c r="E600" s="9"/>
      <c r="F600" s="9"/>
      <c r="G600" s="9"/>
      <c r="H600" s="105"/>
      <c r="I600" s="106"/>
      <c r="J600" s="105"/>
      <c r="K600" s="106"/>
      <c r="L600" s="105"/>
      <c r="M600" s="106"/>
      <c r="N600" s="529"/>
      <c r="O600" s="530"/>
      <c r="P600" s="529"/>
      <c r="Q600" s="530"/>
      <c r="R600" s="529"/>
      <c r="S600" s="530"/>
      <c r="T600" s="529"/>
      <c r="U600" s="530"/>
      <c r="V600" s="110"/>
      <c r="W600" s="111"/>
      <c r="X600" s="531"/>
      <c r="Y600" s="532"/>
      <c r="Z600" s="532"/>
      <c r="AA600" s="532"/>
      <c r="AB600" s="532"/>
      <c r="AC600" s="532"/>
      <c r="AD600" s="533"/>
      <c r="AE600" s="16"/>
      <c r="AF600" s="16"/>
      <c r="AG600" s="17"/>
      <c r="AH600" s="17"/>
    </row>
    <row r="601" spans="4:34" ht="15.75" x14ac:dyDescent="0.25">
      <c r="D601" s="9"/>
      <c r="E601" s="9"/>
      <c r="F601" s="9"/>
      <c r="G601" s="9"/>
      <c r="H601" s="562"/>
      <c r="I601" s="563"/>
      <c r="J601" s="562"/>
      <c r="K601" s="563"/>
      <c r="L601" s="562"/>
      <c r="M601" s="563"/>
      <c r="N601" s="529"/>
      <c r="O601" s="530"/>
      <c r="P601" s="529"/>
      <c r="Q601" s="530"/>
      <c r="R601" s="529"/>
      <c r="S601" s="530"/>
      <c r="T601" s="529"/>
      <c r="U601" s="530"/>
      <c r="V601" s="110"/>
      <c r="W601" s="111"/>
      <c r="X601" s="680"/>
      <c r="Y601" s="681"/>
      <c r="Z601" s="681"/>
      <c r="AA601" s="681"/>
      <c r="AB601" s="681"/>
      <c r="AC601" s="681"/>
      <c r="AD601" s="682"/>
      <c r="AE601" s="16"/>
      <c r="AF601" s="16"/>
      <c r="AG601" s="17"/>
      <c r="AH601" s="17"/>
    </row>
    <row r="602" spans="4:34" ht="15.75" x14ac:dyDescent="0.25">
      <c r="D602" s="9"/>
      <c r="E602" s="9"/>
      <c r="F602" s="9"/>
      <c r="G602" s="9"/>
      <c r="H602" s="562"/>
      <c r="I602" s="563"/>
      <c r="J602" s="562"/>
      <c r="K602" s="563"/>
      <c r="L602" s="562"/>
      <c r="M602" s="563"/>
      <c r="N602" s="529"/>
      <c r="O602" s="530"/>
      <c r="P602" s="529"/>
      <c r="Q602" s="530"/>
      <c r="R602" s="529"/>
      <c r="S602" s="530"/>
      <c r="T602" s="529"/>
      <c r="U602" s="530"/>
      <c r="V602" s="110"/>
      <c r="W602" s="111"/>
      <c r="X602" s="680"/>
      <c r="Y602" s="681"/>
      <c r="Z602" s="681"/>
      <c r="AA602" s="681"/>
      <c r="AB602" s="681"/>
      <c r="AC602" s="681"/>
      <c r="AD602" s="682"/>
      <c r="AE602" s="16" t="s">
        <v>44</v>
      </c>
      <c r="AF602" s="16"/>
      <c r="AG602" s="72"/>
      <c r="AH602" s="17"/>
    </row>
    <row r="603" spans="4:34" ht="15.75" x14ac:dyDescent="0.25">
      <c r="D603" s="9"/>
      <c r="E603" s="9"/>
      <c r="F603" s="9"/>
      <c r="G603" s="9"/>
      <c r="H603" s="562"/>
      <c r="I603" s="563"/>
      <c r="J603" s="562"/>
      <c r="K603" s="563"/>
      <c r="L603" s="562"/>
      <c r="M603" s="563"/>
      <c r="N603" s="529"/>
      <c r="O603" s="530"/>
      <c r="P603" s="529"/>
      <c r="Q603" s="530"/>
      <c r="R603" s="529"/>
      <c r="S603" s="530"/>
      <c r="T603" s="529"/>
      <c r="U603" s="530"/>
      <c r="V603" s="110"/>
      <c r="W603" s="111"/>
      <c r="X603" s="680"/>
      <c r="Y603" s="681"/>
      <c r="Z603" s="681"/>
      <c r="AA603" s="681"/>
      <c r="AB603" s="681"/>
      <c r="AC603" s="681"/>
      <c r="AD603" s="682"/>
      <c r="AE603" s="16"/>
      <c r="AF603" s="16"/>
      <c r="AG603" s="72"/>
      <c r="AH603" s="17"/>
    </row>
    <row r="604" spans="4:34" ht="15.75" x14ac:dyDescent="0.25">
      <c r="D604" s="9"/>
      <c r="E604" s="9"/>
      <c r="F604" s="9"/>
      <c r="G604" s="9"/>
      <c r="H604" s="562"/>
      <c r="I604" s="563"/>
      <c r="J604" s="562"/>
      <c r="K604" s="563"/>
      <c r="L604" s="562"/>
      <c r="M604" s="563"/>
      <c r="N604" s="529"/>
      <c r="O604" s="530"/>
      <c r="P604" s="529"/>
      <c r="Q604" s="530"/>
      <c r="R604" s="529"/>
      <c r="S604" s="530"/>
      <c r="T604" s="529"/>
      <c r="U604" s="530"/>
      <c r="V604" s="110"/>
      <c r="W604" s="111"/>
      <c r="X604" s="531"/>
      <c r="Y604" s="532"/>
      <c r="Z604" s="532"/>
      <c r="AA604" s="532"/>
      <c r="AB604" s="532"/>
      <c r="AC604" s="532"/>
      <c r="AD604" s="533"/>
      <c r="AE604" s="16"/>
      <c r="AF604" s="16"/>
      <c r="AG604" s="17"/>
      <c r="AH604" s="17"/>
    </row>
    <row r="605" spans="4:34" ht="15.75" x14ac:dyDescent="0.25">
      <c r="D605" s="9"/>
      <c r="E605" s="9"/>
      <c r="F605" s="9"/>
      <c r="G605" s="9"/>
      <c r="H605" s="562"/>
      <c r="I605" s="563"/>
      <c r="J605" s="562"/>
      <c r="K605" s="563"/>
      <c r="L605" s="562"/>
      <c r="M605" s="563"/>
      <c r="N605" s="562"/>
      <c r="O605" s="563"/>
      <c r="P605" s="562"/>
      <c r="Q605" s="563"/>
      <c r="R605" s="529"/>
      <c r="S605" s="530"/>
      <c r="T605" s="529"/>
      <c r="U605" s="530"/>
      <c r="V605" s="110"/>
      <c r="W605" s="111"/>
      <c r="X605" s="531"/>
      <c r="Y605" s="532"/>
      <c r="Z605" s="532"/>
      <c r="AA605" s="532"/>
      <c r="AB605" s="532"/>
      <c r="AC605" s="532"/>
      <c r="AD605" s="533"/>
      <c r="AE605" s="16"/>
      <c r="AF605" s="16"/>
      <c r="AG605" s="17"/>
      <c r="AH605" s="17"/>
    </row>
    <row r="606" spans="4:34" ht="15.75" x14ac:dyDescent="0.25">
      <c r="D606" s="9"/>
      <c r="E606" s="9"/>
      <c r="F606" s="9"/>
      <c r="G606" s="9"/>
      <c r="H606" s="562"/>
      <c r="I606" s="563"/>
      <c r="J606" s="562"/>
      <c r="K606" s="563"/>
      <c r="L606" s="562"/>
      <c r="M606" s="563"/>
      <c r="N606" s="562"/>
      <c r="O606" s="563"/>
      <c r="P606" s="562"/>
      <c r="Q606" s="563"/>
      <c r="R606" s="529"/>
      <c r="S606" s="530"/>
      <c r="T606" s="529"/>
      <c r="U606" s="530"/>
      <c r="V606" s="110"/>
      <c r="W606" s="111"/>
      <c r="X606" s="531"/>
      <c r="Y606" s="532"/>
      <c r="Z606" s="532"/>
      <c r="AA606" s="532"/>
      <c r="AB606" s="532"/>
      <c r="AC606" s="532"/>
      <c r="AD606" s="533"/>
      <c r="AE606" s="16"/>
      <c r="AF606" s="16"/>
      <c r="AG606" s="17"/>
      <c r="AH606" s="17"/>
    </row>
    <row r="607" spans="4:34" ht="15.75" x14ac:dyDescent="0.25">
      <c r="D607" s="9"/>
      <c r="E607" s="9"/>
      <c r="F607" s="9"/>
      <c r="G607" s="9"/>
      <c r="H607" s="529"/>
      <c r="I607" s="530"/>
      <c r="J607" s="529"/>
      <c r="K607" s="530"/>
      <c r="L607" s="529"/>
      <c r="M607" s="530"/>
      <c r="N607" s="562"/>
      <c r="O607" s="563"/>
      <c r="P607" s="562"/>
      <c r="Q607" s="563"/>
      <c r="R607" s="529"/>
      <c r="S607" s="530"/>
      <c r="T607" s="529"/>
      <c r="U607" s="530"/>
      <c r="V607" s="110"/>
      <c r="W607" s="111"/>
      <c r="X607" s="531"/>
      <c r="Y607" s="532"/>
      <c r="Z607" s="532"/>
      <c r="AA607" s="532"/>
      <c r="AB607" s="532"/>
      <c r="AC607" s="532"/>
      <c r="AD607" s="533"/>
      <c r="AE607" s="16"/>
      <c r="AF607" s="16"/>
      <c r="AG607" s="17"/>
      <c r="AH607" s="17"/>
    </row>
    <row r="608" spans="4:34" ht="15.75" x14ac:dyDescent="0.25">
      <c r="D608" s="9"/>
      <c r="E608" s="9"/>
      <c r="F608" s="9"/>
      <c r="G608" s="9"/>
      <c r="H608" s="529"/>
      <c r="I608" s="530"/>
      <c r="J608" s="529"/>
      <c r="K608" s="530"/>
      <c r="L608" s="529"/>
      <c r="M608" s="530"/>
      <c r="N608" s="529"/>
      <c r="O608" s="530"/>
      <c r="P608" s="529"/>
      <c r="Q608" s="530"/>
      <c r="R608" s="529"/>
      <c r="S608" s="530"/>
      <c r="T608" s="529"/>
      <c r="U608" s="530"/>
      <c r="V608" s="529"/>
      <c r="W608" s="530"/>
      <c r="X608" s="531"/>
      <c r="Y608" s="532"/>
      <c r="Z608" s="532"/>
      <c r="AA608" s="532"/>
      <c r="AB608" s="532"/>
      <c r="AC608" s="532"/>
      <c r="AD608" s="533"/>
      <c r="AE608" s="16"/>
      <c r="AF608" s="16"/>
      <c r="AG608" s="17"/>
      <c r="AH608" s="17"/>
    </row>
    <row r="609" spans="4:34" ht="15.75" x14ac:dyDescent="0.25">
      <c r="D609" s="9"/>
      <c r="E609" s="9"/>
      <c r="F609" s="9"/>
      <c r="G609" s="9"/>
      <c r="H609" s="529"/>
      <c r="I609" s="530"/>
      <c r="J609" s="529"/>
      <c r="K609" s="530"/>
      <c r="L609" s="529"/>
      <c r="M609" s="530"/>
      <c r="N609" s="529"/>
      <c r="O609" s="530"/>
      <c r="P609" s="529"/>
      <c r="Q609" s="530"/>
      <c r="R609" s="529"/>
      <c r="S609" s="530"/>
      <c r="T609" s="529"/>
      <c r="U609" s="530"/>
      <c r="V609" s="529"/>
      <c r="W609" s="530"/>
      <c r="X609" s="531"/>
      <c r="Y609" s="532"/>
      <c r="Z609" s="532"/>
      <c r="AA609" s="532"/>
      <c r="AB609" s="532"/>
      <c r="AC609" s="532"/>
      <c r="AD609" s="533"/>
      <c r="AE609" s="16"/>
      <c r="AF609" s="16"/>
      <c r="AG609" s="17"/>
      <c r="AH609" s="17"/>
    </row>
    <row r="610" spans="4:34" ht="16.5" thickBot="1" x14ac:dyDescent="0.3">
      <c r="D610" s="9"/>
      <c r="E610" s="9"/>
      <c r="F610" s="9"/>
      <c r="G610" s="9"/>
      <c r="H610" s="534"/>
      <c r="I610" s="535"/>
      <c r="J610" s="534"/>
      <c r="K610" s="535"/>
      <c r="L610" s="534"/>
      <c r="M610" s="535"/>
      <c r="N610" s="534"/>
      <c r="O610" s="535"/>
      <c r="P610" s="534"/>
      <c r="Q610" s="535"/>
      <c r="R610" s="536"/>
      <c r="S610" s="537"/>
      <c r="T610" s="538" t="s">
        <v>29</v>
      </c>
      <c r="U610" s="539"/>
      <c r="V610" s="539"/>
      <c r="W610" s="540"/>
      <c r="X610" s="541">
        <f>X599+X600+X601+X602+X603+X604+X605+X606+X607</f>
        <v>863333.33</v>
      </c>
      <c r="Y610" s="542"/>
      <c r="Z610" s="542"/>
      <c r="AA610" s="542"/>
      <c r="AB610" s="542"/>
      <c r="AC610" s="542"/>
      <c r="AD610" s="543"/>
      <c r="AE610" s="9"/>
      <c r="AF610" s="16"/>
      <c r="AG610" s="17"/>
      <c r="AH610" s="17"/>
    </row>
    <row r="611" spans="4:34" ht="15.75" thickBot="1" x14ac:dyDescent="0.3">
      <c r="D611" s="9"/>
      <c r="E611" s="9"/>
      <c r="F611" s="9"/>
      <c r="G611" s="544" t="s">
        <v>30</v>
      </c>
      <c r="H611" s="545"/>
      <c r="I611" s="545"/>
      <c r="J611" s="545"/>
      <c r="K611" s="545"/>
      <c r="L611" s="545"/>
      <c r="M611" s="545"/>
      <c r="N611" s="545"/>
      <c r="O611" s="545"/>
      <c r="P611" s="545"/>
      <c r="Q611" s="545"/>
      <c r="R611" s="546"/>
      <c r="S611" s="22"/>
      <c r="T611" s="544" t="s">
        <v>31</v>
      </c>
      <c r="U611" s="545"/>
      <c r="V611" s="545"/>
      <c r="W611" s="545"/>
      <c r="X611" s="545"/>
      <c r="Y611" s="545"/>
      <c r="Z611" s="545"/>
      <c r="AA611" s="545"/>
      <c r="AB611" s="545"/>
      <c r="AC611" s="545"/>
      <c r="AD611" s="545"/>
      <c r="AE611" s="546"/>
      <c r="AF611" s="16"/>
      <c r="AG611" s="17"/>
      <c r="AH611" s="17"/>
    </row>
    <row r="612" spans="4:34" x14ac:dyDescent="0.25">
      <c r="D612" s="123"/>
      <c r="E612" s="123"/>
      <c r="F612" s="123"/>
      <c r="G612" s="547"/>
      <c r="H612" s="548"/>
      <c r="I612" s="548"/>
      <c r="J612" s="548"/>
      <c r="K612" s="548"/>
      <c r="L612" s="548"/>
      <c r="M612" s="548"/>
      <c r="N612" s="548"/>
      <c r="O612" s="548"/>
      <c r="P612" s="548"/>
      <c r="Q612" s="548"/>
      <c r="R612" s="549"/>
      <c r="S612" s="101"/>
      <c r="T612" s="547"/>
      <c r="U612" s="548"/>
      <c r="V612" s="548"/>
      <c r="W612" s="548"/>
      <c r="X612" s="548"/>
      <c r="Y612" s="548"/>
      <c r="Z612" s="548"/>
      <c r="AA612" s="548"/>
      <c r="AB612" s="548"/>
      <c r="AC612" s="548"/>
      <c r="AD612" s="548"/>
      <c r="AE612" s="549"/>
      <c r="AF612" s="15"/>
      <c r="AG612" s="17"/>
      <c r="AH612" s="17"/>
    </row>
    <row r="613" spans="4:34" x14ac:dyDescent="0.25">
      <c r="D613" s="123"/>
      <c r="E613" s="123"/>
      <c r="F613" s="123"/>
      <c r="G613" s="550"/>
      <c r="H613" s="551"/>
      <c r="I613" s="551"/>
      <c r="J613" s="551"/>
      <c r="K613" s="551"/>
      <c r="L613" s="551"/>
      <c r="M613" s="551"/>
      <c r="N613" s="551"/>
      <c r="O613" s="551"/>
      <c r="P613" s="551"/>
      <c r="Q613" s="551"/>
      <c r="R613" s="552"/>
      <c r="S613" s="101"/>
      <c r="T613" s="550"/>
      <c r="U613" s="551"/>
      <c r="V613" s="551"/>
      <c r="W613" s="551"/>
      <c r="X613" s="551"/>
      <c r="Y613" s="551"/>
      <c r="Z613" s="551"/>
      <c r="AA613" s="551"/>
      <c r="AB613" s="551"/>
      <c r="AC613" s="551"/>
      <c r="AD613" s="551"/>
      <c r="AE613" s="552"/>
      <c r="AF613" s="15"/>
      <c r="AG613" s="17"/>
      <c r="AH613" s="17"/>
    </row>
    <row r="614" spans="4:34" x14ac:dyDescent="0.25">
      <c r="D614" s="123"/>
      <c r="E614" s="123"/>
      <c r="F614" s="123"/>
      <c r="G614" s="550"/>
      <c r="H614" s="551"/>
      <c r="I614" s="551"/>
      <c r="J614" s="551"/>
      <c r="K614" s="551"/>
      <c r="L614" s="551"/>
      <c r="M614" s="551"/>
      <c r="N614" s="551"/>
      <c r="O614" s="551"/>
      <c r="P614" s="551"/>
      <c r="Q614" s="551"/>
      <c r="R614" s="552"/>
      <c r="S614" s="101"/>
      <c r="T614" s="550"/>
      <c r="U614" s="551"/>
      <c r="V614" s="551"/>
      <c r="W614" s="551"/>
      <c r="X614" s="551"/>
      <c r="Y614" s="551"/>
      <c r="Z614" s="551"/>
      <c r="AA614" s="551"/>
      <c r="AB614" s="551"/>
      <c r="AC614" s="551"/>
      <c r="AD614" s="551"/>
      <c r="AE614" s="552"/>
      <c r="AF614" s="15"/>
      <c r="AG614" s="17"/>
      <c r="AH614" s="17"/>
    </row>
    <row r="615" spans="4:34" ht="15.75" thickBot="1" x14ac:dyDescent="0.3">
      <c r="D615" s="123"/>
      <c r="E615" s="123"/>
      <c r="F615" s="123"/>
      <c r="G615" s="553"/>
      <c r="H615" s="554"/>
      <c r="I615" s="554"/>
      <c r="J615" s="554"/>
      <c r="K615" s="554"/>
      <c r="L615" s="554"/>
      <c r="M615" s="554"/>
      <c r="N615" s="554"/>
      <c r="O615" s="554"/>
      <c r="P615" s="554"/>
      <c r="Q615" s="554"/>
      <c r="R615" s="555"/>
      <c r="S615" s="101"/>
      <c r="T615" s="553"/>
      <c r="U615" s="554"/>
      <c r="V615" s="554"/>
      <c r="W615" s="554"/>
      <c r="X615" s="554"/>
      <c r="Y615" s="554"/>
      <c r="Z615" s="554"/>
      <c r="AA615" s="554"/>
      <c r="AB615" s="554"/>
      <c r="AC615" s="554"/>
      <c r="AD615" s="554"/>
      <c r="AE615" s="555"/>
      <c r="AF615" s="15"/>
      <c r="AG615" s="17"/>
      <c r="AH615" s="17"/>
    </row>
    <row r="616" spans="4:34" ht="15.75" thickBot="1" x14ac:dyDescent="0.3">
      <c r="D616" s="123"/>
      <c r="E616" s="123"/>
      <c r="F616" s="123"/>
      <c r="G616" s="517" t="s">
        <v>32</v>
      </c>
      <c r="H616" s="518"/>
      <c r="I616" s="518"/>
      <c r="J616" s="519">
        <v>44181</v>
      </c>
      <c r="K616" s="519"/>
      <c r="L616" s="519"/>
      <c r="M616" s="519"/>
      <c r="N616" s="519"/>
      <c r="O616" s="519"/>
      <c r="P616" s="519"/>
      <c r="Q616" s="519"/>
      <c r="R616" s="520"/>
      <c r="S616" s="101"/>
      <c r="T616" s="517" t="s">
        <v>32</v>
      </c>
      <c r="U616" s="518"/>
      <c r="V616" s="518"/>
      <c r="W616" s="521"/>
      <c r="X616" s="521"/>
      <c r="Y616" s="521"/>
      <c r="Z616" s="521"/>
      <c r="AA616" s="521"/>
      <c r="AB616" s="521"/>
      <c r="AC616" s="521"/>
      <c r="AD616" s="521"/>
      <c r="AE616" s="522"/>
      <c r="AF616" s="15"/>
      <c r="AG616" s="17"/>
      <c r="AH616" s="17"/>
    </row>
    <row r="617" spans="4:34" ht="15.75" thickBot="1" x14ac:dyDescent="0.3">
      <c r="D617" s="123"/>
      <c r="E617" s="123"/>
      <c r="F617" s="123"/>
      <c r="G617" s="523" t="s">
        <v>33</v>
      </c>
      <c r="H617" s="524"/>
      <c r="I617" s="524"/>
      <c r="J617" s="524"/>
      <c r="K617" s="524"/>
      <c r="L617" s="524"/>
      <c r="M617" s="524"/>
      <c r="N617" s="524"/>
      <c r="O617" s="524"/>
      <c r="P617" s="524"/>
      <c r="Q617" s="524"/>
      <c r="R617" s="525"/>
      <c r="T617" s="523" t="s">
        <v>34</v>
      </c>
      <c r="U617" s="524"/>
      <c r="V617" s="524"/>
      <c r="W617" s="524"/>
      <c r="X617" s="524"/>
      <c r="Y617" s="524"/>
      <c r="Z617" s="524"/>
      <c r="AA617" s="524"/>
      <c r="AB617" s="524"/>
      <c r="AC617" s="524"/>
      <c r="AD617" s="524"/>
      <c r="AE617" s="525"/>
      <c r="AF617" s="15"/>
      <c r="AG617" s="17"/>
      <c r="AH617" s="17"/>
    </row>
    <row r="618" spans="4:34" x14ac:dyDescent="0.25">
      <c r="D618" s="123"/>
      <c r="E618" s="123"/>
      <c r="F618" s="123"/>
      <c r="G618" s="526"/>
      <c r="H618" s="527"/>
      <c r="I618" s="527"/>
      <c r="J618" s="527"/>
      <c r="K618" s="527"/>
      <c r="L618" s="527"/>
      <c r="M618" s="527"/>
      <c r="N618" s="527"/>
      <c r="O618" s="527"/>
      <c r="P618" s="527"/>
      <c r="Q618" s="527"/>
      <c r="R618" s="528"/>
      <c r="T618" s="526"/>
      <c r="U618" s="527"/>
      <c r="V618" s="527"/>
      <c r="W618" s="527"/>
      <c r="X618" s="527"/>
      <c r="Y618" s="527"/>
      <c r="Z618" s="527"/>
      <c r="AA618" s="527"/>
      <c r="AB618" s="527"/>
      <c r="AC618" s="527"/>
      <c r="AD618" s="527"/>
      <c r="AE618" s="528"/>
      <c r="AF618" s="15"/>
      <c r="AG618" s="17"/>
      <c r="AH618" s="17"/>
    </row>
    <row r="619" spans="4:34" x14ac:dyDescent="0.25">
      <c r="D619" s="123"/>
      <c r="E619" s="123"/>
      <c r="F619" s="123"/>
      <c r="G619" s="556"/>
      <c r="H619" s="557"/>
      <c r="I619" s="557"/>
      <c r="J619" s="557"/>
      <c r="K619" s="557"/>
      <c r="L619" s="557"/>
      <c r="M619" s="557"/>
      <c r="N619" s="557"/>
      <c r="O619" s="557"/>
      <c r="P619" s="557"/>
      <c r="Q619" s="557"/>
      <c r="R619" s="558"/>
      <c r="T619" s="556"/>
      <c r="U619" s="557"/>
      <c r="V619" s="557"/>
      <c r="W619" s="557"/>
      <c r="X619" s="557"/>
      <c r="Y619" s="557"/>
      <c r="Z619" s="557"/>
      <c r="AA619" s="557"/>
      <c r="AB619" s="557"/>
      <c r="AC619" s="557"/>
      <c r="AD619" s="557"/>
      <c r="AE619" s="558"/>
      <c r="AF619" s="123"/>
      <c r="AG619" s="17"/>
      <c r="AH619" s="17"/>
    </row>
    <row r="620" spans="4:34" x14ac:dyDescent="0.25">
      <c r="D620" s="123"/>
      <c r="E620" s="123"/>
      <c r="F620" s="123"/>
      <c r="G620" s="556"/>
      <c r="H620" s="557"/>
      <c r="I620" s="557"/>
      <c r="J620" s="557"/>
      <c r="K620" s="557"/>
      <c r="L620" s="557"/>
      <c r="M620" s="557"/>
      <c r="N620" s="557"/>
      <c r="O620" s="557"/>
      <c r="P620" s="557"/>
      <c r="Q620" s="557"/>
      <c r="R620" s="558"/>
      <c r="T620" s="556"/>
      <c r="U620" s="557"/>
      <c r="V620" s="557"/>
      <c r="W620" s="557"/>
      <c r="X620" s="557"/>
      <c r="Y620" s="557"/>
      <c r="Z620" s="557"/>
      <c r="AA620" s="557"/>
      <c r="AB620" s="557"/>
      <c r="AC620" s="557"/>
      <c r="AD620" s="557"/>
      <c r="AE620" s="558"/>
      <c r="AF620" s="123"/>
      <c r="AG620" s="17"/>
      <c r="AH620" s="17"/>
    </row>
    <row r="621" spans="4:34" ht="15.75" thickBot="1" x14ac:dyDescent="0.3">
      <c r="D621" s="123"/>
      <c r="E621" s="123"/>
      <c r="F621" s="123"/>
      <c r="G621" s="559"/>
      <c r="H621" s="560"/>
      <c r="I621" s="560"/>
      <c r="J621" s="560"/>
      <c r="K621" s="560"/>
      <c r="L621" s="560"/>
      <c r="M621" s="560"/>
      <c r="N621" s="560"/>
      <c r="O621" s="560"/>
      <c r="P621" s="560"/>
      <c r="Q621" s="560"/>
      <c r="R621" s="561"/>
      <c r="T621" s="559"/>
      <c r="U621" s="560"/>
      <c r="V621" s="560"/>
      <c r="W621" s="560"/>
      <c r="X621" s="560"/>
      <c r="Y621" s="560"/>
      <c r="Z621" s="560"/>
      <c r="AA621" s="560"/>
      <c r="AB621" s="560"/>
      <c r="AC621" s="560"/>
      <c r="AD621" s="560"/>
      <c r="AE621" s="561"/>
      <c r="AF621" s="123"/>
      <c r="AG621" s="17"/>
      <c r="AH621" s="17"/>
    </row>
    <row r="622" spans="4:34" ht="15.75" thickBot="1" x14ac:dyDescent="0.3">
      <c r="D622" s="123"/>
      <c r="E622" s="123"/>
      <c r="F622" s="101"/>
      <c r="G622" s="517" t="s">
        <v>32</v>
      </c>
      <c r="H622" s="518"/>
      <c r="I622" s="518"/>
      <c r="J622" s="521"/>
      <c r="K622" s="521"/>
      <c r="L622" s="521"/>
      <c r="M622" s="521"/>
      <c r="N622" s="521"/>
      <c r="O622" s="521"/>
      <c r="P622" s="521"/>
      <c r="Q622" s="521"/>
      <c r="R622" s="522"/>
      <c r="T622" s="517" t="s">
        <v>32</v>
      </c>
      <c r="U622" s="518"/>
      <c r="V622" s="518"/>
      <c r="W622" s="521"/>
      <c r="X622" s="521"/>
      <c r="Y622" s="521"/>
      <c r="Z622" s="521"/>
      <c r="AA622" s="521"/>
      <c r="AB622" s="521"/>
      <c r="AC622" s="521"/>
      <c r="AD622" s="521"/>
      <c r="AE622" s="522"/>
      <c r="AF622" s="123"/>
      <c r="AG622" s="17"/>
      <c r="AH622" s="17"/>
    </row>
    <row r="623" spans="4:34" x14ac:dyDescent="0.25">
      <c r="AH623" s="17"/>
    </row>
    <row r="624" spans="4:34" x14ac:dyDescent="0.25">
      <c r="D624" s="129"/>
      <c r="E624" s="620" t="s">
        <v>36</v>
      </c>
      <c r="F624" s="620"/>
      <c r="G624" s="620"/>
      <c r="H624" s="620"/>
      <c r="I624" s="620"/>
      <c r="J624" s="620"/>
      <c r="K624" s="620"/>
      <c r="L624" s="620"/>
      <c r="M624" s="620"/>
      <c r="N624" s="620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123"/>
      <c r="Z624" s="9"/>
      <c r="AA624" s="9"/>
      <c r="AB624" s="9"/>
      <c r="AC624" s="9"/>
      <c r="AD624" s="9"/>
      <c r="AE624" s="9"/>
      <c r="AF624" s="9"/>
      <c r="AH624" s="17"/>
    </row>
    <row r="625" spans="4:36" x14ac:dyDescent="0.25">
      <c r="D625" s="122"/>
      <c r="E625" s="620" t="s">
        <v>0</v>
      </c>
      <c r="F625" s="620"/>
      <c r="G625" s="620"/>
      <c r="H625" s="620"/>
      <c r="I625" s="620"/>
      <c r="J625" s="620"/>
      <c r="K625" s="620"/>
      <c r="L625" s="620"/>
      <c r="M625" s="620"/>
      <c r="N625" s="620"/>
      <c r="O625" s="10"/>
      <c r="P625" s="114"/>
      <c r="Q625" s="114"/>
      <c r="R625" s="114"/>
      <c r="S625" s="114"/>
      <c r="T625" s="114"/>
      <c r="U625" s="114"/>
      <c r="V625" s="114"/>
      <c r="W625" s="9"/>
      <c r="X625" s="9"/>
      <c r="Y625" s="123"/>
      <c r="Z625" s="9"/>
      <c r="AA625" s="9"/>
      <c r="AB625" s="9"/>
      <c r="AC625" s="9"/>
      <c r="AD625" s="9"/>
      <c r="AE625" s="9"/>
      <c r="AF625" s="9"/>
      <c r="AH625" s="17"/>
    </row>
    <row r="626" spans="4:36" x14ac:dyDescent="0.25">
      <c r="D626" s="620" t="s">
        <v>1</v>
      </c>
      <c r="E626" s="620"/>
      <c r="F626" s="620"/>
      <c r="G626" s="620"/>
      <c r="H626" s="620"/>
      <c r="I626" s="620"/>
      <c r="J626" s="620"/>
      <c r="K626" s="620"/>
      <c r="L626" s="620"/>
      <c r="M626" s="620"/>
      <c r="N626" s="620"/>
      <c r="O626" s="10"/>
      <c r="P626" s="11"/>
      <c r="Q626" s="11"/>
      <c r="R626" s="123"/>
      <c r="S626" s="101"/>
      <c r="T626" s="101"/>
      <c r="U626" s="101"/>
      <c r="V626" s="583" t="s">
        <v>2</v>
      </c>
      <c r="W626" s="583"/>
      <c r="X626" s="583"/>
      <c r="Y626" s="12" t="s">
        <v>84</v>
      </c>
      <c r="Z626" s="119" t="s">
        <v>46</v>
      </c>
      <c r="AA626" s="621" t="s">
        <v>108</v>
      </c>
      <c r="AB626" s="621"/>
      <c r="AC626" s="621"/>
      <c r="AD626" s="11" t="s">
        <v>3</v>
      </c>
      <c r="AE626" s="622">
        <v>2020</v>
      </c>
      <c r="AF626" s="622"/>
      <c r="AH626" s="17"/>
    </row>
    <row r="627" spans="4:36" x14ac:dyDescent="0.25">
      <c r="D627" s="620" t="s">
        <v>4</v>
      </c>
      <c r="E627" s="620"/>
      <c r="F627" s="620"/>
      <c r="G627" s="620"/>
      <c r="H627" s="620"/>
      <c r="I627" s="620"/>
      <c r="J627" s="620"/>
      <c r="K627" s="620"/>
      <c r="L627" s="620"/>
      <c r="M627" s="620"/>
      <c r="N627" s="620"/>
      <c r="O627" s="10"/>
      <c r="P627" s="114"/>
      <c r="Q627" s="119"/>
      <c r="R627" s="119"/>
      <c r="S627" s="119"/>
      <c r="T627" s="119"/>
      <c r="U627" s="119"/>
      <c r="V627" s="119"/>
      <c r="W627" s="119"/>
      <c r="X627" s="119"/>
      <c r="Y627" s="101"/>
      <c r="Z627" s="119"/>
      <c r="AA627" s="9"/>
      <c r="AB627" s="9"/>
      <c r="AC627" s="9"/>
      <c r="AD627" s="9"/>
      <c r="AE627" s="9"/>
      <c r="AF627" s="9"/>
      <c r="AH627" s="17"/>
    </row>
    <row r="628" spans="4:36" ht="15.75" x14ac:dyDescent="0.25">
      <c r="D628" s="623" t="s">
        <v>5</v>
      </c>
      <c r="E628" s="623"/>
      <c r="F628" s="623"/>
      <c r="G628" s="623"/>
      <c r="H628" s="623"/>
      <c r="I628" s="623"/>
      <c r="J628" s="623"/>
      <c r="K628" s="623"/>
      <c r="L628" s="623"/>
      <c r="M628" s="623"/>
      <c r="N628" s="623"/>
      <c r="O628" s="10"/>
      <c r="P628" s="114"/>
      <c r="Q628" s="114"/>
      <c r="R628" s="114"/>
      <c r="S628" s="114"/>
      <c r="T628" s="114"/>
      <c r="U628" s="114"/>
      <c r="V628" s="114"/>
      <c r="W628" s="9"/>
      <c r="X628" s="9"/>
      <c r="Y628" s="123"/>
      <c r="Z628" s="9"/>
      <c r="AA628" s="9"/>
      <c r="AB628" s="9"/>
      <c r="AC628" s="9"/>
      <c r="AD628" s="9"/>
      <c r="AE628" s="9"/>
      <c r="AF628" s="9"/>
      <c r="AH628" s="17"/>
    </row>
    <row r="629" spans="4:36" ht="18" x14ac:dyDescent="0.25">
      <c r="D629" s="633"/>
      <c r="E629" s="633"/>
      <c r="F629" s="633"/>
      <c r="G629" s="633"/>
      <c r="H629" s="633"/>
      <c r="I629" s="633"/>
      <c r="J629" s="633"/>
      <c r="K629" s="633"/>
      <c r="L629" s="633"/>
      <c r="M629" s="633"/>
      <c r="N629" s="633"/>
      <c r="O629" s="624" t="s">
        <v>6</v>
      </c>
      <c r="P629" s="624"/>
      <c r="Q629" s="624"/>
      <c r="R629" s="624"/>
      <c r="S629" s="624"/>
      <c r="T629" s="624"/>
      <c r="U629" s="624"/>
      <c r="V629" s="624"/>
      <c r="W629" s="624"/>
      <c r="X629" s="624"/>
      <c r="Y629" s="625" t="s">
        <v>148</v>
      </c>
      <c r="Z629" s="625"/>
      <c r="AA629" s="625"/>
      <c r="AB629" s="13"/>
      <c r="AC629" s="13"/>
      <c r="AD629" s="13"/>
      <c r="AE629" s="13"/>
      <c r="AF629" s="13"/>
      <c r="AG629" s="17"/>
      <c r="AH629" s="17"/>
    </row>
    <row r="630" spans="4:36" x14ac:dyDescent="0.25">
      <c r="D630" s="612"/>
      <c r="E630" s="612"/>
      <c r="F630" s="612"/>
      <c r="G630" s="612"/>
      <c r="H630" s="612"/>
      <c r="I630" s="612"/>
      <c r="J630" s="612"/>
      <c r="K630" s="612"/>
      <c r="L630" s="612"/>
      <c r="M630" s="612"/>
      <c r="N630" s="612"/>
      <c r="O630" s="14"/>
      <c r="P630" s="14"/>
      <c r="Q630" s="101"/>
      <c r="R630" s="101"/>
      <c r="S630" s="116"/>
      <c r="T630" s="11"/>
      <c r="U630" s="11"/>
      <c r="V630" s="9"/>
      <c r="W630" s="9"/>
      <c r="X630" s="9"/>
      <c r="Y630" s="123"/>
      <c r="Z630" s="9"/>
      <c r="AA630" s="9"/>
      <c r="AB630" s="9"/>
      <c r="AC630" s="9"/>
      <c r="AD630" s="9"/>
      <c r="AE630" s="9"/>
      <c r="AF630" s="9"/>
      <c r="AG630" s="17"/>
      <c r="AH630" s="17"/>
    </row>
    <row r="631" spans="4:36" ht="15.75" x14ac:dyDescent="0.25"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23"/>
      <c r="U631" s="23"/>
      <c r="V631" s="613" t="s">
        <v>7</v>
      </c>
      <c r="W631" s="613"/>
      <c r="X631" s="613"/>
      <c r="Y631" s="613"/>
      <c r="Z631" s="613"/>
      <c r="AA631" s="614">
        <f>+X656</f>
        <v>1854110</v>
      </c>
      <c r="AB631" s="614"/>
      <c r="AC631" s="614"/>
      <c r="AD631" s="614"/>
      <c r="AE631" s="614"/>
      <c r="AF631" s="614"/>
      <c r="AG631" s="17"/>
      <c r="AH631" s="17"/>
    </row>
    <row r="632" spans="4:36" x14ac:dyDescent="0.25">
      <c r="D632" s="615" t="s">
        <v>8</v>
      </c>
      <c r="E632" s="615"/>
      <c r="F632" s="615"/>
      <c r="G632" s="615"/>
      <c r="H632" s="615"/>
      <c r="I632" s="616" t="s">
        <v>9</v>
      </c>
      <c r="J632" s="616"/>
      <c r="K632" s="616"/>
      <c r="L632" s="616"/>
      <c r="M632" s="616"/>
      <c r="N632" s="616"/>
      <c r="O632" s="616"/>
      <c r="P632" s="616"/>
      <c r="Q632" s="616"/>
      <c r="R632" s="119"/>
      <c r="S632" s="119"/>
      <c r="T632" s="119"/>
      <c r="U632" s="119"/>
      <c r="V632" s="9"/>
      <c r="W632" s="9"/>
      <c r="X632" s="9"/>
      <c r="Y632" s="123"/>
      <c r="Z632" s="123"/>
      <c r="AA632" s="123"/>
      <c r="AB632" s="9"/>
      <c r="AC632" s="9"/>
      <c r="AD632" s="9"/>
      <c r="AE632" s="9"/>
      <c r="AF632" s="9"/>
      <c r="AG632" s="17"/>
      <c r="AH632" s="17"/>
    </row>
    <row r="633" spans="4:36" ht="18" x14ac:dyDescent="0.25">
      <c r="D633" s="617" t="s">
        <v>10</v>
      </c>
      <c r="E633" s="617"/>
      <c r="F633" s="617"/>
      <c r="G633" s="617"/>
      <c r="H633" s="617"/>
      <c r="I633" s="617"/>
      <c r="J633" s="617"/>
      <c r="K633" s="662" t="s">
        <v>128</v>
      </c>
      <c r="L633" s="662"/>
      <c r="M633" s="662"/>
      <c r="N633" s="662"/>
      <c r="O633" s="662"/>
      <c r="P633" s="662"/>
      <c r="Q633" s="662"/>
      <c r="R633" s="662"/>
      <c r="S633" s="662"/>
      <c r="T633" s="662"/>
      <c r="U633" s="662"/>
      <c r="V633" s="662"/>
      <c r="W633" s="662"/>
      <c r="X633" s="662"/>
      <c r="Y633" s="551" t="s">
        <v>11</v>
      </c>
      <c r="Z633" s="551"/>
      <c r="AA633" s="551"/>
      <c r="AB633" s="551"/>
      <c r="AC633" s="619">
        <v>19644066</v>
      </c>
      <c r="AD633" s="619"/>
      <c r="AE633" s="619"/>
      <c r="AF633" s="619"/>
      <c r="AG633" s="17"/>
      <c r="AH633" s="17"/>
    </row>
    <row r="634" spans="4:36" x14ac:dyDescent="0.25">
      <c r="D634" s="617" t="s">
        <v>12</v>
      </c>
      <c r="E634" s="617"/>
      <c r="F634" s="617"/>
      <c r="G634" s="617"/>
      <c r="H634" s="617"/>
      <c r="I634" s="551"/>
      <c r="J634" s="551"/>
      <c r="K634" s="551"/>
      <c r="L634" s="551"/>
      <c r="M634" s="551"/>
      <c r="N634" s="551"/>
      <c r="O634" s="551"/>
      <c r="P634" s="551"/>
      <c r="Q634" s="551"/>
      <c r="R634" s="551"/>
      <c r="S634" s="551"/>
      <c r="T634" s="551"/>
      <c r="U634" s="551"/>
      <c r="V634" s="551"/>
      <c r="W634" s="551"/>
      <c r="X634" s="101"/>
      <c r="Y634" s="551" t="s">
        <v>11</v>
      </c>
      <c r="Z634" s="551"/>
      <c r="AA634" s="551"/>
      <c r="AB634" s="551"/>
      <c r="AC634" s="619"/>
      <c r="AD634" s="619"/>
      <c r="AE634" s="619"/>
      <c r="AF634" s="619"/>
      <c r="AG634" s="17"/>
      <c r="AH634" s="17"/>
    </row>
    <row r="635" spans="4:36" x14ac:dyDescent="0.25">
      <c r="D635" s="583" t="s">
        <v>13</v>
      </c>
      <c r="E635" s="583"/>
      <c r="F635" s="583"/>
      <c r="G635" s="583"/>
      <c r="H635" s="583"/>
      <c r="I635" s="836" t="s">
        <v>149</v>
      </c>
      <c r="J635" s="836"/>
      <c r="K635" s="836"/>
      <c r="L635" s="836"/>
      <c r="M635" s="836"/>
      <c r="N635" s="836"/>
      <c r="O635" s="836"/>
      <c r="P635" s="836"/>
      <c r="Q635" s="836"/>
      <c r="R635" s="836"/>
      <c r="S635" s="836"/>
      <c r="T635" s="836"/>
      <c r="U635" s="836"/>
      <c r="V635" s="836"/>
      <c r="W635" s="836"/>
      <c r="X635" s="836"/>
      <c r="Y635" s="836"/>
      <c r="Z635" s="836"/>
      <c r="AA635" s="836"/>
      <c r="AB635" s="836"/>
      <c r="AC635" s="836"/>
      <c r="AD635" s="836"/>
      <c r="AE635" s="836"/>
      <c r="AF635" s="836"/>
      <c r="AG635" s="17"/>
      <c r="AH635" s="17"/>
    </row>
    <row r="636" spans="4:36" x14ac:dyDescent="0.25">
      <c r="D636" s="551" t="s">
        <v>14</v>
      </c>
      <c r="E636" s="551"/>
      <c r="F636" s="551"/>
      <c r="G636" s="551"/>
      <c r="H636" s="551"/>
      <c r="I636" s="825" t="s">
        <v>150</v>
      </c>
      <c r="J636" s="825"/>
      <c r="K636" s="825"/>
      <c r="L636" s="825"/>
      <c r="M636" s="825"/>
      <c r="N636" s="825"/>
      <c r="O636" s="825"/>
      <c r="P636" s="825"/>
      <c r="Q636" s="825"/>
      <c r="R636" s="825"/>
      <c r="S636" s="825"/>
      <c r="T636" s="825"/>
      <c r="U636" s="825"/>
      <c r="V636" s="825"/>
      <c r="W636" s="825"/>
      <c r="X636" s="825"/>
      <c r="Y636" s="825"/>
      <c r="Z636" s="825"/>
      <c r="AA636" s="825"/>
      <c r="AB636" s="825"/>
      <c r="AC636" s="825"/>
      <c r="AD636" s="825"/>
      <c r="AE636" s="825"/>
      <c r="AF636" s="825"/>
      <c r="AG636" s="17"/>
      <c r="AH636" s="17"/>
    </row>
    <row r="637" spans="4:36" ht="36" customHeight="1" x14ac:dyDescent="0.25">
      <c r="D637" s="115"/>
      <c r="E637" s="101"/>
      <c r="F637" s="101"/>
      <c r="G637" s="101"/>
      <c r="H637" s="101"/>
      <c r="I637" s="825"/>
      <c r="J637" s="825"/>
      <c r="K637" s="825"/>
      <c r="L637" s="825"/>
      <c r="M637" s="825"/>
      <c r="N637" s="825"/>
      <c r="O637" s="825"/>
      <c r="P637" s="825"/>
      <c r="Q637" s="825"/>
      <c r="R637" s="825"/>
      <c r="S637" s="825"/>
      <c r="T637" s="825"/>
      <c r="U637" s="825"/>
      <c r="V637" s="825"/>
      <c r="W637" s="825"/>
      <c r="X637" s="825"/>
      <c r="Y637" s="825"/>
      <c r="Z637" s="825"/>
      <c r="AA637" s="825"/>
      <c r="AB637" s="825"/>
      <c r="AC637" s="825"/>
      <c r="AD637" s="825"/>
      <c r="AE637" s="825"/>
      <c r="AF637" s="825"/>
      <c r="AG637" s="17"/>
      <c r="AH637" s="17"/>
      <c r="AJ637" s="7">
        <v>1854110</v>
      </c>
    </row>
    <row r="638" spans="4:36" ht="15.75" x14ac:dyDescent="0.25">
      <c r="D638" s="114"/>
      <c r="E638" s="114"/>
      <c r="F638" s="114"/>
      <c r="G638" s="114"/>
      <c r="H638" s="114"/>
      <c r="I638" s="114"/>
      <c r="J638" s="114"/>
      <c r="K638" s="114"/>
      <c r="L638" s="574"/>
      <c r="M638" s="574"/>
      <c r="N638" s="574"/>
      <c r="O638" s="574"/>
      <c r="P638" s="574"/>
      <c r="Q638" s="574"/>
      <c r="R638" s="574"/>
      <c r="S638" s="574"/>
      <c r="T638" s="574"/>
      <c r="U638" s="574"/>
      <c r="V638" s="574"/>
      <c r="W638" s="574"/>
      <c r="X638" s="574"/>
      <c r="Y638" s="574"/>
      <c r="Z638" s="117"/>
      <c r="AA638" s="575"/>
      <c r="AB638" s="575"/>
      <c r="AC638" s="575"/>
      <c r="AD638" s="575"/>
      <c r="AE638" s="575"/>
      <c r="AF638" s="575"/>
      <c r="AG638" s="17"/>
      <c r="AH638" s="17"/>
    </row>
    <row r="639" spans="4:36" ht="15.75" x14ac:dyDescent="0.25">
      <c r="D639" s="586" t="s">
        <v>15</v>
      </c>
      <c r="E639" s="586"/>
      <c r="F639" s="586"/>
      <c r="G639" s="586"/>
      <c r="H639" s="586"/>
      <c r="I639" s="586"/>
      <c r="J639" s="586"/>
      <c r="K639" s="586"/>
      <c r="L639" s="586"/>
      <c r="M639" s="586"/>
      <c r="N639" s="586"/>
      <c r="O639" s="586"/>
      <c r="P639" s="586"/>
      <c r="Q639" s="586"/>
      <c r="R639" s="586"/>
      <c r="S639" s="586"/>
      <c r="T639" s="586"/>
      <c r="U639" s="586"/>
      <c r="V639" s="586"/>
      <c r="W639" s="586"/>
      <c r="X639" s="586"/>
      <c r="Y639" s="586"/>
      <c r="Z639" s="586"/>
      <c r="AA639" s="586"/>
      <c r="AB639" s="586"/>
      <c r="AC639" s="586"/>
      <c r="AD639" s="586"/>
      <c r="AE639" s="586"/>
      <c r="AF639" s="586"/>
      <c r="AG639" s="17"/>
      <c r="AH639" s="17"/>
    </row>
    <row r="640" spans="4:36" x14ac:dyDescent="0.25">
      <c r="D640" s="9"/>
      <c r="E640" s="587" t="s">
        <v>50</v>
      </c>
      <c r="F640" s="587"/>
      <c r="G640" s="587"/>
      <c r="H640" s="588" t="s">
        <v>51</v>
      </c>
      <c r="I640" s="588"/>
      <c r="J640" s="588"/>
      <c r="K640" s="587" t="s">
        <v>52</v>
      </c>
      <c r="L640" s="587"/>
      <c r="M640" s="587"/>
      <c r="N640" s="587" t="s">
        <v>53</v>
      </c>
      <c r="O640" s="587"/>
      <c r="P640" s="587"/>
      <c r="Q640" s="589" t="s">
        <v>54</v>
      </c>
      <c r="R640" s="589"/>
      <c r="S640" s="589"/>
      <c r="T640" s="589"/>
      <c r="U640" s="119"/>
      <c r="V640" s="590"/>
      <c r="W640" s="590"/>
      <c r="X640" s="590"/>
      <c r="Y640" s="101"/>
      <c r="Z640" s="101"/>
      <c r="AA640" s="591" t="s">
        <v>17</v>
      </c>
      <c r="AB640" s="591"/>
      <c r="AC640" s="591"/>
      <c r="AD640" s="591"/>
      <c r="AE640" s="591"/>
      <c r="AF640" s="591"/>
      <c r="AG640" s="17"/>
      <c r="AH640" s="17"/>
    </row>
    <row r="641" spans="4:34" x14ac:dyDescent="0.25">
      <c r="D641" s="123"/>
      <c r="E641" s="592">
        <v>55163.08</v>
      </c>
      <c r="F641" s="593"/>
      <c r="G641" s="594"/>
      <c r="H641" s="592">
        <v>6895.38</v>
      </c>
      <c r="I641" s="593"/>
      <c r="J641" s="594"/>
      <c r="K641" s="592">
        <v>11952</v>
      </c>
      <c r="L641" s="593"/>
      <c r="M641" s="594"/>
      <c r="N641" s="592"/>
      <c r="O641" s="593"/>
      <c r="P641" s="594"/>
      <c r="Q641" s="592"/>
      <c r="R641" s="593"/>
      <c r="S641" s="593"/>
      <c r="T641" s="594"/>
      <c r="U641" s="100"/>
      <c r="V641" s="595"/>
      <c r="W641" s="596"/>
      <c r="X641" s="597"/>
      <c r="Y641" s="132"/>
      <c r="Z641" s="15"/>
      <c r="AA641" s="592">
        <f>+E641+H641+K641+N641</f>
        <v>74010.459999999992</v>
      </c>
      <c r="AB641" s="593"/>
      <c r="AC641" s="593"/>
      <c r="AD641" s="593"/>
      <c r="AE641" s="593"/>
      <c r="AF641" s="594"/>
      <c r="AG641" s="17"/>
      <c r="AH641" s="17"/>
    </row>
    <row r="642" spans="4:34" ht="15.75" x14ac:dyDescent="0.25">
      <c r="D642" s="116"/>
      <c r="E642" s="116"/>
      <c r="F642" s="116"/>
      <c r="G642" s="116"/>
      <c r="H642" s="116"/>
      <c r="I642" s="116"/>
      <c r="J642" s="116"/>
      <c r="K642" s="116"/>
      <c r="L642" s="116"/>
      <c r="M642" s="116"/>
      <c r="N642" s="116"/>
      <c r="O642" s="116"/>
      <c r="P642" s="116"/>
      <c r="Q642" s="116"/>
      <c r="R642" s="116"/>
      <c r="S642" s="116"/>
      <c r="T642" s="116"/>
      <c r="U642" s="598" t="s">
        <v>18</v>
      </c>
      <c r="V642" s="598"/>
      <c r="W642" s="598"/>
      <c r="X642" s="598"/>
      <c r="Y642" s="598"/>
      <c r="Z642" s="599"/>
      <c r="AA642" s="600">
        <f>+X656-AA641</f>
        <v>1780099.54</v>
      </c>
      <c r="AB642" s="601"/>
      <c r="AC642" s="601"/>
      <c r="AD642" s="601"/>
      <c r="AE642" s="601"/>
      <c r="AF642" s="602"/>
      <c r="AG642" s="17"/>
      <c r="AH642" s="17"/>
    </row>
    <row r="643" spans="4:34" x14ac:dyDescent="0.25">
      <c r="D643" s="9"/>
      <c r="E643" s="9"/>
      <c r="F643" s="9"/>
      <c r="G643" s="9"/>
      <c r="H643" s="603" t="s">
        <v>19</v>
      </c>
      <c r="I643" s="603"/>
      <c r="J643" s="603"/>
      <c r="K643" s="603"/>
      <c r="L643" s="603"/>
      <c r="M643" s="603"/>
      <c r="N643" s="603"/>
      <c r="O643" s="603"/>
      <c r="P643" s="603"/>
      <c r="Q643" s="603"/>
      <c r="R643" s="603"/>
      <c r="S643" s="603"/>
      <c r="T643" s="603"/>
      <c r="U643" s="603"/>
      <c r="V643" s="603"/>
      <c r="W643" s="603"/>
      <c r="X643" s="604"/>
      <c r="Y643" s="604"/>
      <c r="Z643" s="604"/>
      <c r="AA643" s="604"/>
      <c r="AB643" s="604"/>
      <c r="AC643" s="604"/>
      <c r="AD643" s="604"/>
      <c r="AE643" s="9"/>
      <c r="AF643" s="9"/>
      <c r="AG643" s="17"/>
      <c r="AH643" s="17"/>
    </row>
    <row r="644" spans="4:34" x14ac:dyDescent="0.25">
      <c r="D644" s="9"/>
      <c r="E644" s="9"/>
      <c r="F644" s="9"/>
      <c r="G644" s="9"/>
      <c r="H644" s="567" t="s">
        <v>20</v>
      </c>
      <c r="I644" s="568"/>
      <c r="J644" s="567" t="s">
        <v>21</v>
      </c>
      <c r="K644" s="568"/>
      <c r="L644" s="567" t="s">
        <v>22</v>
      </c>
      <c r="M644" s="568"/>
      <c r="N644" s="567" t="s">
        <v>23</v>
      </c>
      <c r="O644" s="568"/>
      <c r="P644" s="567" t="s">
        <v>24</v>
      </c>
      <c r="Q644" s="568"/>
      <c r="R644" s="567" t="s">
        <v>25</v>
      </c>
      <c r="S644" s="568"/>
      <c r="T644" s="569" t="s">
        <v>26</v>
      </c>
      <c r="U644" s="570"/>
      <c r="V644" s="569"/>
      <c r="W644" s="570"/>
      <c r="X644" s="571" t="s">
        <v>27</v>
      </c>
      <c r="Y644" s="572"/>
      <c r="Z644" s="572"/>
      <c r="AA644" s="572"/>
      <c r="AB644" s="572"/>
      <c r="AC644" s="572"/>
      <c r="AD644" s="573"/>
      <c r="AE644" s="16"/>
      <c r="AF644" s="16"/>
      <c r="AG644" s="17"/>
      <c r="AH644" s="17"/>
    </row>
    <row r="645" spans="4:34" ht="15.75" x14ac:dyDescent="0.25">
      <c r="D645" s="9"/>
      <c r="E645" s="9"/>
      <c r="F645" s="9"/>
      <c r="G645" s="9"/>
      <c r="H645" s="529"/>
      <c r="I645" s="530"/>
      <c r="J645" s="529"/>
      <c r="K645" s="530"/>
      <c r="L645" s="529"/>
      <c r="M645" s="530"/>
      <c r="N645" s="529" t="s">
        <v>61</v>
      </c>
      <c r="O645" s="530"/>
      <c r="P645" s="529" t="s">
        <v>35</v>
      </c>
      <c r="Q645" s="530"/>
      <c r="R645" s="529" t="s">
        <v>35</v>
      </c>
      <c r="S645" s="530"/>
      <c r="T645" s="529" t="s">
        <v>28</v>
      </c>
      <c r="U645" s="530"/>
      <c r="V645" s="529"/>
      <c r="W645" s="530"/>
      <c r="X645" s="680">
        <f>700800+140160</f>
        <v>840960</v>
      </c>
      <c r="Y645" s="681"/>
      <c r="Z645" s="681"/>
      <c r="AA645" s="681"/>
      <c r="AB645" s="681"/>
      <c r="AC645" s="681"/>
      <c r="AD645" s="682"/>
      <c r="AE645" s="16"/>
      <c r="AF645" s="16"/>
      <c r="AG645" s="17"/>
      <c r="AH645" s="17"/>
    </row>
    <row r="646" spans="4:34" ht="15.75" x14ac:dyDescent="0.25">
      <c r="D646" s="9"/>
      <c r="E646" s="9"/>
      <c r="F646" s="9"/>
      <c r="G646" s="9"/>
      <c r="H646" s="105"/>
      <c r="I646" s="106"/>
      <c r="J646" s="105"/>
      <c r="K646" s="106"/>
      <c r="L646" s="105"/>
      <c r="M646" s="106"/>
      <c r="N646" s="529" t="s">
        <v>61</v>
      </c>
      <c r="O646" s="530"/>
      <c r="P646" s="529" t="s">
        <v>45</v>
      </c>
      <c r="Q646" s="530"/>
      <c r="R646" s="529" t="s">
        <v>48</v>
      </c>
      <c r="S646" s="530"/>
      <c r="T646" s="529" t="s">
        <v>28</v>
      </c>
      <c r="U646" s="530"/>
      <c r="V646" s="110"/>
      <c r="W646" s="111"/>
      <c r="X646" s="531">
        <v>96000</v>
      </c>
      <c r="Y646" s="532"/>
      <c r="Z646" s="532"/>
      <c r="AA646" s="532"/>
      <c r="AB646" s="532"/>
      <c r="AC646" s="532"/>
      <c r="AD646" s="533"/>
      <c r="AE646" s="16"/>
      <c r="AF646" s="16"/>
      <c r="AG646" s="17"/>
      <c r="AH646" s="17"/>
    </row>
    <row r="647" spans="4:34" ht="15.75" x14ac:dyDescent="0.25">
      <c r="D647" s="9"/>
      <c r="E647" s="9"/>
      <c r="F647" s="9"/>
      <c r="G647" s="9"/>
      <c r="H647" s="562"/>
      <c r="I647" s="563"/>
      <c r="J647" s="562"/>
      <c r="K647" s="563"/>
      <c r="L647" s="562"/>
      <c r="M647" s="563"/>
      <c r="N647" s="529" t="s">
        <v>66</v>
      </c>
      <c r="O647" s="530"/>
      <c r="P647" s="529" t="s">
        <v>45</v>
      </c>
      <c r="Q647" s="530"/>
      <c r="R647" s="529" t="s">
        <v>43</v>
      </c>
      <c r="S647" s="530"/>
      <c r="T647" s="529" t="s">
        <v>28</v>
      </c>
      <c r="U647" s="530"/>
      <c r="V647" s="110"/>
      <c r="W647" s="111"/>
      <c r="X647" s="680">
        <v>398400</v>
      </c>
      <c r="Y647" s="681"/>
      <c r="Z647" s="681"/>
      <c r="AA647" s="681"/>
      <c r="AB647" s="681"/>
      <c r="AC647" s="681"/>
      <c r="AD647" s="682"/>
      <c r="AE647" s="16"/>
      <c r="AF647" s="16"/>
      <c r="AG647" s="17"/>
      <c r="AH647" s="17"/>
    </row>
    <row r="648" spans="4:34" ht="15.75" x14ac:dyDescent="0.25">
      <c r="D648" s="9"/>
      <c r="E648" s="9"/>
      <c r="F648" s="9"/>
      <c r="G648" s="9"/>
      <c r="H648" s="562"/>
      <c r="I648" s="563"/>
      <c r="J648" s="562"/>
      <c r="K648" s="563"/>
      <c r="L648" s="562"/>
      <c r="M648" s="563"/>
      <c r="N648" s="529" t="s">
        <v>61</v>
      </c>
      <c r="O648" s="530"/>
      <c r="P648" s="529" t="s">
        <v>59</v>
      </c>
      <c r="Q648" s="530"/>
      <c r="R648" s="529" t="s">
        <v>35</v>
      </c>
      <c r="S648" s="530"/>
      <c r="T648" s="529" t="s">
        <v>28</v>
      </c>
      <c r="U648" s="530"/>
      <c r="V648" s="110"/>
      <c r="W648" s="111"/>
      <c r="X648" s="680">
        <v>518750</v>
      </c>
      <c r="Y648" s="681"/>
      <c r="Z648" s="681"/>
      <c r="AA648" s="681"/>
      <c r="AB648" s="681"/>
      <c r="AC648" s="681"/>
      <c r="AD648" s="682"/>
      <c r="AE648" s="16" t="s">
        <v>44</v>
      </c>
      <c r="AF648" s="16"/>
      <c r="AG648" s="72"/>
      <c r="AH648" s="17"/>
    </row>
    <row r="649" spans="4:34" ht="15.75" x14ac:dyDescent="0.25">
      <c r="D649" s="9"/>
      <c r="E649" s="9"/>
      <c r="F649" s="9"/>
      <c r="G649" s="9"/>
      <c r="H649" s="562"/>
      <c r="I649" s="563"/>
      <c r="J649" s="562"/>
      <c r="K649" s="563"/>
      <c r="L649" s="562"/>
      <c r="M649" s="563"/>
      <c r="N649" s="529"/>
      <c r="O649" s="530"/>
      <c r="P649" s="529"/>
      <c r="Q649" s="530"/>
      <c r="R649" s="529"/>
      <c r="S649" s="530"/>
      <c r="T649" s="529"/>
      <c r="U649" s="530"/>
      <c r="V649" s="110"/>
      <c r="W649" s="111"/>
      <c r="X649" s="680"/>
      <c r="Y649" s="681"/>
      <c r="Z649" s="681"/>
      <c r="AA649" s="681"/>
      <c r="AB649" s="681"/>
      <c r="AC649" s="681"/>
      <c r="AD649" s="682"/>
      <c r="AE649" s="16"/>
      <c r="AF649" s="16"/>
      <c r="AG649" s="72"/>
      <c r="AH649" s="17"/>
    </row>
    <row r="650" spans="4:34" ht="15.75" x14ac:dyDescent="0.25">
      <c r="D650" s="9"/>
      <c r="E650" s="9"/>
      <c r="F650" s="9"/>
      <c r="G650" s="9"/>
      <c r="H650" s="562"/>
      <c r="I650" s="563"/>
      <c r="J650" s="562"/>
      <c r="K650" s="563"/>
      <c r="L650" s="562"/>
      <c r="M650" s="563"/>
      <c r="N650" s="529"/>
      <c r="O650" s="530"/>
      <c r="P650" s="529"/>
      <c r="Q650" s="530"/>
      <c r="R650" s="529"/>
      <c r="S650" s="530"/>
      <c r="T650" s="529"/>
      <c r="U650" s="530"/>
      <c r="V650" s="110"/>
      <c r="W650" s="111"/>
      <c r="X650" s="531"/>
      <c r="Y650" s="532"/>
      <c r="Z650" s="532"/>
      <c r="AA650" s="532"/>
      <c r="AB650" s="532"/>
      <c r="AC650" s="532"/>
      <c r="AD650" s="533"/>
      <c r="AE650" s="16"/>
      <c r="AF650" s="16"/>
      <c r="AG650" s="17"/>
      <c r="AH650" s="17"/>
    </row>
    <row r="651" spans="4:34" ht="15.75" x14ac:dyDescent="0.25">
      <c r="D651" s="9"/>
      <c r="E651" s="9"/>
      <c r="F651" s="9"/>
      <c r="G651" s="9"/>
      <c r="H651" s="562"/>
      <c r="I651" s="563"/>
      <c r="J651" s="562"/>
      <c r="K651" s="563"/>
      <c r="L651" s="562"/>
      <c r="M651" s="563"/>
      <c r="N651" s="562"/>
      <c r="O651" s="563"/>
      <c r="P651" s="562"/>
      <c r="Q651" s="563"/>
      <c r="R651" s="529"/>
      <c r="S651" s="530"/>
      <c r="T651" s="529"/>
      <c r="U651" s="530"/>
      <c r="V651" s="110"/>
      <c r="W651" s="111"/>
      <c r="X651" s="531"/>
      <c r="Y651" s="532"/>
      <c r="Z651" s="532"/>
      <c r="AA651" s="532"/>
      <c r="AB651" s="532"/>
      <c r="AC651" s="532"/>
      <c r="AD651" s="533"/>
      <c r="AE651" s="16"/>
      <c r="AF651" s="16"/>
      <c r="AG651" s="17"/>
      <c r="AH651" s="17"/>
    </row>
    <row r="652" spans="4:34" ht="15.75" x14ac:dyDescent="0.25">
      <c r="D652" s="9"/>
      <c r="E652" s="9"/>
      <c r="F652" s="9"/>
      <c r="G652" s="9"/>
      <c r="H652" s="562"/>
      <c r="I652" s="563"/>
      <c r="J652" s="562"/>
      <c r="K652" s="563"/>
      <c r="L652" s="562"/>
      <c r="M652" s="563"/>
      <c r="N652" s="562"/>
      <c r="O652" s="563"/>
      <c r="P652" s="562"/>
      <c r="Q652" s="563"/>
      <c r="R652" s="529"/>
      <c r="S652" s="530"/>
      <c r="T652" s="529"/>
      <c r="U652" s="530"/>
      <c r="V652" s="110"/>
      <c r="W652" s="111"/>
      <c r="X652" s="531"/>
      <c r="Y652" s="532"/>
      <c r="Z652" s="532"/>
      <c r="AA652" s="532"/>
      <c r="AB652" s="532"/>
      <c r="AC652" s="532"/>
      <c r="AD652" s="533"/>
      <c r="AE652" s="16"/>
      <c r="AF652" s="16"/>
      <c r="AG652" s="17"/>
      <c r="AH652" s="17"/>
    </row>
    <row r="653" spans="4:34" ht="15.75" x14ac:dyDescent="0.25">
      <c r="D653" s="9"/>
      <c r="E653" s="9"/>
      <c r="F653" s="9"/>
      <c r="G653" s="9"/>
      <c r="H653" s="529"/>
      <c r="I653" s="530"/>
      <c r="J653" s="529"/>
      <c r="K653" s="530"/>
      <c r="L653" s="529"/>
      <c r="M653" s="530"/>
      <c r="N653" s="562"/>
      <c r="O653" s="563"/>
      <c r="P653" s="562"/>
      <c r="Q653" s="563"/>
      <c r="R653" s="529"/>
      <c r="S653" s="530"/>
      <c r="T653" s="529"/>
      <c r="U653" s="530"/>
      <c r="V653" s="110"/>
      <c r="W653" s="111"/>
      <c r="X653" s="531"/>
      <c r="Y653" s="532"/>
      <c r="Z653" s="532"/>
      <c r="AA653" s="532"/>
      <c r="AB653" s="532"/>
      <c r="AC653" s="532"/>
      <c r="AD653" s="533"/>
      <c r="AE653" s="16"/>
      <c r="AF653" s="16"/>
      <c r="AG653" s="17"/>
      <c r="AH653" s="17"/>
    </row>
    <row r="654" spans="4:34" ht="15.75" x14ac:dyDescent="0.25">
      <c r="D654" s="9"/>
      <c r="E654" s="9"/>
      <c r="F654" s="9"/>
      <c r="G654" s="9"/>
      <c r="H654" s="529"/>
      <c r="I654" s="530"/>
      <c r="J654" s="529"/>
      <c r="K654" s="530"/>
      <c r="L654" s="529"/>
      <c r="M654" s="530"/>
      <c r="N654" s="529"/>
      <c r="O654" s="530"/>
      <c r="P654" s="529"/>
      <c r="Q654" s="530"/>
      <c r="R654" s="529"/>
      <c r="S654" s="530"/>
      <c r="T654" s="529"/>
      <c r="U654" s="530"/>
      <c r="V654" s="529"/>
      <c r="W654" s="530"/>
      <c r="X654" s="531"/>
      <c r="Y654" s="532"/>
      <c r="Z654" s="532"/>
      <c r="AA654" s="532"/>
      <c r="AB654" s="532"/>
      <c r="AC654" s="532"/>
      <c r="AD654" s="533"/>
      <c r="AE654" s="16"/>
      <c r="AF654" s="16"/>
      <c r="AG654" s="17"/>
      <c r="AH654" s="17"/>
    </row>
    <row r="655" spans="4:34" ht="15.75" x14ac:dyDescent="0.25">
      <c r="D655" s="9"/>
      <c r="E655" s="9"/>
      <c r="F655" s="9"/>
      <c r="G655" s="9"/>
      <c r="H655" s="529"/>
      <c r="I655" s="530"/>
      <c r="J655" s="529"/>
      <c r="K655" s="530"/>
      <c r="L655" s="529"/>
      <c r="M655" s="530"/>
      <c r="N655" s="529"/>
      <c r="O655" s="530"/>
      <c r="P655" s="529"/>
      <c r="Q655" s="530"/>
      <c r="R655" s="529"/>
      <c r="S655" s="530"/>
      <c r="T655" s="529"/>
      <c r="U655" s="530"/>
      <c r="V655" s="529"/>
      <c r="W655" s="530"/>
      <c r="X655" s="531"/>
      <c r="Y655" s="532"/>
      <c r="Z655" s="532"/>
      <c r="AA655" s="532"/>
      <c r="AB655" s="532"/>
      <c r="AC655" s="532"/>
      <c r="AD655" s="533"/>
      <c r="AE655" s="16"/>
      <c r="AF655" s="16"/>
      <c r="AG655" s="17"/>
      <c r="AH655" s="17"/>
    </row>
    <row r="656" spans="4:34" ht="16.5" thickBot="1" x14ac:dyDescent="0.3">
      <c r="D656" s="9"/>
      <c r="E656" s="9"/>
      <c r="F656" s="9"/>
      <c r="G656" s="9"/>
      <c r="H656" s="534"/>
      <c r="I656" s="535"/>
      <c r="J656" s="534"/>
      <c r="K656" s="535"/>
      <c r="L656" s="534"/>
      <c r="M656" s="535"/>
      <c r="N656" s="534"/>
      <c r="O656" s="535"/>
      <c r="P656" s="534"/>
      <c r="Q656" s="535"/>
      <c r="R656" s="536"/>
      <c r="S656" s="537"/>
      <c r="T656" s="538" t="s">
        <v>29</v>
      </c>
      <c r="U656" s="539"/>
      <c r="V656" s="539"/>
      <c r="W656" s="540"/>
      <c r="X656" s="541">
        <f>X645+X646+X647+X648+X649+X650+X651+X652+X653</f>
        <v>1854110</v>
      </c>
      <c r="Y656" s="542"/>
      <c r="Z656" s="542"/>
      <c r="AA656" s="542"/>
      <c r="AB656" s="542"/>
      <c r="AC656" s="542"/>
      <c r="AD656" s="543"/>
      <c r="AE656" s="9"/>
      <c r="AF656" s="16"/>
      <c r="AG656" s="17"/>
      <c r="AH656" s="17"/>
    </row>
    <row r="657" spans="4:34" ht="15.75" thickBot="1" x14ac:dyDescent="0.3">
      <c r="D657" s="9"/>
      <c r="E657" s="9"/>
      <c r="F657" s="9"/>
      <c r="G657" s="544" t="s">
        <v>30</v>
      </c>
      <c r="H657" s="545"/>
      <c r="I657" s="545"/>
      <c r="J657" s="545"/>
      <c r="K657" s="545"/>
      <c r="L657" s="545"/>
      <c r="M657" s="545"/>
      <c r="N657" s="545"/>
      <c r="O657" s="545"/>
      <c r="P657" s="545"/>
      <c r="Q657" s="545"/>
      <c r="R657" s="546"/>
      <c r="S657" s="22"/>
      <c r="T657" s="544" t="s">
        <v>31</v>
      </c>
      <c r="U657" s="545"/>
      <c r="V657" s="545"/>
      <c r="W657" s="545"/>
      <c r="X657" s="545"/>
      <c r="Y657" s="545"/>
      <c r="Z657" s="545"/>
      <c r="AA657" s="545"/>
      <c r="AB657" s="545"/>
      <c r="AC657" s="545"/>
      <c r="AD657" s="545"/>
      <c r="AE657" s="546"/>
      <c r="AF657" s="16"/>
      <c r="AG657" s="17"/>
      <c r="AH657" s="17"/>
    </row>
    <row r="658" spans="4:34" x14ac:dyDescent="0.25">
      <c r="D658" s="123"/>
      <c r="E658" s="123"/>
      <c r="F658" s="123"/>
      <c r="G658" s="547"/>
      <c r="H658" s="548"/>
      <c r="I658" s="548"/>
      <c r="J658" s="548"/>
      <c r="K658" s="548"/>
      <c r="L658" s="548"/>
      <c r="M658" s="548"/>
      <c r="N658" s="548"/>
      <c r="O658" s="548"/>
      <c r="P658" s="548"/>
      <c r="Q658" s="548"/>
      <c r="R658" s="549"/>
      <c r="S658" s="101"/>
      <c r="T658" s="547"/>
      <c r="U658" s="548"/>
      <c r="V658" s="548"/>
      <c r="W658" s="548"/>
      <c r="X658" s="548"/>
      <c r="Y658" s="548"/>
      <c r="Z658" s="548"/>
      <c r="AA658" s="548"/>
      <c r="AB658" s="548"/>
      <c r="AC658" s="548"/>
      <c r="AD658" s="548"/>
      <c r="AE658" s="549"/>
      <c r="AF658" s="15"/>
      <c r="AG658" s="17"/>
      <c r="AH658" s="17"/>
    </row>
    <row r="659" spans="4:34" x14ac:dyDescent="0.25">
      <c r="D659" s="123"/>
      <c r="E659" s="123"/>
      <c r="F659" s="123"/>
      <c r="G659" s="550"/>
      <c r="H659" s="551"/>
      <c r="I659" s="551"/>
      <c r="J659" s="551"/>
      <c r="K659" s="551"/>
      <c r="L659" s="551"/>
      <c r="M659" s="551"/>
      <c r="N659" s="551"/>
      <c r="O659" s="551"/>
      <c r="P659" s="551"/>
      <c r="Q659" s="551"/>
      <c r="R659" s="552"/>
      <c r="S659" s="101"/>
      <c r="T659" s="550"/>
      <c r="U659" s="551"/>
      <c r="V659" s="551"/>
      <c r="W659" s="551"/>
      <c r="X659" s="551"/>
      <c r="Y659" s="551"/>
      <c r="Z659" s="551"/>
      <c r="AA659" s="551"/>
      <c r="AB659" s="551"/>
      <c r="AC659" s="551"/>
      <c r="AD659" s="551"/>
      <c r="AE659" s="552"/>
      <c r="AF659" s="15"/>
      <c r="AG659" s="17"/>
      <c r="AH659" s="17"/>
    </row>
    <row r="660" spans="4:34" x14ac:dyDescent="0.25">
      <c r="D660" s="123"/>
      <c r="E660" s="123"/>
      <c r="F660" s="123"/>
      <c r="G660" s="550"/>
      <c r="H660" s="551"/>
      <c r="I660" s="551"/>
      <c r="J660" s="551"/>
      <c r="K660" s="551"/>
      <c r="L660" s="551"/>
      <c r="M660" s="551"/>
      <c r="N660" s="551"/>
      <c r="O660" s="551"/>
      <c r="P660" s="551"/>
      <c r="Q660" s="551"/>
      <c r="R660" s="552"/>
      <c r="S660" s="101"/>
      <c r="T660" s="550"/>
      <c r="U660" s="551"/>
      <c r="V660" s="551"/>
      <c r="W660" s="551"/>
      <c r="X660" s="551"/>
      <c r="Y660" s="551"/>
      <c r="Z660" s="551"/>
      <c r="AA660" s="551"/>
      <c r="AB660" s="551"/>
      <c r="AC660" s="551"/>
      <c r="AD660" s="551"/>
      <c r="AE660" s="552"/>
      <c r="AF660" s="15"/>
      <c r="AG660" s="17"/>
      <c r="AH660" s="17"/>
    </row>
    <row r="661" spans="4:34" ht="15.75" thickBot="1" x14ac:dyDescent="0.3">
      <c r="D661" s="123"/>
      <c r="E661" s="123"/>
      <c r="F661" s="123"/>
      <c r="G661" s="553"/>
      <c r="H661" s="554"/>
      <c r="I661" s="554"/>
      <c r="J661" s="554"/>
      <c r="K661" s="554"/>
      <c r="L661" s="554"/>
      <c r="M661" s="554"/>
      <c r="N661" s="554"/>
      <c r="O661" s="554"/>
      <c r="P661" s="554"/>
      <c r="Q661" s="554"/>
      <c r="R661" s="555"/>
      <c r="S661" s="101"/>
      <c r="T661" s="553"/>
      <c r="U661" s="554"/>
      <c r="V661" s="554"/>
      <c r="W661" s="554"/>
      <c r="X661" s="554"/>
      <c r="Y661" s="554"/>
      <c r="Z661" s="554"/>
      <c r="AA661" s="554"/>
      <c r="AB661" s="554"/>
      <c r="AC661" s="554"/>
      <c r="AD661" s="554"/>
      <c r="AE661" s="555"/>
      <c r="AF661" s="15"/>
      <c r="AG661" s="17"/>
      <c r="AH661" s="17"/>
    </row>
    <row r="662" spans="4:34" ht="15.75" thickBot="1" x14ac:dyDescent="0.3">
      <c r="D662" s="123"/>
      <c r="E662" s="123"/>
      <c r="F662" s="123"/>
      <c r="G662" s="517" t="s">
        <v>32</v>
      </c>
      <c r="H662" s="518"/>
      <c r="I662" s="518"/>
      <c r="J662" s="519">
        <v>44181</v>
      </c>
      <c r="K662" s="519"/>
      <c r="L662" s="519"/>
      <c r="M662" s="519"/>
      <c r="N662" s="519"/>
      <c r="O662" s="519"/>
      <c r="P662" s="519"/>
      <c r="Q662" s="519"/>
      <c r="R662" s="520"/>
      <c r="S662" s="101"/>
      <c r="T662" s="517" t="s">
        <v>32</v>
      </c>
      <c r="U662" s="518"/>
      <c r="V662" s="518"/>
      <c r="W662" s="521"/>
      <c r="X662" s="521"/>
      <c r="Y662" s="521"/>
      <c r="Z662" s="521"/>
      <c r="AA662" s="521"/>
      <c r="AB662" s="521"/>
      <c r="AC662" s="521"/>
      <c r="AD662" s="521"/>
      <c r="AE662" s="522"/>
      <c r="AF662" s="15"/>
      <c r="AG662" s="17"/>
      <c r="AH662" s="17"/>
    </row>
    <row r="663" spans="4:34" ht="15.75" thickBot="1" x14ac:dyDescent="0.3">
      <c r="D663" s="123"/>
      <c r="E663" s="123"/>
      <c r="F663" s="123"/>
      <c r="G663" s="523" t="s">
        <v>33</v>
      </c>
      <c r="H663" s="524"/>
      <c r="I663" s="524"/>
      <c r="J663" s="524"/>
      <c r="K663" s="524"/>
      <c r="L663" s="524"/>
      <c r="M663" s="524"/>
      <c r="N663" s="524"/>
      <c r="O663" s="524"/>
      <c r="P663" s="524"/>
      <c r="Q663" s="524"/>
      <c r="R663" s="525"/>
      <c r="T663" s="523" t="s">
        <v>34</v>
      </c>
      <c r="U663" s="524"/>
      <c r="V663" s="524"/>
      <c r="W663" s="524"/>
      <c r="X663" s="524"/>
      <c r="Y663" s="524"/>
      <c r="Z663" s="524"/>
      <c r="AA663" s="524"/>
      <c r="AB663" s="524"/>
      <c r="AC663" s="524"/>
      <c r="AD663" s="524"/>
      <c r="AE663" s="525"/>
      <c r="AF663" s="15"/>
      <c r="AG663" s="17"/>
      <c r="AH663" s="17"/>
    </row>
    <row r="664" spans="4:34" x14ac:dyDescent="0.25">
      <c r="D664" s="123"/>
      <c r="E664" s="123"/>
      <c r="F664" s="123"/>
      <c r="G664" s="526"/>
      <c r="H664" s="527"/>
      <c r="I664" s="527"/>
      <c r="J664" s="527"/>
      <c r="K664" s="527"/>
      <c r="L664" s="527"/>
      <c r="M664" s="527"/>
      <c r="N664" s="527"/>
      <c r="O664" s="527"/>
      <c r="P664" s="527"/>
      <c r="Q664" s="527"/>
      <c r="R664" s="528"/>
      <c r="T664" s="526"/>
      <c r="U664" s="527"/>
      <c r="V664" s="527"/>
      <c r="W664" s="527"/>
      <c r="X664" s="527"/>
      <c r="Y664" s="527"/>
      <c r="Z664" s="527"/>
      <c r="AA664" s="527"/>
      <c r="AB664" s="527"/>
      <c r="AC664" s="527"/>
      <c r="AD664" s="527"/>
      <c r="AE664" s="528"/>
      <c r="AF664" s="15"/>
      <c r="AG664" s="17"/>
      <c r="AH664" s="17"/>
    </row>
    <row r="665" spans="4:34" x14ac:dyDescent="0.25">
      <c r="D665" s="123"/>
      <c r="E665" s="123"/>
      <c r="F665" s="123"/>
      <c r="G665" s="556"/>
      <c r="H665" s="557"/>
      <c r="I665" s="557"/>
      <c r="J665" s="557"/>
      <c r="K665" s="557"/>
      <c r="L665" s="557"/>
      <c r="M665" s="557"/>
      <c r="N665" s="557"/>
      <c r="O665" s="557"/>
      <c r="P665" s="557"/>
      <c r="Q665" s="557"/>
      <c r="R665" s="558"/>
      <c r="T665" s="556"/>
      <c r="U665" s="557"/>
      <c r="V665" s="557"/>
      <c r="W665" s="557"/>
      <c r="X665" s="557"/>
      <c r="Y665" s="557"/>
      <c r="Z665" s="557"/>
      <c r="AA665" s="557"/>
      <c r="AB665" s="557"/>
      <c r="AC665" s="557"/>
      <c r="AD665" s="557"/>
      <c r="AE665" s="558"/>
      <c r="AF665" s="123"/>
      <c r="AG665" s="17"/>
      <c r="AH665" s="17"/>
    </row>
    <row r="666" spans="4:34" x14ac:dyDescent="0.25">
      <c r="D666" s="123"/>
      <c r="E666" s="123"/>
      <c r="F666" s="123"/>
      <c r="G666" s="556"/>
      <c r="H666" s="557"/>
      <c r="I666" s="557"/>
      <c r="J666" s="557"/>
      <c r="K666" s="557"/>
      <c r="L666" s="557"/>
      <c r="M666" s="557"/>
      <c r="N666" s="557"/>
      <c r="O666" s="557"/>
      <c r="P666" s="557"/>
      <c r="Q666" s="557"/>
      <c r="R666" s="558"/>
      <c r="T666" s="556"/>
      <c r="U666" s="557"/>
      <c r="V666" s="557"/>
      <c r="W666" s="557"/>
      <c r="X666" s="557"/>
      <c r="Y666" s="557"/>
      <c r="Z666" s="557"/>
      <c r="AA666" s="557"/>
      <c r="AB666" s="557"/>
      <c r="AC666" s="557"/>
      <c r="AD666" s="557"/>
      <c r="AE666" s="558"/>
      <c r="AF666" s="123"/>
      <c r="AG666" s="17"/>
      <c r="AH666" s="17"/>
    </row>
    <row r="667" spans="4:34" ht="15.75" thickBot="1" x14ac:dyDescent="0.3">
      <c r="D667" s="123"/>
      <c r="E667" s="123"/>
      <c r="F667" s="123"/>
      <c r="G667" s="559"/>
      <c r="H667" s="560"/>
      <c r="I667" s="560"/>
      <c r="J667" s="560"/>
      <c r="K667" s="560"/>
      <c r="L667" s="560"/>
      <c r="M667" s="560"/>
      <c r="N667" s="560"/>
      <c r="O667" s="560"/>
      <c r="P667" s="560"/>
      <c r="Q667" s="560"/>
      <c r="R667" s="561"/>
      <c r="T667" s="559"/>
      <c r="U667" s="560"/>
      <c r="V667" s="560"/>
      <c r="W667" s="560"/>
      <c r="X667" s="560"/>
      <c r="Y667" s="560"/>
      <c r="Z667" s="560"/>
      <c r="AA667" s="560"/>
      <c r="AB667" s="560"/>
      <c r="AC667" s="560"/>
      <c r="AD667" s="560"/>
      <c r="AE667" s="561"/>
      <c r="AF667" s="123"/>
      <c r="AG667" s="17"/>
      <c r="AH667" s="17"/>
    </row>
    <row r="668" spans="4:34" ht="15.75" thickBot="1" x14ac:dyDescent="0.3">
      <c r="D668" s="123"/>
      <c r="E668" s="123"/>
      <c r="F668" s="101"/>
      <c r="G668" s="517" t="s">
        <v>32</v>
      </c>
      <c r="H668" s="518"/>
      <c r="I668" s="518"/>
      <c r="J668" s="521"/>
      <c r="K668" s="521"/>
      <c r="L668" s="521"/>
      <c r="M668" s="521"/>
      <c r="N668" s="521"/>
      <c r="O668" s="521"/>
      <c r="P668" s="521"/>
      <c r="Q668" s="521"/>
      <c r="R668" s="522"/>
      <c r="T668" s="517" t="s">
        <v>32</v>
      </c>
      <c r="U668" s="518"/>
      <c r="V668" s="518"/>
      <c r="W668" s="521"/>
      <c r="X668" s="521"/>
      <c r="Y668" s="521"/>
      <c r="Z668" s="521"/>
      <c r="AA668" s="521"/>
      <c r="AB668" s="521"/>
      <c r="AC668" s="521"/>
      <c r="AD668" s="521"/>
      <c r="AE668" s="522"/>
      <c r="AF668" s="123"/>
      <c r="AG668" s="17"/>
      <c r="AH668" s="17"/>
    </row>
    <row r="669" spans="4:34" x14ac:dyDescent="0.25">
      <c r="D669" s="123"/>
      <c r="E669" s="123"/>
      <c r="F669" s="101"/>
      <c r="G669" s="101"/>
      <c r="H669" s="101"/>
      <c r="I669" s="101"/>
      <c r="J669" s="131"/>
      <c r="K669" s="131"/>
      <c r="L669" s="131"/>
      <c r="M669" s="131"/>
      <c r="N669" s="131"/>
      <c r="O669" s="131"/>
      <c r="P669" s="131"/>
      <c r="Q669" s="131"/>
      <c r="R669" s="131"/>
      <c r="T669" s="101"/>
      <c r="U669" s="101"/>
      <c r="V669" s="101"/>
      <c r="W669" s="131"/>
      <c r="X669" s="131"/>
      <c r="Y669" s="131"/>
      <c r="Z669" s="131"/>
      <c r="AA669" s="131"/>
      <c r="AB669" s="131"/>
      <c r="AC669" s="131"/>
      <c r="AD669" s="131"/>
      <c r="AE669" s="131"/>
      <c r="AF669" s="123"/>
      <c r="AG669" s="17"/>
      <c r="AH669" s="17"/>
    </row>
    <row r="670" spans="4:34" x14ac:dyDescent="0.25">
      <c r="D670" s="129"/>
      <c r="E670" s="620" t="s">
        <v>36</v>
      </c>
      <c r="F670" s="620"/>
      <c r="G670" s="620"/>
      <c r="H670" s="620"/>
      <c r="I670" s="620"/>
      <c r="J670" s="620"/>
      <c r="K670" s="620"/>
      <c r="L670" s="620"/>
      <c r="M670" s="620"/>
      <c r="N670" s="620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123"/>
      <c r="Z670" s="9"/>
      <c r="AA670" s="9"/>
      <c r="AB670" s="9"/>
      <c r="AC670" s="9"/>
      <c r="AD670" s="9"/>
      <c r="AE670" s="9"/>
      <c r="AF670" s="9"/>
      <c r="AG670" s="17"/>
      <c r="AH670" s="17"/>
    </row>
    <row r="671" spans="4:34" x14ac:dyDescent="0.25">
      <c r="D671" s="122"/>
      <c r="E671" s="620" t="s">
        <v>0</v>
      </c>
      <c r="F671" s="620"/>
      <c r="G671" s="620"/>
      <c r="H671" s="620"/>
      <c r="I671" s="620"/>
      <c r="J671" s="620"/>
      <c r="K671" s="620"/>
      <c r="L671" s="620"/>
      <c r="M671" s="620"/>
      <c r="N671" s="620"/>
      <c r="O671" s="10"/>
      <c r="P671" s="114"/>
      <c r="Q671" s="114"/>
      <c r="R671" s="114"/>
      <c r="S671" s="114"/>
      <c r="T671" s="114"/>
      <c r="U671" s="114"/>
      <c r="V671" s="114"/>
      <c r="W671" s="9"/>
      <c r="X671" s="9"/>
      <c r="Y671" s="123"/>
      <c r="Z671" s="9"/>
      <c r="AA671" s="9"/>
      <c r="AB671" s="9"/>
      <c r="AC671" s="9"/>
      <c r="AD671" s="9"/>
      <c r="AE671" s="9"/>
      <c r="AF671" s="9"/>
      <c r="AG671" s="37"/>
      <c r="AH671" s="17"/>
    </row>
    <row r="672" spans="4:34" x14ac:dyDescent="0.25">
      <c r="D672" s="620" t="s">
        <v>1</v>
      </c>
      <c r="E672" s="620"/>
      <c r="F672" s="620"/>
      <c r="G672" s="620"/>
      <c r="H672" s="620"/>
      <c r="I672" s="620"/>
      <c r="J672" s="620"/>
      <c r="K672" s="620"/>
      <c r="L672" s="620"/>
      <c r="M672" s="620"/>
      <c r="N672" s="620"/>
      <c r="O672" s="10"/>
      <c r="P672" s="11"/>
      <c r="Q672" s="11"/>
      <c r="R672" s="123"/>
      <c r="S672" s="101"/>
      <c r="T672" s="101"/>
      <c r="U672" s="101"/>
      <c r="V672" s="583" t="s">
        <v>2</v>
      </c>
      <c r="W672" s="583"/>
      <c r="X672" s="583"/>
      <c r="Y672" s="2" t="s">
        <v>84</v>
      </c>
      <c r="Z672" s="129" t="s">
        <v>46</v>
      </c>
      <c r="AA672" s="676" t="s">
        <v>108</v>
      </c>
      <c r="AB672" s="676"/>
      <c r="AC672" s="676"/>
      <c r="AD672" s="129" t="s">
        <v>3</v>
      </c>
      <c r="AE672" s="684">
        <v>2020</v>
      </c>
      <c r="AF672" s="684"/>
      <c r="AG672" s="37"/>
      <c r="AH672" s="17"/>
    </row>
    <row r="673" spans="4:34" x14ac:dyDescent="0.25">
      <c r="D673" s="620" t="s">
        <v>4</v>
      </c>
      <c r="E673" s="620"/>
      <c r="F673" s="620"/>
      <c r="G673" s="620"/>
      <c r="H673" s="620"/>
      <c r="I673" s="620"/>
      <c r="J673" s="620"/>
      <c r="K673" s="620"/>
      <c r="L673" s="620"/>
      <c r="M673" s="620"/>
      <c r="N673" s="620"/>
      <c r="O673" s="10"/>
      <c r="P673" s="114"/>
      <c r="Q673" s="119"/>
      <c r="R673" s="119"/>
      <c r="S673" s="119"/>
      <c r="T673" s="119"/>
      <c r="U673" s="119"/>
      <c r="V673" s="119"/>
      <c r="W673" s="119"/>
      <c r="X673" s="119"/>
      <c r="Y673" s="132"/>
      <c r="Z673" s="129"/>
      <c r="AA673" s="16"/>
      <c r="AB673" s="16"/>
      <c r="AC673" s="16"/>
      <c r="AD673" s="16"/>
      <c r="AE673" s="16"/>
      <c r="AF673" s="16"/>
      <c r="AG673" s="37"/>
      <c r="AH673" s="17"/>
    </row>
    <row r="674" spans="4:34" ht="15.75" x14ac:dyDescent="0.25">
      <c r="D674" s="623" t="s">
        <v>5</v>
      </c>
      <c r="E674" s="623"/>
      <c r="F674" s="623"/>
      <c r="G674" s="623"/>
      <c r="H674" s="623"/>
      <c r="I674" s="623"/>
      <c r="J674" s="623"/>
      <c r="K674" s="623"/>
      <c r="L674" s="623"/>
      <c r="M674" s="623"/>
      <c r="N674" s="623"/>
      <c r="O674" s="10"/>
      <c r="P674" s="114"/>
      <c r="Q674" s="114"/>
      <c r="R674" s="114"/>
      <c r="S674" s="114"/>
      <c r="T674" s="114"/>
      <c r="U674" s="114"/>
      <c r="V674" s="114"/>
      <c r="W674" s="9"/>
      <c r="X674" s="9"/>
      <c r="Y674" s="123"/>
      <c r="Z674" s="9"/>
      <c r="AA674" s="9"/>
      <c r="AB674" s="9"/>
      <c r="AC674" s="9"/>
      <c r="AD674" s="9"/>
      <c r="AE674" s="9"/>
      <c r="AF674" s="9"/>
      <c r="AG674" s="37"/>
      <c r="AH674" s="17"/>
    </row>
    <row r="675" spans="4:34" ht="18" x14ac:dyDescent="0.25">
      <c r="D675" s="633"/>
      <c r="E675" s="633"/>
      <c r="F675" s="633"/>
      <c r="G675" s="633"/>
      <c r="H675" s="633"/>
      <c r="I675" s="633"/>
      <c r="J675" s="633"/>
      <c r="K675" s="633"/>
      <c r="L675" s="633"/>
      <c r="M675" s="633"/>
      <c r="N675" s="633"/>
      <c r="O675" s="624" t="s">
        <v>6</v>
      </c>
      <c r="P675" s="624"/>
      <c r="Q675" s="624"/>
      <c r="R675" s="624"/>
      <c r="S675" s="624"/>
      <c r="T675" s="624"/>
      <c r="U675" s="624"/>
      <c r="V675" s="624"/>
      <c r="W675" s="624"/>
      <c r="X675" s="624"/>
      <c r="Y675" s="625" t="s">
        <v>143</v>
      </c>
      <c r="Z675" s="625"/>
      <c r="AA675" s="625"/>
      <c r="AB675" s="13"/>
      <c r="AC675" s="13"/>
      <c r="AD675" s="13"/>
      <c r="AE675" s="13"/>
      <c r="AF675" s="13"/>
      <c r="AG675" s="37"/>
      <c r="AH675" s="17"/>
    </row>
    <row r="676" spans="4:34" x14ac:dyDescent="0.25">
      <c r="D676" s="612"/>
      <c r="E676" s="612"/>
      <c r="F676" s="612"/>
      <c r="G676" s="612"/>
      <c r="H676" s="612"/>
      <c r="I676" s="612"/>
      <c r="J676" s="612"/>
      <c r="K676" s="612"/>
      <c r="L676" s="612"/>
      <c r="M676" s="612"/>
      <c r="N676" s="612"/>
      <c r="O676" s="14"/>
      <c r="P676" s="14"/>
      <c r="Q676" s="101"/>
      <c r="R676" s="101"/>
      <c r="S676" s="116"/>
      <c r="T676" s="11"/>
      <c r="U676" s="11"/>
      <c r="V676" s="9"/>
      <c r="W676" s="9"/>
      <c r="X676" s="9"/>
      <c r="Y676" s="123"/>
      <c r="Z676" s="9"/>
      <c r="AA676" s="9"/>
      <c r="AB676" s="9"/>
      <c r="AC676" s="9"/>
      <c r="AD676" s="9"/>
      <c r="AE676" s="9"/>
      <c r="AF676" s="9"/>
      <c r="AG676" s="37"/>
      <c r="AH676" s="17"/>
    </row>
    <row r="677" spans="4:34" ht="15.75" x14ac:dyDescent="0.25"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23"/>
      <c r="U677" s="23"/>
      <c r="V677" s="613" t="s">
        <v>7</v>
      </c>
      <c r="W677" s="613"/>
      <c r="X677" s="613"/>
      <c r="Y677" s="613"/>
      <c r="Z677" s="613"/>
      <c r="AA677" s="701">
        <f>+X706</f>
        <v>4950000</v>
      </c>
      <c r="AB677" s="701"/>
      <c r="AC677" s="701"/>
      <c r="AD677" s="701"/>
      <c r="AE677" s="701"/>
      <c r="AF677" s="701"/>
      <c r="AG677" s="37"/>
      <c r="AH677" s="17"/>
    </row>
    <row r="678" spans="4:34" x14ac:dyDescent="0.25">
      <c r="D678" s="615" t="s">
        <v>8</v>
      </c>
      <c r="E678" s="615"/>
      <c r="F678" s="615"/>
      <c r="G678" s="615"/>
      <c r="H678" s="615"/>
      <c r="I678" s="616" t="s">
        <v>9</v>
      </c>
      <c r="J678" s="616"/>
      <c r="K678" s="616"/>
      <c r="L678" s="616"/>
      <c r="M678" s="616"/>
      <c r="N678" s="616"/>
      <c r="O678" s="616"/>
      <c r="P678" s="616"/>
      <c r="Q678" s="616"/>
      <c r="R678" s="119"/>
      <c r="S678" s="119"/>
      <c r="T678" s="119"/>
      <c r="U678" s="119"/>
      <c r="V678" s="9"/>
      <c r="W678" s="9"/>
      <c r="X678" s="9"/>
      <c r="Y678" s="123"/>
      <c r="Z678" s="123"/>
      <c r="AA678" s="123"/>
      <c r="AB678" s="9"/>
      <c r="AC678" s="9"/>
      <c r="AD678" s="9"/>
      <c r="AE678" s="9"/>
      <c r="AF678" s="9"/>
      <c r="AG678" s="37"/>
      <c r="AH678" s="17"/>
    </row>
    <row r="679" spans="4:34" ht="18" x14ac:dyDescent="0.25">
      <c r="D679" s="617" t="s">
        <v>10</v>
      </c>
      <c r="E679" s="617"/>
      <c r="F679" s="617"/>
      <c r="G679" s="617"/>
      <c r="H679" s="617"/>
      <c r="I679" s="617"/>
      <c r="J679" s="617"/>
      <c r="K679" s="662" t="s">
        <v>72</v>
      </c>
      <c r="L679" s="662"/>
      <c r="M679" s="662"/>
      <c r="N679" s="662"/>
      <c r="O679" s="662"/>
      <c r="P679" s="662"/>
      <c r="Q679" s="662"/>
      <c r="R679" s="662"/>
      <c r="S679" s="662"/>
      <c r="T679" s="662"/>
      <c r="U679" s="662"/>
      <c r="V679" s="662"/>
      <c r="W679" s="662"/>
      <c r="X679" s="662"/>
      <c r="Y679" s="551" t="s">
        <v>11</v>
      </c>
      <c r="Z679" s="551"/>
      <c r="AA679" s="551"/>
      <c r="AB679" s="551"/>
      <c r="AC679" s="619"/>
      <c r="AD679" s="619"/>
      <c r="AE679" s="619"/>
      <c r="AF679" s="619"/>
      <c r="AG679" s="37"/>
      <c r="AH679" s="17"/>
    </row>
    <row r="680" spans="4:34" ht="15.75" thickBot="1" x14ac:dyDescent="0.3">
      <c r="D680" s="617" t="s">
        <v>12</v>
      </c>
      <c r="E680" s="617"/>
      <c r="F680" s="617"/>
      <c r="G680" s="617"/>
      <c r="H680" s="617"/>
      <c r="I680" s="551"/>
      <c r="J680" s="551"/>
      <c r="K680" s="551"/>
      <c r="L680" s="551"/>
      <c r="M680" s="551"/>
      <c r="N680" s="551"/>
      <c r="O680" s="551"/>
      <c r="P680" s="551"/>
      <c r="Q680" s="551"/>
      <c r="R680" s="551"/>
      <c r="S680" s="551"/>
      <c r="T680" s="551"/>
      <c r="U680" s="551"/>
      <c r="V680" s="551"/>
      <c r="W680" s="551"/>
      <c r="X680" s="101"/>
      <c r="Y680" s="551" t="s">
        <v>11</v>
      </c>
      <c r="Z680" s="551"/>
      <c r="AA680" s="551"/>
      <c r="AB680" s="551"/>
      <c r="AC680" s="619"/>
      <c r="AD680" s="619"/>
      <c r="AE680" s="619"/>
      <c r="AF680" s="619"/>
      <c r="AG680" s="37"/>
      <c r="AH680" s="17"/>
    </row>
    <row r="681" spans="4:34" ht="16.5" thickBot="1" x14ac:dyDescent="0.3">
      <c r="D681" s="583" t="s">
        <v>13</v>
      </c>
      <c r="E681" s="583"/>
      <c r="F681" s="583"/>
      <c r="G681" s="583"/>
      <c r="H681" s="583"/>
      <c r="I681" s="840" t="s">
        <v>153</v>
      </c>
      <c r="J681" s="841"/>
      <c r="K681" s="841"/>
      <c r="L681" s="841"/>
      <c r="M681" s="841"/>
      <c r="N681" s="841"/>
      <c r="O681" s="841"/>
      <c r="P681" s="841"/>
      <c r="Q681" s="841"/>
      <c r="R681" s="841"/>
      <c r="S681" s="841"/>
      <c r="T681" s="841"/>
      <c r="U681" s="841"/>
      <c r="V681" s="841"/>
      <c r="W681" s="841"/>
      <c r="X681" s="841"/>
      <c r="Y681" s="841"/>
      <c r="Z681" s="841"/>
      <c r="AA681" s="841"/>
      <c r="AB681" s="841"/>
      <c r="AC681" s="841"/>
      <c r="AD681" s="841"/>
      <c r="AE681" s="841"/>
      <c r="AF681" s="842"/>
      <c r="AG681" s="37"/>
      <c r="AH681" s="17"/>
    </row>
    <row r="682" spans="4:34" x14ac:dyDescent="0.25">
      <c r="D682" s="551" t="s">
        <v>14</v>
      </c>
      <c r="E682" s="551"/>
      <c r="F682" s="551"/>
      <c r="G682" s="551"/>
      <c r="H682" s="551"/>
      <c r="I682" s="835" t="s">
        <v>152</v>
      </c>
      <c r="J682" s="835"/>
      <c r="K682" s="835"/>
      <c r="L682" s="835"/>
      <c r="M682" s="835"/>
      <c r="N682" s="835"/>
      <c r="O682" s="835"/>
      <c r="P682" s="835"/>
      <c r="Q682" s="835"/>
      <c r="R682" s="835"/>
      <c r="S682" s="835"/>
      <c r="T682" s="835"/>
      <c r="U682" s="835"/>
      <c r="V682" s="835"/>
      <c r="W682" s="835"/>
      <c r="X682" s="835"/>
      <c r="Y682" s="835"/>
      <c r="Z682" s="835"/>
      <c r="AA682" s="835"/>
      <c r="AB682" s="835"/>
      <c r="AC682" s="835"/>
      <c r="AD682" s="835"/>
      <c r="AE682" s="835"/>
      <c r="AF682" s="835"/>
      <c r="AG682" s="37"/>
      <c r="AH682" s="17"/>
    </row>
    <row r="683" spans="4:34" ht="19.5" customHeight="1" x14ac:dyDescent="0.25">
      <c r="D683" s="115"/>
      <c r="E683" s="101"/>
      <c r="F683" s="101"/>
      <c r="G683" s="101"/>
      <c r="H683" s="101"/>
      <c r="I683" s="835"/>
      <c r="J683" s="835"/>
      <c r="K683" s="835"/>
      <c r="L683" s="835"/>
      <c r="M683" s="835"/>
      <c r="N683" s="835"/>
      <c r="O683" s="835"/>
      <c r="P683" s="835"/>
      <c r="Q683" s="835"/>
      <c r="R683" s="835"/>
      <c r="S683" s="835"/>
      <c r="T683" s="835"/>
      <c r="U683" s="835"/>
      <c r="V683" s="835"/>
      <c r="W683" s="835"/>
      <c r="X683" s="835"/>
      <c r="Y683" s="835"/>
      <c r="Z683" s="835"/>
      <c r="AA683" s="835"/>
      <c r="AB683" s="835"/>
      <c r="AC683" s="835"/>
      <c r="AD683" s="835"/>
      <c r="AE683" s="835"/>
      <c r="AF683" s="835"/>
      <c r="AG683" s="37"/>
    </row>
    <row r="684" spans="4:34" ht="15.75" x14ac:dyDescent="0.25">
      <c r="D684" s="114"/>
      <c r="E684" s="114"/>
      <c r="F684" s="114"/>
      <c r="G684" s="114"/>
      <c r="H684" s="114"/>
      <c r="I684" s="114"/>
      <c r="J684" s="114"/>
      <c r="K684" s="114"/>
      <c r="L684" s="574"/>
      <c r="M684" s="574"/>
      <c r="N684" s="574"/>
      <c r="O684" s="574"/>
      <c r="P684" s="574"/>
      <c r="Q684" s="574"/>
      <c r="R684" s="574"/>
      <c r="S684" s="574"/>
      <c r="T684" s="574"/>
      <c r="U684" s="574"/>
      <c r="V684" s="574"/>
      <c r="W684" s="574"/>
      <c r="X684" s="574"/>
      <c r="Y684" s="574"/>
      <c r="Z684" s="117"/>
      <c r="AA684" s="575"/>
      <c r="AB684" s="575"/>
      <c r="AC684" s="575"/>
      <c r="AD684" s="575"/>
      <c r="AE684" s="575"/>
      <c r="AF684" s="575"/>
      <c r="AG684" s="37"/>
    </row>
    <row r="685" spans="4:34" ht="15.75" x14ac:dyDescent="0.25">
      <c r="D685" s="586" t="s">
        <v>15</v>
      </c>
      <c r="E685" s="586"/>
      <c r="F685" s="586"/>
      <c r="G685" s="586"/>
      <c r="H685" s="586"/>
      <c r="I685" s="586"/>
      <c r="J685" s="586"/>
      <c r="K685" s="586"/>
      <c r="L685" s="586"/>
      <c r="M685" s="586"/>
      <c r="N685" s="586"/>
      <c r="O685" s="586"/>
      <c r="P685" s="586"/>
      <c r="Q685" s="586"/>
      <c r="R685" s="586"/>
      <c r="S685" s="586"/>
      <c r="T685" s="586"/>
      <c r="U685" s="586"/>
      <c r="V685" s="586"/>
      <c r="W685" s="586"/>
      <c r="X685" s="586"/>
      <c r="Y685" s="586"/>
      <c r="Z685" s="586"/>
      <c r="AA685" s="586"/>
      <c r="AB685" s="586"/>
      <c r="AC685" s="586"/>
      <c r="AD685" s="586"/>
      <c r="AE685" s="586"/>
      <c r="AF685" s="586"/>
      <c r="AG685" s="37"/>
    </row>
    <row r="686" spans="4:34" x14ac:dyDescent="0.25">
      <c r="D686" s="9"/>
      <c r="E686" s="587" t="s">
        <v>50</v>
      </c>
      <c r="F686" s="587"/>
      <c r="G686" s="587"/>
      <c r="H686" s="588" t="s">
        <v>51</v>
      </c>
      <c r="I686" s="588"/>
      <c r="J686" s="588"/>
      <c r="K686" s="587" t="s">
        <v>52</v>
      </c>
      <c r="L686" s="587"/>
      <c r="M686" s="587"/>
      <c r="N686" s="587" t="s">
        <v>53</v>
      </c>
      <c r="O686" s="587"/>
      <c r="P686" s="587"/>
      <c r="Q686" s="589" t="s">
        <v>54</v>
      </c>
      <c r="R686" s="589"/>
      <c r="S686" s="589"/>
      <c r="T686" s="589"/>
      <c r="U686" s="119"/>
      <c r="V686" s="590"/>
      <c r="W686" s="590"/>
      <c r="X686" s="590"/>
      <c r="Y686" s="101"/>
      <c r="Z686" s="101"/>
      <c r="AA686" s="591" t="s">
        <v>17</v>
      </c>
      <c r="AB686" s="591"/>
      <c r="AC686" s="591"/>
      <c r="AD686" s="591"/>
      <c r="AE686" s="591"/>
      <c r="AF686" s="591"/>
      <c r="AG686" s="101"/>
    </row>
    <row r="687" spans="4:34" x14ac:dyDescent="0.25">
      <c r="D687" s="123"/>
      <c r="E687" s="592"/>
      <c r="F687" s="593"/>
      <c r="G687" s="594"/>
      <c r="H687" s="592"/>
      <c r="I687" s="593"/>
      <c r="J687" s="594"/>
      <c r="K687" s="592"/>
      <c r="L687" s="593"/>
      <c r="M687" s="594"/>
      <c r="N687" s="592"/>
      <c r="O687" s="593"/>
      <c r="P687" s="594"/>
      <c r="Q687" s="592"/>
      <c r="R687" s="593"/>
      <c r="S687" s="593"/>
      <c r="T687" s="594"/>
      <c r="U687" s="100"/>
      <c r="V687" s="595"/>
      <c r="W687" s="596"/>
      <c r="X687" s="597"/>
      <c r="Y687" s="132"/>
      <c r="Z687" s="15"/>
      <c r="AA687" s="592">
        <f>E687+H687+K687+N687</f>
        <v>0</v>
      </c>
      <c r="AB687" s="593"/>
      <c r="AC687" s="593"/>
      <c r="AD687" s="593"/>
      <c r="AE687" s="593"/>
      <c r="AF687" s="594"/>
      <c r="AG687" s="101"/>
    </row>
    <row r="688" spans="4:34" ht="15.75" x14ac:dyDescent="0.25">
      <c r="D688" s="116"/>
      <c r="E688" s="116"/>
      <c r="F688" s="116"/>
      <c r="G688" s="116"/>
      <c r="H688" s="116"/>
      <c r="I688" s="116"/>
      <c r="J688" s="116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598" t="s">
        <v>18</v>
      </c>
      <c r="V688" s="598"/>
      <c r="W688" s="598"/>
      <c r="X688" s="598"/>
      <c r="Y688" s="598"/>
      <c r="Z688" s="599"/>
      <c r="AA688" s="600">
        <f>+X706-AA687</f>
        <v>4950000</v>
      </c>
      <c r="AB688" s="601"/>
      <c r="AC688" s="601"/>
      <c r="AD688" s="601"/>
      <c r="AE688" s="601"/>
      <c r="AF688" s="602"/>
      <c r="AG688" s="101"/>
    </row>
    <row r="689" spans="4:33" x14ac:dyDescent="0.25">
      <c r="D689" s="9"/>
      <c r="E689" s="9"/>
      <c r="F689" s="9"/>
      <c r="G689" s="9"/>
      <c r="H689" s="603" t="s">
        <v>19</v>
      </c>
      <c r="I689" s="603"/>
      <c r="J689" s="603"/>
      <c r="K689" s="603"/>
      <c r="L689" s="603"/>
      <c r="M689" s="603"/>
      <c r="N689" s="603"/>
      <c r="O689" s="603"/>
      <c r="P689" s="603"/>
      <c r="Q689" s="603"/>
      <c r="R689" s="603"/>
      <c r="S689" s="603"/>
      <c r="T689" s="603"/>
      <c r="U689" s="603"/>
      <c r="V689" s="603"/>
      <c r="W689" s="603"/>
      <c r="X689" s="604"/>
      <c r="Y689" s="604"/>
      <c r="Z689" s="604"/>
      <c r="AA689" s="604"/>
      <c r="AB689" s="604"/>
      <c r="AC689" s="604"/>
      <c r="AD689" s="604"/>
      <c r="AE689" s="9"/>
      <c r="AF689" s="9"/>
      <c r="AG689" s="101"/>
    </row>
    <row r="690" spans="4:33" x14ac:dyDescent="0.25">
      <c r="D690" s="9"/>
      <c r="E690" s="9"/>
      <c r="F690" s="9"/>
      <c r="G690" s="9"/>
      <c r="H690" s="567" t="s">
        <v>20</v>
      </c>
      <c r="I690" s="568"/>
      <c r="J690" s="567" t="s">
        <v>21</v>
      </c>
      <c r="K690" s="568"/>
      <c r="L690" s="567" t="s">
        <v>22</v>
      </c>
      <c r="M690" s="568"/>
      <c r="N690" s="567" t="s">
        <v>23</v>
      </c>
      <c r="O690" s="568"/>
      <c r="P690" s="567" t="s">
        <v>24</v>
      </c>
      <c r="Q690" s="568"/>
      <c r="R690" s="567" t="s">
        <v>25</v>
      </c>
      <c r="S690" s="568"/>
      <c r="T690" s="569" t="s">
        <v>26</v>
      </c>
      <c r="U690" s="570"/>
      <c r="V690" s="569"/>
      <c r="W690" s="570"/>
      <c r="X690" s="571" t="s">
        <v>27</v>
      </c>
      <c r="Y690" s="572"/>
      <c r="Z690" s="572"/>
      <c r="AA690" s="572"/>
      <c r="AB690" s="572"/>
      <c r="AC690" s="572"/>
      <c r="AD690" s="573"/>
      <c r="AE690" s="16"/>
      <c r="AF690" s="16"/>
      <c r="AG690" s="101"/>
    </row>
    <row r="691" spans="4:33" ht="15.75" x14ac:dyDescent="0.25">
      <c r="D691" s="9"/>
      <c r="E691" s="9"/>
      <c r="F691" s="9"/>
      <c r="G691" s="9"/>
      <c r="H691" s="529"/>
      <c r="I691" s="530"/>
      <c r="J691" s="529"/>
      <c r="K691" s="530"/>
      <c r="L691" s="529"/>
      <c r="M691" s="530"/>
      <c r="N691" s="529" t="s">
        <v>61</v>
      </c>
      <c r="O691" s="530"/>
      <c r="P691" s="529" t="s">
        <v>49</v>
      </c>
      <c r="Q691" s="530"/>
      <c r="R691" s="529" t="s">
        <v>60</v>
      </c>
      <c r="S691" s="530"/>
      <c r="T691" s="529" t="s">
        <v>28</v>
      </c>
      <c r="U691" s="530"/>
      <c r="V691" s="529"/>
      <c r="W691" s="530"/>
      <c r="X691" s="580">
        <v>4950000</v>
      </c>
      <c r="Y691" s="581"/>
      <c r="Z691" s="581"/>
      <c r="AA691" s="581"/>
      <c r="AB691" s="581"/>
      <c r="AC691" s="581"/>
      <c r="AD691" s="582"/>
      <c r="AE691" s="16"/>
      <c r="AF691" s="16"/>
      <c r="AG691" s="38"/>
    </row>
    <row r="692" spans="4:33" ht="15.75" x14ac:dyDescent="0.25">
      <c r="D692" s="9"/>
      <c r="E692" s="9"/>
      <c r="F692" s="9"/>
      <c r="G692" s="9"/>
      <c r="H692" s="562"/>
      <c r="I692" s="563"/>
      <c r="J692" s="562"/>
      <c r="K692" s="563"/>
      <c r="L692" s="562"/>
      <c r="M692" s="563"/>
      <c r="N692" s="529"/>
      <c r="O692" s="530"/>
      <c r="P692" s="529"/>
      <c r="Q692" s="530"/>
      <c r="R692" s="529"/>
      <c r="S692" s="530"/>
      <c r="T692" s="529"/>
      <c r="U692" s="530"/>
      <c r="V692" s="529"/>
      <c r="W692" s="530"/>
      <c r="X692" s="580"/>
      <c r="Y692" s="581"/>
      <c r="Z692" s="581"/>
      <c r="AA692" s="581"/>
      <c r="AB692" s="581"/>
      <c r="AC692" s="581"/>
      <c r="AD692" s="582"/>
      <c r="AE692" s="16"/>
      <c r="AF692" s="16"/>
      <c r="AG692" s="101"/>
    </row>
    <row r="693" spans="4:33" ht="15.75" x14ac:dyDescent="0.25">
      <c r="D693" s="9"/>
      <c r="E693" s="9"/>
      <c r="F693" s="9"/>
      <c r="G693" s="9"/>
      <c r="H693" s="562"/>
      <c r="I693" s="563"/>
      <c r="J693" s="562"/>
      <c r="K693" s="563"/>
      <c r="L693" s="562"/>
      <c r="M693" s="563"/>
      <c r="N693" s="562"/>
      <c r="O693" s="563"/>
      <c r="P693" s="562"/>
      <c r="Q693" s="563"/>
      <c r="R693" s="529"/>
      <c r="S693" s="530"/>
      <c r="T693" s="529"/>
      <c r="U693" s="530"/>
      <c r="V693" s="529"/>
      <c r="W693" s="530"/>
      <c r="X693" s="580"/>
      <c r="Y693" s="581"/>
      <c r="Z693" s="581"/>
      <c r="AA693" s="581"/>
      <c r="AB693" s="581"/>
      <c r="AC693" s="581"/>
      <c r="AD693" s="582"/>
      <c r="AE693" s="16" t="s">
        <v>44</v>
      </c>
      <c r="AF693" s="16"/>
      <c r="AG693" s="101"/>
    </row>
    <row r="694" spans="4:33" ht="15.75" x14ac:dyDescent="0.25">
      <c r="D694" s="9"/>
      <c r="E694" s="9"/>
      <c r="F694" s="9"/>
      <c r="G694" s="9"/>
      <c r="H694" s="110"/>
      <c r="I694" s="111"/>
      <c r="J694" s="110"/>
      <c r="K694" s="111"/>
      <c r="L694" s="110"/>
      <c r="M694" s="111"/>
      <c r="N694" s="562"/>
      <c r="O694" s="563"/>
      <c r="P694" s="562"/>
      <c r="Q694" s="563"/>
      <c r="R694" s="529"/>
      <c r="S694" s="530"/>
      <c r="T694" s="529"/>
      <c r="U694" s="530"/>
      <c r="V694" s="529"/>
      <c r="W694" s="530"/>
      <c r="X694" s="580"/>
      <c r="Y694" s="581"/>
      <c r="Z694" s="581"/>
      <c r="AA694" s="581"/>
      <c r="AB694" s="581"/>
      <c r="AC694" s="581"/>
      <c r="AD694" s="582"/>
      <c r="AE694" s="16"/>
      <c r="AF694" s="16"/>
      <c r="AG694" s="101"/>
    </row>
    <row r="695" spans="4:33" ht="15.75" x14ac:dyDescent="0.25">
      <c r="D695" s="9"/>
      <c r="E695" s="9"/>
      <c r="F695" s="9"/>
      <c r="G695" s="9"/>
      <c r="H695" s="562"/>
      <c r="I695" s="563"/>
      <c r="J695" s="562"/>
      <c r="K695" s="563"/>
      <c r="L695" s="562"/>
      <c r="M695" s="563"/>
      <c r="N695" s="529"/>
      <c r="O695" s="530"/>
      <c r="P695" s="562"/>
      <c r="Q695" s="563"/>
      <c r="R695" s="529"/>
      <c r="S695" s="530"/>
      <c r="T695" s="529"/>
      <c r="U695" s="530"/>
      <c r="V695" s="529"/>
      <c r="W695" s="530"/>
      <c r="X695" s="531"/>
      <c r="Y695" s="532"/>
      <c r="Z695" s="532"/>
      <c r="AA695" s="532"/>
      <c r="AB695" s="532"/>
      <c r="AC695" s="532"/>
      <c r="AD695" s="533"/>
      <c r="AE695" s="16"/>
      <c r="AF695" s="16"/>
      <c r="AG695" s="101"/>
    </row>
    <row r="696" spans="4:33" ht="15.75" x14ac:dyDescent="0.25">
      <c r="D696" s="9"/>
      <c r="E696" s="9"/>
      <c r="F696" s="9"/>
      <c r="G696" s="9"/>
      <c r="H696" s="678"/>
      <c r="I696" s="679"/>
      <c r="J696" s="678"/>
      <c r="K696" s="679"/>
      <c r="L696" s="678"/>
      <c r="M696" s="679"/>
      <c r="N696" s="678"/>
      <c r="O696" s="679"/>
      <c r="P696" s="678"/>
      <c r="Q696" s="679"/>
      <c r="R696" s="678"/>
      <c r="S696" s="679"/>
      <c r="T696" s="678"/>
      <c r="U696" s="679"/>
      <c r="V696" s="678"/>
      <c r="W696" s="679"/>
      <c r="X696" s="680"/>
      <c r="Y696" s="681"/>
      <c r="Z696" s="681"/>
      <c r="AA696" s="681"/>
      <c r="AB696" s="681"/>
      <c r="AC696" s="681"/>
      <c r="AD696" s="682"/>
      <c r="AE696" s="16"/>
      <c r="AF696" s="16"/>
      <c r="AG696" s="101"/>
    </row>
    <row r="697" spans="4:33" ht="15.75" x14ac:dyDescent="0.25">
      <c r="D697" s="9"/>
      <c r="E697" s="9"/>
      <c r="F697" s="9"/>
      <c r="G697" s="9"/>
      <c r="H697" s="110"/>
      <c r="I697" s="111"/>
      <c r="J697" s="110"/>
      <c r="K697" s="111"/>
      <c r="L697" s="110"/>
      <c r="M697" s="111"/>
      <c r="N697" s="105"/>
      <c r="O697" s="106"/>
      <c r="P697" s="110"/>
      <c r="Q697" s="111"/>
      <c r="R697" s="105"/>
      <c r="S697" s="106"/>
      <c r="T697" s="105"/>
      <c r="U697" s="106"/>
      <c r="V697" s="105"/>
      <c r="W697" s="106"/>
      <c r="X697" s="107"/>
      <c r="Y697" s="108"/>
      <c r="Z697" s="108"/>
      <c r="AA697" s="108"/>
      <c r="AB697" s="108"/>
      <c r="AC697" s="108"/>
      <c r="AD697" s="109"/>
      <c r="AE697" s="16"/>
      <c r="AF697" s="16"/>
      <c r="AG697" s="101"/>
    </row>
    <row r="698" spans="4:33" ht="15.75" x14ac:dyDescent="0.25">
      <c r="D698" s="9"/>
      <c r="E698" s="9"/>
      <c r="F698" s="9"/>
      <c r="G698" s="9"/>
      <c r="H698" s="110"/>
      <c r="I698" s="111"/>
      <c r="J698" s="110"/>
      <c r="K698" s="111"/>
      <c r="L698" s="110"/>
      <c r="M698" s="111"/>
      <c r="N698" s="105"/>
      <c r="O698" s="106"/>
      <c r="P698" s="105"/>
      <c r="Q698" s="106"/>
      <c r="R698" s="105"/>
      <c r="S698" s="106"/>
      <c r="T698" s="105"/>
      <c r="U698" s="106"/>
      <c r="V698" s="105"/>
      <c r="W698" s="106"/>
      <c r="X698" s="107"/>
      <c r="Y698" s="108"/>
      <c r="Z698" s="108"/>
      <c r="AA698" s="108"/>
      <c r="AB698" s="108"/>
      <c r="AC698" s="108"/>
      <c r="AD698" s="109"/>
      <c r="AE698" s="16"/>
      <c r="AF698" s="16"/>
      <c r="AG698" s="101"/>
    </row>
    <row r="699" spans="4:33" ht="15.75" x14ac:dyDescent="0.25">
      <c r="D699" s="9"/>
      <c r="E699" s="9"/>
      <c r="F699" s="9"/>
      <c r="G699" s="9"/>
      <c r="H699" s="110"/>
      <c r="I699" s="111"/>
      <c r="J699" s="110"/>
      <c r="K699" s="111"/>
      <c r="L699" s="110"/>
      <c r="M699" s="111"/>
      <c r="N699" s="105"/>
      <c r="O699" s="106"/>
      <c r="P699" s="105"/>
      <c r="Q699" s="106"/>
      <c r="R699" s="105"/>
      <c r="S699" s="106"/>
      <c r="T699" s="105"/>
      <c r="U699" s="106"/>
      <c r="V699" s="105"/>
      <c r="W699" s="106"/>
      <c r="X699" s="107"/>
      <c r="Y699" s="108"/>
      <c r="Z699" s="108"/>
      <c r="AA699" s="108"/>
      <c r="AB699" s="108"/>
      <c r="AC699" s="108"/>
      <c r="AD699" s="109"/>
      <c r="AE699" s="16"/>
      <c r="AF699" s="16"/>
      <c r="AG699" s="101"/>
    </row>
    <row r="700" spans="4:33" ht="15.75" x14ac:dyDescent="0.25">
      <c r="D700" s="9"/>
      <c r="E700" s="9"/>
      <c r="F700" s="9"/>
      <c r="G700" s="9"/>
      <c r="H700" s="110"/>
      <c r="I700" s="111"/>
      <c r="J700" s="110"/>
      <c r="K700" s="111"/>
      <c r="L700" s="110"/>
      <c r="M700" s="111"/>
      <c r="N700" s="105"/>
      <c r="O700" s="106"/>
      <c r="P700" s="105"/>
      <c r="Q700" s="106"/>
      <c r="R700" s="105"/>
      <c r="S700" s="106"/>
      <c r="T700" s="105"/>
      <c r="U700" s="106"/>
      <c r="V700" s="105"/>
      <c r="W700" s="106"/>
      <c r="X700" s="107"/>
      <c r="Y700" s="108"/>
      <c r="Z700" s="108"/>
      <c r="AA700" s="108"/>
      <c r="AB700" s="108"/>
      <c r="AC700" s="108"/>
      <c r="AD700" s="109"/>
      <c r="AE700" s="16"/>
      <c r="AF700" s="16"/>
      <c r="AG700" s="101"/>
    </row>
    <row r="701" spans="4:33" ht="15.75" x14ac:dyDescent="0.25">
      <c r="D701" s="9"/>
      <c r="E701" s="9"/>
      <c r="F701" s="9"/>
      <c r="G701" s="9"/>
      <c r="H701" s="110"/>
      <c r="I701" s="111"/>
      <c r="J701" s="110"/>
      <c r="K701" s="111"/>
      <c r="L701" s="110"/>
      <c r="M701" s="111"/>
      <c r="N701" s="105"/>
      <c r="O701" s="106"/>
      <c r="P701" s="105"/>
      <c r="Q701" s="106"/>
      <c r="R701" s="105"/>
      <c r="S701" s="106"/>
      <c r="T701" s="105"/>
      <c r="U701" s="106"/>
      <c r="V701" s="105"/>
      <c r="W701" s="106"/>
      <c r="X701" s="124"/>
      <c r="Y701" s="125"/>
      <c r="Z701" s="125"/>
      <c r="AA701" s="125"/>
      <c r="AB701" s="125"/>
      <c r="AC701" s="125"/>
      <c r="AD701" s="126"/>
      <c r="AE701" s="16"/>
      <c r="AF701" s="16"/>
      <c r="AG701" s="101"/>
    </row>
    <row r="702" spans="4:33" ht="15.75" x14ac:dyDescent="0.25">
      <c r="D702" s="9"/>
      <c r="E702" s="9"/>
      <c r="F702" s="9"/>
      <c r="G702" s="9"/>
      <c r="H702" s="529"/>
      <c r="I702" s="530"/>
      <c r="J702" s="529"/>
      <c r="K702" s="530"/>
      <c r="L702" s="529"/>
      <c r="M702" s="530"/>
      <c r="N702" s="529"/>
      <c r="O702" s="530"/>
      <c r="P702" s="529"/>
      <c r="Q702" s="530"/>
      <c r="R702" s="529"/>
      <c r="S702" s="530"/>
      <c r="T702" s="536"/>
      <c r="U702" s="537"/>
      <c r="V702" s="529"/>
      <c r="W702" s="530"/>
      <c r="X702" s="580"/>
      <c r="Y702" s="581"/>
      <c r="Z702" s="581"/>
      <c r="AA702" s="581"/>
      <c r="AB702" s="581"/>
      <c r="AC702" s="581"/>
      <c r="AD702" s="582"/>
      <c r="AE702" s="16"/>
      <c r="AF702" s="16"/>
      <c r="AG702" s="101"/>
    </row>
    <row r="703" spans="4:33" ht="15.75" x14ac:dyDescent="0.25">
      <c r="D703" s="9"/>
      <c r="E703" s="9"/>
      <c r="F703" s="9"/>
      <c r="G703" s="9"/>
      <c r="H703" s="562"/>
      <c r="I703" s="563"/>
      <c r="J703" s="562"/>
      <c r="K703" s="563"/>
      <c r="L703" s="562"/>
      <c r="M703" s="563"/>
      <c r="N703" s="562"/>
      <c r="O703" s="563"/>
      <c r="P703" s="562"/>
      <c r="Q703" s="563"/>
      <c r="R703" s="562"/>
      <c r="S703" s="563"/>
      <c r="T703" s="705"/>
      <c r="U703" s="706"/>
      <c r="V703" s="562"/>
      <c r="W703" s="563"/>
      <c r="X703" s="580"/>
      <c r="Y703" s="581"/>
      <c r="Z703" s="581"/>
      <c r="AA703" s="581"/>
      <c r="AB703" s="581"/>
      <c r="AC703" s="581"/>
      <c r="AD703" s="582"/>
      <c r="AE703" s="16"/>
      <c r="AF703" s="16"/>
      <c r="AG703" s="101"/>
    </row>
    <row r="704" spans="4:33" ht="15.75" x14ac:dyDescent="0.25">
      <c r="D704" s="9"/>
      <c r="E704" s="9"/>
      <c r="F704" s="9"/>
      <c r="G704" s="9"/>
      <c r="H704" s="529"/>
      <c r="I704" s="530"/>
      <c r="J704" s="529"/>
      <c r="K704" s="530"/>
      <c r="L704" s="529"/>
      <c r="M704" s="530"/>
      <c r="N704" s="529"/>
      <c r="O704" s="530"/>
      <c r="P704" s="529"/>
      <c r="Q704" s="530"/>
      <c r="R704" s="529"/>
      <c r="S704" s="650"/>
      <c r="T704" s="650"/>
      <c r="U704" s="530"/>
      <c r="V704" s="529"/>
      <c r="W704" s="530"/>
      <c r="X704" s="531"/>
      <c r="Y704" s="532"/>
      <c r="Z704" s="532"/>
      <c r="AA704" s="532"/>
      <c r="AB704" s="532"/>
      <c r="AC704" s="532"/>
      <c r="AD704" s="533"/>
      <c r="AE704" s="16"/>
      <c r="AF704" s="16"/>
      <c r="AG704" s="101"/>
    </row>
    <row r="705" spans="4:34" ht="15.75" x14ac:dyDescent="0.25">
      <c r="D705" s="9"/>
      <c r="E705" s="9"/>
      <c r="F705" s="9"/>
      <c r="G705" s="9"/>
      <c r="H705" s="529"/>
      <c r="I705" s="530"/>
      <c r="J705" s="529"/>
      <c r="K705" s="530"/>
      <c r="L705" s="529"/>
      <c r="M705" s="530"/>
      <c r="N705" s="529"/>
      <c r="O705" s="530"/>
      <c r="P705" s="529"/>
      <c r="Q705" s="530"/>
      <c r="R705" s="529"/>
      <c r="S705" s="650"/>
      <c r="T705" s="650"/>
      <c r="U705" s="530"/>
      <c r="V705" s="529"/>
      <c r="W705" s="530"/>
      <c r="X705" s="531"/>
      <c r="Y705" s="532"/>
      <c r="Z705" s="532"/>
      <c r="AA705" s="532"/>
      <c r="AB705" s="532"/>
      <c r="AC705" s="532"/>
      <c r="AD705" s="533"/>
      <c r="AE705" s="16"/>
      <c r="AF705" s="16"/>
      <c r="AG705" s="101"/>
    </row>
    <row r="706" spans="4:34" ht="16.5" thickBot="1" x14ac:dyDescent="0.3">
      <c r="D706" s="9"/>
      <c r="E706" s="9"/>
      <c r="F706" s="9"/>
      <c r="G706" s="9"/>
      <c r="H706" s="534"/>
      <c r="I706" s="535"/>
      <c r="J706" s="534"/>
      <c r="K706" s="535"/>
      <c r="L706" s="534"/>
      <c r="M706" s="535"/>
      <c r="N706" s="534"/>
      <c r="O706" s="535"/>
      <c r="P706" s="534"/>
      <c r="Q706" s="535"/>
      <c r="R706" s="534"/>
      <c r="S706" s="535"/>
      <c r="T706" s="538" t="s">
        <v>29</v>
      </c>
      <c r="U706" s="539"/>
      <c r="V706" s="539"/>
      <c r="W706" s="540"/>
      <c r="X706" s="541">
        <f>SUM(X691:AD705)</f>
        <v>4950000</v>
      </c>
      <c r="Y706" s="542"/>
      <c r="Z706" s="542"/>
      <c r="AA706" s="542"/>
      <c r="AB706" s="542"/>
      <c r="AC706" s="542"/>
      <c r="AD706" s="543"/>
      <c r="AE706" s="9"/>
      <c r="AF706" s="16"/>
      <c r="AG706" s="101"/>
    </row>
    <row r="707" spans="4:34" ht="15.75" x14ac:dyDescent="0.25">
      <c r="D707" s="9"/>
      <c r="E707" s="9"/>
      <c r="F707" s="9"/>
      <c r="G707" s="9"/>
      <c r="H707" s="127"/>
      <c r="I707" s="127"/>
      <c r="J707" s="127"/>
      <c r="K707" s="127"/>
      <c r="L707" s="127"/>
      <c r="M707" s="127"/>
      <c r="N707" s="127"/>
      <c r="O707" s="127"/>
      <c r="P707" s="127"/>
      <c r="Q707" s="127"/>
      <c r="R707" s="127"/>
      <c r="S707" s="127"/>
      <c r="T707" s="31"/>
      <c r="U707" s="31"/>
      <c r="V707" s="31"/>
      <c r="W707" s="31"/>
      <c r="X707" s="32"/>
      <c r="Y707" s="32"/>
      <c r="Z707" s="32"/>
      <c r="AA707" s="32"/>
      <c r="AB707" s="32"/>
      <c r="AC707" s="32"/>
      <c r="AD707" s="32"/>
      <c r="AE707" s="9"/>
      <c r="AF707" s="16"/>
      <c r="AG707" s="101"/>
    </row>
    <row r="708" spans="4:34" ht="16.5" thickBot="1" x14ac:dyDescent="0.3">
      <c r="D708" s="9"/>
      <c r="E708" s="9"/>
      <c r="F708" s="9"/>
      <c r="G708" s="9"/>
      <c r="H708" s="127"/>
      <c r="I708" s="127"/>
      <c r="J708" s="127"/>
      <c r="K708" s="127"/>
      <c r="L708" s="127"/>
      <c r="M708" s="127"/>
      <c r="N708" s="127"/>
      <c r="O708" s="127"/>
      <c r="P708" s="127"/>
      <c r="Q708" s="127"/>
      <c r="R708" s="127"/>
      <c r="S708" s="127"/>
      <c r="T708" s="31"/>
      <c r="U708" s="31"/>
      <c r="V708" s="31"/>
      <c r="W708" s="31"/>
      <c r="X708" s="32"/>
      <c r="Y708" s="32"/>
      <c r="Z708" s="32"/>
      <c r="AA708" s="32"/>
      <c r="AB708" s="32"/>
      <c r="AC708" s="32"/>
      <c r="AD708" s="32"/>
      <c r="AE708" s="9"/>
      <c r="AF708" s="16"/>
      <c r="AG708" s="101"/>
    </row>
    <row r="709" spans="4:34" ht="15.75" thickBot="1" x14ac:dyDescent="0.3">
      <c r="D709" s="9"/>
      <c r="E709" s="9"/>
      <c r="F709" s="9"/>
      <c r="G709" s="689" t="s">
        <v>30</v>
      </c>
      <c r="H709" s="690"/>
      <c r="I709" s="690"/>
      <c r="J709" s="690"/>
      <c r="K709" s="690"/>
      <c r="L709" s="690"/>
      <c r="M709" s="690"/>
      <c r="N709" s="690"/>
      <c r="O709" s="690"/>
      <c r="P709" s="690"/>
      <c r="Q709" s="690"/>
      <c r="R709" s="691"/>
      <c r="S709" s="22"/>
      <c r="T709" s="544" t="s">
        <v>31</v>
      </c>
      <c r="U709" s="545"/>
      <c r="V709" s="545"/>
      <c r="W709" s="545"/>
      <c r="X709" s="545"/>
      <c r="Y709" s="545"/>
      <c r="Z709" s="545"/>
      <c r="AA709" s="545"/>
      <c r="AB709" s="545"/>
      <c r="AC709" s="545"/>
      <c r="AD709" s="545"/>
      <c r="AE709" s="546"/>
      <c r="AF709" s="16"/>
      <c r="AG709" s="101"/>
    </row>
    <row r="710" spans="4:34" x14ac:dyDescent="0.25">
      <c r="D710" s="123"/>
      <c r="E710" s="123"/>
      <c r="F710" s="123"/>
      <c r="G710" s="547"/>
      <c r="H710" s="548"/>
      <c r="I710" s="548"/>
      <c r="J710" s="548"/>
      <c r="K710" s="548"/>
      <c r="L710" s="548"/>
      <c r="M710" s="548"/>
      <c r="N710" s="548"/>
      <c r="O710" s="548"/>
      <c r="P710" s="548"/>
      <c r="Q710" s="548"/>
      <c r="R710" s="549"/>
      <c r="S710" s="101"/>
      <c r="T710" s="547"/>
      <c r="U710" s="548"/>
      <c r="V710" s="548"/>
      <c r="W710" s="548"/>
      <c r="X710" s="548"/>
      <c r="Y710" s="548"/>
      <c r="Z710" s="548"/>
      <c r="AA710" s="548"/>
      <c r="AB710" s="548"/>
      <c r="AC710" s="548"/>
      <c r="AD710" s="548"/>
      <c r="AE710" s="549"/>
      <c r="AF710" s="15"/>
      <c r="AG710" s="101"/>
    </row>
    <row r="711" spans="4:34" x14ac:dyDescent="0.25">
      <c r="D711" s="123"/>
      <c r="E711" s="123"/>
      <c r="F711" s="123"/>
      <c r="G711" s="550"/>
      <c r="H711" s="551"/>
      <c r="I711" s="551"/>
      <c r="J711" s="551"/>
      <c r="K711" s="551"/>
      <c r="L711" s="551"/>
      <c r="M711" s="551"/>
      <c r="N711" s="551"/>
      <c r="O711" s="551"/>
      <c r="P711" s="551"/>
      <c r="Q711" s="551"/>
      <c r="R711" s="552"/>
      <c r="S711" s="101"/>
      <c r="T711" s="550"/>
      <c r="U711" s="551"/>
      <c r="V711" s="551"/>
      <c r="W711" s="551"/>
      <c r="X711" s="551"/>
      <c r="Y711" s="551"/>
      <c r="Z711" s="551"/>
      <c r="AA711" s="551"/>
      <c r="AB711" s="551"/>
      <c r="AC711" s="551"/>
      <c r="AD711" s="551"/>
      <c r="AE711" s="552"/>
      <c r="AF711" s="15"/>
      <c r="AG711" s="101"/>
    </row>
    <row r="712" spans="4:34" x14ac:dyDescent="0.25">
      <c r="D712" s="123"/>
      <c r="E712" s="123"/>
      <c r="F712" s="123"/>
      <c r="G712" s="550"/>
      <c r="H712" s="551"/>
      <c r="I712" s="551"/>
      <c r="J712" s="551"/>
      <c r="K712" s="551"/>
      <c r="L712" s="551"/>
      <c r="M712" s="551"/>
      <c r="N712" s="551"/>
      <c r="O712" s="551"/>
      <c r="P712" s="551"/>
      <c r="Q712" s="551"/>
      <c r="R712" s="552"/>
      <c r="S712" s="101"/>
      <c r="T712" s="550"/>
      <c r="U712" s="551"/>
      <c r="V712" s="551"/>
      <c r="W712" s="551"/>
      <c r="X712" s="551"/>
      <c r="Y712" s="551"/>
      <c r="Z712" s="551"/>
      <c r="AA712" s="551"/>
      <c r="AB712" s="551"/>
      <c r="AC712" s="551"/>
      <c r="AD712" s="551"/>
      <c r="AE712" s="552"/>
      <c r="AF712" s="15"/>
      <c r="AG712" s="101"/>
    </row>
    <row r="713" spans="4:34" ht="15.75" thickBot="1" x14ac:dyDescent="0.3">
      <c r="D713" s="123"/>
      <c r="E713" s="123"/>
      <c r="F713" s="123"/>
      <c r="G713" s="553"/>
      <c r="H713" s="554"/>
      <c r="I713" s="554"/>
      <c r="J713" s="554"/>
      <c r="K713" s="554"/>
      <c r="L713" s="554"/>
      <c r="M713" s="554"/>
      <c r="N713" s="554"/>
      <c r="O713" s="554"/>
      <c r="P713" s="554"/>
      <c r="Q713" s="554"/>
      <c r="R713" s="555"/>
      <c r="S713" s="101"/>
      <c r="T713" s="553"/>
      <c r="U713" s="554"/>
      <c r="V713" s="554"/>
      <c r="W713" s="554"/>
      <c r="X713" s="554"/>
      <c r="Y713" s="554"/>
      <c r="Z713" s="554"/>
      <c r="AA713" s="554"/>
      <c r="AB713" s="554"/>
      <c r="AC713" s="554"/>
      <c r="AD713" s="554"/>
      <c r="AE713" s="555"/>
      <c r="AF713" s="15"/>
    </row>
    <row r="714" spans="4:34" ht="16.5" thickBot="1" x14ac:dyDescent="0.3">
      <c r="D714" s="123"/>
      <c r="E714" s="123"/>
      <c r="F714" s="123"/>
      <c r="G714" s="553" t="s">
        <v>32</v>
      </c>
      <c r="H714" s="554"/>
      <c r="I714" s="554"/>
      <c r="J714" s="788">
        <v>44151</v>
      </c>
      <c r="K714" s="788"/>
      <c r="L714" s="788"/>
      <c r="M714" s="788"/>
      <c r="N714" s="788"/>
      <c r="O714" s="788"/>
      <c r="P714" s="788"/>
      <c r="Q714" s="788"/>
      <c r="R714" s="789"/>
      <c r="S714" s="101"/>
      <c r="T714" s="517" t="s">
        <v>32</v>
      </c>
      <c r="U714" s="518"/>
      <c r="V714" s="518"/>
      <c r="W714" s="521"/>
      <c r="X714" s="521"/>
      <c r="Y714" s="521"/>
      <c r="Z714" s="521"/>
      <c r="AA714" s="521"/>
      <c r="AB714" s="521"/>
      <c r="AC714" s="521"/>
      <c r="AD714" s="521"/>
      <c r="AE714" s="522"/>
      <c r="AF714" s="15"/>
      <c r="AG714" s="18"/>
      <c r="AH714" s="17"/>
    </row>
    <row r="715" spans="4:34" ht="16.5" thickBot="1" x14ac:dyDescent="0.3">
      <c r="D715" s="123"/>
      <c r="E715" s="123"/>
      <c r="F715" s="123"/>
      <c r="G715" s="523" t="s">
        <v>33</v>
      </c>
      <c r="H715" s="524"/>
      <c r="I715" s="524"/>
      <c r="J715" s="524"/>
      <c r="K715" s="524"/>
      <c r="L715" s="524"/>
      <c r="M715" s="524"/>
      <c r="N715" s="524"/>
      <c r="O715" s="524"/>
      <c r="P715" s="524"/>
      <c r="Q715" s="524"/>
      <c r="R715" s="525"/>
      <c r="T715" s="523" t="s">
        <v>34</v>
      </c>
      <c r="U715" s="524"/>
      <c r="V715" s="524"/>
      <c r="W715" s="524"/>
      <c r="X715" s="524"/>
      <c r="Y715" s="524"/>
      <c r="Z715" s="524"/>
      <c r="AA715" s="524"/>
      <c r="AB715" s="524"/>
      <c r="AC715" s="524"/>
      <c r="AD715" s="524"/>
      <c r="AE715" s="525"/>
      <c r="AF715" s="15"/>
      <c r="AG715" s="18"/>
      <c r="AH715" s="17"/>
    </row>
    <row r="716" spans="4:34" ht="15.75" x14ac:dyDescent="0.25">
      <c r="D716" s="123"/>
      <c r="E716" s="123"/>
      <c r="F716" s="123"/>
      <c r="G716" s="526"/>
      <c r="H716" s="527"/>
      <c r="I716" s="527"/>
      <c r="J716" s="527"/>
      <c r="K716" s="527"/>
      <c r="L716" s="527"/>
      <c r="M716" s="527"/>
      <c r="N716" s="527"/>
      <c r="O716" s="527"/>
      <c r="P716" s="527"/>
      <c r="Q716" s="527"/>
      <c r="R716" s="528"/>
      <c r="T716" s="526"/>
      <c r="U716" s="527"/>
      <c r="V716" s="527"/>
      <c r="W716" s="527"/>
      <c r="X716" s="527"/>
      <c r="Y716" s="527"/>
      <c r="Z716" s="527"/>
      <c r="AA716" s="527"/>
      <c r="AB716" s="527"/>
      <c r="AC716" s="527"/>
      <c r="AD716" s="527"/>
      <c r="AE716" s="528"/>
      <c r="AF716" s="15"/>
      <c r="AG716" s="18"/>
      <c r="AH716" s="17"/>
    </row>
    <row r="717" spans="4:34" ht="15.75" x14ac:dyDescent="0.25">
      <c r="D717" s="123"/>
      <c r="E717" s="123"/>
      <c r="F717" s="123"/>
      <c r="G717" s="556"/>
      <c r="H717" s="557"/>
      <c r="I717" s="557"/>
      <c r="J717" s="557"/>
      <c r="K717" s="557"/>
      <c r="L717" s="557"/>
      <c r="M717" s="557"/>
      <c r="N717" s="557"/>
      <c r="O717" s="557"/>
      <c r="P717" s="557"/>
      <c r="Q717" s="557"/>
      <c r="R717" s="558"/>
      <c r="T717" s="556"/>
      <c r="U717" s="557"/>
      <c r="V717" s="557"/>
      <c r="W717" s="557"/>
      <c r="X717" s="557"/>
      <c r="Y717" s="557"/>
      <c r="Z717" s="557"/>
      <c r="AA717" s="557"/>
      <c r="AB717" s="557"/>
      <c r="AC717" s="557"/>
      <c r="AD717" s="557"/>
      <c r="AE717" s="558"/>
      <c r="AF717" s="123"/>
      <c r="AG717" s="18"/>
      <c r="AH717" s="17"/>
    </row>
    <row r="718" spans="4:34" ht="15.75" x14ac:dyDescent="0.25">
      <c r="D718" s="123"/>
      <c r="E718" s="123"/>
      <c r="F718" s="123"/>
      <c r="G718" s="556"/>
      <c r="H718" s="557"/>
      <c r="I718" s="557"/>
      <c r="J718" s="557"/>
      <c r="K718" s="557"/>
      <c r="L718" s="557"/>
      <c r="M718" s="557"/>
      <c r="N718" s="557"/>
      <c r="O718" s="557"/>
      <c r="P718" s="557"/>
      <c r="Q718" s="557"/>
      <c r="R718" s="558"/>
      <c r="T718" s="556"/>
      <c r="U718" s="557"/>
      <c r="V718" s="557"/>
      <c r="W718" s="557"/>
      <c r="X718" s="557"/>
      <c r="Y718" s="557"/>
      <c r="Z718" s="557"/>
      <c r="AA718" s="557"/>
      <c r="AB718" s="557"/>
      <c r="AC718" s="557"/>
      <c r="AD718" s="557"/>
      <c r="AE718" s="558"/>
      <c r="AF718" s="123"/>
      <c r="AG718" s="18"/>
      <c r="AH718" s="17"/>
    </row>
    <row r="719" spans="4:34" ht="16.5" thickBot="1" x14ac:dyDescent="0.3">
      <c r="D719" s="123"/>
      <c r="E719" s="123"/>
      <c r="F719" s="123"/>
      <c r="G719" s="559"/>
      <c r="H719" s="560"/>
      <c r="I719" s="560"/>
      <c r="J719" s="560"/>
      <c r="K719" s="560"/>
      <c r="L719" s="560"/>
      <c r="M719" s="560"/>
      <c r="N719" s="560"/>
      <c r="O719" s="560"/>
      <c r="P719" s="560"/>
      <c r="Q719" s="560"/>
      <c r="R719" s="561"/>
      <c r="T719" s="559"/>
      <c r="U719" s="560"/>
      <c r="V719" s="560"/>
      <c r="W719" s="560"/>
      <c r="X719" s="560"/>
      <c r="Y719" s="560"/>
      <c r="Z719" s="560"/>
      <c r="AA719" s="560"/>
      <c r="AB719" s="560"/>
      <c r="AC719" s="560"/>
      <c r="AD719" s="560"/>
      <c r="AE719" s="561"/>
      <c r="AF719" s="123"/>
      <c r="AG719" s="18"/>
      <c r="AH719" s="17"/>
    </row>
    <row r="720" spans="4:34" ht="16.5" thickBot="1" x14ac:dyDescent="0.3">
      <c r="D720" s="123"/>
      <c r="E720" s="123"/>
      <c r="F720" s="101"/>
      <c r="G720" s="517" t="s">
        <v>32</v>
      </c>
      <c r="H720" s="518"/>
      <c r="I720" s="518"/>
      <c r="J720" s="521"/>
      <c r="K720" s="521"/>
      <c r="L720" s="521"/>
      <c r="M720" s="521"/>
      <c r="N720" s="521"/>
      <c r="O720" s="521"/>
      <c r="P720" s="521"/>
      <c r="Q720" s="521"/>
      <c r="R720" s="522"/>
      <c r="T720" s="517" t="s">
        <v>32</v>
      </c>
      <c r="U720" s="518"/>
      <c r="V720" s="518"/>
      <c r="W720" s="521"/>
      <c r="X720" s="521"/>
      <c r="Y720" s="521"/>
      <c r="Z720" s="521"/>
      <c r="AA720" s="521"/>
      <c r="AB720" s="521"/>
      <c r="AC720" s="521"/>
      <c r="AD720" s="521"/>
      <c r="AE720" s="522"/>
      <c r="AF720" s="123"/>
      <c r="AG720" s="18"/>
      <c r="AH720" s="17"/>
    </row>
    <row r="721" spans="4:34" x14ac:dyDescent="0.25">
      <c r="D721" s="620"/>
      <c r="E721" s="620"/>
      <c r="F721" s="620"/>
      <c r="G721" s="620"/>
      <c r="H721" s="620"/>
      <c r="I721" s="620"/>
      <c r="J721" s="620"/>
      <c r="K721" s="620"/>
      <c r="L721" s="620"/>
      <c r="M721" s="620"/>
      <c r="N721" s="620"/>
      <c r="O721" s="10"/>
      <c r="P721" s="114"/>
      <c r="Q721" s="119"/>
      <c r="R721" s="119"/>
      <c r="S721" s="119"/>
      <c r="T721" s="119"/>
      <c r="U721" s="119"/>
      <c r="V721" s="119"/>
      <c r="W721" s="119"/>
      <c r="X721" s="119"/>
      <c r="Y721" s="101"/>
      <c r="Z721" s="119"/>
      <c r="AA721" s="9"/>
      <c r="AB721" s="9"/>
      <c r="AC721" s="9"/>
      <c r="AD721" s="9"/>
      <c r="AE721" s="9"/>
      <c r="AF721" s="9"/>
      <c r="AG721" s="37"/>
      <c r="AH721" s="17"/>
    </row>
    <row r="722" spans="4:34" x14ac:dyDescent="0.25">
      <c r="D722" s="129"/>
      <c r="E722" s="620" t="s">
        <v>36</v>
      </c>
      <c r="F722" s="620"/>
      <c r="G722" s="620"/>
      <c r="H722" s="620"/>
      <c r="I722" s="620"/>
      <c r="J722" s="620"/>
      <c r="K722" s="620"/>
      <c r="L722" s="620"/>
      <c r="M722" s="620"/>
      <c r="N722" s="620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123"/>
      <c r="Z722" s="9"/>
      <c r="AA722" s="9"/>
      <c r="AB722" s="9"/>
      <c r="AC722" s="9"/>
      <c r="AD722" s="9"/>
      <c r="AE722" s="9"/>
      <c r="AF722" s="9"/>
      <c r="AG722" s="17"/>
      <c r="AH722" s="17"/>
    </row>
    <row r="723" spans="4:34" x14ac:dyDescent="0.25">
      <c r="D723" s="122"/>
      <c r="E723" s="620" t="s">
        <v>0</v>
      </c>
      <c r="F723" s="620"/>
      <c r="G723" s="620"/>
      <c r="H723" s="620"/>
      <c r="I723" s="620"/>
      <c r="J723" s="620"/>
      <c r="K723" s="620"/>
      <c r="L723" s="620"/>
      <c r="M723" s="620"/>
      <c r="N723" s="620"/>
      <c r="O723" s="10"/>
      <c r="P723" s="114"/>
      <c r="Q723" s="114"/>
      <c r="R723" s="114"/>
      <c r="S723" s="114"/>
      <c r="T723" s="114"/>
      <c r="U723" s="114"/>
      <c r="V723" s="114"/>
      <c r="W723" s="9"/>
      <c r="X723" s="9"/>
      <c r="Y723" s="123"/>
      <c r="Z723" s="9"/>
      <c r="AA723" s="9"/>
      <c r="AB723" s="9"/>
      <c r="AC723" s="9"/>
      <c r="AD723" s="9"/>
      <c r="AE723" s="9"/>
      <c r="AF723" s="9"/>
      <c r="AG723" s="37"/>
      <c r="AH723" s="17"/>
    </row>
    <row r="724" spans="4:34" x14ac:dyDescent="0.25">
      <c r="D724" s="620" t="s">
        <v>1</v>
      </c>
      <c r="E724" s="620"/>
      <c r="F724" s="620"/>
      <c r="G724" s="620"/>
      <c r="H724" s="620"/>
      <c r="I724" s="620"/>
      <c r="J724" s="620"/>
      <c r="K724" s="620"/>
      <c r="L724" s="620"/>
      <c r="M724" s="620"/>
      <c r="N724" s="620"/>
      <c r="O724" s="10"/>
      <c r="P724" s="11"/>
      <c r="Q724" s="11"/>
      <c r="R724" s="123"/>
      <c r="S724" s="101"/>
      <c r="T724" s="101"/>
      <c r="U724" s="101"/>
      <c r="V724" s="583" t="s">
        <v>2</v>
      </c>
      <c r="W724" s="583"/>
      <c r="X724" s="583"/>
      <c r="Y724" s="2" t="s">
        <v>84</v>
      </c>
      <c r="Z724" s="129" t="s">
        <v>46</v>
      </c>
      <c r="AA724" s="676" t="s">
        <v>108</v>
      </c>
      <c r="AB724" s="676"/>
      <c r="AC724" s="676"/>
      <c r="AD724" s="129" t="s">
        <v>3</v>
      </c>
      <c r="AE724" s="684">
        <v>2020</v>
      </c>
      <c r="AF724" s="684"/>
      <c r="AG724" s="37"/>
      <c r="AH724" s="17"/>
    </row>
    <row r="725" spans="4:34" x14ac:dyDescent="0.25">
      <c r="D725" s="620" t="s">
        <v>4</v>
      </c>
      <c r="E725" s="620"/>
      <c r="F725" s="620"/>
      <c r="G725" s="620"/>
      <c r="H725" s="620"/>
      <c r="I725" s="620"/>
      <c r="J725" s="620"/>
      <c r="K725" s="620"/>
      <c r="L725" s="620"/>
      <c r="M725" s="620"/>
      <c r="N725" s="620"/>
      <c r="O725" s="10"/>
      <c r="P725" s="114"/>
      <c r="Q725" s="119"/>
      <c r="R725" s="119"/>
      <c r="S725" s="119"/>
      <c r="T725" s="119"/>
      <c r="U725" s="119"/>
      <c r="V725" s="119"/>
      <c r="W725" s="119"/>
      <c r="X725" s="119"/>
      <c r="Y725" s="132"/>
      <c r="Z725" s="129"/>
      <c r="AA725" s="16"/>
      <c r="AB725" s="16"/>
      <c r="AC725" s="16"/>
      <c r="AD725" s="16"/>
      <c r="AE725" s="16"/>
      <c r="AF725" s="16"/>
      <c r="AG725" s="37"/>
      <c r="AH725" s="17"/>
    </row>
    <row r="726" spans="4:34" ht="15.75" x14ac:dyDescent="0.25">
      <c r="D726" s="623" t="s">
        <v>5</v>
      </c>
      <c r="E726" s="623"/>
      <c r="F726" s="623"/>
      <c r="G726" s="623"/>
      <c r="H726" s="623"/>
      <c r="I726" s="623"/>
      <c r="J726" s="623"/>
      <c r="K726" s="623"/>
      <c r="L726" s="623"/>
      <c r="M726" s="623"/>
      <c r="N726" s="623"/>
      <c r="O726" s="10"/>
      <c r="P726" s="114"/>
      <c r="Q726" s="114"/>
      <c r="R726" s="114"/>
      <c r="S726" s="114"/>
      <c r="T726" s="114"/>
      <c r="U726" s="114"/>
      <c r="V726" s="114"/>
      <c r="W726" s="9"/>
      <c r="X726" s="9"/>
      <c r="Y726" s="123"/>
      <c r="Z726" s="9"/>
      <c r="AA726" s="9"/>
      <c r="AB726" s="9"/>
      <c r="AC726" s="9"/>
      <c r="AD726" s="9"/>
      <c r="AE726" s="9"/>
      <c r="AF726" s="9"/>
      <c r="AG726" s="37"/>
      <c r="AH726" s="17"/>
    </row>
    <row r="727" spans="4:34" ht="18" x14ac:dyDescent="0.25">
      <c r="D727" s="633"/>
      <c r="E727" s="633"/>
      <c r="F727" s="633"/>
      <c r="G727" s="633"/>
      <c r="H727" s="633"/>
      <c r="I727" s="633"/>
      <c r="J727" s="633"/>
      <c r="K727" s="633"/>
      <c r="L727" s="633"/>
      <c r="M727" s="633"/>
      <c r="N727" s="633"/>
      <c r="O727" s="624" t="s">
        <v>6</v>
      </c>
      <c r="P727" s="624"/>
      <c r="Q727" s="624"/>
      <c r="R727" s="624"/>
      <c r="S727" s="624"/>
      <c r="T727" s="624"/>
      <c r="U727" s="624"/>
      <c r="V727" s="624"/>
      <c r="W727" s="624"/>
      <c r="X727" s="624"/>
      <c r="Y727" s="625" t="s">
        <v>156</v>
      </c>
      <c r="Z727" s="625"/>
      <c r="AA727" s="625"/>
      <c r="AB727" s="13"/>
      <c r="AC727" s="13"/>
      <c r="AD727" s="13"/>
      <c r="AE727" s="13"/>
      <c r="AF727" s="13"/>
      <c r="AG727" s="37"/>
      <c r="AH727" s="17"/>
    </row>
    <row r="728" spans="4:34" x14ac:dyDescent="0.25">
      <c r="D728" s="612"/>
      <c r="E728" s="612"/>
      <c r="F728" s="612"/>
      <c r="G728" s="612"/>
      <c r="H728" s="612"/>
      <c r="I728" s="612"/>
      <c r="J728" s="612"/>
      <c r="K728" s="612"/>
      <c r="L728" s="612"/>
      <c r="M728" s="612"/>
      <c r="N728" s="612"/>
      <c r="O728" s="14"/>
      <c r="P728" s="14"/>
      <c r="Q728" s="101"/>
      <c r="R728" s="101"/>
      <c r="S728" s="116"/>
      <c r="T728" s="11"/>
      <c r="U728" s="11"/>
      <c r="V728" s="9"/>
      <c r="W728" s="9"/>
      <c r="X728" s="9"/>
      <c r="Y728" s="123"/>
      <c r="Z728" s="9"/>
      <c r="AA728" s="9"/>
      <c r="AB728" s="9"/>
      <c r="AC728" s="9"/>
      <c r="AD728" s="9"/>
      <c r="AE728" s="9"/>
      <c r="AF728" s="9"/>
      <c r="AG728" s="37"/>
      <c r="AH728" s="17"/>
    </row>
    <row r="729" spans="4:34" ht="15.75" x14ac:dyDescent="0.25"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23"/>
      <c r="U729" s="23"/>
      <c r="V729" s="613" t="s">
        <v>7</v>
      </c>
      <c r="W729" s="613"/>
      <c r="X729" s="613"/>
      <c r="Y729" s="613"/>
      <c r="Z729" s="613"/>
      <c r="AA729" s="701">
        <f>+X758</f>
        <v>1000000</v>
      </c>
      <c r="AB729" s="701"/>
      <c r="AC729" s="701"/>
      <c r="AD729" s="701"/>
      <c r="AE729" s="701"/>
      <c r="AF729" s="701"/>
      <c r="AG729" s="37"/>
      <c r="AH729" s="17"/>
    </row>
    <row r="730" spans="4:34" x14ac:dyDescent="0.25">
      <c r="D730" s="615" t="s">
        <v>8</v>
      </c>
      <c r="E730" s="615"/>
      <c r="F730" s="615"/>
      <c r="G730" s="615"/>
      <c r="H730" s="615"/>
      <c r="I730" s="616" t="s">
        <v>9</v>
      </c>
      <c r="J730" s="616"/>
      <c r="K730" s="616"/>
      <c r="L730" s="616"/>
      <c r="M730" s="616"/>
      <c r="N730" s="616"/>
      <c r="O730" s="616"/>
      <c r="P730" s="616"/>
      <c r="Q730" s="616"/>
      <c r="R730" s="119"/>
      <c r="S730" s="119"/>
      <c r="T730" s="119"/>
      <c r="U730" s="119"/>
      <c r="V730" s="9"/>
      <c r="W730" s="9"/>
      <c r="X730" s="9"/>
      <c r="Y730" s="123"/>
      <c r="Z730" s="123"/>
      <c r="AA730" s="123"/>
      <c r="AB730" s="9"/>
      <c r="AC730" s="9"/>
      <c r="AD730" s="9"/>
      <c r="AE730" s="9"/>
      <c r="AF730" s="9"/>
      <c r="AG730" s="37"/>
      <c r="AH730" s="17"/>
    </row>
    <row r="731" spans="4:34" ht="18" x14ac:dyDescent="0.25">
      <c r="D731" s="617" t="s">
        <v>10</v>
      </c>
      <c r="E731" s="617"/>
      <c r="F731" s="617"/>
      <c r="G731" s="617"/>
      <c r="H731" s="617"/>
      <c r="I731" s="617"/>
      <c r="J731" s="617"/>
      <c r="K731" s="662" t="s">
        <v>107</v>
      </c>
      <c r="L731" s="662"/>
      <c r="M731" s="662"/>
      <c r="N731" s="662"/>
      <c r="O731" s="662"/>
      <c r="P731" s="662"/>
      <c r="Q731" s="662"/>
      <c r="R731" s="662"/>
      <c r="S731" s="662"/>
      <c r="T731" s="662"/>
      <c r="U731" s="662"/>
      <c r="V731" s="662"/>
      <c r="W731" s="662"/>
      <c r="X731" s="662"/>
      <c r="Y731" s="551" t="s">
        <v>11</v>
      </c>
      <c r="Z731" s="551"/>
      <c r="AA731" s="551"/>
      <c r="AB731" s="551"/>
      <c r="AC731" s="619"/>
      <c r="AD731" s="619"/>
      <c r="AE731" s="619"/>
      <c r="AF731" s="619"/>
      <c r="AG731" s="37"/>
      <c r="AH731" s="17"/>
    </row>
    <row r="732" spans="4:34" ht="15.75" thickBot="1" x14ac:dyDescent="0.3">
      <c r="D732" s="617" t="s">
        <v>12</v>
      </c>
      <c r="E732" s="617"/>
      <c r="F732" s="617"/>
      <c r="G732" s="617"/>
      <c r="H732" s="617"/>
      <c r="I732" s="551"/>
      <c r="J732" s="551"/>
      <c r="K732" s="551"/>
      <c r="L732" s="551"/>
      <c r="M732" s="551"/>
      <c r="N732" s="551"/>
      <c r="O732" s="551"/>
      <c r="P732" s="551"/>
      <c r="Q732" s="551"/>
      <c r="R732" s="551"/>
      <c r="S732" s="551"/>
      <c r="T732" s="551"/>
      <c r="U732" s="551"/>
      <c r="V732" s="551"/>
      <c r="W732" s="551"/>
      <c r="X732" s="101"/>
      <c r="Y732" s="551" t="s">
        <v>11</v>
      </c>
      <c r="Z732" s="551"/>
      <c r="AA732" s="551"/>
      <c r="AB732" s="551"/>
      <c r="AC732" s="619"/>
      <c r="AD732" s="619"/>
      <c r="AE732" s="619"/>
      <c r="AF732" s="619"/>
      <c r="AG732" s="37"/>
      <c r="AH732" s="17"/>
    </row>
    <row r="733" spans="4:34" ht="16.5" thickBot="1" x14ac:dyDescent="0.3">
      <c r="D733" s="583" t="s">
        <v>13</v>
      </c>
      <c r="E733" s="583"/>
      <c r="F733" s="583"/>
      <c r="G733" s="583"/>
      <c r="H733" s="583"/>
      <c r="I733" s="840" t="s">
        <v>157</v>
      </c>
      <c r="J733" s="841"/>
      <c r="K733" s="841"/>
      <c r="L733" s="841"/>
      <c r="M733" s="841"/>
      <c r="N733" s="841"/>
      <c r="O733" s="841"/>
      <c r="P733" s="841"/>
      <c r="Q733" s="841"/>
      <c r="R733" s="841"/>
      <c r="S733" s="841"/>
      <c r="T733" s="841"/>
      <c r="U733" s="841"/>
      <c r="V733" s="841"/>
      <c r="W733" s="841"/>
      <c r="X733" s="841"/>
      <c r="Y733" s="841"/>
      <c r="Z733" s="841"/>
      <c r="AA733" s="841"/>
      <c r="AB733" s="841"/>
      <c r="AC733" s="841"/>
      <c r="AD733" s="841"/>
      <c r="AE733" s="841"/>
      <c r="AF733" s="842"/>
      <c r="AG733" s="37"/>
      <c r="AH733" s="17"/>
    </row>
    <row r="734" spans="4:34" x14ac:dyDescent="0.25">
      <c r="D734" s="551" t="s">
        <v>14</v>
      </c>
      <c r="E734" s="551"/>
      <c r="F734" s="551"/>
      <c r="G734" s="551"/>
      <c r="H734" s="551"/>
      <c r="I734" s="835" t="s">
        <v>155</v>
      </c>
      <c r="J734" s="835"/>
      <c r="K734" s="835"/>
      <c r="L734" s="835"/>
      <c r="M734" s="835"/>
      <c r="N734" s="835"/>
      <c r="O734" s="835"/>
      <c r="P734" s="835"/>
      <c r="Q734" s="835"/>
      <c r="R734" s="835"/>
      <c r="S734" s="835"/>
      <c r="T734" s="835"/>
      <c r="U734" s="835"/>
      <c r="V734" s="835"/>
      <c r="W734" s="835"/>
      <c r="X734" s="835"/>
      <c r="Y734" s="835"/>
      <c r="Z734" s="835"/>
      <c r="AA734" s="835"/>
      <c r="AB734" s="835"/>
      <c r="AC734" s="835"/>
      <c r="AD734" s="835"/>
      <c r="AE734" s="835"/>
      <c r="AF734" s="835"/>
      <c r="AG734" s="37"/>
      <c r="AH734" s="17"/>
    </row>
    <row r="735" spans="4:34" x14ac:dyDescent="0.25">
      <c r="D735" s="115"/>
      <c r="E735" s="101"/>
      <c r="F735" s="101"/>
      <c r="G735" s="101"/>
      <c r="H735" s="101"/>
      <c r="I735" s="835"/>
      <c r="J735" s="835"/>
      <c r="K735" s="835"/>
      <c r="L735" s="835"/>
      <c r="M735" s="835"/>
      <c r="N735" s="835"/>
      <c r="O735" s="835"/>
      <c r="P735" s="835"/>
      <c r="Q735" s="835"/>
      <c r="R735" s="835"/>
      <c r="S735" s="835"/>
      <c r="T735" s="835"/>
      <c r="U735" s="835"/>
      <c r="V735" s="835"/>
      <c r="W735" s="835"/>
      <c r="X735" s="835"/>
      <c r="Y735" s="835"/>
      <c r="Z735" s="835"/>
      <c r="AA735" s="835"/>
      <c r="AB735" s="835"/>
      <c r="AC735" s="835"/>
      <c r="AD735" s="835"/>
      <c r="AE735" s="835"/>
      <c r="AF735" s="835"/>
      <c r="AG735" s="37"/>
    </row>
    <row r="736" spans="4:34" ht="15.75" x14ac:dyDescent="0.25">
      <c r="D736" s="114"/>
      <c r="E736" s="114"/>
      <c r="F736" s="114"/>
      <c r="G736" s="114"/>
      <c r="H736" s="114"/>
      <c r="I736" s="114"/>
      <c r="J736" s="114"/>
      <c r="K736" s="114"/>
      <c r="L736" s="574"/>
      <c r="M736" s="574"/>
      <c r="N736" s="574"/>
      <c r="O736" s="574"/>
      <c r="P736" s="574"/>
      <c r="Q736" s="574"/>
      <c r="R736" s="574"/>
      <c r="S736" s="574"/>
      <c r="T736" s="574"/>
      <c r="U736" s="574"/>
      <c r="V736" s="574"/>
      <c r="W736" s="574"/>
      <c r="X736" s="574"/>
      <c r="Y736" s="574"/>
      <c r="Z736" s="117"/>
      <c r="AA736" s="575"/>
      <c r="AB736" s="575"/>
      <c r="AC736" s="575"/>
      <c r="AD736" s="575"/>
      <c r="AE736" s="575"/>
      <c r="AF736" s="575"/>
      <c r="AG736" s="37"/>
    </row>
    <row r="737" spans="4:33" ht="15.75" x14ac:dyDescent="0.25">
      <c r="D737" s="586" t="s">
        <v>15</v>
      </c>
      <c r="E737" s="586"/>
      <c r="F737" s="586"/>
      <c r="G737" s="586"/>
      <c r="H737" s="586"/>
      <c r="I737" s="586"/>
      <c r="J737" s="586"/>
      <c r="K737" s="586"/>
      <c r="L737" s="586"/>
      <c r="M737" s="586"/>
      <c r="N737" s="586"/>
      <c r="O737" s="586"/>
      <c r="P737" s="586"/>
      <c r="Q737" s="586"/>
      <c r="R737" s="586"/>
      <c r="S737" s="586"/>
      <c r="T737" s="586"/>
      <c r="U737" s="586"/>
      <c r="V737" s="586"/>
      <c r="W737" s="586"/>
      <c r="X737" s="586"/>
      <c r="Y737" s="586"/>
      <c r="Z737" s="586"/>
      <c r="AA737" s="586"/>
      <c r="AB737" s="586"/>
      <c r="AC737" s="586"/>
      <c r="AD737" s="586"/>
      <c r="AE737" s="586"/>
      <c r="AF737" s="586"/>
      <c r="AG737" s="37"/>
    </row>
    <row r="738" spans="4:33" x14ac:dyDescent="0.25">
      <c r="D738" s="9"/>
      <c r="E738" s="587" t="s">
        <v>50</v>
      </c>
      <c r="F738" s="587"/>
      <c r="G738" s="587"/>
      <c r="H738" s="588" t="s">
        <v>51</v>
      </c>
      <c r="I738" s="588"/>
      <c r="J738" s="588"/>
      <c r="K738" s="587" t="s">
        <v>52</v>
      </c>
      <c r="L738" s="587"/>
      <c r="M738" s="587"/>
      <c r="N738" s="587" t="s">
        <v>53</v>
      </c>
      <c r="O738" s="587"/>
      <c r="P738" s="587"/>
      <c r="Q738" s="589" t="s">
        <v>54</v>
      </c>
      <c r="R738" s="589"/>
      <c r="S738" s="589"/>
      <c r="T738" s="589"/>
      <c r="U738" s="119"/>
      <c r="V738" s="590"/>
      <c r="W738" s="590"/>
      <c r="X738" s="590"/>
      <c r="Y738" s="101"/>
      <c r="Z738" s="101"/>
      <c r="AA738" s="591" t="s">
        <v>17</v>
      </c>
      <c r="AB738" s="591"/>
      <c r="AC738" s="591"/>
      <c r="AD738" s="591"/>
      <c r="AE738" s="591"/>
      <c r="AF738" s="591"/>
      <c r="AG738" s="101"/>
    </row>
    <row r="739" spans="4:33" x14ac:dyDescent="0.25">
      <c r="D739" s="123"/>
      <c r="E739" s="592"/>
      <c r="F739" s="593"/>
      <c r="G739" s="594"/>
      <c r="H739" s="592"/>
      <c r="I739" s="593"/>
      <c r="J739" s="594"/>
      <c r="K739" s="592"/>
      <c r="L739" s="593"/>
      <c r="M739" s="594"/>
      <c r="N739" s="592"/>
      <c r="O739" s="593"/>
      <c r="P739" s="594"/>
      <c r="Q739" s="592"/>
      <c r="R739" s="593"/>
      <c r="S739" s="593"/>
      <c r="T739" s="594"/>
      <c r="U739" s="100"/>
      <c r="V739" s="595"/>
      <c r="W739" s="596"/>
      <c r="X739" s="597"/>
      <c r="Y739" s="132"/>
      <c r="Z739" s="15"/>
      <c r="AA739" s="592">
        <f>E739+H739+K739+N739</f>
        <v>0</v>
      </c>
      <c r="AB739" s="593"/>
      <c r="AC739" s="593"/>
      <c r="AD739" s="593"/>
      <c r="AE739" s="593"/>
      <c r="AF739" s="594"/>
      <c r="AG739" s="101"/>
    </row>
    <row r="740" spans="4:33" ht="15.75" x14ac:dyDescent="0.25">
      <c r="D740" s="116"/>
      <c r="E740" s="116"/>
      <c r="F740" s="116"/>
      <c r="G740" s="116"/>
      <c r="H740" s="116"/>
      <c r="I740" s="116"/>
      <c r="J740" s="116"/>
      <c r="K740" s="116"/>
      <c r="L740" s="116"/>
      <c r="M740" s="116"/>
      <c r="N740" s="116"/>
      <c r="O740" s="116"/>
      <c r="P740" s="116"/>
      <c r="Q740" s="116"/>
      <c r="R740" s="116"/>
      <c r="S740" s="116"/>
      <c r="T740" s="116"/>
      <c r="U740" s="598" t="s">
        <v>18</v>
      </c>
      <c r="V740" s="598"/>
      <c r="W740" s="598"/>
      <c r="X740" s="598"/>
      <c r="Y740" s="598"/>
      <c r="Z740" s="599"/>
      <c r="AA740" s="600">
        <f>+X758-AA739</f>
        <v>1000000</v>
      </c>
      <c r="AB740" s="601"/>
      <c r="AC740" s="601"/>
      <c r="AD740" s="601"/>
      <c r="AE740" s="601"/>
      <c r="AF740" s="602"/>
      <c r="AG740" s="101"/>
    </row>
    <row r="741" spans="4:33" x14ac:dyDescent="0.25">
      <c r="D741" s="9"/>
      <c r="E741" s="9"/>
      <c r="F741" s="9"/>
      <c r="G741" s="9"/>
      <c r="H741" s="603" t="s">
        <v>19</v>
      </c>
      <c r="I741" s="603"/>
      <c r="J741" s="603"/>
      <c r="K741" s="603"/>
      <c r="L741" s="603"/>
      <c r="M741" s="603"/>
      <c r="N741" s="603"/>
      <c r="O741" s="603"/>
      <c r="P741" s="603"/>
      <c r="Q741" s="603"/>
      <c r="R741" s="603"/>
      <c r="S741" s="603"/>
      <c r="T741" s="603"/>
      <c r="U741" s="603"/>
      <c r="V741" s="603"/>
      <c r="W741" s="603"/>
      <c r="X741" s="604"/>
      <c r="Y741" s="604"/>
      <c r="Z741" s="604"/>
      <c r="AA741" s="604"/>
      <c r="AB741" s="604"/>
      <c r="AC741" s="604"/>
      <c r="AD741" s="604"/>
      <c r="AE741" s="9"/>
      <c r="AF741" s="9"/>
      <c r="AG741" s="101"/>
    </row>
    <row r="742" spans="4:33" x14ac:dyDescent="0.25">
      <c r="D742" s="9"/>
      <c r="E742" s="9"/>
      <c r="F742" s="9"/>
      <c r="G742" s="9"/>
      <c r="H742" s="567" t="s">
        <v>20</v>
      </c>
      <c r="I742" s="568"/>
      <c r="J742" s="567" t="s">
        <v>21</v>
      </c>
      <c r="K742" s="568"/>
      <c r="L742" s="567" t="s">
        <v>22</v>
      </c>
      <c r="M742" s="568"/>
      <c r="N742" s="567" t="s">
        <v>23</v>
      </c>
      <c r="O742" s="568"/>
      <c r="P742" s="567" t="s">
        <v>24</v>
      </c>
      <c r="Q742" s="568"/>
      <c r="R742" s="567" t="s">
        <v>25</v>
      </c>
      <c r="S742" s="568"/>
      <c r="T742" s="569" t="s">
        <v>26</v>
      </c>
      <c r="U742" s="570"/>
      <c r="V742" s="569"/>
      <c r="W742" s="570"/>
      <c r="X742" s="571" t="s">
        <v>27</v>
      </c>
      <c r="Y742" s="572"/>
      <c r="Z742" s="572"/>
      <c r="AA742" s="572"/>
      <c r="AB742" s="572"/>
      <c r="AC742" s="572"/>
      <c r="AD742" s="573"/>
      <c r="AE742" s="16"/>
      <c r="AF742" s="16"/>
      <c r="AG742" s="101"/>
    </row>
    <row r="743" spans="4:33" ht="15.75" x14ac:dyDescent="0.25">
      <c r="D743" s="9"/>
      <c r="E743" s="9"/>
      <c r="F743" s="9"/>
      <c r="G743" s="9"/>
      <c r="H743" s="529"/>
      <c r="I743" s="530"/>
      <c r="J743" s="529"/>
      <c r="K743" s="530"/>
      <c r="L743" s="529"/>
      <c r="M743" s="530"/>
      <c r="N743" s="529" t="s">
        <v>61</v>
      </c>
      <c r="O743" s="530"/>
      <c r="P743" s="529" t="s">
        <v>49</v>
      </c>
      <c r="Q743" s="530"/>
      <c r="R743" s="529" t="s">
        <v>154</v>
      </c>
      <c r="S743" s="530"/>
      <c r="T743" s="529" t="s">
        <v>28</v>
      </c>
      <c r="U743" s="530"/>
      <c r="V743" s="529"/>
      <c r="W743" s="530"/>
      <c r="X743" s="580">
        <v>1000000</v>
      </c>
      <c r="Y743" s="581"/>
      <c r="Z743" s="581"/>
      <c r="AA743" s="581"/>
      <c r="AB743" s="581"/>
      <c r="AC743" s="581"/>
      <c r="AD743" s="582"/>
      <c r="AE743" s="16"/>
      <c r="AF743" s="16"/>
      <c r="AG743" s="38"/>
    </row>
    <row r="744" spans="4:33" ht="15.75" x14ac:dyDescent="0.25">
      <c r="D744" s="9"/>
      <c r="E744" s="9"/>
      <c r="F744" s="9"/>
      <c r="G744" s="9"/>
      <c r="H744" s="562"/>
      <c r="I744" s="563"/>
      <c r="J744" s="562"/>
      <c r="K744" s="563"/>
      <c r="L744" s="562"/>
      <c r="M744" s="563"/>
      <c r="N744" s="529"/>
      <c r="O744" s="530"/>
      <c r="P744" s="529"/>
      <c r="Q744" s="530"/>
      <c r="R744" s="529"/>
      <c r="S744" s="530"/>
      <c r="T744" s="529"/>
      <c r="U744" s="530"/>
      <c r="V744" s="529"/>
      <c r="W744" s="530"/>
      <c r="X744" s="580"/>
      <c r="Y744" s="581"/>
      <c r="Z744" s="581"/>
      <c r="AA744" s="581"/>
      <c r="AB744" s="581"/>
      <c r="AC744" s="581"/>
      <c r="AD744" s="582"/>
      <c r="AE744" s="16"/>
      <c r="AF744" s="16"/>
      <c r="AG744" s="101"/>
    </row>
    <row r="745" spans="4:33" ht="15.75" x14ac:dyDescent="0.25">
      <c r="D745" s="9"/>
      <c r="E745" s="9"/>
      <c r="F745" s="9"/>
      <c r="G745" s="9"/>
      <c r="H745" s="562"/>
      <c r="I745" s="563"/>
      <c r="J745" s="562"/>
      <c r="K745" s="563"/>
      <c r="L745" s="562"/>
      <c r="M745" s="563"/>
      <c r="N745" s="562"/>
      <c r="O745" s="563"/>
      <c r="P745" s="562"/>
      <c r="Q745" s="563"/>
      <c r="R745" s="529"/>
      <c r="S745" s="530"/>
      <c r="T745" s="529"/>
      <c r="U745" s="530"/>
      <c r="V745" s="529"/>
      <c r="W745" s="530"/>
      <c r="X745" s="580"/>
      <c r="Y745" s="581"/>
      <c r="Z745" s="581"/>
      <c r="AA745" s="581"/>
      <c r="AB745" s="581"/>
      <c r="AC745" s="581"/>
      <c r="AD745" s="582"/>
      <c r="AE745" s="16" t="s">
        <v>44</v>
      </c>
      <c r="AF745" s="16"/>
      <c r="AG745" s="101"/>
    </row>
    <row r="746" spans="4:33" ht="15.75" x14ac:dyDescent="0.25">
      <c r="D746" s="9"/>
      <c r="E746" s="9"/>
      <c r="F746" s="9"/>
      <c r="G746" s="9"/>
      <c r="H746" s="110"/>
      <c r="I746" s="111"/>
      <c r="J746" s="110"/>
      <c r="K746" s="111"/>
      <c r="L746" s="110"/>
      <c r="M746" s="111"/>
      <c r="N746" s="562"/>
      <c r="O746" s="563"/>
      <c r="P746" s="562"/>
      <c r="Q746" s="563"/>
      <c r="R746" s="529"/>
      <c r="S746" s="530"/>
      <c r="T746" s="529"/>
      <c r="U746" s="530"/>
      <c r="V746" s="529"/>
      <c r="W746" s="530"/>
      <c r="X746" s="580"/>
      <c r="Y746" s="581"/>
      <c r="Z746" s="581"/>
      <c r="AA746" s="581"/>
      <c r="AB746" s="581"/>
      <c r="AC746" s="581"/>
      <c r="AD746" s="582"/>
      <c r="AE746" s="16"/>
      <c r="AF746" s="16"/>
      <c r="AG746" s="101"/>
    </row>
    <row r="747" spans="4:33" ht="15.75" x14ac:dyDescent="0.25">
      <c r="D747" s="9"/>
      <c r="E747" s="9"/>
      <c r="F747" s="9"/>
      <c r="G747" s="9"/>
      <c r="H747" s="562"/>
      <c r="I747" s="563"/>
      <c r="J747" s="562"/>
      <c r="K747" s="563"/>
      <c r="L747" s="562"/>
      <c r="M747" s="563"/>
      <c r="N747" s="529"/>
      <c r="O747" s="530"/>
      <c r="P747" s="562"/>
      <c r="Q747" s="563"/>
      <c r="R747" s="529"/>
      <c r="S747" s="530"/>
      <c r="T747" s="529"/>
      <c r="U747" s="530"/>
      <c r="V747" s="529"/>
      <c r="W747" s="530"/>
      <c r="X747" s="531"/>
      <c r="Y747" s="532"/>
      <c r="Z747" s="532"/>
      <c r="AA747" s="532"/>
      <c r="AB747" s="532"/>
      <c r="AC747" s="532"/>
      <c r="AD747" s="533"/>
      <c r="AE747" s="16"/>
      <c r="AF747" s="16"/>
      <c r="AG747" s="101"/>
    </row>
    <row r="748" spans="4:33" ht="15.75" x14ac:dyDescent="0.25">
      <c r="D748" s="9"/>
      <c r="E748" s="9"/>
      <c r="F748" s="9"/>
      <c r="G748" s="9"/>
      <c r="H748" s="678"/>
      <c r="I748" s="679"/>
      <c r="J748" s="678"/>
      <c r="K748" s="679"/>
      <c r="L748" s="678"/>
      <c r="M748" s="679"/>
      <c r="N748" s="678"/>
      <c r="O748" s="679"/>
      <c r="P748" s="678"/>
      <c r="Q748" s="679"/>
      <c r="R748" s="678"/>
      <c r="S748" s="679"/>
      <c r="T748" s="678"/>
      <c r="U748" s="679"/>
      <c r="V748" s="678"/>
      <c r="W748" s="679"/>
      <c r="X748" s="680"/>
      <c r="Y748" s="681"/>
      <c r="Z748" s="681"/>
      <c r="AA748" s="681"/>
      <c r="AB748" s="681"/>
      <c r="AC748" s="681"/>
      <c r="AD748" s="682"/>
      <c r="AE748" s="16"/>
      <c r="AF748" s="16"/>
      <c r="AG748" s="101"/>
    </row>
    <row r="749" spans="4:33" ht="15.75" x14ac:dyDescent="0.25">
      <c r="D749" s="9"/>
      <c r="E749" s="9"/>
      <c r="F749" s="9"/>
      <c r="G749" s="9"/>
      <c r="H749" s="110"/>
      <c r="I749" s="111"/>
      <c r="J749" s="110"/>
      <c r="K749" s="111"/>
      <c r="L749" s="110"/>
      <c r="M749" s="111"/>
      <c r="N749" s="105"/>
      <c r="O749" s="106"/>
      <c r="P749" s="110"/>
      <c r="Q749" s="111"/>
      <c r="R749" s="105"/>
      <c r="S749" s="106"/>
      <c r="T749" s="105"/>
      <c r="U749" s="106"/>
      <c r="V749" s="105"/>
      <c r="W749" s="106"/>
      <c r="X749" s="107"/>
      <c r="Y749" s="108"/>
      <c r="Z749" s="108"/>
      <c r="AA749" s="108"/>
      <c r="AB749" s="108"/>
      <c r="AC749" s="108"/>
      <c r="AD749" s="109"/>
      <c r="AE749" s="16"/>
      <c r="AF749" s="16"/>
      <c r="AG749" s="101"/>
    </row>
    <row r="750" spans="4:33" ht="15.75" x14ac:dyDescent="0.25">
      <c r="D750" s="9"/>
      <c r="E750" s="9"/>
      <c r="F750" s="9"/>
      <c r="G750" s="9"/>
      <c r="H750" s="110"/>
      <c r="I750" s="111"/>
      <c r="J750" s="110"/>
      <c r="K750" s="111"/>
      <c r="L750" s="110"/>
      <c r="M750" s="111"/>
      <c r="N750" s="105"/>
      <c r="O750" s="106"/>
      <c r="P750" s="105"/>
      <c r="Q750" s="106"/>
      <c r="R750" s="105"/>
      <c r="S750" s="106"/>
      <c r="T750" s="105"/>
      <c r="U750" s="106"/>
      <c r="V750" s="105"/>
      <c r="W750" s="106"/>
      <c r="X750" s="107"/>
      <c r="Y750" s="108"/>
      <c r="Z750" s="108"/>
      <c r="AA750" s="108"/>
      <c r="AB750" s="108"/>
      <c r="AC750" s="108"/>
      <c r="AD750" s="109"/>
      <c r="AE750" s="16"/>
      <c r="AF750" s="16"/>
      <c r="AG750" s="101"/>
    </row>
    <row r="751" spans="4:33" ht="15.75" x14ac:dyDescent="0.25">
      <c r="D751" s="9"/>
      <c r="E751" s="9"/>
      <c r="F751" s="9"/>
      <c r="G751" s="9"/>
      <c r="H751" s="110"/>
      <c r="I751" s="111"/>
      <c r="J751" s="110"/>
      <c r="K751" s="111"/>
      <c r="L751" s="110"/>
      <c r="M751" s="111"/>
      <c r="N751" s="105"/>
      <c r="O751" s="106"/>
      <c r="P751" s="105"/>
      <c r="Q751" s="106"/>
      <c r="R751" s="105"/>
      <c r="S751" s="106"/>
      <c r="T751" s="105"/>
      <c r="U751" s="106"/>
      <c r="V751" s="105"/>
      <c r="W751" s="106"/>
      <c r="X751" s="107"/>
      <c r="Y751" s="108"/>
      <c r="Z751" s="108"/>
      <c r="AA751" s="108"/>
      <c r="AB751" s="108"/>
      <c r="AC751" s="108"/>
      <c r="AD751" s="109"/>
      <c r="AE751" s="16"/>
      <c r="AF751" s="16"/>
      <c r="AG751" s="101"/>
    </row>
    <row r="752" spans="4:33" ht="15.75" x14ac:dyDescent="0.25">
      <c r="D752" s="9"/>
      <c r="E752" s="9"/>
      <c r="F752" s="9"/>
      <c r="G752" s="9"/>
      <c r="H752" s="110"/>
      <c r="I752" s="111"/>
      <c r="J752" s="110"/>
      <c r="K752" s="111"/>
      <c r="L752" s="110"/>
      <c r="M752" s="111"/>
      <c r="N752" s="105"/>
      <c r="O752" s="106"/>
      <c r="P752" s="105"/>
      <c r="Q752" s="106"/>
      <c r="R752" s="105"/>
      <c r="S752" s="106"/>
      <c r="T752" s="105"/>
      <c r="U752" s="106"/>
      <c r="V752" s="105"/>
      <c r="W752" s="106"/>
      <c r="X752" s="107"/>
      <c r="Y752" s="108"/>
      <c r="Z752" s="108"/>
      <c r="AA752" s="108"/>
      <c r="AB752" s="108"/>
      <c r="AC752" s="108"/>
      <c r="AD752" s="109"/>
      <c r="AE752" s="16"/>
      <c r="AF752" s="16"/>
      <c r="AG752" s="101"/>
    </row>
    <row r="753" spans="4:34" ht="15.75" x14ac:dyDescent="0.25">
      <c r="D753" s="9"/>
      <c r="E753" s="9"/>
      <c r="F753" s="9"/>
      <c r="G753" s="9"/>
      <c r="H753" s="110"/>
      <c r="I753" s="111"/>
      <c r="J753" s="110"/>
      <c r="K753" s="111"/>
      <c r="L753" s="110"/>
      <c r="M753" s="111"/>
      <c r="N753" s="105"/>
      <c r="O753" s="106"/>
      <c r="P753" s="105"/>
      <c r="Q753" s="106"/>
      <c r="R753" s="105"/>
      <c r="S753" s="106"/>
      <c r="T753" s="105"/>
      <c r="U753" s="106"/>
      <c r="V753" s="105"/>
      <c r="W753" s="106"/>
      <c r="X753" s="124"/>
      <c r="Y753" s="125"/>
      <c r="Z753" s="125"/>
      <c r="AA753" s="125"/>
      <c r="AB753" s="125"/>
      <c r="AC753" s="125"/>
      <c r="AD753" s="126"/>
      <c r="AE753" s="16"/>
      <c r="AF753" s="16"/>
      <c r="AG753" s="101"/>
    </row>
    <row r="754" spans="4:34" ht="15.75" x14ac:dyDescent="0.25">
      <c r="D754" s="9"/>
      <c r="E754" s="9"/>
      <c r="F754" s="9"/>
      <c r="G754" s="9"/>
      <c r="H754" s="529"/>
      <c r="I754" s="530"/>
      <c r="J754" s="529"/>
      <c r="K754" s="530"/>
      <c r="L754" s="529"/>
      <c r="M754" s="530"/>
      <c r="N754" s="529"/>
      <c r="O754" s="530"/>
      <c r="P754" s="529"/>
      <c r="Q754" s="530"/>
      <c r="R754" s="529"/>
      <c r="S754" s="530"/>
      <c r="T754" s="536"/>
      <c r="U754" s="537"/>
      <c r="V754" s="529"/>
      <c r="W754" s="530"/>
      <c r="X754" s="580"/>
      <c r="Y754" s="581"/>
      <c r="Z754" s="581"/>
      <c r="AA754" s="581"/>
      <c r="AB754" s="581"/>
      <c r="AC754" s="581"/>
      <c r="AD754" s="582"/>
      <c r="AE754" s="16"/>
      <c r="AF754" s="16"/>
      <c r="AG754" s="101"/>
    </row>
    <row r="755" spans="4:34" ht="15.75" x14ac:dyDescent="0.25">
      <c r="D755" s="9"/>
      <c r="E755" s="9"/>
      <c r="F755" s="9"/>
      <c r="G755" s="9"/>
      <c r="H755" s="562"/>
      <c r="I755" s="563"/>
      <c r="J755" s="562"/>
      <c r="K755" s="563"/>
      <c r="L755" s="562"/>
      <c r="M755" s="563"/>
      <c r="N755" s="562"/>
      <c r="O755" s="563"/>
      <c r="P755" s="562"/>
      <c r="Q755" s="563"/>
      <c r="R755" s="562"/>
      <c r="S755" s="563"/>
      <c r="T755" s="705"/>
      <c r="U755" s="706"/>
      <c r="V755" s="562"/>
      <c r="W755" s="563"/>
      <c r="X755" s="580"/>
      <c r="Y755" s="581"/>
      <c r="Z755" s="581"/>
      <c r="AA755" s="581"/>
      <c r="AB755" s="581"/>
      <c r="AC755" s="581"/>
      <c r="AD755" s="582"/>
      <c r="AE755" s="16"/>
      <c r="AF755" s="16"/>
      <c r="AG755" s="101"/>
    </row>
    <row r="756" spans="4:34" ht="15.75" x14ac:dyDescent="0.25">
      <c r="D756" s="9"/>
      <c r="E756" s="9"/>
      <c r="F756" s="9"/>
      <c r="G756" s="9"/>
      <c r="H756" s="529"/>
      <c r="I756" s="530"/>
      <c r="J756" s="529"/>
      <c r="K756" s="530"/>
      <c r="L756" s="529"/>
      <c r="M756" s="530"/>
      <c r="N756" s="529"/>
      <c r="O756" s="530"/>
      <c r="P756" s="529"/>
      <c r="Q756" s="530"/>
      <c r="R756" s="529"/>
      <c r="S756" s="650"/>
      <c r="T756" s="650"/>
      <c r="U756" s="530"/>
      <c r="V756" s="529"/>
      <c r="W756" s="530"/>
      <c r="X756" s="531"/>
      <c r="Y756" s="532"/>
      <c r="Z756" s="532"/>
      <c r="AA756" s="532"/>
      <c r="AB756" s="532"/>
      <c r="AC756" s="532"/>
      <c r="AD756" s="533"/>
      <c r="AE756" s="16"/>
      <c r="AF756" s="16"/>
      <c r="AG756" s="101"/>
    </row>
    <row r="757" spans="4:34" ht="15.75" x14ac:dyDescent="0.25">
      <c r="D757" s="9"/>
      <c r="E757" s="9"/>
      <c r="F757" s="9"/>
      <c r="G757" s="9"/>
      <c r="H757" s="529"/>
      <c r="I757" s="530"/>
      <c r="J757" s="529"/>
      <c r="K757" s="530"/>
      <c r="L757" s="529"/>
      <c r="M757" s="530"/>
      <c r="N757" s="529"/>
      <c r="O757" s="530"/>
      <c r="P757" s="529"/>
      <c r="Q757" s="530"/>
      <c r="R757" s="529"/>
      <c r="S757" s="650"/>
      <c r="T757" s="650"/>
      <c r="U757" s="530"/>
      <c r="V757" s="529"/>
      <c r="W757" s="530"/>
      <c r="X757" s="531"/>
      <c r="Y757" s="532"/>
      <c r="Z757" s="532"/>
      <c r="AA757" s="532"/>
      <c r="AB757" s="532"/>
      <c r="AC757" s="532"/>
      <c r="AD757" s="533"/>
      <c r="AE757" s="16"/>
      <c r="AF757" s="16"/>
      <c r="AG757" s="101"/>
    </row>
    <row r="758" spans="4:34" ht="16.5" thickBot="1" x14ac:dyDescent="0.3">
      <c r="D758" s="9"/>
      <c r="E758" s="9"/>
      <c r="F758" s="9"/>
      <c r="G758" s="9"/>
      <c r="H758" s="534"/>
      <c r="I758" s="535"/>
      <c r="J758" s="534"/>
      <c r="K758" s="535"/>
      <c r="L758" s="534"/>
      <c r="M758" s="535"/>
      <c r="N758" s="534"/>
      <c r="O758" s="535"/>
      <c r="P758" s="534"/>
      <c r="Q758" s="535"/>
      <c r="R758" s="534"/>
      <c r="S758" s="535"/>
      <c r="T758" s="538" t="s">
        <v>29</v>
      </c>
      <c r="U758" s="539"/>
      <c r="V758" s="539"/>
      <c r="W758" s="540"/>
      <c r="X758" s="541">
        <f>SUM(X743:AD757)</f>
        <v>1000000</v>
      </c>
      <c r="Y758" s="542"/>
      <c r="Z758" s="542"/>
      <c r="AA758" s="542"/>
      <c r="AB758" s="542"/>
      <c r="AC758" s="542"/>
      <c r="AD758" s="543"/>
      <c r="AE758" s="9"/>
      <c r="AF758" s="16"/>
      <c r="AG758" s="101"/>
    </row>
    <row r="759" spans="4:34" ht="15.75" x14ac:dyDescent="0.25">
      <c r="D759" s="9"/>
      <c r="E759" s="9"/>
      <c r="F759" s="9"/>
      <c r="G759" s="9"/>
      <c r="H759" s="127"/>
      <c r="I759" s="127"/>
      <c r="J759" s="127"/>
      <c r="K759" s="127"/>
      <c r="L759" s="127"/>
      <c r="M759" s="127"/>
      <c r="N759" s="127"/>
      <c r="O759" s="127"/>
      <c r="P759" s="127"/>
      <c r="Q759" s="127"/>
      <c r="R759" s="127"/>
      <c r="S759" s="127"/>
      <c r="T759" s="31"/>
      <c r="U759" s="31"/>
      <c r="V759" s="31"/>
      <c r="W759" s="31"/>
      <c r="X759" s="32"/>
      <c r="Y759" s="32"/>
      <c r="Z759" s="32"/>
      <c r="AA759" s="32"/>
      <c r="AB759" s="32"/>
      <c r="AC759" s="32"/>
      <c r="AD759" s="32"/>
      <c r="AE759" s="9"/>
      <c r="AF759" s="16"/>
      <c r="AG759" s="101"/>
    </row>
    <row r="760" spans="4:34" ht="16.5" thickBot="1" x14ac:dyDescent="0.3">
      <c r="D760" s="9"/>
      <c r="E760" s="9"/>
      <c r="F760" s="9"/>
      <c r="G760" s="9"/>
      <c r="H760" s="127"/>
      <c r="I760" s="127"/>
      <c r="J760" s="127"/>
      <c r="K760" s="127"/>
      <c r="L760" s="127"/>
      <c r="M760" s="127"/>
      <c r="N760" s="127"/>
      <c r="O760" s="127"/>
      <c r="P760" s="127"/>
      <c r="Q760" s="127"/>
      <c r="R760" s="127"/>
      <c r="S760" s="127"/>
      <c r="T760" s="31"/>
      <c r="U760" s="31"/>
      <c r="V760" s="31"/>
      <c r="W760" s="31"/>
      <c r="X760" s="32"/>
      <c r="Y760" s="32"/>
      <c r="Z760" s="32"/>
      <c r="AA760" s="32"/>
      <c r="AB760" s="32"/>
      <c r="AC760" s="32"/>
      <c r="AD760" s="32"/>
      <c r="AE760" s="9"/>
      <c r="AF760" s="16"/>
      <c r="AG760" s="101"/>
    </row>
    <row r="761" spans="4:34" ht="15.75" thickBot="1" x14ac:dyDescent="0.3">
      <c r="D761" s="9"/>
      <c r="E761" s="9"/>
      <c r="F761" s="9"/>
      <c r="G761" s="689" t="s">
        <v>30</v>
      </c>
      <c r="H761" s="690"/>
      <c r="I761" s="690"/>
      <c r="J761" s="690"/>
      <c r="K761" s="690"/>
      <c r="L761" s="690"/>
      <c r="M761" s="690"/>
      <c r="N761" s="690"/>
      <c r="O761" s="690"/>
      <c r="P761" s="690"/>
      <c r="Q761" s="690"/>
      <c r="R761" s="691"/>
      <c r="S761" s="22"/>
      <c r="T761" s="544" t="s">
        <v>31</v>
      </c>
      <c r="U761" s="545"/>
      <c r="V761" s="545"/>
      <c r="W761" s="545"/>
      <c r="X761" s="545"/>
      <c r="Y761" s="545"/>
      <c r="Z761" s="545"/>
      <c r="AA761" s="545"/>
      <c r="AB761" s="545"/>
      <c r="AC761" s="545"/>
      <c r="AD761" s="545"/>
      <c r="AE761" s="546"/>
      <c r="AF761" s="16"/>
      <c r="AG761" s="101"/>
    </row>
    <row r="762" spans="4:34" x14ac:dyDescent="0.25">
      <c r="D762" s="123"/>
      <c r="E762" s="123"/>
      <c r="F762" s="123"/>
      <c r="G762" s="547"/>
      <c r="H762" s="548"/>
      <c r="I762" s="548"/>
      <c r="J762" s="548"/>
      <c r="K762" s="548"/>
      <c r="L762" s="548"/>
      <c r="M762" s="548"/>
      <c r="N762" s="548"/>
      <c r="O762" s="548"/>
      <c r="P762" s="548"/>
      <c r="Q762" s="548"/>
      <c r="R762" s="549"/>
      <c r="S762" s="101"/>
      <c r="T762" s="547"/>
      <c r="U762" s="548"/>
      <c r="V762" s="548"/>
      <c r="W762" s="548"/>
      <c r="X762" s="548"/>
      <c r="Y762" s="548"/>
      <c r="Z762" s="548"/>
      <c r="AA762" s="548"/>
      <c r="AB762" s="548"/>
      <c r="AC762" s="548"/>
      <c r="AD762" s="548"/>
      <c r="AE762" s="549"/>
      <c r="AF762" s="15"/>
      <c r="AG762" s="101"/>
    </row>
    <row r="763" spans="4:34" x14ac:dyDescent="0.25">
      <c r="D763" s="123"/>
      <c r="E763" s="123"/>
      <c r="F763" s="123"/>
      <c r="G763" s="550"/>
      <c r="H763" s="551"/>
      <c r="I763" s="551"/>
      <c r="J763" s="551"/>
      <c r="K763" s="551"/>
      <c r="L763" s="551"/>
      <c r="M763" s="551"/>
      <c r="N763" s="551"/>
      <c r="O763" s="551"/>
      <c r="P763" s="551"/>
      <c r="Q763" s="551"/>
      <c r="R763" s="552"/>
      <c r="S763" s="101"/>
      <c r="T763" s="550"/>
      <c r="U763" s="551"/>
      <c r="V763" s="551"/>
      <c r="W763" s="551"/>
      <c r="X763" s="551"/>
      <c r="Y763" s="551"/>
      <c r="Z763" s="551"/>
      <c r="AA763" s="551"/>
      <c r="AB763" s="551"/>
      <c r="AC763" s="551"/>
      <c r="AD763" s="551"/>
      <c r="AE763" s="552"/>
      <c r="AF763" s="15"/>
      <c r="AG763" s="101"/>
    </row>
    <row r="764" spans="4:34" x14ac:dyDescent="0.25">
      <c r="D764" s="123"/>
      <c r="E764" s="123"/>
      <c r="F764" s="123"/>
      <c r="G764" s="550"/>
      <c r="H764" s="551"/>
      <c r="I764" s="551"/>
      <c r="J764" s="551"/>
      <c r="K764" s="551"/>
      <c r="L764" s="551"/>
      <c r="M764" s="551"/>
      <c r="N764" s="551"/>
      <c r="O764" s="551"/>
      <c r="P764" s="551"/>
      <c r="Q764" s="551"/>
      <c r="R764" s="552"/>
      <c r="S764" s="101"/>
      <c r="T764" s="550"/>
      <c r="U764" s="551"/>
      <c r="V764" s="551"/>
      <c r="W764" s="551"/>
      <c r="X764" s="551"/>
      <c r="Y764" s="551"/>
      <c r="Z764" s="551"/>
      <c r="AA764" s="551"/>
      <c r="AB764" s="551"/>
      <c r="AC764" s="551"/>
      <c r="AD764" s="551"/>
      <c r="AE764" s="552"/>
      <c r="AF764" s="15"/>
      <c r="AG764" s="101"/>
    </row>
    <row r="765" spans="4:34" ht="15.75" thickBot="1" x14ac:dyDescent="0.3">
      <c r="D765" s="123"/>
      <c r="E765" s="123"/>
      <c r="F765" s="123"/>
      <c r="G765" s="553"/>
      <c r="H765" s="554"/>
      <c r="I765" s="554"/>
      <c r="J765" s="554"/>
      <c r="K765" s="554"/>
      <c r="L765" s="554"/>
      <c r="M765" s="554"/>
      <c r="N765" s="554"/>
      <c r="O765" s="554"/>
      <c r="P765" s="554"/>
      <c r="Q765" s="554"/>
      <c r="R765" s="555"/>
      <c r="S765" s="101"/>
      <c r="T765" s="553"/>
      <c r="U765" s="554"/>
      <c r="V765" s="554"/>
      <c r="W765" s="554"/>
      <c r="X765" s="554"/>
      <c r="Y765" s="554"/>
      <c r="Z765" s="554"/>
      <c r="AA765" s="554"/>
      <c r="AB765" s="554"/>
      <c r="AC765" s="554"/>
      <c r="AD765" s="554"/>
      <c r="AE765" s="555"/>
      <c r="AF765" s="15"/>
    </row>
    <row r="766" spans="4:34" ht="16.5" thickBot="1" x14ac:dyDescent="0.3">
      <c r="D766" s="123"/>
      <c r="E766" s="123"/>
      <c r="F766" s="123"/>
      <c r="G766" s="553" t="s">
        <v>32</v>
      </c>
      <c r="H766" s="554"/>
      <c r="I766" s="554"/>
      <c r="J766" s="788">
        <v>44151</v>
      </c>
      <c r="K766" s="788"/>
      <c r="L766" s="788"/>
      <c r="M766" s="788"/>
      <c r="N766" s="788"/>
      <c r="O766" s="788"/>
      <c r="P766" s="788"/>
      <c r="Q766" s="788"/>
      <c r="R766" s="789"/>
      <c r="S766" s="101"/>
      <c r="T766" s="517" t="s">
        <v>32</v>
      </c>
      <c r="U766" s="518"/>
      <c r="V766" s="518"/>
      <c r="W766" s="521"/>
      <c r="X766" s="521"/>
      <c r="Y766" s="521"/>
      <c r="Z766" s="521"/>
      <c r="AA766" s="521"/>
      <c r="AB766" s="521"/>
      <c r="AC766" s="521"/>
      <c r="AD766" s="521"/>
      <c r="AE766" s="522"/>
      <c r="AF766" s="15"/>
      <c r="AG766" s="18"/>
      <c r="AH766" s="17"/>
    </row>
    <row r="767" spans="4:34" ht="16.5" thickBot="1" x14ac:dyDescent="0.3">
      <c r="D767" s="123"/>
      <c r="E767" s="123"/>
      <c r="F767" s="123"/>
      <c r="G767" s="523" t="s">
        <v>33</v>
      </c>
      <c r="H767" s="524"/>
      <c r="I767" s="524"/>
      <c r="J767" s="524"/>
      <c r="K767" s="524"/>
      <c r="L767" s="524"/>
      <c r="M767" s="524"/>
      <c r="N767" s="524"/>
      <c r="O767" s="524"/>
      <c r="P767" s="524"/>
      <c r="Q767" s="524"/>
      <c r="R767" s="525"/>
      <c r="T767" s="523" t="s">
        <v>34</v>
      </c>
      <c r="U767" s="524"/>
      <c r="V767" s="524"/>
      <c r="W767" s="524"/>
      <c r="X767" s="524"/>
      <c r="Y767" s="524"/>
      <c r="Z767" s="524"/>
      <c r="AA767" s="524"/>
      <c r="AB767" s="524"/>
      <c r="AC767" s="524"/>
      <c r="AD767" s="524"/>
      <c r="AE767" s="525"/>
      <c r="AF767" s="15"/>
      <c r="AG767" s="18"/>
      <c r="AH767" s="17"/>
    </row>
    <row r="768" spans="4:34" ht="15.75" x14ac:dyDescent="0.25">
      <c r="D768" s="123"/>
      <c r="E768" s="123"/>
      <c r="F768" s="123"/>
      <c r="G768" s="526"/>
      <c r="H768" s="527"/>
      <c r="I768" s="527"/>
      <c r="J768" s="527"/>
      <c r="K768" s="527"/>
      <c r="L768" s="527"/>
      <c r="M768" s="527"/>
      <c r="N768" s="527"/>
      <c r="O768" s="527"/>
      <c r="P768" s="527"/>
      <c r="Q768" s="527"/>
      <c r="R768" s="528"/>
      <c r="T768" s="526"/>
      <c r="U768" s="527"/>
      <c r="V768" s="527"/>
      <c r="W768" s="527"/>
      <c r="X768" s="527"/>
      <c r="Y768" s="527"/>
      <c r="Z768" s="527"/>
      <c r="AA768" s="527"/>
      <c r="AB768" s="527"/>
      <c r="AC768" s="527"/>
      <c r="AD768" s="527"/>
      <c r="AE768" s="528"/>
      <c r="AF768" s="15"/>
      <c r="AG768" s="18"/>
      <c r="AH768" s="17"/>
    </row>
    <row r="769" spans="4:34" ht="15.75" x14ac:dyDescent="0.25">
      <c r="D769" s="123"/>
      <c r="E769" s="123"/>
      <c r="F769" s="123"/>
      <c r="G769" s="556"/>
      <c r="H769" s="557"/>
      <c r="I769" s="557"/>
      <c r="J769" s="557"/>
      <c r="K769" s="557"/>
      <c r="L769" s="557"/>
      <c r="M769" s="557"/>
      <c r="N769" s="557"/>
      <c r="O769" s="557"/>
      <c r="P769" s="557"/>
      <c r="Q769" s="557"/>
      <c r="R769" s="558"/>
      <c r="T769" s="556"/>
      <c r="U769" s="557"/>
      <c r="V769" s="557"/>
      <c r="W769" s="557"/>
      <c r="X769" s="557"/>
      <c r="Y769" s="557"/>
      <c r="Z769" s="557"/>
      <c r="AA769" s="557"/>
      <c r="AB769" s="557"/>
      <c r="AC769" s="557"/>
      <c r="AD769" s="557"/>
      <c r="AE769" s="558"/>
      <c r="AF769" s="123"/>
      <c r="AG769" s="18"/>
      <c r="AH769" s="17"/>
    </row>
    <row r="770" spans="4:34" ht="15.75" x14ac:dyDescent="0.25">
      <c r="D770" s="123"/>
      <c r="E770" s="123"/>
      <c r="F770" s="123"/>
      <c r="G770" s="556"/>
      <c r="H770" s="557"/>
      <c r="I770" s="557"/>
      <c r="J770" s="557"/>
      <c r="K770" s="557"/>
      <c r="L770" s="557"/>
      <c r="M770" s="557"/>
      <c r="N770" s="557"/>
      <c r="O770" s="557"/>
      <c r="P770" s="557"/>
      <c r="Q770" s="557"/>
      <c r="R770" s="558"/>
      <c r="T770" s="556"/>
      <c r="U770" s="557"/>
      <c r="V770" s="557"/>
      <c r="W770" s="557"/>
      <c r="X770" s="557"/>
      <c r="Y770" s="557"/>
      <c r="Z770" s="557"/>
      <c r="AA770" s="557"/>
      <c r="AB770" s="557"/>
      <c r="AC770" s="557"/>
      <c r="AD770" s="557"/>
      <c r="AE770" s="558"/>
      <c r="AF770" s="123"/>
      <c r="AG770" s="18"/>
      <c r="AH770" s="17"/>
    </row>
    <row r="771" spans="4:34" ht="16.5" thickBot="1" x14ac:dyDescent="0.3">
      <c r="D771" s="123"/>
      <c r="E771" s="123"/>
      <c r="F771" s="123"/>
      <c r="G771" s="559"/>
      <c r="H771" s="560"/>
      <c r="I771" s="560"/>
      <c r="J771" s="560"/>
      <c r="K771" s="560"/>
      <c r="L771" s="560"/>
      <c r="M771" s="560"/>
      <c r="N771" s="560"/>
      <c r="O771" s="560"/>
      <c r="P771" s="560"/>
      <c r="Q771" s="560"/>
      <c r="R771" s="561"/>
      <c r="T771" s="559"/>
      <c r="U771" s="560"/>
      <c r="V771" s="560"/>
      <c r="W771" s="560"/>
      <c r="X771" s="560"/>
      <c r="Y771" s="560"/>
      <c r="Z771" s="560"/>
      <c r="AA771" s="560"/>
      <c r="AB771" s="560"/>
      <c r="AC771" s="560"/>
      <c r="AD771" s="560"/>
      <c r="AE771" s="561"/>
      <c r="AF771" s="123"/>
      <c r="AG771" s="18"/>
      <c r="AH771" s="17"/>
    </row>
    <row r="772" spans="4:34" ht="16.5" thickBot="1" x14ac:dyDescent="0.3">
      <c r="D772" s="123"/>
      <c r="E772" s="123"/>
      <c r="F772" s="101"/>
      <c r="G772" s="517" t="s">
        <v>32</v>
      </c>
      <c r="H772" s="518"/>
      <c r="I772" s="518"/>
      <c r="J772" s="521"/>
      <c r="K772" s="521"/>
      <c r="L772" s="521"/>
      <c r="M772" s="521"/>
      <c r="N772" s="521"/>
      <c r="O772" s="521"/>
      <c r="P772" s="521"/>
      <c r="Q772" s="521"/>
      <c r="R772" s="522"/>
      <c r="T772" s="517" t="s">
        <v>32</v>
      </c>
      <c r="U772" s="518"/>
      <c r="V772" s="518"/>
      <c r="W772" s="521"/>
      <c r="X772" s="521"/>
      <c r="Y772" s="521"/>
      <c r="Z772" s="521"/>
      <c r="AA772" s="521"/>
      <c r="AB772" s="521"/>
      <c r="AC772" s="521"/>
      <c r="AD772" s="521"/>
      <c r="AE772" s="522"/>
      <c r="AF772" s="123"/>
      <c r="AG772" s="18"/>
      <c r="AH772" s="17"/>
    </row>
    <row r="773" spans="4:34" x14ac:dyDescent="0.25">
      <c r="D773" s="620"/>
      <c r="E773" s="620"/>
      <c r="F773" s="620"/>
      <c r="G773" s="620"/>
      <c r="H773" s="620"/>
      <c r="I773" s="620"/>
      <c r="J773" s="620"/>
      <c r="K773" s="620"/>
      <c r="L773" s="620"/>
      <c r="M773" s="620"/>
      <c r="N773" s="620"/>
      <c r="O773" s="10"/>
      <c r="P773" s="114"/>
      <c r="Q773" s="119"/>
      <c r="R773" s="119"/>
      <c r="S773" s="119"/>
      <c r="T773" s="119"/>
      <c r="U773" s="119"/>
      <c r="V773" s="119"/>
      <c r="W773" s="119"/>
      <c r="X773" s="119"/>
      <c r="Y773" s="101"/>
      <c r="Z773" s="119"/>
      <c r="AA773" s="9"/>
      <c r="AB773" s="9"/>
      <c r="AC773" s="9"/>
      <c r="AD773" s="9"/>
      <c r="AE773" s="9"/>
      <c r="AF773" s="9"/>
      <c r="AG773" s="37"/>
      <c r="AH773" s="17"/>
    </row>
    <row r="774" spans="4:34" x14ac:dyDescent="0.25">
      <c r="D774" s="820" t="s">
        <v>36</v>
      </c>
      <c r="E774" s="820"/>
      <c r="F774" s="820"/>
      <c r="G774" s="820"/>
      <c r="H774" s="820"/>
      <c r="I774" s="820"/>
      <c r="J774" s="820"/>
      <c r="K774" s="820"/>
      <c r="L774" s="820"/>
      <c r="M774" s="820"/>
      <c r="N774" s="44"/>
      <c r="O774" s="44"/>
      <c r="P774" s="44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68"/>
    </row>
    <row r="775" spans="4:34" x14ac:dyDescent="0.25">
      <c r="D775" s="620" t="s">
        <v>0</v>
      </c>
      <c r="E775" s="620"/>
      <c r="F775" s="620"/>
      <c r="G775" s="620"/>
      <c r="H775" s="620"/>
      <c r="I775" s="620"/>
      <c r="J775" s="620"/>
      <c r="K775" s="620"/>
      <c r="L775" s="620"/>
      <c r="M775" s="620"/>
      <c r="N775" s="29"/>
      <c r="O775" s="10"/>
      <c r="P775" s="89"/>
      <c r="Q775" s="89"/>
      <c r="R775" s="89"/>
      <c r="S775" s="89"/>
      <c r="T775" s="89"/>
      <c r="U775" s="89"/>
      <c r="V775" s="89"/>
      <c r="W775" s="9"/>
      <c r="X775" s="9"/>
      <c r="Y775" s="8"/>
      <c r="Z775" s="9"/>
      <c r="AA775" s="9"/>
      <c r="AB775" s="9"/>
      <c r="AC775" s="9"/>
      <c r="AD775" s="9"/>
      <c r="AE775" s="9"/>
      <c r="AF775" s="9"/>
      <c r="AH775" s="17"/>
    </row>
    <row r="776" spans="4:34" x14ac:dyDescent="0.25">
      <c r="D776" s="620" t="s">
        <v>1</v>
      </c>
      <c r="E776" s="620"/>
      <c r="F776" s="620"/>
      <c r="G776" s="620"/>
      <c r="H776" s="620"/>
      <c r="I776" s="620"/>
      <c r="J776" s="620"/>
      <c r="K776" s="620"/>
      <c r="L776" s="620"/>
      <c r="M776" s="620"/>
      <c r="N776" s="29"/>
      <c r="O776" s="10"/>
      <c r="P776" s="11"/>
      <c r="Q776" s="11"/>
      <c r="R776" s="8"/>
      <c r="S776" s="80"/>
      <c r="T776" s="80"/>
      <c r="U776" s="80"/>
      <c r="V776" s="583" t="s">
        <v>2</v>
      </c>
      <c r="W776" s="583"/>
      <c r="X776" s="583"/>
      <c r="Y776" s="12" t="s">
        <v>37</v>
      </c>
      <c r="Z776" s="92" t="s">
        <v>46</v>
      </c>
      <c r="AA776" s="621" t="s">
        <v>158</v>
      </c>
      <c r="AB776" s="621"/>
      <c r="AC776" s="621"/>
      <c r="AD776" s="92" t="s">
        <v>3</v>
      </c>
      <c r="AE776" s="622" t="s">
        <v>82</v>
      </c>
      <c r="AF776" s="622"/>
      <c r="AH776" s="17"/>
    </row>
    <row r="777" spans="4:34" x14ac:dyDescent="0.25">
      <c r="D777" s="620" t="s">
        <v>4</v>
      </c>
      <c r="E777" s="620"/>
      <c r="F777" s="620"/>
      <c r="G777" s="620"/>
      <c r="H777" s="620"/>
      <c r="I777" s="620"/>
      <c r="J777" s="620"/>
      <c r="K777" s="620"/>
      <c r="L777" s="620"/>
      <c r="M777" s="620"/>
      <c r="N777" s="29"/>
      <c r="O777" s="10"/>
      <c r="P777" s="89"/>
      <c r="Q777" s="92"/>
      <c r="R777" s="92"/>
      <c r="S777" s="92"/>
      <c r="T777" s="92"/>
      <c r="U777" s="92"/>
      <c r="V777" s="92"/>
      <c r="W777" s="92"/>
      <c r="X777" s="92"/>
      <c r="Y777" s="80"/>
      <c r="Z777" s="92"/>
      <c r="AA777" s="9"/>
      <c r="AB777" s="9"/>
      <c r="AC777" s="9"/>
      <c r="AD777" s="9"/>
      <c r="AE777" s="9"/>
      <c r="AF777" s="9"/>
      <c r="AH777" s="17"/>
    </row>
    <row r="778" spans="4:34" ht="15.75" x14ac:dyDescent="0.25">
      <c r="D778" s="623" t="s">
        <v>5</v>
      </c>
      <c r="E778" s="623"/>
      <c r="F778" s="623"/>
      <c r="G778" s="623"/>
      <c r="H778" s="623"/>
      <c r="I778" s="623"/>
      <c r="J778" s="623"/>
      <c r="K778" s="623"/>
      <c r="L778" s="623"/>
      <c r="M778" s="623"/>
      <c r="N778" s="623"/>
      <c r="O778" s="10"/>
      <c r="P778" s="89"/>
      <c r="Q778" s="89"/>
      <c r="R778" s="89"/>
      <c r="S778" s="89"/>
      <c r="T778" s="89"/>
      <c r="U778" s="89"/>
      <c r="V778" s="89"/>
      <c r="W778" s="9"/>
      <c r="X778" s="9"/>
      <c r="Y778" s="8"/>
      <c r="Z778" s="9"/>
      <c r="AA778" s="9"/>
      <c r="AB778" s="9"/>
      <c r="AC778" s="9"/>
      <c r="AD778" s="9"/>
      <c r="AE778" s="9"/>
      <c r="AF778" s="9"/>
      <c r="AH778" s="17"/>
    </row>
    <row r="779" spans="4:34" ht="18" x14ac:dyDescent="0.25">
      <c r="D779" s="633"/>
      <c r="E779" s="633"/>
      <c r="F779" s="633"/>
      <c r="G779" s="633"/>
      <c r="H779" s="633"/>
      <c r="I779" s="633"/>
      <c r="J779" s="633"/>
      <c r="K779" s="633"/>
      <c r="L779" s="633"/>
      <c r="M779" s="633"/>
      <c r="N779" s="633"/>
      <c r="O779" s="624" t="s">
        <v>6</v>
      </c>
      <c r="P779" s="624"/>
      <c r="Q779" s="624"/>
      <c r="R779" s="624"/>
      <c r="S779" s="624"/>
      <c r="T779" s="624"/>
      <c r="U779" s="624"/>
      <c r="V779" s="624"/>
      <c r="W779" s="624"/>
      <c r="X779" s="624"/>
      <c r="Y779" s="625" t="s">
        <v>160</v>
      </c>
      <c r="Z779" s="625"/>
      <c r="AA779" s="625"/>
      <c r="AB779" s="13"/>
      <c r="AC779" s="13"/>
      <c r="AD779" s="13"/>
      <c r="AE779" s="13"/>
      <c r="AF779" s="13"/>
      <c r="AH779" s="17"/>
    </row>
    <row r="780" spans="4:34" x14ac:dyDescent="0.25">
      <c r="D780" s="612"/>
      <c r="E780" s="612"/>
      <c r="F780" s="612"/>
      <c r="G780" s="612"/>
      <c r="H780" s="612"/>
      <c r="I780" s="612"/>
      <c r="J780" s="612"/>
      <c r="K780" s="612"/>
      <c r="L780" s="612"/>
      <c r="M780" s="612"/>
      <c r="N780" s="612"/>
      <c r="O780" s="14"/>
      <c r="P780" s="14"/>
      <c r="Q780" s="80"/>
      <c r="R780" s="80"/>
      <c r="S780" s="87"/>
      <c r="T780" s="11"/>
      <c r="U780" s="11"/>
      <c r="V780" s="9"/>
      <c r="W780" s="9"/>
      <c r="X780" s="9"/>
      <c r="Y780" s="8"/>
      <c r="Z780" s="9"/>
      <c r="AA780" s="9"/>
      <c r="AB780" s="9"/>
      <c r="AC780" s="9"/>
      <c r="AD780" s="9"/>
      <c r="AE780" s="9"/>
      <c r="AF780" s="9"/>
      <c r="AH780" s="17"/>
    </row>
    <row r="781" spans="4:34" ht="15.75" x14ac:dyDescent="0.25"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23"/>
      <c r="U781" s="23"/>
      <c r="V781" s="613" t="s">
        <v>7</v>
      </c>
      <c r="W781" s="613"/>
      <c r="X781" s="613"/>
      <c r="Y781" s="613"/>
      <c r="Z781" s="613"/>
      <c r="AA781" s="614">
        <f>+X810</f>
        <v>143565391</v>
      </c>
      <c r="AB781" s="614"/>
      <c r="AC781" s="614"/>
      <c r="AD781" s="614"/>
      <c r="AE781" s="614"/>
      <c r="AF781" s="614"/>
      <c r="AH781" s="17"/>
    </row>
    <row r="782" spans="4:34" x14ac:dyDescent="0.25">
      <c r="D782" s="615" t="s">
        <v>8</v>
      </c>
      <c r="E782" s="615"/>
      <c r="F782" s="615"/>
      <c r="G782" s="615"/>
      <c r="H782" s="615"/>
      <c r="I782" s="616" t="s">
        <v>9</v>
      </c>
      <c r="J782" s="616"/>
      <c r="K782" s="616"/>
      <c r="L782" s="616"/>
      <c r="M782" s="616"/>
      <c r="N782" s="616"/>
      <c r="O782" s="616"/>
      <c r="P782" s="616"/>
      <c r="Q782" s="616"/>
      <c r="R782" s="92"/>
      <c r="S782" s="92"/>
      <c r="T782" s="92"/>
      <c r="U782" s="92"/>
      <c r="V782" s="9"/>
      <c r="W782" s="9"/>
      <c r="X782" s="9"/>
      <c r="Y782" s="8"/>
      <c r="Z782" s="8"/>
      <c r="AA782" s="8"/>
      <c r="AB782" s="9"/>
      <c r="AC782" s="9"/>
      <c r="AD782" s="9"/>
      <c r="AE782" s="9"/>
      <c r="AF782" s="9"/>
      <c r="AH782" s="17"/>
    </row>
    <row r="783" spans="4:34" ht="18" x14ac:dyDescent="0.25">
      <c r="D783" s="617" t="s">
        <v>10</v>
      </c>
      <c r="E783" s="617"/>
      <c r="F783" s="617"/>
      <c r="G783" s="617"/>
      <c r="H783" s="617"/>
      <c r="I783" s="617"/>
      <c r="J783" s="617"/>
      <c r="K783" s="662" t="s">
        <v>159</v>
      </c>
      <c r="L783" s="662"/>
      <c r="M783" s="662"/>
      <c r="N783" s="662"/>
      <c r="O783" s="662"/>
      <c r="P783" s="662"/>
      <c r="Q783" s="662"/>
      <c r="R783" s="662"/>
      <c r="S783" s="662"/>
      <c r="T783" s="662"/>
      <c r="U783" s="662"/>
      <c r="V783" s="662"/>
      <c r="W783" s="662"/>
      <c r="X783" s="662"/>
      <c r="Y783" s="551" t="s">
        <v>11</v>
      </c>
      <c r="Z783" s="551"/>
      <c r="AA783" s="551"/>
      <c r="AB783" s="551"/>
      <c r="AC783" s="619">
        <v>4059924</v>
      </c>
      <c r="AD783" s="619"/>
      <c r="AE783" s="619"/>
      <c r="AF783" s="619"/>
      <c r="AH783" s="17"/>
    </row>
    <row r="784" spans="4:34" x14ac:dyDescent="0.25">
      <c r="D784" s="85"/>
      <c r="E784" s="617" t="s">
        <v>12</v>
      </c>
      <c r="F784" s="617"/>
      <c r="G784" s="617"/>
      <c r="H784" s="617"/>
      <c r="I784" s="617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6"/>
      <c r="AD784" s="86"/>
      <c r="AE784" s="86"/>
      <c r="AF784" s="86"/>
      <c r="AH784" s="17"/>
    </row>
    <row r="785" spans="4:34" ht="24.75" customHeight="1" x14ac:dyDescent="0.25">
      <c r="D785" s="583" t="s">
        <v>13</v>
      </c>
      <c r="E785" s="583"/>
      <c r="F785" s="583"/>
      <c r="G785" s="583"/>
      <c r="H785" s="583"/>
      <c r="I785" s="824" t="s">
        <v>161</v>
      </c>
      <c r="J785" s="824"/>
      <c r="K785" s="824"/>
      <c r="L785" s="824"/>
      <c r="M785" s="824"/>
      <c r="N785" s="824"/>
      <c r="O785" s="824"/>
      <c r="P785" s="824"/>
      <c r="Q785" s="824"/>
      <c r="R785" s="824"/>
      <c r="S785" s="824"/>
      <c r="T785" s="824"/>
      <c r="U785" s="824"/>
      <c r="V785" s="824"/>
      <c r="W785" s="824"/>
      <c r="X785" s="824"/>
      <c r="Y785" s="824"/>
      <c r="Z785" s="824"/>
      <c r="AA785" s="824"/>
      <c r="AB785" s="824"/>
      <c r="AC785" s="824"/>
      <c r="AD785" s="824"/>
      <c r="AE785" s="824"/>
      <c r="AF785" s="824"/>
      <c r="AG785" s="824"/>
      <c r="AH785" s="17"/>
    </row>
    <row r="786" spans="4:34" ht="15" customHeight="1" x14ac:dyDescent="0.25">
      <c r="D786" s="551" t="s">
        <v>14</v>
      </c>
      <c r="E786" s="551"/>
      <c r="F786" s="551"/>
      <c r="G786" s="551"/>
      <c r="H786" s="551"/>
      <c r="I786" s="825" t="s">
        <v>169</v>
      </c>
      <c r="J786" s="825"/>
      <c r="K786" s="825"/>
      <c r="L786" s="825"/>
      <c r="M786" s="825"/>
      <c r="N786" s="825"/>
      <c r="O786" s="825"/>
      <c r="P786" s="825"/>
      <c r="Q786" s="825"/>
      <c r="R786" s="825"/>
      <c r="S786" s="825"/>
      <c r="T786" s="825"/>
      <c r="U786" s="825"/>
      <c r="V786" s="825"/>
      <c r="W786" s="825"/>
      <c r="X786" s="825"/>
      <c r="Y786" s="825"/>
      <c r="Z786" s="825"/>
      <c r="AA786" s="825"/>
      <c r="AB786" s="825"/>
      <c r="AC786" s="825"/>
      <c r="AD786" s="825"/>
      <c r="AE786" s="825"/>
      <c r="AF786" s="825"/>
      <c r="AH786" s="17"/>
    </row>
    <row r="787" spans="4:34" x14ac:dyDescent="0.25">
      <c r="D787" s="85"/>
      <c r="E787" s="80"/>
      <c r="F787" s="80"/>
      <c r="G787" s="80"/>
      <c r="H787" s="80"/>
      <c r="I787" s="825"/>
      <c r="J787" s="825"/>
      <c r="K787" s="825"/>
      <c r="L787" s="825"/>
      <c r="M787" s="825"/>
      <c r="N787" s="825"/>
      <c r="O787" s="825"/>
      <c r="P787" s="825"/>
      <c r="Q787" s="825"/>
      <c r="R787" s="825"/>
      <c r="S787" s="825"/>
      <c r="T787" s="825"/>
      <c r="U787" s="825"/>
      <c r="V787" s="825"/>
      <c r="W787" s="825"/>
      <c r="X787" s="825"/>
      <c r="Y787" s="825"/>
      <c r="Z787" s="825"/>
      <c r="AA787" s="825"/>
      <c r="AB787" s="825"/>
      <c r="AC787" s="825"/>
      <c r="AD787" s="825"/>
      <c r="AE787" s="825"/>
      <c r="AF787" s="825"/>
      <c r="AH787" s="17"/>
    </row>
    <row r="788" spans="4:34" ht="15.75" x14ac:dyDescent="0.25">
      <c r="D788" s="89"/>
      <c r="E788" s="89"/>
      <c r="F788" s="89"/>
      <c r="G788" s="89"/>
      <c r="H788" s="89"/>
      <c r="I788" s="89"/>
      <c r="J788" s="89"/>
      <c r="K788" s="89"/>
      <c r="L788" s="574"/>
      <c r="M788" s="574"/>
      <c r="N788" s="574"/>
      <c r="O788" s="574"/>
      <c r="P788" s="574"/>
      <c r="Q788" s="574"/>
      <c r="R788" s="574"/>
      <c r="S788" s="574"/>
      <c r="T788" s="574"/>
      <c r="U788" s="574"/>
      <c r="V788" s="574"/>
      <c r="W788" s="574"/>
      <c r="X788" s="574"/>
      <c r="Y788" s="574"/>
      <c r="Z788" s="88"/>
      <c r="AA788" s="575"/>
      <c r="AB788" s="575"/>
      <c r="AC788" s="575"/>
      <c r="AD788" s="575"/>
      <c r="AE788" s="575"/>
      <c r="AF788" s="575"/>
      <c r="AH788" s="17"/>
    </row>
    <row r="789" spans="4:34" ht="15.75" x14ac:dyDescent="0.25">
      <c r="D789" s="586" t="s">
        <v>15</v>
      </c>
      <c r="E789" s="586"/>
      <c r="F789" s="586"/>
      <c r="G789" s="586"/>
      <c r="H789" s="586"/>
      <c r="I789" s="586"/>
      <c r="J789" s="586"/>
      <c r="K789" s="586"/>
      <c r="L789" s="586"/>
      <c r="M789" s="586"/>
      <c r="N789" s="586"/>
      <c r="O789" s="586"/>
      <c r="P789" s="586"/>
      <c r="Q789" s="586"/>
      <c r="R789" s="586"/>
      <c r="S789" s="586"/>
      <c r="T789" s="586"/>
      <c r="U789" s="586"/>
      <c r="V789" s="586"/>
      <c r="W789" s="586"/>
      <c r="X789" s="586"/>
      <c r="Y789" s="586"/>
      <c r="Z789" s="586"/>
      <c r="AA789" s="586"/>
      <c r="AB789" s="586"/>
      <c r="AC789" s="586"/>
      <c r="AD789" s="586"/>
      <c r="AE789" s="586"/>
      <c r="AF789" s="586"/>
      <c r="AH789" s="17"/>
    </row>
    <row r="790" spans="4:34" x14ac:dyDescent="0.25">
      <c r="D790" s="9"/>
      <c r="E790" s="587" t="s">
        <v>50</v>
      </c>
      <c r="F790" s="587"/>
      <c r="G790" s="587"/>
      <c r="H790" s="588" t="s">
        <v>51</v>
      </c>
      <c r="I790" s="588"/>
      <c r="J790" s="588"/>
      <c r="K790" s="587" t="s">
        <v>52</v>
      </c>
      <c r="L790" s="587"/>
      <c r="M790" s="587"/>
      <c r="N790" s="587" t="s">
        <v>53</v>
      </c>
      <c r="O790" s="587"/>
      <c r="P790" s="587"/>
      <c r="Q790" s="589"/>
      <c r="R790" s="589"/>
      <c r="S790" s="589"/>
      <c r="T790" s="589"/>
      <c r="U790" s="92"/>
      <c r="V790" s="590"/>
      <c r="W790" s="590"/>
      <c r="X790" s="590"/>
      <c r="Y790" s="80"/>
      <c r="Z790" s="80"/>
      <c r="AA790" s="591" t="s">
        <v>17</v>
      </c>
      <c r="AB790" s="591"/>
      <c r="AC790" s="591"/>
      <c r="AD790" s="591"/>
      <c r="AE790" s="591"/>
      <c r="AF790" s="591"/>
      <c r="AH790" s="17"/>
    </row>
    <row r="791" spans="4:34" x14ac:dyDescent="0.25">
      <c r="D791" s="8"/>
      <c r="E791" s="629"/>
      <c r="F791" s="630"/>
      <c r="G791" s="631"/>
      <c r="H791" s="629"/>
      <c r="I791" s="630"/>
      <c r="J791" s="631"/>
      <c r="K791" s="629"/>
      <c r="L791" s="630"/>
      <c r="M791" s="631"/>
      <c r="N791" s="629"/>
      <c r="O791" s="630"/>
      <c r="P791" s="631"/>
      <c r="Q791" s="592"/>
      <c r="R791" s="593"/>
      <c r="S791" s="593"/>
      <c r="T791" s="594"/>
      <c r="U791" s="77"/>
      <c r="V791" s="595"/>
      <c r="W791" s="596"/>
      <c r="X791" s="597"/>
      <c r="Y791" s="97"/>
      <c r="Z791" s="15"/>
      <c r="AA791" s="592">
        <f>E791+H791+K791+N791</f>
        <v>0</v>
      </c>
      <c r="AB791" s="593"/>
      <c r="AC791" s="593"/>
      <c r="AD791" s="593"/>
      <c r="AE791" s="593"/>
      <c r="AF791" s="594"/>
      <c r="AH791" s="17"/>
    </row>
    <row r="792" spans="4:34" x14ac:dyDescent="0.25"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21"/>
      <c r="R792" s="821"/>
      <c r="S792" s="821"/>
      <c r="T792" s="821"/>
      <c r="U792" s="821"/>
      <c r="V792" s="821"/>
      <c r="W792" s="821"/>
      <c r="X792" s="821"/>
      <c r="Y792" s="821"/>
      <c r="Z792" s="822"/>
      <c r="AA792" s="592"/>
      <c r="AB792" s="593"/>
      <c r="AC792" s="593"/>
      <c r="AD792" s="593"/>
      <c r="AE792" s="593"/>
      <c r="AF792" s="594"/>
      <c r="AH792" s="17"/>
    </row>
    <row r="793" spans="4:34" ht="15.75" x14ac:dyDescent="0.25"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598" t="s">
        <v>18</v>
      </c>
      <c r="V793" s="598"/>
      <c r="W793" s="598"/>
      <c r="X793" s="598"/>
      <c r="Y793" s="598"/>
      <c r="Z793" s="599"/>
      <c r="AA793" s="600">
        <f>+X810-AA791</f>
        <v>143565391</v>
      </c>
      <c r="AB793" s="601"/>
      <c r="AC793" s="601"/>
      <c r="AD793" s="601"/>
      <c r="AE793" s="601"/>
      <c r="AF793" s="602"/>
      <c r="AH793" s="17"/>
    </row>
    <row r="794" spans="4:34" x14ac:dyDescent="0.25">
      <c r="D794" s="9"/>
      <c r="E794" s="9"/>
      <c r="F794" s="9"/>
      <c r="G794" s="9"/>
      <c r="H794" s="603" t="s">
        <v>19</v>
      </c>
      <c r="I794" s="603"/>
      <c r="J794" s="603"/>
      <c r="K794" s="603"/>
      <c r="L794" s="603"/>
      <c r="M794" s="603"/>
      <c r="N794" s="603"/>
      <c r="O794" s="603"/>
      <c r="P794" s="603"/>
      <c r="Q794" s="603"/>
      <c r="R794" s="603"/>
      <c r="S794" s="603"/>
      <c r="T794" s="603"/>
      <c r="U794" s="603"/>
      <c r="V794" s="603"/>
      <c r="W794" s="603"/>
      <c r="X794" s="604"/>
      <c r="Y794" s="604"/>
      <c r="Z794" s="604"/>
      <c r="AA794" s="604"/>
      <c r="AB794" s="604"/>
      <c r="AC794" s="604"/>
      <c r="AD794" s="604"/>
      <c r="AE794" s="9"/>
      <c r="AF794" s="9"/>
      <c r="AH794" s="17"/>
    </row>
    <row r="795" spans="4:34" x14ac:dyDescent="0.25">
      <c r="D795" s="9"/>
      <c r="E795" s="9"/>
      <c r="F795" s="9"/>
      <c r="G795" s="9"/>
      <c r="H795" s="605" t="s">
        <v>20</v>
      </c>
      <c r="I795" s="606"/>
      <c r="J795" s="605" t="s">
        <v>21</v>
      </c>
      <c r="K795" s="606"/>
      <c r="L795" s="605" t="s">
        <v>22</v>
      </c>
      <c r="M795" s="606"/>
      <c r="N795" s="605" t="s">
        <v>23</v>
      </c>
      <c r="O795" s="606"/>
      <c r="P795" s="605" t="s">
        <v>24</v>
      </c>
      <c r="Q795" s="606"/>
      <c r="R795" s="605" t="s">
        <v>25</v>
      </c>
      <c r="S795" s="606"/>
      <c r="T795" s="607" t="s">
        <v>26</v>
      </c>
      <c r="U795" s="608"/>
      <c r="V795" s="607"/>
      <c r="W795" s="608"/>
      <c r="X795" s="609" t="s">
        <v>27</v>
      </c>
      <c r="Y795" s="610"/>
      <c r="Z795" s="610"/>
      <c r="AA795" s="610"/>
      <c r="AB795" s="610"/>
      <c r="AC795" s="610"/>
      <c r="AD795" s="611"/>
      <c r="AE795" s="16"/>
      <c r="AF795" s="16"/>
      <c r="AH795" s="17"/>
    </row>
    <row r="796" spans="4:34" ht="15.75" x14ac:dyDescent="0.25">
      <c r="D796" s="69"/>
      <c r="E796" s="69"/>
      <c r="F796" s="69"/>
      <c r="G796" s="70"/>
      <c r="H796" s="562"/>
      <c r="I796" s="563"/>
      <c r="J796" s="562"/>
      <c r="K796" s="563"/>
      <c r="L796" s="562"/>
      <c r="M796" s="563"/>
      <c r="N796" s="562" t="s">
        <v>61</v>
      </c>
      <c r="O796" s="563"/>
      <c r="P796" s="562" t="s">
        <v>43</v>
      </c>
      <c r="Q796" s="563"/>
      <c r="R796" s="562" t="s">
        <v>48</v>
      </c>
      <c r="S796" s="563"/>
      <c r="T796" s="562" t="s">
        <v>28</v>
      </c>
      <c r="U796" s="563"/>
      <c r="V796" s="562"/>
      <c r="W796" s="563"/>
      <c r="X796" s="580">
        <v>143565391</v>
      </c>
      <c r="Y796" s="581"/>
      <c r="Z796" s="581"/>
      <c r="AA796" s="581"/>
      <c r="AB796" s="581"/>
      <c r="AC796" s="581"/>
      <c r="AD796" s="582"/>
      <c r="AE796" s="16"/>
      <c r="AF796" s="36"/>
      <c r="AG796" s="36"/>
      <c r="AH796" s="36"/>
    </row>
    <row r="797" spans="4:34" ht="15.75" x14ac:dyDescent="0.25">
      <c r="D797" s="69"/>
      <c r="E797" s="69"/>
      <c r="F797" s="69"/>
      <c r="G797" s="70"/>
      <c r="H797" s="562"/>
      <c r="I797" s="563"/>
      <c r="J797" s="562"/>
      <c r="K797" s="563"/>
      <c r="L797" s="562"/>
      <c r="M797" s="563"/>
      <c r="N797" s="562"/>
      <c r="O797" s="563"/>
      <c r="P797" s="562"/>
      <c r="Q797" s="563"/>
      <c r="R797" s="562"/>
      <c r="S797" s="563"/>
      <c r="T797" s="562"/>
      <c r="U797" s="563"/>
      <c r="V797" s="562"/>
      <c r="W797" s="563"/>
      <c r="X797" s="580"/>
      <c r="Y797" s="581"/>
      <c r="Z797" s="581"/>
      <c r="AA797" s="581"/>
      <c r="AB797" s="581"/>
      <c r="AC797" s="581"/>
      <c r="AD797" s="582"/>
      <c r="AE797" s="16"/>
      <c r="AF797" s="36"/>
      <c r="AG797" s="36"/>
      <c r="AH797" s="36"/>
    </row>
    <row r="798" spans="4:34" ht="15.75" x14ac:dyDescent="0.25">
      <c r="D798" s="69"/>
      <c r="E798" s="69"/>
      <c r="F798" s="69"/>
      <c r="G798" s="70"/>
      <c r="H798" s="562"/>
      <c r="I798" s="563"/>
      <c r="J798" s="562"/>
      <c r="K798" s="563"/>
      <c r="L798" s="562"/>
      <c r="M798" s="563"/>
      <c r="N798" s="562"/>
      <c r="O798" s="563"/>
      <c r="P798" s="562"/>
      <c r="Q798" s="563"/>
      <c r="R798" s="562"/>
      <c r="S798" s="563"/>
      <c r="T798" s="562"/>
      <c r="U798" s="563"/>
      <c r="V798" s="562"/>
      <c r="W798" s="563"/>
      <c r="X798" s="580"/>
      <c r="Y798" s="581"/>
      <c r="Z798" s="581"/>
      <c r="AA798" s="581"/>
      <c r="AB798" s="581"/>
      <c r="AC798" s="581"/>
      <c r="AD798" s="582"/>
      <c r="AE798" s="16"/>
      <c r="AF798" s="16"/>
      <c r="AG798" s="71"/>
      <c r="AH798" s="68"/>
    </row>
    <row r="799" spans="4:34" ht="15.75" x14ac:dyDescent="0.25">
      <c r="D799" s="69"/>
      <c r="E799" s="69"/>
      <c r="F799" s="69"/>
      <c r="G799" s="70"/>
      <c r="H799" s="562"/>
      <c r="I799" s="563"/>
      <c r="J799" s="562"/>
      <c r="K799" s="563"/>
      <c r="L799" s="562"/>
      <c r="M799" s="563"/>
      <c r="N799" s="562"/>
      <c r="O799" s="563"/>
      <c r="P799" s="562"/>
      <c r="Q799" s="563"/>
      <c r="R799" s="562"/>
      <c r="S799" s="563"/>
      <c r="T799" s="562"/>
      <c r="U799" s="563"/>
      <c r="V799" s="562"/>
      <c r="W799" s="563"/>
      <c r="X799" s="580"/>
      <c r="Y799" s="581"/>
      <c r="Z799" s="581"/>
      <c r="AA799" s="581"/>
      <c r="AB799" s="581"/>
      <c r="AC799" s="581"/>
      <c r="AD799" s="582"/>
      <c r="AE799" s="16"/>
      <c r="AF799" s="16"/>
      <c r="AG799" s="71"/>
      <c r="AH799" s="68"/>
    </row>
    <row r="800" spans="4:34" ht="15.75" x14ac:dyDescent="0.25">
      <c r="D800" s="621"/>
      <c r="E800" s="621"/>
      <c r="F800" s="621"/>
      <c r="G800" s="823"/>
      <c r="H800" s="562"/>
      <c r="I800" s="563"/>
      <c r="J800" s="562"/>
      <c r="K800" s="563"/>
      <c r="L800" s="562"/>
      <c r="M800" s="563"/>
      <c r="N800" s="562"/>
      <c r="O800" s="563"/>
      <c r="P800" s="562"/>
      <c r="Q800" s="563"/>
      <c r="R800" s="562"/>
      <c r="S800" s="563"/>
      <c r="T800" s="562"/>
      <c r="U800" s="563"/>
      <c r="V800" s="562"/>
      <c r="W800" s="563"/>
      <c r="X800" s="580"/>
      <c r="Y800" s="581"/>
      <c r="Z800" s="581"/>
      <c r="AA800" s="581"/>
      <c r="AB800" s="581"/>
      <c r="AC800" s="581"/>
      <c r="AD800" s="582"/>
      <c r="AE800" s="16"/>
      <c r="AF800" s="16"/>
      <c r="AG800" s="71"/>
      <c r="AH800" s="68"/>
    </row>
    <row r="801" spans="4:34" ht="15.75" x14ac:dyDescent="0.25">
      <c r="D801" s="621"/>
      <c r="E801" s="621"/>
      <c r="F801" s="621"/>
      <c r="G801" s="823"/>
      <c r="H801" s="562"/>
      <c r="I801" s="563"/>
      <c r="J801" s="562"/>
      <c r="K801" s="563"/>
      <c r="L801" s="562"/>
      <c r="M801" s="563"/>
      <c r="N801" s="562"/>
      <c r="O801" s="563"/>
      <c r="P801" s="562"/>
      <c r="Q801" s="563"/>
      <c r="R801" s="562"/>
      <c r="S801" s="563"/>
      <c r="T801" s="562"/>
      <c r="U801" s="563"/>
      <c r="V801" s="562"/>
      <c r="W801" s="563"/>
      <c r="X801" s="580"/>
      <c r="Y801" s="581"/>
      <c r="Z801" s="581"/>
      <c r="AA801" s="581"/>
      <c r="AB801" s="581"/>
      <c r="AC801" s="581"/>
      <c r="AD801" s="582"/>
      <c r="AE801" s="16"/>
      <c r="AF801" s="16"/>
      <c r="AG801" s="71"/>
      <c r="AH801" s="68"/>
    </row>
    <row r="802" spans="4:34" ht="15.75" x14ac:dyDescent="0.25">
      <c r="D802" s="621"/>
      <c r="E802" s="621"/>
      <c r="F802" s="621"/>
      <c r="G802" s="823"/>
      <c r="H802" s="529"/>
      <c r="I802" s="530"/>
      <c r="J802" s="529"/>
      <c r="K802" s="530"/>
      <c r="L802" s="529"/>
      <c r="M802" s="530"/>
      <c r="N802" s="562"/>
      <c r="O802" s="563"/>
      <c r="P802" s="562"/>
      <c r="Q802" s="563"/>
      <c r="R802" s="562"/>
      <c r="S802" s="563"/>
      <c r="T802" s="562"/>
      <c r="U802" s="563"/>
      <c r="V802" s="562"/>
      <c r="W802" s="563"/>
      <c r="X802" s="580"/>
      <c r="Y802" s="581"/>
      <c r="Z802" s="581"/>
      <c r="AA802" s="581"/>
      <c r="AB802" s="581"/>
      <c r="AC802" s="581"/>
      <c r="AD802" s="582"/>
      <c r="AE802" s="16"/>
      <c r="AF802" s="16"/>
      <c r="AG802" s="71"/>
      <c r="AH802" s="68"/>
    </row>
    <row r="803" spans="4:34" ht="15.75" x14ac:dyDescent="0.25">
      <c r="D803" s="9"/>
      <c r="E803" s="9"/>
      <c r="F803" s="9"/>
      <c r="G803" s="9"/>
      <c r="H803" s="562"/>
      <c r="I803" s="563"/>
      <c r="J803" s="562"/>
      <c r="K803" s="563"/>
      <c r="L803" s="562"/>
      <c r="M803" s="563"/>
      <c r="N803" s="562"/>
      <c r="O803" s="563"/>
      <c r="P803" s="562"/>
      <c r="Q803" s="563"/>
      <c r="R803" s="562"/>
      <c r="S803" s="563"/>
      <c r="T803" s="562"/>
      <c r="U803" s="563"/>
      <c r="V803" s="562"/>
      <c r="W803" s="563"/>
      <c r="X803" s="580"/>
      <c r="Y803" s="581"/>
      <c r="Z803" s="581"/>
      <c r="AA803" s="581"/>
      <c r="AB803" s="581"/>
      <c r="AC803" s="581"/>
      <c r="AD803" s="582"/>
      <c r="AE803" s="16"/>
      <c r="AF803" s="16"/>
      <c r="AG803" s="71"/>
      <c r="AH803" s="68"/>
    </row>
    <row r="804" spans="4:34" ht="15.75" x14ac:dyDescent="0.25">
      <c r="D804" s="9"/>
      <c r="E804" s="9"/>
      <c r="F804" s="9"/>
      <c r="G804" s="9"/>
      <c r="H804" s="562"/>
      <c r="I804" s="563"/>
      <c r="J804" s="562"/>
      <c r="K804" s="563"/>
      <c r="L804" s="529"/>
      <c r="M804" s="650"/>
      <c r="N804" s="562"/>
      <c r="O804" s="563"/>
      <c r="P804" s="562"/>
      <c r="Q804" s="563"/>
      <c r="R804" s="562"/>
      <c r="S804" s="563"/>
      <c r="T804" s="562"/>
      <c r="U804" s="563"/>
      <c r="V804" s="562"/>
      <c r="W804" s="563"/>
      <c r="X804" s="580"/>
      <c r="Y804" s="581"/>
      <c r="Z804" s="581"/>
      <c r="AA804" s="581"/>
      <c r="AB804" s="581"/>
      <c r="AC804" s="581"/>
      <c r="AD804" s="582"/>
      <c r="AE804" s="16"/>
      <c r="AF804" s="16"/>
      <c r="AG804" s="71"/>
      <c r="AH804" s="68"/>
    </row>
    <row r="805" spans="4:34" ht="15.75" x14ac:dyDescent="0.25">
      <c r="D805" s="9"/>
      <c r="E805" s="9"/>
      <c r="F805" s="9"/>
      <c r="G805" s="9"/>
      <c r="H805" s="529"/>
      <c r="I805" s="530"/>
      <c r="J805" s="529"/>
      <c r="K805" s="530"/>
      <c r="L805" s="529"/>
      <c r="M805" s="650"/>
      <c r="N805" s="562"/>
      <c r="O805" s="563"/>
      <c r="P805" s="765"/>
      <c r="Q805" s="766"/>
      <c r="R805" s="765"/>
      <c r="S805" s="766"/>
      <c r="T805" s="765"/>
      <c r="U805" s="766"/>
      <c r="V805" s="562"/>
      <c r="W805" s="563"/>
      <c r="X805" s="580"/>
      <c r="Y805" s="581"/>
      <c r="Z805" s="581"/>
      <c r="AA805" s="581"/>
      <c r="AB805" s="581"/>
      <c r="AC805" s="581"/>
      <c r="AD805" s="582"/>
      <c r="AE805" s="16"/>
      <c r="AF805" s="16"/>
      <c r="AG805" s="71"/>
      <c r="AH805" s="68"/>
    </row>
    <row r="806" spans="4:34" ht="15.75" x14ac:dyDescent="0.25">
      <c r="D806" s="9"/>
      <c r="E806" s="9"/>
      <c r="F806" s="9"/>
      <c r="G806" s="9"/>
      <c r="H806" s="81"/>
      <c r="I806" s="82"/>
      <c r="J806" s="81"/>
      <c r="K806" s="82"/>
      <c r="L806" s="81"/>
      <c r="M806" s="93"/>
      <c r="N806" s="562"/>
      <c r="O806" s="563"/>
      <c r="P806" s="765"/>
      <c r="Q806" s="766"/>
      <c r="R806" s="765"/>
      <c r="S806" s="766"/>
      <c r="T806" s="765"/>
      <c r="U806" s="766"/>
      <c r="V806" s="83"/>
      <c r="W806" s="84"/>
      <c r="X806" s="580"/>
      <c r="Y806" s="581"/>
      <c r="Z806" s="581"/>
      <c r="AA806" s="581"/>
      <c r="AB806" s="581"/>
      <c r="AC806" s="581"/>
      <c r="AD806" s="582"/>
      <c r="AE806" s="16"/>
      <c r="AF806" s="16"/>
      <c r="AG806" s="71"/>
      <c r="AH806" s="68"/>
    </row>
    <row r="807" spans="4:34" ht="15.75" x14ac:dyDescent="0.25">
      <c r="D807" s="9"/>
      <c r="E807" s="9"/>
      <c r="F807" s="9"/>
      <c r="G807" s="9"/>
      <c r="H807" s="529"/>
      <c r="I807" s="530"/>
      <c r="J807" s="529"/>
      <c r="K807" s="530"/>
      <c r="L807" s="529"/>
      <c r="M807" s="530"/>
      <c r="N807" s="562"/>
      <c r="O807" s="767"/>
      <c r="P807" s="768"/>
      <c r="Q807" s="769"/>
      <c r="R807" s="768"/>
      <c r="S807" s="769"/>
      <c r="T807" s="768"/>
      <c r="U807" s="769"/>
      <c r="V807" s="83"/>
      <c r="W807" s="84"/>
      <c r="X807" s="812"/>
      <c r="Y807" s="673"/>
      <c r="Z807" s="673"/>
      <c r="AA807" s="673"/>
      <c r="AB807" s="673"/>
      <c r="AC807" s="673"/>
      <c r="AD807" s="813"/>
      <c r="AE807" s="16"/>
      <c r="AF807" s="16"/>
      <c r="AG807" s="71"/>
      <c r="AH807" s="68"/>
    </row>
    <row r="808" spans="4:34" ht="15.75" x14ac:dyDescent="0.25">
      <c r="D808" s="9"/>
      <c r="E808" s="9"/>
      <c r="F808" s="9"/>
      <c r="G808" s="9"/>
      <c r="H808" s="529"/>
      <c r="I808" s="530"/>
      <c r="J808" s="529"/>
      <c r="K808" s="530"/>
      <c r="L808" s="529"/>
      <c r="M808" s="530"/>
      <c r="N808" s="562"/>
      <c r="O808" s="767"/>
      <c r="P808" s="768"/>
      <c r="Q808" s="769"/>
      <c r="R808" s="768"/>
      <c r="S808" s="769"/>
      <c r="T808" s="768"/>
      <c r="U808" s="769"/>
      <c r="V808" s="83"/>
      <c r="W808" s="84"/>
      <c r="X808" s="812"/>
      <c r="Y808" s="673"/>
      <c r="Z808" s="673"/>
      <c r="AA808" s="673"/>
      <c r="AB808" s="673"/>
      <c r="AC808" s="673"/>
      <c r="AD808" s="813"/>
      <c r="AE808" s="16"/>
      <c r="AF808" s="16"/>
      <c r="AG808" s="71"/>
      <c r="AH808" s="68"/>
    </row>
    <row r="809" spans="4:34" ht="15.75" x14ac:dyDescent="0.25">
      <c r="D809" s="9"/>
      <c r="E809" s="9"/>
      <c r="F809" s="9"/>
      <c r="G809" s="9"/>
      <c r="H809" s="529"/>
      <c r="I809" s="530"/>
      <c r="J809" s="529"/>
      <c r="K809" s="530"/>
      <c r="L809" s="529"/>
      <c r="M809" s="530"/>
      <c r="N809" s="562"/>
      <c r="O809" s="767"/>
      <c r="P809" s="768"/>
      <c r="Q809" s="769"/>
      <c r="R809" s="768"/>
      <c r="S809" s="769"/>
      <c r="T809" s="768"/>
      <c r="U809" s="769"/>
      <c r="V809" s="83"/>
      <c r="W809" s="84"/>
      <c r="X809" s="812"/>
      <c r="Y809" s="673"/>
      <c r="Z809" s="673"/>
      <c r="AA809" s="673"/>
      <c r="AB809" s="673"/>
      <c r="AC809" s="673"/>
      <c r="AD809" s="813"/>
      <c r="AE809" s="16"/>
      <c r="AF809" s="16"/>
      <c r="AH809" s="17"/>
    </row>
    <row r="810" spans="4:34" ht="16.5" thickBot="1" x14ac:dyDescent="0.3">
      <c r="D810" s="9"/>
      <c r="E810" s="9"/>
      <c r="F810" s="9"/>
      <c r="G810" s="9"/>
      <c r="H810" s="685"/>
      <c r="I810" s="686"/>
      <c r="J810" s="685"/>
      <c r="K810" s="686"/>
      <c r="L810" s="685"/>
      <c r="M810" s="686"/>
      <c r="N810" s="685"/>
      <c r="O810" s="686"/>
      <c r="P810" s="685"/>
      <c r="Q810" s="686"/>
      <c r="R810" s="685"/>
      <c r="S810" s="686"/>
      <c r="T810" s="687" t="s">
        <v>29</v>
      </c>
      <c r="U810" s="688"/>
      <c r="V810" s="688"/>
      <c r="W810" s="814"/>
      <c r="X810" s="815">
        <f>SUM(X796:AD809)</f>
        <v>143565391</v>
      </c>
      <c r="Y810" s="816"/>
      <c r="Z810" s="816"/>
      <c r="AA810" s="816"/>
      <c r="AB810" s="816"/>
      <c r="AC810" s="816"/>
      <c r="AD810" s="817"/>
      <c r="AE810" s="9"/>
      <c r="AF810" s="818"/>
      <c r="AG810" s="818"/>
      <c r="AH810" s="818"/>
    </row>
    <row r="811" spans="4:34" ht="16.5" thickBot="1" x14ac:dyDescent="0.3">
      <c r="D811" s="8"/>
      <c r="E811" s="9"/>
      <c r="F811" s="9"/>
      <c r="G811" s="9"/>
      <c r="H811" s="9"/>
      <c r="I811" s="799"/>
      <c r="J811" s="799"/>
      <c r="K811" s="799"/>
      <c r="L811" s="799"/>
      <c r="M811" s="799"/>
      <c r="N811" s="799"/>
      <c r="O811" s="799"/>
      <c r="P811" s="799"/>
      <c r="Q811" s="799"/>
      <c r="R811" s="799"/>
      <c r="S811" s="799"/>
      <c r="T811" s="799"/>
      <c r="U811" s="799"/>
      <c r="V811" s="799"/>
      <c r="W811" s="799"/>
      <c r="X811" s="799"/>
      <c r="Y811" s="819"/>
      <c r="Z811" s="819"/>
      <c r="AA811" s="819"/>
      <c r="AB811" s="819"/>
      <c r="AC811" s="819"/>
      <c r="AD811" s="819"/>
      <c r="AE811" s="819"/>
      <c r="AF811" s="16"/>
      <c r="AG811" s="16"/>
      <c r="AH811" s="17"/>
    </row>
    <row r="812" spans="4:34" ht="16.5" thickBot="1" x14ac:dyDescent="0.3">
      <c r="D812" s="8"/>
      <c r="E812" s="9"/>
      <c r="F812" s="9"/>
      <c r="G812" s="9"/>
      <c r="H812" s="689" t="s">
        <v>30</v>
      </c>
      <c r="I812" s="690"/>
      <c r="J812" s="690"/>
      <c r="K812" s="690"/>
      <c r="L812" s="690"/>
      <c r="M812" s="690"/>
      <c r="N812" s="690"/>
      <c r="O812" s="690"/>
      <c r="P812" s="690"/>
      <c r="Q812" s="690"/>
      <c r="R812" s="690"/>
      <c r="S812" s="691"/>
      <c r="T812" s="43"/>
      <c r="U812" s="544" t="s">
        <v>31</v>
      </c>
      <c r="V812" s="545"/>
      <c r="W812" s="545"/>
      <c r="X812" s="545"/>
      <c r="Y812" s="545"/>
      <c r="Z812" s="545"/>
      <c r="AA812" s="545"/>
      <c r="AB812" s="545"/>
      <c r="AC812" s="545"/>
      <c r="AD812" s="545"/>
      <c r="AE812" s="545"/>
      <c r="AF812" s="546"/>
      <c r="AG812" s="16"/>
    </row>
    <row r="813" spans="4:34" x14ac:dyDescent="0.25">
      <c r="D813" s="8"/>
      <c r="E813" s="9"/>
      <c r="F813" s="9"/>
      <c r="G813" s="9"/>
      <c r="H813" s="547"/>
      <c r="I813" s="548"/>
      <c r="J813" s="548"/>
      <c r="K813" s="548"/>
      <c r="L813" s="548"/>
      <c r="M813" s="548"/>
      <c r="N813" s="548"/>
      <c r="O813" s="548"/>
      <c r="P813" s="548"/>
      <c r="Q813" s="548"/>
      <c r="R813" s="548"/>
      <c r="S813" s="549"/>
      <c r="T813" s="9"/>
      <c r="U813" s="795"/>
      <c r="V813" s="796"/>
      <c r="W813" s="796"/>
      <c r="X813" s="796"/>
      <c r="Y813" s="796"/>
      <c r="Z813" s="796"/>
      <c r="AA813" s="796"/>
      <c r="AB813" s="796"/>
      <c r="AC813" s="796"/>
      <c r="AD813" s="796"/>
      <c r="AE813" s="796"/>
      <c r="AF813" s="797"/>
      <c r="AG813" s="16"/>
    </row>
    <row r="814" spans="4:34" x14ac:dyDescent="0.25">
      <c r="D814" s="8"/>
      <c r="E814" s="9"/>
      <c r="F814" s="9"/>
      <c r="G814" s="9"/>
      <c r="H814" s="550"/>
      <c r="I814" s="551"/>
      <c r="J814" s="551"/>
      <c r="K814" s="551"/>
      <c r="L814" s="551"/>
      <c r="M814" s="551"/>
      <c r="N814" s="551"/>
      <c r="O814" s="551"/>
      <c r="P814" s="551"/>
      <c r="Q814" s="551"/>
      <c r="R814" s="551"/>
      <c r="S814" s="552"/>
      <c r="T814" s="9"/>
      <c r="U814" s="798"/>
      <c r="V814" s="799"/>
      <c r="W814" s="799"/>
      <c r="X814" s="799"/>
      <c r="Y814" s="799"/>
      <c r="Z814" s="799"/>
      <c r="AA814" s="799"/>
      <c r="AB814" s="799"/>
      <c r="AC814" s="799"/>
      <c r="AD814" s="799"/>
      <c r="AE814" s="799"/>
      <c r="AF814" s="800"/>
      <c r="AG814" s="16"/>
    </row>
    <row r="815" spans="4:34" ht="15.75" thickBot="1" x14ac:dyDescent="0.3">
      <c r="D815" s="8"/>
      <c r="E815" s="9"/>
      <c r="F815" s="9"/>
      <c r="G815" s="9"/>
      <c r="H815" s="553"/>
      <c r="I815" s="554"/>
      <c r="J815" s="554"/>
      <c r="K815" s="554"/>
      <c r="L815" s="554"/>
      <c r="M815" s="554"/>
      <c r="N815" s="554"/>
      <c r="O815" s="554"/>
      <c r="P815" s="554"/>
      <c r="Q815" s="554"/>
      <c r="R815" s="554"/>
      <c r="S815" s="555"/>
      <c r="T815" s="9"/>
      <c r="U815" s="801"/>
      <c r="V815" s="802"/>
      <c r="W815" s="802"/>
      <c r="X815" s="802"/>
      <c r="Y815" s="802"/>
      <c r="Z815" s="802"/>
      <c r="AA815" s="802"/>
      <c r="AB815" s="802"/>
      <c r="AC815" s="802"/>
      <c r="AD815" s="802"/>
      <c r="AE815" s="802"/>
      <c r="AF815" s="803"/>
      <c r="AG815" s="16"/>
    </row>
    <row r="816" spans="4:34" ht="16.5" thickBot="1" x14ac:dyDescent="0.3">
      <c r="D816" s="8"/>
      <c r="E816" s="9"/>
      <c r="F816" s="9"/>
      <c r="G816" s="9"/>
      <c r="H816" s="517" t="s">
        <v>32</v>
      </c>
      <c r="I816" s="518"/>
      <c r="J816" s="518"/>
      <c r="K816" s="804">
        <v>44183</v>
      </c>
      <c r="L816" s="805"/>
      <c r="M816" s="805"/>
      <c r="N816" s="805"/>
      <c r="O816" s="805"/>
      <c r="P816" s="805"/>
      <c r="Q816" s="805"/>
      <c r="R816" s="805"/>
      <c r="S816" s="806"/>
      <c r="T816" s="9"/>
      <c r="U816" s="807" t="s">
        <v>32</v>
      </c>
      <c r="V816" s="808"/>
      <c r="W816" s="808"/>
      <c r="X816" s="809"/>
      <c r="Y816" s="810"/>
      <c r="Z816" s="810"/>
      <c r="AA816" s="810"/>
      <c r="AB816" s="810"/>
      <c r="AC816" s="810"/>
      <c r="AD816" s="810"/>
      <c r="AE816" s="810"/>
      <c r="AF816" s="811"/>
      <c r="AG816" s="16"/>
    </row>
    <row r="817" spans="4:34" ht="15.75" thickBot="1" x14ac:dyDescent="0.3">
      <c r="D817" s="8"/>
      <c r="E817" s="9"/>
      <c r="F817" s="9"/>
      <c r="G817" s="9"/>
      <c r="H817" s="523" t="s">
        <v>33</v>
      </c>
      <c r="I817" s="524"/>
      <c r="J817" s="524"/>
      <c r="K817" s="524"/>
      <c r="L817" s="524"/>
      <c r="M817" s="524"/>
      <c r="N817" s="524"/>
      <c r="O817" s="524"/>
      <c r="P817" s="524"/>
      <c r="Q817" s="524"/>
      <c r="R817" s="524"/>
      <c r="S817" s="525"/>
      <c r="T817" s="22"/>
      <c r="U817" s="523" t="s">
        <v>34</v>
      </c>
      <c r="V817" s="524"/>
      <c r="W817" s="524"/>
      <c r="X817" s="524"/>
      <c r="Y817" s="524"/>
      <c r="Z817" s="524"/>
      <c r="AA817" s="524"/>
      <c r="AB817" s="524"/>
      <c r="AC817" s="524"/>
      <c r="AD817" s="524"/>
      <c r="AE817" s="524"/>
      <c r="AF817" s="525"/>
      <c r="AG817" s="16"/>
    </row>
    <row r="818" spans="4:34" x14ac:dyDescent="0.25">
      <c r="D818" s="8"/>
      <c r="E818" s="9"/>
      <c r="F818" s="9"/>
      <c r="G818" s="9"/>
      <c r="H818" s="547"/>
      <c r="I818" s="548"/>
      <c r="J818" s="548"/>
      <c r="K818" s="548"/>
      <c r="L818" s="548"/>
      <c r="M818" s="548"/>
      <c r="N818" s="548"/>
      <c r="O818" s="548"/>
      <c r="P818" s="548"/>
      <c r="Q818" s="548"/>
      <c r="R818" s="548"/>
      <c r="S818" s="549"/>
      <c r="T818" s="80"/>
      <c r="U818" s="547"/>
      <c r="V818" s="548"/>
      <c r="W818" s="548"/>
      <c r="X818" s="548"/>
      <c r="Y818" s="548"/>
      <c r="Z818" s="548"/>
      <c r="AA818" s="548"/>
      <c r="AB818" s="548"/>
      <c r="AC818" s="548"/>
      <c r="AD818" s="548"/>
      <c r="AE818" s="548"/>
      <c r="AF818" s="549"/>
      <c r="AG818" s="16"/>
    </row>
    <row r="819" spans="4:34" x14ac:dyDescent="0.25">
      <c r="D819" s="8"/>
      <c r="E819" s="8"/>
      <c r="F819" s="8"/>
      <c r="G819" s="8"/>
      <c r="H819" s="550"/>
      <c r="I819" s="551"/>
      <c r="J819" s="551"/>
      <c r="K819" s="551"/>
      <c r="L819" s="551"/>
      <c r="M819" s="551"/>
      <c r="N819" s="551"/>
      <c r="O819" s="551"/>
      <c r="P819" s="551"/>
      <c r="Q819" s="551"/>
      <c r="R819" s="551"/>
      <c r="S819" s="552"/>
      <c r="T819" s="80"/>
      <c r="U819" s="550"/>
      <c r="V819" s="551"/>
      <c r="W819" s="551"/>
      <c r="X819" s="551"/>
      <c r="Y819" s="551"/>
      <c r="Z819" s="551"/>
      <c r="AA819" s="551"/>
      <c r="AB819" s="551"/>
      <c r="AC819" s="551"/>
      <c r="AD819" s="551"/>
      <c r="AE819" s="551"/>
      <c r="AF819" s="552"/>
      <c r="AG819" s="15"/>
    </row>
    <row r="820" spans="4:34" ht="15.75" thickBot="1" x14ac:dyDescent="0.3">
      <c r="D820" s="44"/>
      <c r="E820" s="8"/>
      <c r="F820" s="8"/>
      <c r="G820" s="8"/>
      <c r="H820" s="553"/>
      <c r="I820" s="554"/>
      <c r="J820" s="554"/>
      <c r="K820" s="554"/>
      <c r="L820" s="554"/>
      <c r="M820" s="554"/>
      <c r="N820" s="554"/>
      <c r="O820" s="554"/>
      <c r="P820" s="554"/>
      <c r="Q820" s="554"/>
      <c r="R820" s="554"/>
      <c r="S820" s="555"/>
      <c r="T820" s="80"/>
      <c r="U820" s="553"/>
      <c r="V820" s="554"/>
      <c r="W820" s="554"/>
      <c r="X820" s="554"/>
      <c r="Y820" s="554"/>
      <c r="Z820" s="554"/>
      <c r="AA820" s="554"/>
      <c r="AB820" s="554"/>
      <c r="AC820" s="554"/>
      <c r="AD820" s="554"/>
      <c r="AE820" s="554"/>
      <c r="AF820" s="555"/>
      <c r="AG820" s="15"/>
    </row>
    <row r="821" spans="4:34" ht="15.75" thickBot="1" x14ac:dyDescent="0.3">
      <c r="D821" s="90"/>
      <c r="E821" s="8"/>
      <c r="F821" s="8"/>
      <c r="G821" s="8"/>
      <c r="H821" s="517" t="s">
        <v>32</v>
      </c>
      <c r="I821" s="518"/>
      <c r="J821" s="576"/>
      <c r="K821" s="27"/>
      <c r="L821" s="28"/>
      <c r="M821" s="28"/>
      <c r="N821" s="28"/>
      <c r="O821" s="28"/>
      <c r="P821" s="28"/>
      <c r="Q821" s="28"/>
      <c r="R821" s="28"/>
      <c r="S821" s="45"/>
      <c r="T821" s="80"/>
      <c r="U821" s="517" t="s">
        <v>32</v>
      </c>
      <c r="V821" s="518"/>
      <c r="W821" s="576"/>
      <c r="X821" s="27"/>
      <c r="Y821" s="28"/>
      <c r="Z821" s="28"/>
      <c r="AA821" s="28"/>
      <c r="AB821" s="28"/>
      <c r="AC821" s="28"/>
      <c r="AD821" s="28"/>
      <c r="AE821" s="28"/>
      <c r="AF821" s="45"/>
      <c r="AG821" s="15"/>
    </row>
    <row r="822" spans="4:34" x14ac:dyDescent="0.25">
      <c r="D822" s="90"/>
      <c r="E822" s="8"/>
      <c r="F822" s="8"/>
      <c r="G822" s="8"/>
      <c r="H822" s="80"/>
      <c r="I822" s="80"/>
      <c r="J822" s="80"/>
      <c r="K822" s="8"/>
      <c r="L822" s="8"/>
      <c r="M822" s="8"/>
      <c r="N822" s="8"/>
      <c r="O822" s="8"/>
      <c r="P822" s="8"/>
      <c r="Q822" s="8"/>
      <c r="R822" s="8"/>
      <c r="S822" s="8"/>
      <c r="T822" s="80"/>
      <c r="U822" s="80"/>
      <c r="V822" s="80"/>
      <c r="W822" s="80"/>
      <c r="X822" s="8"/>
      <c r="Y822" s="8"/>
      <c r="Z822" s="8"/>
      <c r="AA822" s="8"/>
      <c r="AB822" s="8"/>
      <c r="AC822" s="8"/>
      <c r="AD822" s="8"/>
      <c r="AE822" s="8"/>
      <c r="AF822" s="8"/>
      <c r="AG822" s="15"/>
    </row>
    <row r="823" spans="4:34" x14ac:dyDescent="0.25">
      <c r="D823" s="820" t="s">
        <v>36</v>
      </c>
      <c r="E823" s="820"/>
      <c r="F823" s="820"/>
      <c r="G823" s="820"/>
      <c r="H823" s="820"/>
      <c r="I823" s="820"/>
      <c r="J823" s="820"/>
      <c r="K823" s="820"/>
      <c r="L823" s="820"/>
      <c r="M823" s="820"/>
      <c r="N823" s="44"/>
      <c r="O823" s="44"/>
      <c r="P823" s="44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68"/>
    </row>
    <row r="824" spans="4:34" x14ac:dyDescent="0.25">
      <c r="D824" s="620" t="s">
        <v>0</v>
      </c>
      <c r="E824" s="620"/>
      <c r="F824" s="620"/>
      <c r="G824" s="620"/>
      <c r="H824" s="620"/>
      <c r="I824" s="620"/>
      <c r="J824" s="620"/>
      <c r="K824" s="620"/>
      <c r="L824" s="620"/>
      <c r="M824" s="620"/>
      <c r="N824" s="29"/>
      <c r="O824" s="10"/>
      <c r="P824" s="156"/>
      <c r="Q824" s="156"/>
      <c r="R824" s="156"/>
      <c r="S824" s="156"/>
      <c r="T824" s="156"/>
      <c r="U824" s="156"/>
      <c r="V824" s="156"/>
      <c r="W824" s="9"/>
      <c r="X824" s="9"/>
      <c r="Y824" s="164"/>
      <c r="Z824" s="9"/>
      <c r="AA824" s="9"/>
      <c r="AB824" s="9"/>
      <c r="AC824" s="9"/>
      <c r="AD824" s="9"/>
      <c r="AE824" s="9"/>
      <c r="AF824" s="9"/>
      <c r="AH824" s="17"/>
    </row>
    <row r="825" spans="4:34" x14ac:dyDescent="0.25">
      <c r="D825" s="620" t="s">
        <v>1</v>
      </c>
      <c r="E825" s="620"/>
      <c r="F825" s="620"/>
      <c r="G825" s="620"/>
      <c r="H825" s="620"/>
      <c r="I825" s="620"/>
      <c r="J825" s="620"/>
      <c r="K825" s="620"/>
      <c r="L825" s="620"/>
      <c r="M825" s="620"/>
      <c r="N825" s="29"/>
      <c r="O825" s="10"/>
      <c r="P825" s="11"/>
      <c r="Q825" s="11"/>
      <c r="R825" s="164"/>
      <c r="S825" s="149"/>
      <c r="T825" s="149"/>
      <c r="U825" s="149"/>
      <c r="V825" s="583" t="s">
        <v>2</v>
      </c>
      <c r="W825" s="583"/>
      <c r="X825" s="583"/>
      <c r="Y825" s="12" t="s">
        <v>37</v>
      </c>
      <c r="Z825" s="161" t="s">
        <v>46</v>
      </c>
      <c r="AA825" s="621" t="s">
        <v>158</v>
      </c>
      <c r="AB825" s="621"/>
      <c r="AC825" s="621"/>
      <c r="AD825" s="161" t="s">
        <v>3</v>
      </c>
      <c r="AE825" s="622" t="s">
        <v>82</v>
      </c>
      <c r="AF825" s="622"/>
      <c r="AH825" s="17"/>
    </row>
    <row r="826" spans="4:34" x14ac:dyDescent="0.25">
      <c r="D826" s="620" t="s">
        <v>4</v>
      </c>
      <c r="E826" s="620"/>
      <c r="F826" s="620"/>
      <c r="G826" s="620"/>
      <c r="H826" s="620"/>
      <c r="I826" s="620"/>
      <c r="J826" s="620"/>
      <c r="K826" s="620"/>
      <c r="L826" s="620"/>
      <c r="M826" s="620"/>
      <c r="N826" s="29"/>
      <c r="O826" s="10"/>
      <c r="P826" s="156"/>
      <c r="Q826" s="161"/>
      <c r="R826" s="161"/>
      <c r="S826" s="161"/>
      <c r="T826" s="161"/>
      <c r="U826" s="161"/>
      <c r="V826" s="161"/>
      <c r="W826" s="161"/>
      <c r="X826" s="161"/>
      <c r="Y826" s="149"/>
      <c r="Z826" s="161"/>
      <c r="AA826" s="9"/>
      <c r="AB826" s="9"/>
      <c r="AC826" s="9"/>
      <c r="AD826" s="9"/>
      <c r="AE826" s="9"/>
      <c r="AF826" s="9"/>
      <c r="AH826" s="17"/>
    </row>
    <row r="827" spans="4:34" ht="15.75" x14ac:dyDescent="0.25">
      <c r="D827" s="623" t="s">
        <v>5</v>
      </c>
      <c r="E827" s="623"/>
      <c r="F827" s="623"/>
      <c r="G827" s="623"/>
      <c r="H827" s="623"/>
      <c r="I827" s="623"/>
      <c r="J827" s="623"/>
      <c r="K827" s="623"/>
      <c r="L827" s="623"/>
      <c r="M827" s="623"/>
      <c r="N827" s="623"/>
      <c r="O827" s="10"/>
      <c r="P827" s="156"/>
      <c r="Q827" s="156"/>
      <c r="R827" s="156"/>
      <c r="S827" s="156"/>
      <c r="T827" s="156"/>
      <c r="U827" s="156"/>
      <c r="V827" s="156"/>
      <c r="W827" s="9"/>
      <c r="X827" s="9"/>
      <c r="Y827" s="164"/>
      <c r="Z827" s="9"/>
      <c r="AA827" s="9"/>
      <c r="AB827" s="9"/>
      <c r="AC827" s="9"/>
      <c r="AD827" s="9"/>
      <c r="AE827" s="9"/>
      <c r="AF827" s="9"/>
      <c r="AH827" s="17"/>
    </row>
    <row r="828" spans="4:34" ht="18" x14ac:dyDescent="0.25">
      <c r="D828" s="633"/>
      <c r="E828" s="633"/>
      <c r="F828" s="633"/>
      <c r="G828" s="633"/>
      <c r="H828" s="633"/>
      <c r="I828" s="633"/>
      <c r="J828" s="633"/>
      <c r="K828" s="633"/>
      <c r="L828" s="633"/>
      <c r="M828" s="633"/>
      <c r="N828" s="633"/>
      <c r="O828" s="624" t="s">
        <v>6</v>
      </c>
      <c r="P828" s="624"/>
      <c r="Q828" s="624"/>
      <c r="R828" s="624"/>
      <c r="S828" s="624"/>
      <c r="T828" s="624"/>
      <c r="U828" s="624"/>
      <c r="V828" s="624"/>
      <c r="W828" s="624"/>
      <c r="X828" s="624"/>
      <c r="Y828" s="625" t="s">
        <v>162</v>
      </c>
      <c r="Z828" s="625"/>
      <c r="AA828" s="625"/>
      <c r="AB828" s="13"/>
      <c r="AC828" s="13"/>
      <c r="AD828" s="13"/>
      <c r="AE828" s="13"/>
      <c r="AF828" s="13"/>
      <c r="AH828" s="17"/>
    </row>
    <row r="829" spans="4:34" x14ac:dyDescent="0.25">
      <c r="D829" s="612"/>
      <c r="E829" s="612"/>
      <c r="F829" s="612"/>
      <c r="G829" s="612"/>
      <c r="H829" s="612"/>
      <c r="I829" s="612"/>
      <c r="J829" s="612"/>
      <c r="K829" s="612"/>
      <c r="L829" s="612"/>
      <c r="M829" s="612"/>
      <c r="N829" s="612"/>
      <c r="O829" s="14"/>
      <c r="P829" s="14"/>
      <c r="Q829" s="149"/>
      <c r="R829" s="149"/>
      <c r="S829" s="159"/>
      <c r="T829" s="11"/>
      <c r="U829" s="11"/>
      <c r="V829" s="9"/>
      <c r="W829" s="9"/>
      <c r="X829" s="9"/>
      <c r="Y829" s="164"/>
      <c r="Z829" s="9"/>
      <c r="AA829" s="9"/>
      <c r="AB829" s="9"/>
      <c r="AC829" s="9"/>
      <c r="AD829" s="9"/>
      <c r="AE829" s="9"/>
      <c r="AF829" s="9"/>
      <c r="AH829" s="17"/>
    </row>
    <row r="830" spans="4:34" ht="15.75" x14ac:dyDescent="0.25"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23"/>
      <c r="U830" s="23"/>
      <c r="V830" s="613" t="s">
        <v>7</v>
      </c>
      <c r="W830" s="613"/>
      <c r="X830" s="613"/>
      <c r="Y830" s="613"/>
      <c r="Z830" s="613"/>
      <c r="AA830" s="614">
        <f>+X859</f>
        <v>350350047.5</v>
      </c>
      <c r="AB830" s="614"/>
      <c r="AC830" s="614"/>
      <c r="AD830" s="614"/>
      <c r="AE830" s="614"/>
      <c r="AF830" s="614"/>
      <c r="AH830" s="17"/>
    </row>
    <row r="831" spans="4:34" x14ac:dyDescent="0.25">
      <c r="D831" s="615" t="s">
        <v>8</v>
      </c>
      <c r="E831" s="615"/>
      <c r="F831" s="615"/>
      <c r="G831" s="615"/>
      <c r="H831" s="615"/>
      <c r="I831" s="616" t="s">
        <v>9</v>
      </c>
      <c r="J831" s="616"/>
      <c r="K831" s="616"/>
      <c r="L831" s="616"/>
      <c r="M831" s="616"/>
      <c r="N831" s="616"/>
      <c r="O831" s="616"/>
      <c r="P831" s="616"/>
      <c r="Q831" s="616"/>
      <c r="R831" s="161"/>
      <c r="S831" s="161"/>
      <c r="T831" s="161"/>
      <c r="U831" s="161"/>
      <c r="V831" s="9"/>
      <c r="W831" s="9"/>
      <c r="X831" s="9"/>
      <c r="Y831" s="164"/>
      <c r="Z831" s="164"/>
      <c r="AA831" s="164"/>
      <c r="AB831" s="9"/>
      <c r="AC831" s="9"/>
      <c r="AD831" s="9"/>
      <c r="AE831" s="9"/>
      <c r="AF831" s="9"/>
      <c r="AH831" s="17"/>
    </row>
    <row r="832" spans="4:34" ht="18" x14ac:dyDescent="0.25">
      <c r="D832" s="617" t="s">
        <v>10</v>
      </c>
      <c r="E832" s="617"/>
      <c r="F832" s="617"/>
      <c r="G832" s="617"/>
      <c r="H832" s="617"/>
      <c r="I832" s="617"/>
      <c r="J832" s="617"/>
      <c r="K832" s="662" t="s">
        <v>163</v>
      </c>
      <c r="L832" s="662"/>
      <c r="M832" s="662"/>
      <c r="N832" s="662"/>
      <c r="O832" s="662"/>
      <c r="P832" s="662"/>
      <c r="Q832" s="662"/>
      <c r="R832" s="662"/>
      <c r="S832" s="662"/>
      <c r="T832" s="662"/>
      <c r="U832" s="662"/>
      <c r="V832" s="662"/>
      <c r="W832" s="662"/>
      <c r="X832" s="662"/>
      <c r="Y832" s="551" t="s">
        <v>11</v>
      </c>
      <c r="Z832" s="551"/>
      <c r="AA832" s="551"/>
      <c r="AB832" s="551"/>
      <c r="AC832" s="619">
        <v>4664190</v>
      </c>
      <c r="AD832" s="619"/>
      <c r="AE832" s="619"/>
      <c r="AF832" s="619"/>
      <c r="AH832" s="17"/>
    </row>
    <row r="833" spans="4:34" x14ac:dyDescent="0.25">
      <c r="D833" s="157"/>
      <c r="E833" s="617" t="s">
        <v>12</v>
      </c>
      <c r="F833" s="617"/>
      <c r="G833" s="617"/>
      <c r="H833" s="617"/>
      <c r="I833" s="617"/>
      <c r="J833" s="149"/>
      <c r="K833" s="149"/>
      <c r="L833" s="149"/>
      <c r="M833" s="149"/>
      <c r="N833" s="149"/>
      <c r="O833" s="149"/>
      <c r="P833" s="149"/>
      <c r="Q833" s="149"/>
      <c r="R833" s="149"/>
      <c r="S833" s="149"/>
      <c r="T833" s="149"/>
      <c r="U833" s="149"/>
      <c r="V833" s="149"/>
      <c r="W833" s="149"/>
      <c r="X833" s="149"/>
      <c r="Y833" s="149"/>
      <c r="Z833" s="149"/>
      <c r="AA833" s="149"/>
      <c r="AB833" s="149"/>
      <c r="AC833" s="158"/>
      <c r="AD833" s="158"/>
      <c r="AE833" s="158"/>
      <c r="AF833" s="158"/>
      <c r="AH833" s="17"/>
    </row>
    <row r="834" spans="4:34" ht="29.25" customHeight="1" x14ac:dyDescent="0.25">
      <c r="D834" s="583" t="s">
        <v>13</v>
      </c>
      <c r="E834" s="583"/>
      <c r="F834" s="583"/>
      <c r="G834" s="583"/>
      <c r="H834" s="583"/>
      <c r="I834" s="824" t="s">
        <v>164</v>
      </c>
      <c r="J834" s="824"/>
      <c r="K834" s="824"/>
      <c r="L834" s="824"/>
      <c r="M834" s="824"/>
      <c r="N834" s="824"/>
      <c r="O834" s="824"/>
      <c r="P834" s="824"/>
      <c r="Q834" s="824"/>
      <c r="R834" s="824"/>
      <c r="S834" s="824"/>
      <c r="T834" s="824"/>
      <c r="U834" s="824"/>
      <c r="V834" s="824"/>
      <c r="W834" s="824"/>
      <c r="X834" s="824"/>
      <c r="Y834" s="824"/>
      <c r="Z834" s="824"/>
      <c r="AA834" s="824"/>
      <c r="AB834" s="824"/>
      <c r="AC834" s="824"/>
      <c r="AD834" s="824"/>
      <c r="AE834" s="824"/>
      <c r="AF834" s="824"/>
      <c r="AG834" s="824"/>
      <c r="AH834" s="17"/>
    </row>
    <row r="835" spans="4:34" ht="15" customHeight="1" x14ac:dyDescent="0.25">
      <c r="D835" s="551" t="s">
        <v>14</v>
      </c>
      <c r="E835" s="551"/>
      <c r="F835" s="551"/>
      <c r="G835" s="551"/>
      <c r="H835" s="551"/>
      <c r="I835" s="825" t="s">
        <v>170</v>
      </c>
      <c r="J835" s="825"/>
      <c r="K835" s="825"/>
      <c r="L835" s="825"/>
      <c r="M835" s="825"/>
      <c r="N835" s="825"/>
      <c r="O835" s="825"/>
      <c r="P835" s="825"/>
      <c r="Q835" s="825"/>
      <c r="R835" s="825"/>
      <c r="S835" s="825"/>
      <c r="T835" s="825"/>
      <c r="U835" s="825"/>
      <c r="V835" s="825"/>
      <c r="W835" s="825"/>
      <c r="X835" s="825"/>
      <c r="Y835" s="825"/>
      <c r="Z835" s="825"/>
      <c r="AA835" s="825"/>
      <c r="AB835" s="825"/>
      <c r="AC835" s="825"/>
      <c r="AD835" s="825"/>
      <c r="AE835" s="825"/>
      <c r="AF835" s="825"/>
      <c r="AH835" s="17"/>
    </row>
    <row r="836" spans="4:34" x14ac:dyDescent="0.25">
      <c r="D836" s="157"/>
      <c r="E836" s="149"/>
      <c r="F836" s="149"/>
      <c r="G836" s="149"/>
      <c r="H836" s="149"/>
      <c r="I836" s="825"/>
      <c r="J836" s="825"/>
      <c r="K836" s="825"/>
      <c r="L836" s="825"/>
      <c r="M836" s="825"/>
      <c r="N836" s="825"/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H836" s="17"/>
    </row>
    <row r="837" spans="4:34" ht="15.75" x14ac:dyDescent="0.25">
      <c r="D837" s="156"/>
      <c r="E837" s="156"/>
      <c r="F837" s="156"/>
      <c r="G837" s="156"/>
      <c r="H837" s="156"/>
      <c r="I837" s="156"/>
      <c r="J837" s="156"/>
      <c r="K837" s="156"/>
      <c r="L837" s="574"/>
      <c r="M837" s="574"/>
      <c r="N837" s="574"/>
      <c r="O837" s="574"/>
      <c r="P837" s="574"/>
      <c r="Q837" s="574"/>
      <c r="R837" s="574"/>
      <c r="S837" s="574"/>
      <c r="T837" s="574"/>
      <c r="U837" s="574"/>
      <c r="V837" s="574"/>
      <c r="W837" s="574"/>
      <c r="X837" s="574"/>
      <c r="Y837" s="574"/>
      <c r="Z837" s="160"/>
      <c r="AA837" s="575"/>
      <c r="AB837" s="575"/>
      <c r="AC837" s="575"/>
      <c r="AD837" s="575"/>
      <c r="AE837" s="575"/>
      <c r="AF837" s="575"/>
      <c r="AH837" s="17"/>
    </row>
    <row r="838" spans="4:34" ht="15.75" x14ac:dyDescent="0.25">
      <c r="D838" s="586" t="s">
        <v>15</v>
      </c>
      <c r="E838" s="586"/>
      <c r="F838" s="586"/>
      <c r="G838" s="586"/>
      <c r="H838" s="586"/>
      <c r="I838" s="586"/>
      <c r="J838" s="586"/>
      <c r="K838" s="586"/>
      <c r="L838" s="586"/>
      <c r="M838" s="586"/>
      <c r="N838" s="586"/>
      <c r="O838" s="586"/>
      <c r="P838" s="586"/>
      <c r="Q838" s="586"/>
      <c r="R838" s="586"/>
      <c r="S838" s="586"/>
      <c r="T838" s="586"/>
      <c r="U838" s="586"/>
      <c r="V838" s="586"/>
      <c r="W838" s="586"/>
      <c r="X838" s="586"/>
      <c r="Y838" s="586"/>
      <c r="Z838" s="586"/>
      <c r="AA838" s="586"/>
      <c r="AB838" s="586"/>
      <c r="AC838" s="586"/>
      <c r="AD838" s="586"/>
      <c r="AE838" s="586"/>
      <c r="AF838" s="586"/>
      <c r="AH838" s="17"/>
    </row>
    <row r="839" spans="4:34" x14ac:dyDescent="0.25">
      <c r="D839" s="9"/>
      <c r="E839" s="587" t="s">
        <v>50</v>
      </c>
      <c r="F839" s="587"/>
      <c r="G839" s="587"/>
      <c r="H839" s="588" t="s">
        <v>51</v>
      </c>
      <c r="I839" s="588"/>
      <c r="J839" s="588"/>
      <c r="K839" s="587" t="s">
        <v>52</v>
      </c>
      <c r="L839" s="587"/>
      <c r="M839" s="587"/>
      <c r="N839" s="587" t="s">
        <v>53</v>
      </c>
      <c r="O839" s="587"/>
      <c r="P839" s="587"/>
      <c r="Q839" s="589"/>
      <c r="R839" s="589"/>
      <c r="S839" s="589"/>
      <c r="T839" s="589"/>
      <c r="U839" s="161"/>
      <c r="V839" s="590"/>
      <c r="W839" s="590"/>
      <c r="X839" s="590"/>
      <c r="Y839" s="149"/>
      <c r="Z839" s="149"/>
      <c r="AA839" s="591" t="s">
        <v>17</v>
      </c>
      <c r="AB839" s="591"/>
      <c r="AC839" s="591"/>
      <c r="AD839" s="591"/>
      <c r="AE839" s="591"/>
      <c r="AF839" s="591"/>
      <c r="AH839" s="17"/>
    </row>
    <row r="840" spans="4:34" x14ac:dyDescent="0.25">
      <c r="D840" s="164"/>
      <c r="E840" s="629"/>
      <c r="F840" s="630"/>
      <c r="G840" s="631"/>
      <c r="H840" s="629"/>
      <c r="I840" s="630"/>
      <c r="J840" s="631"/>
      <c r="K840" s="629"/>
      <c r="L840" s="630"/>
      <c r="M840" s="631"/>
      <c r="N840" s="629"/>
      <c r="O840" s="630"/>
      <c r="P840" s="631"/>
      <c r="Q840" s="592"/>
      <c r="R840" s="593"/>
      <c r="S840" s="593"/>
      <c r="T840" s="594"/>
      <c r="U840" s="100"/>
      <c r="V840" s="595"/>
      <c r="W840" s="596"/>
      <c r="X840" s="597"/>
      <c r="Y840" s="163"/>
      <c r="Z840" s="15"/>
      <c r="AA840" s="592">
        <f>E840+H840+K840+N840</f>
        <v>0</v>
      </c>
      <c r="AB840" s="593"/>
      <c r="AC840" s="593"/>
      <c r="AD840" s="593"/>
      <c r="AE840" s="593"/>
      <c r="AF840" s="594"/>
      <c r="AH840" s="17"/>
    </row>
    <row r="841" spans="4:34" x14ac:dyDescent="0.25">
      <c r="D841" s="159"/>
      <c r="E841" s="159"/>
      <c r="F841" s="159"/>
      <c r="G841" s="159"/>
      <c r="H841" s="159"/>
      <c r="I841" s="159"/>
      <c r="J841" s="159"/>
      <c r="K841" s="159"/>
      <c r="L841" s="159"/>
      <c r="M841" s="159"/>
      <c r="N841" s="159"/>
      <c r="O841" s="159"/>
      <c r="P841" s="159"/>
      <c r="Q841" s="821"/>
      <c r="R841" s="821"/>
      <c r="S841" s="821"/>
      <c r="T841" s="821"/>
      <c r="U841" s="821"/>
      <c r="V841" s="821"/>
      <c r="W841" s="821"/>
      <c r="X841" s="821"/>
      <c r="Y841" s="821"/>
      <c r="Z841" s="822"/>
      <c r="AA841" s="592"/>
      <c r="AB841" s="593"/>
      <c r="AC841" s="593"/>
      <c r="AD841" s="593"/>
      <c r="AE841" s="593"/>
      <c r="AF841" s="594"/>
      <c r="AH841" s="17"/>
    </row>
    <row r="842" spans="4:34" ht="15.75" x14ac:dyDescent="0.25">
      <c r="D842" s="159"/>
      <c r="E842" s="159"/>
      <c r="F842" s="159"/>
      <c r="G842" s="159"/>
      <c r="H842" s="159"/>
      <c r="I842" s="159"/>
      <c r="J842" s="159"/>
      <c r="K842" s="159"/>
      <c r="L842" s="159"/>
      <c r="M842" s="159"/>
      <c r="N842" s="159"/>
      <c r="O842" s="159"/>
      <c r="P842" s="159"/>
      <c r="Q842" s="159"/>
      <c r="R842" s="159"/>
      <c r="S842" s="159"/>
      <c r="T842" s="159"/>
      <c r="U842" s="598" t="s">
        <v>18</v>
      </c>
      <c r="V842" s="598"/>
      <c r="W842" s="598"/>
      <c r="X842" s="598"/>
      <c r="Y842" s="598"/>
      <c r="Z842" s="599"/>
      <c r="AA842" s="600">
        <f>+X859-AA840</f>
        <v>350350047.5</v>
      </c>
      <c r="AB842" s="601"/>
      <c r="AC842" s="601"/>
      <c r="AD842" s="601"/>
      <c r="AE842" s="601"/>
      <c r="AF842" s="602"/>
      <c r="AH842" s="17"/>
    </row>
    <row r="843" spans="4:34" x14ac:dyDescent="0.25">
      <c r="D843" s="9"/>
      <c r="E843" s="9"/>
      <c r="F843" s="9"/>
      <c r="G843" s="9"/>
      <c r="H843" s="603" t="s">
        <v>19</v>
      </c>
      <c r="I843" s="603"/>
      <c r="J843" s="603"/>
      <c r="K843" s="603"/>
      <c r="L843" s="603"/>
      <c r="M843" s="603"/>
      <c r="N843" s="603"/>
      <c r="O843" s="603"/>
      <c r="P843" s="603"/>
      <c r="Q843" s="603"/>
      <c r="R843" s="603"/>
      <c r="S843" s="603"/>
      <c r="T843" s="603"/>
      <c r="U843" s="603"/>
      <c r="V843" s="603"/>
      <c r="W843" s="603"/>
      <c r="X843" s="604"/>
      <c r="Y843" s="604"/>
      <c r="Z843" s="604"/>
      <c r="AA843" s="604"/>
      <c r="AB843" s="604"/>
      <c r="AC843" s="604"/>
      <c r="AD843" s="604"/>
      <c r="AE843" s="9"/>
      <c r="AF843" s="9"/>
      <c r="AH843" s="17"/>
    </row>
    <row r="844" spans="4:34" x14ac:dyDescent="0.25">
      <c r="D844" s="9"/>
      <c r="E844" s="9"/>
      <c r="F844" s="9"/>
      <c r="G844" s="9"/>
      <c r="H844" s="605" t="s">
        <v>20</v>
      </c>
      <c r="I844" s="606"/>
      <c r="J844" s="605" t="s">
        <v>21</v>
      </c>
      <c r="K844" s="606"/>
      <c r="L844" s="605" t="s">
        <v>22</v>
      </c>
      <c r="M844" s="606"/>
      <c r="N844" s="605" t="s">
        <v>23</v>
      </c>
      <c r="O844" s="606"/>
      <c r="P844" s="605" t="s">
        <v>24</v>
      </c>
      <c r="Q844" s="606"/>
      <c r="R844" s="605" t="s">
        <v>25</v>
      </c>
      <c r="S844" s="606"/>
      <c r="T844" s="607" t="s">
        <v>26</v>
      </c>
      <c r="U844" s="608"/>
      <c r="V844" s="607"/>
      <c r="W844" s="608"/>
      <c r="X844" s="609" t="s">
        <v>27</v>
      </c>
      <c r="Y844" s="610"/>
      <c r="Z844" s="610"/>
      <c r="AA844" s="610"/>
      <c r="AB844" s="610"/>
      <c r="AC844" s="610"/>
      <c r="AD844" s="611"/>
      <c r="AE844" s="16"/>
      <c r="AF844" s="16"/>
      <c r="AH844" s="17"/>
    </row>
    <row r="845" spans="4:34" ht="15.75" x14ac:dyDescent="0.25">
      <c r="D845" s="69"/>
      <c r="E845" s="69"/>
      <c r="F845" s="69"/>
      <c r="G845" s="70"/>
      <c r="H845" s="562"/>
      <c r="I845" s="563"/>
      <c r="J845" s="562"/>
      <c r="K845" s="563"/>
      <c r="L845" s="562"/>
      <c r="M845" s="563"/>
      <c r="N845" s="562" t="s">
        <v>61</v>
      </c>
      <c r="O845" s="563"/>
      <c r="P845" s="562" t="s">
        <v>43</v>
      </c>
      <c r="Q845" s="563"/>
      <c r="R845" s="562" t="s">
        <v>35</v>
      </c>
      <c r="S845" s="563"/>
      <c r="T845" s="562" t="s">
        <v>28</v>
      </c>
      <c r="U845" s="563"/>
      <c r="V845" s="562"/>
      <c r="W845" s="563"/>
      <c r="X845" s="580">
        <v>350350047.5</v>
      </c>
      <c r="Y845" s="581"/>
      <c r="Z845" s="581"/>
      <c r="AA845" s="581"/>
      <c r="AB845" s="581"/>
      <c r="AC845" s="581"/>
      <c r="AD845" s="582"/>
      <c r="AE845" s="16"/>
      <c r="AF845" s="36"/>
      <c r="AG845" s="36"/>
      <c r="AH845" s="36"/>
    </row>
    <row r="846" spans="4:34" ht="15.75" x14ac:dyDescent="0.25">
      <c r="D846" s="69"/>
      <c r="E846" s="69"/>
      <c r="F846" s="69"/>
      <c r="G846" s="70"/>
      <c r="H846" s="562"/>
      <c r="I846" s="563"/>
      <c r="J846" s="562"/>
      <c r="K846" s="563"/>
      <c r="L846" s="562"/>
      <c r="M846" s="563"/>
      <c r="N846" s="562"/>
      <c r="O846" s="563"/>
      <c r="P846" s="562"/>
      <c r="Q846" s="563"/>
      <c r="R846" s="562"/>
      <c r="S846" s="563"/>
      <c r="T846" s="562"/>
      <c r="U846" s="563"/>
      <c r="V846" s="562"/>
      <c r="W846" s="563"/>
      <c r="X846" s="580"/>
      <c r="Y846" s="581"/>
      <c r="Z846" s="581"/>
      <c r="AA846" s="581"/>
      <c r="AB846" s="581"/>
      <c r="AC846" s="581"/>
      <c r="AD846" s="582"/>
      <c r="AE846" s="16"/>
      <c r="AF846" s="36"/>
      <c r="AG846" s="36"/>
      <c r="AH846" s="36"/>
    </row>
    <row r="847" spans="4:34" ht="15.75" x14ac:dyDescent="0.25">
      <c r="D847" s="69"/>
      <c r="E847" s="69"/>
      <c r="F847" s="69"/>
      <c r="G847" s="70"/>
      <c r="H847" s="562"/>
      <c r="I847" s="563"/>
      <c r="J847" s="562"/>
      <c r="K847" s="563"/>
      <c r="L847" s="562"/>
      <c r="M847" s="563"/>
      <c r="N847" s="562"/>
      <c r="O847" s="563"/>
      <c r="P847" s="562"/>
      <c r="Q847" s="563"/>
      <c r="R847" s="562"/>
      <c r="S847" s="563"/>
      <c r="T847" s="562"/>
      <c r="U847" s="563"/>
      <c r="V847" s="562"/>
      <c r="W847" s="563"/>
      <c r="X847" s="580"/>
      <c r="Y847" s="581"/>
      <c r="Z847" s="581"/>
      <c r="AA847" s="581"/>
      <c r="AB847" s="581"/>
      <c r="AC847" s="581"/>
      <c r="AD847" s="582"/>
      <c r="AE847" s="16"/>
      <c r="AF847" s="16"/>
      <c r="AG847" s="71"/>
      <c r="AH847" s="68"/>
    </row>
    <row r="848" spans="4:34" ht="15.75" x14ac:dyDescent="0.25">
      <c r="D848" s="69"/>
      <c r="E848" s="69"/>
      <c r="F848" s="69"/>
      <c r="G848" s="70"/>
      <c r="H848" s="562"/>
      <c r="I848" s="563"/>
      <c r="J848" s="562"/>
      <c r="K848" s="563"/>
      <c r="L848" s="562"/>
      <c r="M848" s="563"/>
      <c r="N848" s="562"/>
      <c r="O848" s="563"/>
      <c r="P848" s="562"/>
      <c r="Q848" s="563"/>
      <c r="R848" s="562"/>
      <c r="S848" s="563"/>
      <c r="T848" s="562"/>
      <c r="U848" s="563"/>
      <c r="V848" s="562"/>
      <c r="W848" s="563"/>
      <c r="X848" s="580"/>
      <c r="Y848" s="581"/>
      <c r="Z848" s="581"/>
      <c r="AA848" s="581"/>
      <c r="AB848" s="581"/>
      <c r="AC848" s="581"/>
      <c r="AD848" s="582"/>
      <c r="AE848" s="16"/>
      <c r="AF848" s="16"/>
      <c r="AG848" s="71"/>
      <c r="AH848" s="68"/>
    </row>
    <row r="849" spans="4:34" ht="15.75" x14ac:dyDescent="0.25">
      <c r="D849" s="621"/>
      <c r="E849" s="621"/>
      <c r="F849" s="621"/>
      <c r="G849" s="823"/>
      <c r="H849" s="562"/>
      <c r="I849" s="563"/>
      <c r="J849" s="562"/>
      <c r="K849" s="563"/>
      <c r="L849" s="562"/>
      <c r="M849" s="563"/>
      <c r="N849" s="562"/>
      <c r="O849" s="563"/>
      <c r="P849" s="562"/>
      <c r="Q849" s="563"/>
      <c r="R849" s="562"/>
      <c r="S849" s="563"/>
      <c r="T849" s="562"/>
      <c r="U849" s="563"/>
      <c r="V849" s="562"/>
      <c r="W849" s="563"/>
      <c r="X849" s="580"/>
      <c r="Y849" s="581"/>
      <c r="Z849" s="581"/>
      <c r="AA849" s="581"/>
      <c r="AB849" s="581"/>
      <c r="AC849" s="581"/>
      <c r="AD849" s="582"/>
      <c r="AE849" s="16"/>
      <c r="AF849" s="16"/>
      <c r="AG849" s="71"/>
      <c r="AH849" s="68"/>
    </row>
    <row r="850" spans="4:34" ht="15.75" x14ac:dyDescent="0.25">
      <c r="D850" s="621"/>
      <c r="E850" s="621"/>
      <c r="F850" s="621"/>
      <c r="G850" s="823"/>
      <c r="H850" s="562"/>
      <c r="I850" s="563"/>
      <c r="J850" s="562"/>
      <c r="K850" s="563"/>
      <c r="L850" s="562"/>
      <c r="M850" s="563"/>
      <c r="N850" s="562"/>
      <c r="O850" s="563"/>
      <c r="P850" s="562"/>
      <c r="Q850" s="563"/>
      <c r="R850" s="562"/>
      <c r="S850" s="563"/>
      <c r="T850" s="562"/>
      <c r="U850" s="563"/>
      <c r="V850" s="562"/>
      <c r="W850" s="563"/>
      <c r="X850" s="580"/>
      <c r="Y850" s="581"/>
      <c r="Z850" s="581"/>
      <c r="AA850" s="581"/>
      <c r="AB850" s="581"/>
      <c r="AC850" s="581"/>
      <c r="AD850" s="582"/>
      <c r="AE850" s="16"/>
      <c r="AF850" s="16"/>
      <c r="AG850" s="71"/>
      <c r="AH850" s="68"/>
    </row>
    <row r="851" spans="4:34" ht="15.75" x14ac:dyDescent="0.25">
      <c r="D851" s="621"/>
      <c r="E851" s="621"/>
      <c r="F851" s="621"/>
      <c r="G851" s="823"/>
      <c r="H851" s="529"/>
      <c r="I851" s="530"/>
      <c r="J851" s="529"/>
      <c r="K851" s="530"/>
      <c r="L851" s="529"/>
      <c r="M851" s="530"/>
      <c r="N851" s="562"/>
      <c r="O851" s="563"/>
      <c r="P851" s="562"/>
      <c r="Q851" s="563"/>
      <c r="R851" s="562"/>
      <c r="S851" s="563"/>
      <c r="T851" s="562"/>
      <c r="U851" s="563"/>
      <c r="V851" s="562"/>
      <c r="W851" s="563"/>
      <c r="X851" s="580"/>
      <c r="Y851" s="581"/>
      <c r="Z851" s="581"/>
      <c r="AA851" s="581"/>
      <c r="AB851" s="581"/>
      <c r="AC851" s="581"/>
      <c r="AD851" s="582"/>
      <c r="AE851" s="16"/>
      <c r="AF851" s="16"/>
      <c r="AG851" s="71"/>
      <c r="AH851" s="68"/>
    </row>
    <row r="852" spans="4:34" ht="15.75" x14ac:dyDescent="0.25">
      <c r="D852" s="9"/>
      <c r="E852" s="9"/>
      <c r="F852" s="9"/>
      <c r="G852" s="9"/>
      <c r="H852" s="562"/>
      <c r="I852" s="563"/>
      <c r="J852" s="562"/>
      <c r="K852" s="563"/>
      <c r="L852" s="562"/>
      <c r="M852" s="563"/>
      <c r="N852" s="562"/>
      <c r="O852" s="563"/>
      <c r="P852" s="562"/>
      <c r="Q852" s="563"/>
      <c r="R852" s="562"/>
      <c r="S852" s="563"/>
      <c r="T852" s="562"/>
      <c r="U852" s="563"/>
      <c r="V852" s="562"/>
      <c r="W852" s="563"/>
      <c r="X852" s="580"/>
      <c r="Y852" s="581"/>
      <c r="Z852" s="581"/>
      <c r="AA852" s="581"/>
      <c r="AB852" s="581"/>
      <c r="AC852" s="581"/>
      <c r="AD852" s="582"/>
      <c r="AE852" s="16"/>
      <c r="AF852" s="16"/>
      <c r="AG852" s="71"/>
      <c r="AH852" s="68"/>
    </row>
    <row r="853" spans="4:34" ht="15.75" x14ac:dyDescent="0.25">
      <c r="D853" s="9"/>
      <c r="E853" s="9"/>
      <c r="F853" s="9"/>
      <c r="G853" s="9"/>
      <c r="H853" s="562"/>
      <c r="I853" s="563"/>
      <c r="J853" s="562"/>
      <c r="K853" s="563"/>
      <c r="L853" s="529"/>
      <c r="M853" s="650"/>
      <c r="N853" s="562"/>
      <c r="O853" s="563"/>
      <c r="P853" s="562"/>
      <c r="Q853" s="563"/>
      <c r="R853" s="562"/>
      <c r="S853" s="563"/>
      <c r="T853" s="562"/>
      <c r="U853" s="563"/>
      <c r="V853" s="562"/>
      <c r="W853" s="563"/>
      <c r="X853" s="580"/>
      <c r="Y853" s="581"/>
      <c r="Z853" s="581"/>
      <c r="AA853" s="581"/>
      <c r="AB853" s="581"/>
      <c r="AC853" s="581"/>
      <c r="AD853" s="582"/>
      <c r="AE853" s="16"/>
      <c r="AF853" s="16"/>
      <c r="AG853" s="71"/>
      <c r="AH853" s="68"/>
    </row>
    <row r="854" spans="4:34" ht="15.75" x14ac:dyDescent="0.25">
      <c r="D854" s="9"/>
      <c r="E854" s="9"/>
      <c r="F854" s="9"/>
      <c r="G854" s="9"/>
      <c r="H854" s="529"/>
      <c r="I854" s="530"/>
      <c r="J854" s="529"/>
      <c r="K854" s="530"/>
      <c r="L854" s="529"/>
      <c r="M854" s="650"/>
      <c r="N854" s="562"/>
      <c r="O854" s="563"/>
      <c r="P854" s="765"/>
      <c r="Q854" s="766"/>
      <c r="R854" s="765"/>
      <c r="S854" s="766"/>
      <c r="T854" s="765"/>
      <c r="U854" s="766"/>
      <c r="V854" s="562"/>
      <c r="W854" s="563"/>
      <c r="X854" s="580"/>
      <c r="Y854" s="581"/>
      <c r="Z854" s="581"/>
      <c r="AA854" s="581"/>
      <c r="AB854" s="581"/>
      <c r="AC854" s="581"/>
      <c r="AD854" s="582"/>
      <c r="AE854" s="16"/>
      <c r="AF854" s="16"/>
      <c r="AG854" s="71"/>
      <c r="AH854" s="68"/>
    </row>
    <row r="855" spans="4:34" ht="15.75" x14ac:dyDescent="0.25">
      <c r="D855" s="9"/>
      <c r="E855" s="9"/>
      <c r="F855" s="9"/>
      <c r="G855" s="9"/>
      <c r="H855" s="153"/>
      <c r="I855" s="154"/>
      <c r="J855" s="153"/>
      <c r="K855" s="154"/>
      <c r="L855" s="153"/>
      <c r="M855" s="162"/>
      <c r="N855" s="562"/>
      <c r="O855" s="563"/>
      <c r="P855" s="765"/>
      <c r="Q855" s="766"/>
      <c r="R855" s="765"/>
      <c r="S855" s="766"/>
      <c r="T855" s="765"/>
      <c r="U855" s="766"/>
      <c r="V855" s="151"/>
      <c r="W855" s="152"/>
      <c r="X855" s="580"/>
      <c r="Y855" s="581"/>
      <c r="Z855" s="581"/>
      <c r="AA855" s="581"/>
      <c r="AB855" s="581"/>
      <c r="AC855" s="581"/>
      <c r="AD855" s="582"/>
      <c r="AE855" s="16"/>
      <c r="AF855" s="16"/>
      <c r="AG855" s="71"/>
      <c r="AH855" s="68"/>
    </row>
    <row r="856" spans="4:34" ht="15.75" x14ac:dyDescent="0.25">
      <c r="D856" s="9"/>
      <c r="E856" s="9"/>
      <c r="F856" s="9"/>
      <c r="G856" s="9"/>
      <c r="H856" s="529"/>
      <c r="I856" s="530"/>
      <c r="J856" s="529"/>
      <c r="K856" s="530"/>
      <c r="L856" s="529"/>
      <c r="M856" s="530"/>
      <c r="N856" s="562"/>
      <c r="O856" s="767"/>
      <c r="P856" s="768"/>
      <c r="Q856" s="769"/>
      <c r="R856" s="768"/>
      <c r="S856" s="769"/>
      <c r="T856" s="768"/>
      <c r="U856" s="769"/>
      <c r="V856" s="151"/>
      <c r="W856" s="152"/>
      <c r="X856" s="812"/>
      <c r="Y856" s="673"/>
      <c r="Z856" s="673"/>
      <c r="AA856" s="673"/>
      <c r="AB856" s="673"/>
      <c r="AC856" s="673"/>
      <c r="AD856" s="813"/>
      <c r="AE856" s="16"/>
      <c r="AF856" s="16"/>
      <c r="AG856" s="71"/>
      <c r="AH856" s="68"/>
    </row>
    <row r="857" spans="4:34" ht="15.75" x14ac:dyDescent="0.25">
      <c r="D857" s="9"/>
      <c r="E857" s="9"/>
      <c r="F857" s="9"/>
      <c r="G857" s="9"/>
      <c r="H857" s="529"/>
      <c r="I857" s="530"/>
      <c r="J857" s="529"/>
      <c r="K857" s="530"/>
      <c r="L857" s="529"/>
      <c r="M857" s="530"/>
      <c r="N857" s="562"/>
      <c r="O857" s="767"/>
      <c r="P857" s="768"/>
      <c r="Q857" s="769"/>
      <c r="R857" s="768"/>
      <c r="S857" s="769"/>
      <c r="T857" s="768"/>
      <c r="U857" s="769"/>
      <c r="V857" s="151"/>
      <c r="W857" s="152"/>
      <c r="X857" s="812"/>
      <c r="Y857" s="673"/>
      <c r="Z857" s="673"/>
      <c r="AA857" s="673"/>
      <c r="AB857" s="673"/>
      <c r="AC857" s="673"/>
      <c r="AD857" s="813"/>
      <c r="AE857" s="16"/>
      <c r="AF857" s="16"/>
      <c r="AG857" s="71"/>
      <c r="AH857" s="68"/>
    </row>
    <row r="858" spans="4:34" ht="15.75" x14ac:dyDescent="0.25">
      <c r="D858" s="9"/>
      <c r="E858" s="9"/>
      <c r="F858" s="9"/>
      <c r="G858" s="9"/>
      <c r="H858" s="529"/>
      <c r="I858" s="530"/>
      <c r="J858" s="529"/>
      <c r="K858" s="530"/>
      <c r="L858" s="529"/>
      <c r="M858" s="530"/>
      <c r="N858" s="562"/>
      <c r="O858" s="767"/>
      <c r="P858" s="768"/>
      <c r="Q858" s="769"/>
      <c r="R858" s="768"/>
      <c r="S858" s="769"/>
      <c r="T858" s="768"/>
      <c r="U858" s="769"/>
      <c r="V858" s="151"/>
      <c r="W858" s="152"/>
      <c r="X858" s="812"/>
      <c r="Y858" s="673"/>
      <c r="Z858" s="673"/>
      <c r="AA858" s="673"/>
      <c r="AB858" s="673"/>
      <c r="AC858" s="673"/>
      <c r="AD858" s="813"/>
      <c r="AE858" s="16"/>
      <c r="AF858" s="16"/>
      <c r="AH858" s="17"/>
    </row>
    <row r="859" spans="4:34" ht="16.5" thickBot="1" x14ac:dyDescent="0.3">
      <c r="D859" s="9"/>
      <c r="E859" s="9"/>
      <c r="F859" s="9"/>
      <c r="G859" s="9"/>
      <c r="H859" s="685"/>
      <c r="I859" s="686"/>
      <c r="J859" s="685"/>
      <c r="K859" s="686"/>
      <c r="L859" s="685"/>
      <c r="M859" s="686"/>
      <c r="N859" s="685"/>
      <c r="O859" s="686"/>
      <c r="P859" s="685"/>
      <c r="Q859" s="686"/>
      <c r="R859" s="685"/>
      <c r="S859" s="686"/>
      <c r="T859" s="687" t="s">
        <v>29</v>
      </c>
      <c r="U859" s="688"/>
      <c r="V859" s="688"/>
      <c r="W859" s="814"/>
      <c r="X859" s="815">
        <f>SUM(X845:AD858)</f>
        <v>350350047.5</v>
      </c>
      <c r="Y859" s="816"/>
      <c r="Z859" s="816"/>
      <c r="AA859" s="816"/>
      <c r="AB859" s="816"/>
      <c r="AC859" s="816"/>
      <c r="AD859" s="817"/>
      <c r="AE859" s="9"/>
      <c r="AF859" s="818"/>
      <c r="AG859" s="818"/>
      <c r="AH859" s="818"/>
    </row>
    <row r="860" spans="4:34" ht="16.5" thickBot="1" x14ac:dyDescent="0.3">
      <c r="D860" s="164"/>
      <c r="E860" s="9"/>
      <c r="F860" s="9"/>
      <c r="G860" s="9"/>
      <c r="H860" s="9"/>
      <c r="I860" s="799"/>
      <c r="J860" s="799"/>
      <c r="K860" s="799"/>
      <c r="L860" s="799"/>
      <c r="M860" s="799"/>
      <c r="N860" s="799"/>
      <c r="O860" s="799"/>
      <c r="P860" s="799"/>
      <c r="Q860" s="799"/>
      <c r="R860" s="799"/>
      <c r="S860" s="799"/>
      <c r="T860" s="799"/>
      <c r="U860" s="799"/>
      <c r="V860" s="799"/>
      <c r="W860" s="799"/>
      <c r="X860" s="799"/>
      <c r="Y860" s="819"/>
      <c r="Z860" s="819"/>
      <c r="AA860" s="819"/>
      <c r="AB860" s="819"/>
      <c r="AC860" s="819"/>
      <c r="AD860" s="819"/>
      <c r="AE860" s="819"/>
      <c r="AF860" s="16"/>
      <c r="AG860" s="16"/>
      <c r="AH860" s="17"/>
    </row>
    <row r="861" spans="4:34" ht="16.5" thickBot="1" x14ac:dyDescent="0.3">
      <c r="D861" s="164"/>
      <c r="E861" s="9"/>
      <c r="F861" s="9"/>
      <c r="G861" s="9"/>
      <c r="H861" s="689" t="s">
        <v>30</v>
      </c>
      <c r="I861" s="690"/>
      <c r="J861" s="690"/>
      <c r="K861" s="690"/>
      <c r="L861" s="690"/>
      <c r="M861" s="690"/>
      <c r="N861" s="690"/>
      <c r="O861" s="690"/>
      <c r="P861" s="690"/>
      <c r="Q861" s="690"/>
      <c r="R861" s="690"/>
      <c r="S861" s="691"/>
      <c r="T861" s="43"/>
      <c r="U861" s="544" t="s">
        <v>31</v>
      </c>
      <c r="V861" s="545"/>
      <c r="W861" s="545"/>
      <c r="X861" s="545"/>
      <c r="Y861" s="545"/>
      <c r="Z861" s="545"/>
      <c r="AA861" s="545"/>
      <c r="AB861" s="545"/>
      <c r="AC861" s="545"/>
      <c r="AD861" s="545"/>
      <c r="AE861" s="545"/>
      <c r="AF861" s="546"/>
      <c r="AG861" s="16"/>
    </row>
    <row r="862" spans="4:34" x14ac:dyDescent="0.25">
      <c r="D862" s="164"/>
      <c r="E862" s="9"/>
      <c r="F862" s="9"/>
      <c r="G862" s="9"/>
      <c r="H862" s="547"/>
      <c r="I862" s="548"/>
      <c r="J862" s="548"/>
      <c r="K862" s="548"/>
      <c r="L862" s="548"/>
      <c r="M862" s="548"/>
      <c r="N862" s="548"/>
      <c r="O862" s="548"/>
      <c r="P862" s="548"/>
      <c r="Q862" s="548"/>
      <c r="R862" s="548"/>
      <c r="S862" s="549"/>
      <c r="T862" s="9"/>
      <c r="U862" s="795"/>
      <c r="V862" s="796"/>
      <c r="W862" s="796"/>
      <c r="X862" s="796"/>
      <c r="Y862" s="796"/>
      <c r="Z862" s="796"/>
      <c r="AA862" s="796"/>
      <c r="AB862" s="796"/>
      <c r="AC862" s="796"/>
      <c r="AD862" s="796"/>
      <c r="AE862" s="796"/>
      <c r="AF862" s="797"/>
      <c r="AG862" s="16"/>
    </row>
    <row r="863" spans="4:34" x14ac:dyDescent="0.25">
      <c r="D863" s="164"/>
      <c r="E863" s="9"/>
      <c r="F863" s="9"/>
      <c r="G863" s="9"/>
      <c r="H863" s="550"/>
      <c r="I863" s="551"/>
      <c r="J863" s="551"/>
      <c r="K863" s="551"/>
      <c r="L863" s="551"/>
      <c r="M863" s="551"/>
      <c r="N863" s="551"/>
      <c r="O863" s="551"/>
      <c r="P863" s="551"/>
      <c r="Q863" s="551"/>
      <c r="R863" s="551"/>
      <c r="S863" s="552"/>
      <c r="T863" s="9"/>
      <c r="U863" s="798"/>
      <c r="V863" s="799"/>
      <c r="W863" s="799"/>
      <c r="X863" s="799"/>
      <c r="Y863" s="799"/>
      <c r="Z863" s="799"/>
      <c r="AA863" s="799"/>
      <c r="AB863" s="799"/>
      <c r="AC863" s="799"/>
      <c r="AD863" s="799"/>
      <c r="AE863" s="799"/>
      <c r="AF863" s="800"/>
      <c r="AG863" s="16"/>
    </row>
    <row r="864" spans="4:34" ht="15.75" thickBot="1" x14ac:dyDescent="0.3">
      <c r="D864" s="164"/>
      <c r="E864" s="9"/>
      <c r="F864" s="9"/>
      <c r="G864" s="9"/>
      <c r="H864" s="553"/>
      <c r="I864" s="554"/>
      <c r="J864" s="554"/>
      <c r="K864" s="554"/>
      <c r="L864" s="554"/>
      <c r="M864" s="554"/>
      <c r="N864" s="554"/>
      <c r="O864" s="554"/>
      <c r="P864" s="554"/>
      <c r="Q864" s="554"/>
      <c r="R864" s="554"/>
      <c r="S864" s="555"/>
      <c r="T864" s="9"/>
      <c r="U864" s="801"/>
      <c r="V864" s="802"/>
      <c r="W864" s="802"/>
      <c r="X864" s="802"/>
      <c r="Y864" s="802"/>
      <c r="Z864" s="802"/>
      <c r="AA864" s="802"/>
      <c r="AB864" s="802"/>
      <c r="AC864" s="802"/>
      <c r="AD864" s="802"/>
      <c r="AE864" s="802"/>
      <c r="AF864" s="803"/>
      <c r="AG864" s="16"/>
    </row>
    <row r="865" spans="4:34" ht="16.5" thickBot="1" x14ac:dyDescent="0.3">
      <c r="D865" s="164"/>
      <c r="E865" s="9"/>
      <c r="F865" s="9"/>
      <c r="G865" s="9"/>
      <c r="H865" s="517" t="s">
        <v>32</v>
      </c>
      <c r="I865" s="518"/>
      <c r="J865" s="518"/>
      <c r="K865" s="804">
        <v>44183</v>
      </c>
      <c r="L865" s="805"/>
      <c r="M865" s="805"/>
      <c r="N865" s="805"/>
      <c r="O865" s="805"/>
      <c r="P865" s="805"/>
      <c r="Q865" s="805"/>
      <c r="R865" s="805"/>
      <c r="S865" s="806"/>
      <c r="T865" s="9"/>
      <c r="U865" s="807" t="s">
        <v>32</v>
      </c>
      <c r="V865" s="808"/>
      <c r="W865" s="808"/>
      <c r="X865" s="809"/>
      <c r="Y865" s="810"/>
      <c r="Z865" s="810"/>
      <c r="AA865" s="810"/>
      <c r="AB865" s="810"/>
      <c r="AC865" s="810"/>
      <c r="AD865" s="810"/>
      <c r="AE865" s="810"/>
      <c r="AF865" s="811"/>
      <c r="AG865" s="16"/>
    </row>
    <row r="866" spans="4:34" ht="15.75" thickBot="1" x14ac:dyDescent="0.3">
      <c r="D866" s="164"/>
      <c r="E866" s="9"/>
      <c r="F866" s="9"/>
      <c r="G866" s="9"/>
      <c r="H866" s="523" t="s">
        <v>33</v>
      </c>
      <c r="I866" s="524"/>
      <c r="J866" s="524"/>
      <c r="K866" s="524"/>
      <c r="L866" s="524"/>
      <c r="M866" s="524"/>
      <c r="N866" s="524"/>
      <c r="O866" s="524"/>
      <c r="P866" s="524"/>
      <c r="Q866" s="524"/>
      <c r="R866" s="524"/>
      <c r="S866" s="525"/>
      <c r="T866" s="22"/>
      <c r="U866" s="523" t="s">
        <v>34</v>
      </c>
      <c r="V866" s="524"/>
      <c r="W866" s="524"/>
      <c r="X866" s="524"/>
      <c r="Y866" s="524"/>
      <c r="Z866" s="524"/>
      <c r="AA866" s="524"/>
      <c r="AB866" s="524"/>
      <c r="AC866" s="524"/>
      <c r="AD866" s="524"/>
      <c r="AE866" s="524"/>
      <c r="AF866" s="525"/>
      <c r="AG866" s="16"/>
    </row>
    <row r="867" spans="4:34" x14ac:dyDescent="0.25">
      <c r="D867" s="164"/>
      <c r="E867" s="9"/>
      <c r="F867" s="9"/>
      <c r="G867" s="9"/>
      <c r="H867" s="547"/>
      <c r="I867" s="548"/>
      <c r="J867" s="548"/>
      <c r="K867" s="548"/>
      <c r="L867" s="548"/>
      <c r="M867" s="548"/>
      <c r="N867" s="548"/>
      <c r="O867" s="548"/>
      <c r="P867" s="548"/>
      <c r="Q867" s="548"/>
      <c r="R867" s="548"/>
      <c r="S867" s="549"/>
      <c r="T867" s="149"/>
      <c r="U867" s="547"/>
      <c r="V867" s="548"/>
      <c r="W867" s="548"/>
      <c r="X867" s="548"/>
      <c r="Y867" s="548"/>
      <c r="Z867" s="548"/>
      <c r="AA867" s="548"/>
      <c r="AB867" s="548"/>
      <c r="AC867" s="548"/>
      <c r="AD867" s="548"/>
      <c r="AE867" s="548"/>
      <c r="AF867" s="549"/>
      <c r="AG867" s="16"/>
    </row>
    <row r="868" spans="4:34" x14ac:dyDescent="0.25">
      <c r="D868" s="164"/>
      <c r="E868" s="164"/>
      <c r="F868" s="164"/>
      <c r="G868" s="164"/>
      <c r="H868" s="550"/>
      <c r="I868" s="551"/>
      <c r="J868" s="551"/>
      <c r="K868" s="551"/>
      <c r="L868" s="551"/>
      <c r="M868" s="551"/>
      <c r="N868" s="551"/>
      <c r="O868" s="551"/>
      <c r="P868" s="551"/>
      <c r="Q868" s="551"/>
      <c r="R868" s="551"/>
      <c r="S868" s="552"/>
      <c r="T868" s="149"/>
      <c r="U868" s="550"/>
      <c r="V868" s="551"/>
      <c r="W868" s="551"/>
      <c r="X868" s="551"/>
      <c r="Y868" s="551"/>
      <c r="Z868" s="551"/>
      <c r="AA868" s="551"/>
      <c r="AB868" s="551"/>
      <c r="AC868" s="551"/>
      <c r="AD868" s="551"/>
      <c r="AE868" s="551"/>
      <c r="AF868" s="552"/>
      <c r="AG868" s="15"/>
    </row>
    <row r="869" spans="4:34" ht="15.75" thickBot="1" x14ac:dyDescent="0.3">
      <c r="D869" s="44"/>
      <c r="E869" s="164"/>
      <c r="F869" s="164"/>
      <c r="G869" s="164"/>
      <c r="H869" s="553"/>
      <c r="I869" s="554"/>
      <c r="J869" s="554"/>
      <c r="K869" s="554"/>
      <c r="L869" s="554"/>
      <c r="M869" s="554"/>
      <c r="N869" s="554"/>
      <c r="O869" s="554"/>
      <c r="P869" s="554"/>
      <c r="Q869" s="554"/>
      <c r="R869" s="554"/>
      <c r="S869" s="555"/>
      <c r="T869" s="149"/>
      <c r="U869" s="553"/>
      <c r="V869" s="554"/>
      <c r="W869" s="554"/>
      <c r="X869" s="554"/>
      <c r="Y869" s="554"/>
      <c r="Z869" s="554"/>
      <c r="AA869" s="554"/>
      <c r="AB869" s="554"/>
      <c r="AC869" s="554"/>
      <c r="AD869" s="554"/>
      <c r="AE869" s="554"/>
      <c r="AF869" s="555"/>
      <c r="AG869" s="15"/>
    </row>
    <row r="870" spans="4:34" ht="15.75" thickBot="1" x14ac:dyDescent="0.3">
      <c r="D870" s="155"/>
      <c r="E870" s="164"/>
      <c r="F870" s="164"/>
      <c r="G870" s="164"/>
      <c r="H870" s="517" t="s">
        <v>32</v>
      </c>
      <c r="I870" s="518"/>
      <c r="J870" s="576"/>
      <c r="K870" s="27"/>
      <c r="L870" s="28"/>
      <c r="M870" s="28"/>
      <c r="N870" s="28"/>
      <c r="O870" s="28"/>
      <c r="P870" s="28"/>
      <c r="Q870" s="28"/>
      <c r="R870" s="28"/>
      <c r="S870" s="45"/>
      <c r="T870" s="149"/>
      <c r="U870" s="517" t="s">
        <v>32</v>
      </c>
      <c r="V870" s="518"/>
      <c r="W870" s="576"/>
      <c r="X870" s="27"/>
      <c r="Y870" s="28"/>
      <c r="Z870" s="28"/>
      <c r="AA870" s="28"/>
      <c r="AB870" s="28"/>
      <c r="AC870" s="28"/>
      <c r="AD870" s="28"/>
      <c r="AE870" s="28"/>
      <c r="AF870" s="45"/>
      <c r="AG870" s="15"/>
    </row>
    <row r="871" spans="4:34" x14ac:dyDescent="0.25">
      <c r="D871" s="155"/>
      <c r="E871" s="164"/>
      <c r="F871" s="164"/>
      <c r="G871" s="164"/>
      <c r="H871" s="149"/>
      <c r="I871" s="149"/>
      <c r="J871" s="149"/>
      <c r="K871" s="164"/>
      <c r="L871" s="164"/>
      <c r="M871" s="164"/>
      <c r="N871" s="164"/>
      <c r="O871" s="164"/>
      <c r="P871" s="164"/>
      <c r="Q871" s="164"/>
      <c r="R871" s="164"/>
      <c r="S871" s="164"/>
      <c r="T871" s="149"/>
      <c r="U871" s="149"/>
      <c r="V871" s="149"/>
      <c r="W871" s="149"/>
      <c r="X871" s="164"/>
      <c r="Y871" s="164"/>
      <c r="Z871" s="164"/>
      <c r="AA871" s="164"/>
      <c r="AB871" s="164"/>
      <c r="AC871" s="164"/>
      <c r="AD871" s="164"/>
      <c r="AE871" s="164"/>
      <c r="AF871" s="164"/>
      <c r="AG871" s="15"/>
    </row>
    <row r="872" spans="4:34" x14ac:dyDescent="0.25">
      <c r="D872" s="820" t="s">
        <v>36</v>
      </c>
      <c r="E872" s="820"/>
      <c r="F872" s="820"/>
      <c r="G872" s="820"/>
      <c r="H872" s="820"/>
      <c r="I872" s="820"/>
      <c r="J872" s="820"/>
      <c r="K872" s="820"/>
      <c r="L872" s="820"/>
      <c r="M872" s="820"/>
      <c r="N872" s="44"/>
      <c r="O872" s="44"/>
      <c r="P872" s="44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68"/>
    </row>
    <row r="873" spans="4:34" x14ac:dyDescent="0.25">
      <c r="D873" s="620" t="s">
        <v>0</v>
      </c>
      <c r="E873" s="620"/>
      <c r="F873" s="620"/>
      <c r="G873" s="620"/>
      <c r="H873" s="620"/>
      <c r="I873" s="620"/>
      <c r="J873" s="620"/>
      <c r="K873" s="620"/>
      <c r="L873" s="620"/>
      <c r="M873" s="620"/>
      <c r="N873" s="29"/>
      <c r="O873" s="10"/>
      <c r="P873" s="156"/>
      <c r="Q873" s="156"/>
      <c r="R873" s="156"/>
      <c r="S873" s="156"/>
      <c r="T873" s="156"/>
      <c r="U873" s="156"/>
      <c r="V873" s="156"/>
      <c r="W873" s="9"/>
      <c r="X873" s="9"/>
      <c r="Y873" s="164"/>
      <c r="Z873" s="9"/>
      <c r="AA873" s="9"/>
      <c r="AB873" s="9"/>
      <c r="AC873" s="9"/>
      <c r="AD873" s="9"/>
      <c r="AE873" s="9"/>
      <c r="AF873" s="9"/>
      <c r="AH873" s="17"/>
    </row>
    <row r="874" spans="4:34" x14ac:dyDescent="0.25">
      <c r="D874" s="620" t="s">
        <v>1</v>
      </c>
      <c r="E874" s="620"/>
      <c r="F874" s="620"/>
      <c r="G874" s="620"/>
      <c r="H874" s="620"/>
      <c r="I874" s="620"/>
      <c r="J874" s="620"/>
      <c r="K874" s="620"/>
      <c r="L874" s="620"/>
      <c r="M874" s="620"/>
      <c r="N874" s="29"/>
      <c r="O874" s="10"/>
      <c r="P874" s="11"/>
      <c r="Q874" s="11"/>
      <c r="R874" s="164"/>
      <c r="S874" s="149"/>
      <c r="T874" s="149"/>
      <c r="U874" s="149"/>
      <c r="V874" s="583" t="s">
        <v>2</v>
      </c>
      <c r="W874" s="583"/>
      <c r="X874" s="583"/>
      <c r="Y874" s="12" t="s">
        <v>37</v>
      </c>
      <c r="Z874" s="161" t="s">
        <v>46</v>
      </c>
      <c r="AA874" s="621" t="s">
        <v>158</v>
      </c>
      <c r="AB874" s="621"/>
      <c r="AC874" s="621"/>
      <c r="AD874" s="161" t="s">
        <v>3</v>
      </c>
      <c r="AE874" s="622" t="s">
        <v>82</v>
      </c>
      <c r="AF874" s="622"/>
      <c r="AH874" s="17"/>
    </row>
    <row r="875" spans="4:34" x14ac:dyDescent="0.25">
      <c r="D875" s="620" t="s">
        <v>4</v>
      </c>
      <c r="E875" s="620"/>
      <c r="F875" s="620"/>
      <c r="G875" s="620"/>
      <c r="H875" s="620"/>
      <c r="I875" s="620"/>
      <c r="J875" s="620"/>
      <c r="K875" s="620"/>
      <c r="L875" s="620"/>
      <c r="M875" s="620"/>
      <c r="N875" s="29"/>
      <c r="O875" s="10"/>
      <c r="P875" s="156"/>
      <c r="Q875" s="161"/>
      <c r="R875" s="161"/>
      <c r="S875" s="161"/>
      <c r="T875" s="161"/>
      <c r="U875" s="161"/>
      <c r="V875" s="161"/>
      <c r="W875" s="161"/>
      <c r="X875" s="161"/>
      <c r="Y875" s="149"/>
      <c r="Z875" s="161"/>
      <c r="AA875" s="9"/>
      <c r="AB875" s="9"/>
      <c r="AC875" s="9"/>
      <c r="AD875" s="9"/>
      <c r="AE875" s="9"/>
      <c r="AF875" s="9"/>
      <c r="AH875" s="17"/>
    </row>
    <row r="876" spans="4:34" ht="15.75" x14ac:dyDescent="0.25">
      <c r="D876" s="623" t="s">
        <v>5</v>
      </c>
      <c r="E876" s="623"/>
      <c r="F876" s="623"/>
      <c r="G876" s="623"/>
      <c r="H876" s="623"/>
      <c r="I876" s="623"/>
      <c r="J876" s="623"/>
      <c r="K876" s="623"/>
      <c r="L876" s="623"/>
      <c r="M876" s="623"/>
      <c r="N876" s="623"/>
      <c r="O876" s="10"/>
      <c r="P876" s="156"/>
      <c r="Q876" s="156"/>
      <c r="R876" s="156"/>
      <c r="S876" s="156"/>
      <c r="T876" s="156"/>
      <c r="U876" s="156"/>
      <c r="V876" s="156"/>
      <c r="W876" s="9"/>
      <c r="X876" s="9"/>
      <c r="Y876" s="164"/>
      <c r="Z876" s="9"/>
      <c r="AA876" s="9"/>
      <c r="AB876" s="9"/>
      <c r="AC876" s="9"/>
      <c r="AD876" s="9"/>
      <c r="AE876" s="9"/>
      <c r="AF876" s="9"/>
      <c r="AH876" s="17"/>
    </row>
    <row r="877" spans="4:34" ht="18" x14ac:dyDescent="0.25">
      <c r="D877" s="633"/>
      <c r="E877" s="633"/>
      <c r="F877" s="633"/>
      <c r="G877" s="633"/>
      <c r="H877" s="633"/>
      <c r="I877" s="633"/>
      <c r="J877" s="633"/>
      <c r="K877" s="633"/>
      <c r="L877" s="633"/>
      <c r="M877" s="633"/>
      <c r="N877" s="633"/>
      <c r="O877" s="624" t="s">
        <v>6</v>
      </c>
      <c r="P877" s="624"/>
      <c r="Q877" s="624"/>
      <c r="R877" s="624"/>
      <c r="S877" s="624"/>
      <c r="T877" s="624"/>
      <c r="U877" s="624"/>
      <c r="V877" s="624"/>
      <c r="W877" s="624"/>
      <c r="X877" s="624"/>
      <c r="Y877" s="625" t="s">
        <v>165</v>
      </c>
      <c r="Z877" s="625"/>
      <c r="AA877" s="625"/>
      <c r="AB877" s="13"/>
      <c r="AC877" s="13"/>
      <c r="AD877" s="13"/>
      <c r="AE877" s="13"/>
      <c r="AF877" s="13"/>
      <c r="AH877" s="17"/>
    </row>
    <row r="878" spans="4:34" x14ac:dyDescent="0.25">
      <c r="D878" s="612"/>
      <c r="E878" s="612"/>
      <c r="F878" s="612"/>
      <c r="G878" s="612"/>
      <c r="H878" s="612"/>
      <c r="I878" s="612"/>
      <c r="J878" s="612"/>
      <c r="K878" s="612"/>
      <c r="L878" s="612"/>
      <c r="M878" s="612"/>
      <c r="N878" s="612"/>
      <c r="O878" s="14"/>
      <c r="P878" s="14"/>
      <c r="Q878" s="149"/>
      <c r="R878" s="149"/>
      <c r="S878" s="159"/>
      <c r="T878" s="11"/>
      <c r="U878" s="11"/>
      <c r="V878" s="9"/>
      <c r="W878" s="9"/>
      <c r="X878" s="9"/>
      <c r="Y878" s="164"/>
      <c r="Z878" s="9"/>
      <c r="AA878" s="9"/>
      <c r="AB878" s="9"/>
      <c r="AC878" s="9"/>
      <c r="AD878" s="9"/>
      <c r="AE878" s="9"/>
      <c r="AF878" s="9"/>
      <c r="AH878" s="17"/>
    </row>
    <row r="879" spans="4:34" ht="15.75" x14ac:dyDescent="0.25"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23"/>
      <c r="U879" s="23"/>
      <c r="V879" s="613" t="s">
        <v>7</v>
      </c>
      <c r="W879" s="613"/>
      <c r="X879" s="613"/>
      <c r="Y879" s="613"/>
      <c r="Z879" s="613"/>
      <c r="AA879" s="614">
        <f>+X908</f>
        <v>328747702.32999998</v>
      </c>
      <c r="AB879" s="614"/>
      <c r="AC879" s="614"/>
      <c r="AD879" s="614"/>
      <c r="AE879" s="614"/>
      <c r="AF879" s="614"/>
      <c r="AH879" s="17"/>
    </row>
    <row r="880" spans="4:34" ht="15" customHeight="1" x14ac:dyDescent="0.25">
      <c r="D880" s="615" t="s">
        <v>8</v>
      </c>
      <c r="E880" s="615"/>
      <c r="F880" s="615"/>
      <c r="G880" s="615"/>
      <c r="H880" s="615"/>
      <c r="I880" s="616" t="s">
        <v>9</v>
      </c>
      <c r="J880" s="616"/>
      <c r="K880" s="616"/>
      <c r="L880" s="616"/>
      <c r="M880" s="616"/>
      <c r="N880" s="616"/>
      <c r="O880" s="616"/>
      <c r="P880" s="616"/>
      <c r="Q880" s="616"/>
      <c r="R880" s="161"/>
      <c r="S880" s="161"/>
      <c r="T880" s="161"/>
      <c r="U880" s="161"/>
      <c r="V880" s="9"/>
      <c r="W880" s="9"/>
      <c r="X880" s="9"/>
      <c r="Y880" s="164"/>
      <c r="Z880" s="164"/>
      <c r="AA880" s="164"/>
      <c r="AB880" s="9"/>
      <c r="AC880" s="9"/>
      <c r="AD880" s="9"/>
      <c r="AE880" s="9"/>
      <c r="AF880" s="9"/>
      <c r="AH880" s="17"/>
    </row>
    <row r="881" spans="4:34" ht="18" x14ac:dyDescent="0.25">
      <c r="D881" s="617" t="s">
        <v>10</v>
      </c>
      <c r="E881" s="617"/>
      <c r="F881" s="617"/>
      <c r="G881" s="617"/>
      <c r="H881" s="617"/>
      <c r="I881" s="617"/>
      <c r="J881" s="617"/>
      <c r="K881" s="662" t="s">
        <v>166</v>
      </c>
      <c r="L881" s="662"/>
      <c r="M881" s="662"/>
      <c r="N881" s="662"/>
      <c r="O881" s="662"/>
      <c r="P881" s="662"/>
      <c r="Q881" s="662"/>
      <c r="R881" s="662"/>
      <c r="S881" s="662"/>
      <c r="T881" s="662"/>
      <c r="U881" s="662"/>
      <c r="V881" s="662"/>
      <c r="W881" s="662"/>
      <c r="X881" s="662"/>
      <c r="Y881" s="551" t="s">
        <v>11</v>
      </c>
      <c r="Z881" s="551"/>
      <c r="AA881" s="551"/>
      <c r="AB881" s="551"/>
      <c r="AC881" s="619">
        <v>5506787</v>
      </c>
      <c r="AD881" s="619"/>
      <c r="AE881" s="619"/>
      <c r="AF881" s="619"/>
      <c r="AH881" s="17"/>
    </row>
    <row r="882" spans="4:34" x14ac:dyDescent="0.25">
      <c r="D882" s="157"/>
      <c r="E882" s="617" t="s">
        <v>12</v>
      </c>
      <c r="F882" s="617"/>
      <c r="G882" s="617"/>
      <c r="H882" s="617"/>
      <c r="I882" s="617"/>
      <c r="J882" s="149"/>
      <c r="K882" s="149"/>
      <c r="L882" s="149"/>
      <c r="M882" s="149"/>
      <c r="N882" s="149"/>
      <c r="O882" s="149"/>
      <c r="P882" s="149"/>
      <c r="Q882" s="149"/>
      <c r="R882" s="149"/>
      <c r="S882" s="149"/>
      <c r="T882" s="149"/>
      <c r="U882" s="149"/>
      <c r="V882" s="149"/>
      <c r="W882" s="149"/>
      <c r="X882" s="149"/>
      <c r="Y882" s="149"/>
      <c r="Z882" s="149"/>
      <c r="AA882" s="149"/>
      <c r="AB882" s="149"/>
      <c r="AC882" s="158"/>
      <c r="AD882" s="158"/>
      <c r="AE882" s="158"/>
      <c r="AF882" s="158"/>
      <c r="AH882" s="17"/>
    </row>
    <row r="883" spans="4:34" ht="25.5" customHeight="1" x14ac:dyDescent="0.25">
      <c r="D883" s="583" t="s">
        <v>13</v>
      </c>
      <c r="E883" s="583"/>
      <c r="F883" s="583"/>
      <c r="G883" s="583"/>
      <c r="H883" s="583"/>
      <c r="I883" s="824" t="s">
        <v>167</v>
      </c>
      <c r="J883" s="824"/>
      <c r="K883" s="824"/>
      <c r="L883" s="824"/>
      <c r="M883" s="824"/>
      <c r="N883" s="824"/>
      <c r="O883" s="824"/>
      <c r="P883" s="824"/>
      <c r="Q883" s="824"/>
      <c r="R883" s="824"/>
      <c r="S883" s="824"/>
      <c r="T883" s="824"/>
      <c r="U883" s="824"/>
      <c r="V883" s="824"/>
      <c r="W883" s="824"/>
      <c r="X883" s="824"/>
      <c r="Y883" s="824"/>
      <c r="Z883" s="824"/>
      <c r="AA883" s="824"/>
      <c r="AB883" s="824"/>
      <c r="AC883" s="824"/>
      <c r="AD883" s="824"/>
      <c r="AE883" s="824"/>
      <c r="AF883" s="824"/>
      <c r="AG883" s="824"/>
      <c r="AH883" s="17"/>
    </row>
    <row r="884" spans="4:34" x14ac:dyDescent="0.25">
      <c r="D884" s="551" t="s">
        <v>14</v>
      </c>
      <c r="E884" s="551"/>
      <c r="F884" s="551"/>
      <c r="G884" s="551"/>
      <c r="H884" s="551"/>
      <c r="I884" s="825" t="s">
        <v>172</v>
      </c>
      <c r="J884" s="825"/>
      <c r="K884" s="825"/>
      <c r="L884" s="825"/>
      <c r="M884" s="825"/>
      <c r="N884" s="825"/>
      <c r="O884" s="825"/>
      <c r="P884" s="825"/>
      <c r="Q884" s="825"/>
      <c r="R884" s="825"/>
      <c r="S884" s="825"/>
      <c r="T884" s="825"/>
      <c r="U884" s="825"/>
      <c r="V884" s="825"/>
      <c r="W884" s="825"/>
      <c r="X884" s="825"/>
      <c r="Y884" s="825"/>
      <c r="Z884" s="825"/>
      <c r="AA884" s="825"/>
      <c r="AB884" s="825"/>
      <c r="AC884" s="825"/>
      <c r="AD884" s="825"/>
      <c r="AE884" s="825"/>
      <c r="AF884" s="825"/>
      <c r="AH884" s="17"/>
    </row>
    <row r="885" spans="4:34" x14ac:dyDescent="0.25">
      <c r="D885" s="157"/>
      <c r="E885" s="149"/>
      <c r="F885" s="149"/>
      <c r="G885" s="149"/>
      <c r="H885" s="149"/>
      <c r="I885" s="825"/>
      <c r="J885" s="825"/>
      <c r="K885" s="825"/>
      <c r="L885" s="825"/>
      <c r="M885" s="825"/>
      <c r="N885" s="825"/>
      <c r="O885" s="825"/>
      <c r="P885" s="825"/>
      <c r="Q885" s="825"/>
      <c r="R885" s="825"/>
      <c r="S885" s="825"/>
      <c r="T885" s="825"/>
      <c r="U885" s="825"/>
      <c r="V885" s="825"/>
      <c r="W885" s="825"/>
      <c r="X885" s="825"/>
      <c r="Y885" s="825"/>
      <c r="Z885" s="825"/>
      <c r="AA885" s="825"/>
      <c r="AB885" s="825"/>
      <c r="AC885" s="825"/>
      <c r="AD885" s="825"/>
      <c r="AE885" s="825"/>
      <c r="AF885" s="825"/>
      <c r="AH885" s="17"/>
    </row>
    <row r="886" spans="4:34" ht="15.75" x14ac:dyDescent="0.25">
      <c r="D886" s="156"/>
      <c r="E886" s="156"/>
      <c r="F886" s="156"/>
      <c r="G886" s="156"/>
      <c r="H886" s="156"/>
      <c r="I886" s="156"/>
      <c r="J886" s="156"/>
      <c r="K886" s="156"/>
      <c r="L886" s="574"/>
      <c r="M886" s="574"/>
      <c r="N886" s="574"/>
      <c r="O886" s="574"/>
      <c r="P886" s="574"/>
      <c r="Q886" s="574"/>
      <c r="R886" s="574"/>
      <c r="S886" s="574"/>
      <c r="T886" s="574"/>
      <c r="U886" s="574"/>
      <c r="V886" s="574"/>
      <c r="W886" s="574"/>
      <c r="X886" s="574"/>
      <c r="Y886" s="574"/>
      <c r="Z886" s="160"/>
      <c r="AA886" s="575"/>
      <c r="AB886" s="575"/>
      <c r="AC886" s="575"/>
      <c r="AD886" s="575"/>
      <c r="AE886" s="575"/>
      <c r="AF886" s="575"/>
      <c r="AH886" s="17"/>
    </row>
    <row r="887" spans="4:34" ht="15.75" x14ac:dyDescent="0.25">
      <c r="D887" s="586" t="s">
        <v>15</v>
      </c>
      <c r="E887" s="586"/>
      <c r="F887" s="586"/>
      <c r="G887" s="586"/>
      <c r="H887" s="586"/>
      <c r="I887" s="586"/>
      <c r="J887" s="586"/>
      <c r="K887" s="586"/>
      <c r="L887" s="586"/>
      <c r="M887" s="586"/>
      <c r="N887" s="586"/>
      <c r="O887" s="586"/>
      <c r="P887" s="586"/>
      <c r="Q887" s="586"/>
      <c r="R887" s="586"/>
      <c r="S887" s="586"/>
      <c r="T887" s="586"/>
      <c r="U887" s="586"/>
      <c r="V887" s="586"/>
      <c r="W887" s="586"/>
      <c r="X887" s="586"/>
      <c r="Y887" s="586"/>
      <c r="Z887" s="586"/>
      <c r="AA887" s="586"/>
      <c r="AB887" s="586"/>
      <c r="AC887" s="586"/>
      <c r="AD887" s="586"/>
      <c r="AE887" s="586"/>
      <c r="AF887" s="586"/>
      <c r="AH887" s="17"/>
    </row>
    <row r="888" spans="4:34" x14ac:dyDescent="0.25">
      <c r="D888" s="9"/>
      <c r="E888" s="587" t="s">
        <v>50</v>
      </c>
      <c r="F888" s="587"/>
      <c r="G888" s="587"/>
      <c r="H888" s="588" t="s">
        <v>51</v>
      </c>
      <c r="I888" s="588"/>
      <c r="J888" s="588"/>
      <c r="K888" s="587" t="s">
        <v>52</v>
      </c>
      <c r="L888" s="587"/>
      <c r="M888" s="587"/>
      <c r="N888" s="587" t="s">
        <v>53</v>
      </c>
      <c r="O888" s="587"/>
      <c r="P888" s="587"/>
      <c r="Q888" s="589"/>
      <c r="R888" s="589"/>
      <c r="S888" s="589"/>
      <c r="T888" s="589"/>
      <c r="U888" s="161"/>
      <c r="V888" s="590"/>
      <c r="W888" s="590"/>
      <c r="X888" s="590"/>
      <c r="Y888" s="149"/>
      <c r="Z888" s="149"/>
      <c r="AA888" s="591" t="s">
        <v>17</v>
      </c>
      <c r="AB888" s="591"/>
      <c r="AC888" s="591"/>
      <c r="AD888" s="591"/>
      <c r="AE888" s="591"/>
      <c r="AF888" s="591"/>
      <c r="AH888" s="17"/>
    </row>
    <row r="889" spans="4:34" x14ac:dyDescent="0.25">
      <c r="D889" s="164"/>
      <c r="E889" s="629"/>
      <c r="F889" s="630"/>
      <c r="G889" s="631"/>
      <c r="H889" s="629"/>
      <c r="I889" s="630"/>
      <c r="J889" s="631"/>
      <c r="K889" s="629"/>
      <c r="L889" s="630"/>
      <c r="M889" s="631"/>
      <c r="N889" s="629"/>
      <c r="O889" s="630"/>
      <c r="P889" s="631"/>
      <c r="Q889" s="592"/>
      <c r="R889" s="593"/>
      <c r="S889" s="593"/>
      <c r="T889" s="594"/>
      <c r="U889" s="100"/>
      <c r="V889" s="595"/>
      <c r="W889" s="596"/>
      <c r="X889" s="597"/>
      <c r="Y889" s="163"/>
      <c r="Z889" s="15"/>
      <c r="AA889" s="592">
        <f>E889+H889+K889+N889</f>
        <v>0</v>
      </c>
      <c r="AB889" s="593"/>
      <c r="AC889" s="593"/>
      <c r="AD889" s="593"/>
      <c r="AE889" s="593"/>
      <c r="AF889" s="594"/>
      <c r="AH889" s="17"/>
    </row>
    <row r="890" spans="4:34" x14ac:dyDescent="0.25">
      <c r="D890" s="159"/>
      <c r="E890" s="159"/>
      <c r="F890" s="159"/>
      <c r="G890" s="159"/>
      <c r="H890" s="159"/>
      <c r="I890" s="159"/>
      <c r="J890" s="159"/>
      <c r="K890" s="159"/>
      <c r="L890" s="159"/>
      <c r="M890" s="159"/>
      <c r="N890" s="159"/>
      <c r="O890" s="159"/>
      <c r="P890" s="159"/>
      <c r="Q890" s="821"/>
      <c r="R890" s="821"/>
      <c r="S890" s="821"/>
      <c r="T890" s="821"/>
      <c r="U890" s="821"/>
      <c r="V890" s="821"/>
      <c r="W890" s="821"/>
      <c r="X890" s="821"/>
      <c r="Y890" s="821"/>
      <c r="Z890" s="822"/>
      <c r="AA890" s="592"/>
      <c r="AB890" s="593"/>
      <c r="AC890" s="593"/>
      <c r="AD890" s="593"/>
      <c r="AE890" s="593"/>
      <c r="AF890" s="594"/>
      <c r="AH890" s="17"/>
    </row>
    <row r="891" spans="4:34" ht="15.75" x14ac:dyDescent="0.25">
      <c r="D891" s="159"/>
      <c r="E891" s="159"/>
      <c r="F891" s="159"/>
      <c r="G891" s="159"/>
      <c r="H891" s="159"/>
      <c r="I891" s="159"/>
      <c r="J891" s="159"/>
      <c r="K891" s="159"/>
      <c r="L891" s="159"/>
      <c r="M891" s="159"/>
      <c r="N891" s="159"/>
      <c r="O891" s="159"/>
      <c r="P891" s="159"/>
      <c r="Q891" s="159"/>
      <c r="R891" s="159"/>
      <c r="S891" s="159"/>
      <c r="T891" s="159"/>
      <c r="U891" s="598" t="s">
        <v>18</v>
      </c>
      <c r="V891" s="598"/>
      <c r="W891" s="598"/>
      <c r="X891" s="598"/>
      <c r="Y891" s="598"/>
      <c r="Z891" s="599"/>
      <c r="AA891" s="600">
        <f>+X908-AA889</f>
        <v>328747702.32999998</v>
      </c>
      <c r="AB891" s="601"/>
      <c r="AC891" s="601"/>
      <c r="AD891" s="601"/>
      <c r="AE891" s="601"/>
      <c r="AF891" s="602"/>
      <c r="AH891" s="17"/>
    </row>
    <row r="892" spans="4:34" x14ac:dyDescent="0.25">
      <c r="D892" s="9"/>
      <c r="E892" s="9"/>
      <c r="F892" s="9"/>
      <c r="G892" s="9"/>
      <c r="H892" s="603" t="s">
        <v>19</v>
      </c>
      <c r="I892" s="603"/>
      <c r="J892" s="603"/>
      <c r="K892" s="603"/>
      <c r="L892" s="603"/>
      <c r="M892" s="603"/>
      <c r="N892" s="603"/>
      <c r="O892" s="603"/>
      <c r="P892" s="603"/>
      <c r="Q892" s="603"/>
      <c r="R892" s="603"/>
      <c r="S892" s="603"/>
      <c r="T892" s="603"/>
      <c r="U892" s="603"/>
      <c r="V892" s="603"/>
      <c r="W892" s="603"/>
      <c r="X892" s="604"/>
      <c r="Y892" s="604"/>
      <c r="Z892" s="604"/>
      <c r="AA892" s="604"/>
      <c r="AB892" s="604"/>
      <c r="AC892" s="604"/>
      <c r="AD892" s="604"/>
      <c r="AE892" s="9"/>
      <c r="AF892" s="9"/>
      <c r="AH892" s="17"/>
    </row>
    <row r="893" spans="4:34" x14ac:dyDescent="0.25">
      <c r="D893" s="9"/>
      <c r="E893" s="9"/>
      <c r="F893" s="9"/>
      <c r="G893" s="9"/>
      <c r="H893" s="605" t="s">
        <v>20</v>
      </c>
      <c r="I893" s="606"/>
      <c r="J893" s="605" t="s">
        <v>21</v>
      </c>
      <c r="K893" s="606"/>
      <c r="L893" s="605" t="s">
        <v>22</v>
      </c>
      <c r="M893" s="606"/>
      <c r="N893" s="605" t="s">
        <v>23</v>
      </c>
      <c r="O893" s="606"/>
      <c r="P893" s="605" t="s">
        <v>24</v>
      </c>
      <c r="Q893" s="606"/>
      <c r="R893" s="605" t="s">
        <v>25</v>
      </c>
      <c r="S893" s="606"/>
      <c r="T893" s="607" t="s">
        <v>26</v>
      </c>
      <c r="U893" s="608"/>
      <c r="V893" s="607"/>
      <c r="W893" s="608"/>
      <c r="X893" s="609" t="s">
        <v>27</v>
      </c>
      <c r="Y893" s="610"/>
      <c r="Z893" s="610"/>
      <c r="AA893" s="610"/>
      <c r="AB893" s="610"/>
      <c r="AC893" s="610"/>
      <c r="AD893" s="611"/>
      <c r="AE893" s="16"/>
      <c r="AF893" s="16"/>
      <c r="AH893" s="17"/>
    </row>
    <row r="894" spans="4:34" ht="15.75" x14ac:dyDescent="0.25">
      <c r="D894" s="69"/>
      <c r="E894" s="69"/>
      <c r="F894" s="69"/>
      <c r="G894" s="70"/>
      <c r="H894" s="562"/>
      <c r="I894" s="563"/>
      <c r="J894" s="562"/>
      <c r="K894" s="563"/>
      <c r="L894" s="562"/>
      <c r="M894" s="563"/>
      <c r="N894" s="562" t="s">
        <v>61</v>
      </c>
      <c r="O894" s="563"/>
      <c r="P894" s="562" t="s">
        <v>43</v>
      </c>
      <c r="Q894" s="563"/>
      <c r="R894" s="562" t="s">
        <v>49</v>
      </c>
      <c r="S894" s="563"/>
      <c r="T894" s="562" t="s">
        <v>28</v>
      </c>
      <c r="U894" s="563"/>
      <c r="V894" s="562"/>
      <c r="W894" s="563"/>
      <c r="X894" s="580">
        <v>328747702.32999998</v>
      </c>
      <c r="Y894" s="581"/>
      <c r="Z894" s="581"/>
      <c r="AA894" s="581"/>
      <c r="AB894" s="581"/>
      <c r="AC894" s="581"/>
      <c r="AD894" s="582"/>
      <c r="AE894" s="16"/>
      <c r="AF894" s="36"/>
      <c r="AG894" s="36"/>
      <c r="AH894" s="36"/>
    </row>
    <row r="895" spans="4:34" ht="15.75" x14ac:dyDescent="0.25">
      <c r="D895" s="69"/>
      <c r="E895" s="69"/>
      <c r="F895" s="69"/>
      <c r="G895" s="70"/>
      <c r="H895" s="562"/>
      <c r="I895" s="563"/>
      <c r="J895" s="562"/>
      <c r="K895" s="563"/>
      <c r="L895" s="562"/>
      <c r="M895" s="563"/>
      <c r="N895" s="562"/>
      <c r="O895" s="563"/>
      <c r="P895" s="562"/>
      <c r="Q895" s="563"/>
      <c r="R895" s="562"/>
      <c r="S895" s="563"/>
      <c r="T895" s="562"/>
      <c r="U895" s="563"/>
      <c r="V895" s="562"/>
      <c r="W895" s="563"/>
      <c r="X895" s="580"/>
      <c r="Y895" s="581"/>
      <c r="Z895" s="581"/>
      <c r="AA895" s="581"/>
      <c r="AB895" s="581"/>
      <c r="AC895" s="581"/>
      <c r="AD895" s="582"/>
      <c r="AE895" s="16"/>
      <c r="AF895" s="36"/>
      <c r="AG895" s="36"/>
      <c r="AH895" s="36"/>
    </row>
    <row r="896" spans="4:34" ht="15.75" x14ac:dyDescent="0.25">
      <c r="D896" s="69"/>
      <c r="E896" s="69"/>
      <c r="F896" s="69"/>
      <c r="G896" s="70"/>
      <c r="H896" s="562"/>
      <c r="I896" s="563"/>
      <c r="J896" s="562"/>
      <c r="K896" s="563"/>
      <c r="L896" s="562"/>
      <c r="M896" s="563"/>
      <c r="N896" s="562"/>
      <c r="O896" s="563"/>
      <c r="P896" s="562"/>
      <c r="Q896" s="563"/>
      <c r="R896" s="562"/>
      <c r="S896" s="563"/>
      <c r="T896" s="562"/>
      <c r="U896" s="563"/>
      <c r="V896" s="562"/>
      <c r="W896" s="563"/>
      <c r="X896" s="580"/>
      <c r="Y896" s="581"/>
      <c r="Z896" s="581"/>
      <c r="AA896" s="581"/>
      <c r="AB896" s="581"/>
      <c r="AC896" s="581"/>
      <c r="AD896" s="582"/>
      <c r="AE896" s="16"/>
      <c r="AF896" s="16"/>
      <c r="AG896" s="71"/>
      <c r="AH896" s="68"/>
    </row>
    <row r="897" spans="4:34" ht="15.75" x14ac:dyDescent="0.25">
      <c r="D897" s="69"/>
      <c r="E897" s="69"/>
      <c r="F897" s="69"/>
      <c r="G897" s="70"/>
      <c r="H897" s="562"/>
      <c r="I897" s="563"/>
      <c r="J897" s="562"/>
      <c r="K897" s="563"/>
      <c r="L897" s="562"/>
      <c r="M897" s="563"/>
      <c r="N897" s="562"/>
      <c r="O897" s="563"/>
      <c r="P897" s="562"/>
      <c r="Q897" s="563"/>
      <c r="R897" s="562"/>
      <c r="S897" s="563"/>
      <c r="T897" s="562"/>
      <c r="U897" s="563"/>
      <c r="V897" s="562"/>
      <c r="W897" s="563"/>
      <c r="X897" s="580"/>
      <c r="Y897" s="581"/>
      <c r="Z897" s="581"/>
      <c r="AA897" s="581"/>
      <c r="AB897" s="581"/>
      <c r="AC897" s="581"/>
      <c r="AD897" s="582"/>
      <c r="AE897" s="16"/>
      <c r="AF897" s="16"/>
      <c r="AG897" s="71"/>
      <c r="AH897" s="68"/>
    </row>
    <row r="898" spans="4:34" ht="15.75" x14ac:dyDescent="0.25">
      <c r="D898" s="621"/>
      <c r="E898" s="621"/>
      <c r="F898" s="621"/>
      <c r="G898" s="823"/>
      <c r="H898" s="562"/>
      <c r="I898" s="563"/>
      <c r="J898" s="562"/>
      <c r="K898" s="563"/>
      <c r="L898" s="562"/>
      <c r="M898" s="563"/>
      <c r="N898" s="562"/>
      <c r="O898" s="563"/>
      <c r="P898" s="562"/>
      <c r="Q898" s="563"/>
      <c r="R898" s="562"/>
      <c r="S898" s="563"/>
      <c r="T898" s="562"/>
      <c r="U898" s="563"/>
      <c r="V898" s="562"/>
      <c r="W898" s="563"/>
      <c r="X898" s="580"/>
      <c r="Y898" s="581"/>
      <c r="Z898" s="581"/>
      <c r="AA898" s="581"/>
      <c r="AB898" s="581"/>
      <c r="AC898" s="581"/>
      <c r="AD898" s="582"/>
      <c r="AE898" s="16"/>
      <c r="AF898" s="16"/>
      <c r="AG898" s="71"/>
      <c r="AH898" s="68"/>
    </row>
    <row r="899" spans="4:34" ht="15.75" x14ac:dyDescent="0.25">
      <c r="D899" s="621"/>
      <c r="E899" s="621"/>
      <c r="F899" s="621"/>
      <c r="G899" s="823"/>
      <c r="H899" s="562"/>
      <c r="I899" s="563"/>
      <c r="J899" s="562"/>
      <c r="K899" s="563"/>
      <c r="L899" s="562"/>
      <c r="M899" s="563"/>
      <c r="N899" s="562"/>
      <c r="O899" s="563"/>
      <c r="P899" s="562"/>
      <c r="Q899" s="563"/>
      <c r="R899" s="562"/>
      <c r="S899" s="563"/>
      <c r="T899" s="562"/>
      <c r="U899" s="563"/>
      <c r="V899" s="562"/>
      <c r="W899" s="563"/>
      <c r="X899" s="580"/>
      <c r="Y899" s="581"/>
      <c r="Z899" s="581"/>
      <c r="AA899" s="581"/>
      <c r="AB899" s="581"/>
      <c r="AC899" s="581"/>
      <c r="AD899" s="582"/>
      <c r="AE899" s="16"/>
      <c r="AF899" s="16"/>
      <c r="AG899" s="71"/>
      <c r="AH899" s="68"/>
    </row>
    <row r="900" spans="4:34" ht="15.75" x14ac:dyDescent="0.25">
      <c r="D900" s="621"/>
      <c r="E900" s="621"/>
      <c r="F900" s="621"/>
      <c r="G900" s="823"/>
      <c r="H900" s="529"/>
      <c r="I900" s="530"/>
      <c r="J900" s="529"/>
      <c r="K900" s="530"/>
      <c r="L900" s="529"/>
      <c r="M900" s="530"/>
      <c r="N900" s="562"/>
      <c r="O900" s="563"/>
      <c r="P900" s="562"/>
      <c r="Q900" s="563"/>
      <c r="R900" s="562"/>
      <c r="S900" s="563"/>
      <c r="T900" s="562"/>
      <c r="U900" s="563"/>
      <c r="V900" s="562"/>
      <c r="W900" s="563"/>
      <c r="X900" s="580"/>
      <c r="Y900" s="581"/>
      <c r="Z900" s="581"/>
      <c r="AA900" s="581"/>
      <c r="AB900" s="581"/>
      <c r="AC900" s="581"/>
      <c r="AD900" s="582"/>
      <c r="AE900" s="16"/>
      <c r="AF900" s="16"/>
      <c r="AG900" s="71"/>
      <c r="AH900" s="68"/>
    </row>
    <row r="901" spans="4:34" ht="15.75" x14ac:dyDescent="0.25">
      <c r="D901" s="9"/>
      <c r="E901" s="9"/>
      <c r="F901" s="9"/>
      <c r="G901" s="9"/>
      <c r="H901" s="562"/>
      <c r="I901" s="563"/>
      <c r="J901" s="562"/>
      <c r="K901" s="563"/>
      <c r="L901" s="562"/>
      <c r="M901" s="563"/>
      <c r="N901" s="562"/>
      <c r="O901" s="563"/>
      <c r="P901" s="562"/>
      <c r="Q901" s="563"/>
      <c r="R901" s="562"/>
      <c r="S901" s="563"/>
      <c r="T901" s="562"/>
      <c r="U901" s="563"/>
      <c r="V901" s="562"/>
      <c r="W901" s="563"/>
      <c r="X901" s="580"/>
      <c r="Y901" s="581"/>
      <c r="Z901" s="581"/>
      <c r="AA901" s="581"/>
      <c r="AB901" s="581"/>
      <c r="AC901" s="581"/>
      <c r="AD901" s="582"/>
      <c r="AE901" s="16"/>
      <c r="AF901" s="16"/>
      <c r="AG901" s="71"/>
      <c r="AH901" s="68"/>
    </row>
    <row r="902" spans="4:34" ht="15.75" x14ac:dyDescent="0.25">
      <c r="D902" s="9"/>
      <c r="E902" s="9"/>
      <c r="F902" s="9"/>
      <c r="G902" s="9"/>
      <c r="H902" s="562"/>
      <c r="I902" s="563"/>
      <c r="J902" s="562"/>
      <c r="K902" s="563"/>
      <c r="L902" s="529"/>
      <c r="M902" s="650"/>
      <c r="N902" s="562"/>
      <c r="O902" s="563"/>
      <c r="P902" s="562"/>
      <c r="Q902" s="563"/>
      <c r="R902" s="562"/>
      <c r="S902" s="563"/>
      <c r="T902" s="562"/>
      <c r="U902" s="563"/>
      <c r="V902" s="562"/>
      <c r="W902" s="563"/>
      <c r="X902" s="580"/>
      <c r="Y902" s="581"/>
      <c r="Z902" s="581"/>
      <c r="AA902" s="581"/>
      <c r="AB902" s="581"/>
      <c r="AC902" s="581"/>
      <c r="AD902" s="582"/>
      <c r="AE902" s="16"/>
      <c r="AF902" s="16"/>
      <c r="AG902" s="71"/>
      <c r="AH902" s="68"/>
    </row>
    <row r="903" spans="4:34" ht="15.75" x14ac:dyDescent="0.25">
      <c r="D903" s="9"/>
      <c r="E903" s="9"/>
      <c r="F903" s="9"/>
      <c r="G903" s="9"/>
      <c r="H903" s="529"/>
      <c r="I903" s="530"/>
      <c r="J903" s="529"/>
      <c r="K903" s="530"/>
      <c r="L903" s="529"/>
      <c r="M903" s="650"/>
      <c r="N903" s="562"/>
      <c r="O903" s="563"/>
      <c r="P903" s="765"/>
      <c r="Q903" s="766"/>
      <c r="R903" s="765"/>
      <c r="S903" s="766"/>
      <c r="T903" s="765"/>
      <c r="U903" s="766"/>
      <c r="V903" s="562"/>
      <c r="W903" s="563"/>
      <c r="X903" s="580"/>
      <c r="Y903" s="581"/>
      <c r="Z903" s="581"/>
      <c r="AA903" s="581"/>
      <c r="AB903" s="581"/>
      <c r="AC903" s="581"/>
      <c r="AD903" s="582"/>
      <c r="AE903" s="16"/>
      <c r="AF903" s="16"/>
      <c r="AG903" s="71"/>
      <c r="AH903" s="68"/>
    </row>
    <row r="904" spans="4:34" ht="15.75" x14ac:dyDescent="0.25">
      <c r="D904" s="9"/>
      <c r="E904" s="9"/>
      <c r="F904" s="9"/>
      <c r="G904" s="9"/>
      <c r="H904" s="153"/>
      <c r="I904" s="154"/>
      <c r="J904" s="153"/>
      <c r="K904" s="154"/>
      <c r="L904" s="153"/>
      <c r="M904" s="162"/>
      <c r="N904" s="562"/>
      <c r="O904" s="563"/>
      <c r="P904" s="765"/>
      <c r="Q904" s="766"/>
      <c r="R904" s="765"/>
      <c r="S904" s="766"/>
      <c r="T904" s="765"/>
      <c r="U904" s="766"/>
      <c r="V904" s="151"/>
      <c r="W904" s="152"/>
      <c r="X904" s="580"/>
      <c r="Y904" s="581"/>
      <c r="Z904" s="581"/>
      <c r="AA904" s="581"/>
      <c r="AB904" s="581"/>
      <c r="AC904" s="581"/>
      <c r="AD904" s="582"/>
      <c r="AE904" s="16"/>
      <c r="AF904" s="16"/>
      <c r="AG904" s="71"/>
      <c r="AH904" s="68"/>
    </row>
    <row r="905" spans="4:34" ht="15.75" x14ac:dyDescent="0.25">
      <c r="D905" s="9"/>
      <c r="E905" s="9"/>
      <c r="F905" s="9"/>
      <c r="G905" s="9"/>
      <c r="H905" s="529"/>
      <c r="I905" s="530"/>
      <c r="J905" s="529"/>
      <c r="K905" s="530"/>
      <c r="L905" s="529"/>
      <c r="M905" s="530"/>
      <c r="N905" s="562"/>
      <c r="O905" s="767"/>
      <c r="P905" s="768"/>
      <c r="Q905" s="769"/>
      <c r="R905" s="768"/>
      <c r="S905" s="769"/>
      <c r="T905" s="768"/>
      <c r="U905" s="769"/>
      <c r="V905" s="151"/>
      <c r="W905" s="152"/>
      <c r="X905" s="812"/>
      <c r="Y905" s="673"/>
      <c r="Z905" s="673"/>
      <c r="AA905" s="673"/>
      <c r="AB905" s="673"/>
      <c r="AC905" s="673"/>
      <c r="AD905" s="813"/>
      <c r="AE905" s="16"/>
      <c r="AF905" s="16"/>
      <c r="AG905" s="71"/>
      <c r="AH905" s="68"/>
    </row>
    <row r="906" spans="4:34" ht="15.75" x14ac:dyDescent="0.25">
      <c r="D906" s="9"/>
      <c r="E906" s="9"/>
      <c r="F906" s="9"/>
      <c r="G906" s="9"/>
      <c r="H906" s="529"/>
      <c r="I906" s="530"/>
      <c r="J906" s="529"/>
      <c r="K906" s="530"/>
      <c r="L906" s="529"/>
      <c r="M906" s="530"/>
      <c r="N906" s="562"/>
      <c r="O906" s="767"/>
      <c r="P906" s="768"/>
      <c r="Q906" s="769"/>
      <c r="R906" s="768"/>
      <c r="S906" s="769"/>
      <c r="T906" s="768"/>
      <c r="U906" s="769"/>
      <c r="V906" s="151"/>
      <c r="W906" s="152"/>
      <c r="X906" s="812"/>
      <c r="Y906" s="673"/>
      <c r="Z906" s="673"/>
      <c r="AA906" s="673"/>
      <c r="AB906" s="673"/>
      <c r="AC906" s="673"/>
      <c r="AD906" s="813"/>
      <c r="AE906" s="16"/>
      <c r="AF906" s="16"/>
      <c r="AG906" s="71"/>
      <c r="AH906" s="68"/>
    </row>
    <row r="907" spans="4:34" ht="15.75" x14ac:dyDescent="0.25">
      <c r="D907" s="9"/>
      <c r="E907" s="9"/>
      <c r="F907" s="9"/>
      <c r="G907" s="9"/>
      <c r="H907" s="529"/>
      <c r="I907" s="530"/>
      <c r="J907" s="529"/>
      <c r="K907" s="530"/>
      <c r="L907" s="529"/>
      <c r="M907" s="530"/>
      <c r="N907" s="562"/>
      <c r="O907" s="767"/>
      <c r="P907" s="768"/>
      <c r="Q907" s="769"/>
      <c r="R907" s="768"/>
      <c r="S907" s="769"/>
      <c r="T907" s="768"/>
      <c r="U907" s="769"/>
      <c r="V907" s="151"/>
      <c r="W907" s="152"/>
      <c r="X907" s="812"/>
      <c r="Y907" s="673"/>
      <c r="Z907" s="673"/>
      <c r="AA907" s="673"/>
      <c r="AB907" s="673"/>
      <c r="AC907" s="673"/>
      <c r="AD907" s="813"/>
      <c r="AE907" s="16"/>
      <c r="AF907" s="16"/>
      <c r="AH907" s="17"/>
    </row>
    <row r="908" spans="4:34" ht="16.5" thickBot="1" x14ac:dyDescent="0.3">
      <c r="D908" s="9"/>
      <c r="E908" s="9"/>
      <c r="F908" s="9"/>
      <c r="G908" s="9"/>
      <c r="H908" s="685"/>
      <c r="I908" s="686"/>
      <c r="J908" s="685"/>
      <c r="K908" s="686"/>
      <c r="L908" s="685"/>
      <c r="M908" s="686"/>
      <c r="N908" s="685"/>
      <c r="O908" s="686"/>
      <c r="P908" s="685"/>
      <c r="Q908" s="686"/>
      <c r="R908" s="685"/>
      <c r="S908" s="686"/>
      <c r="T908" s="687" t="s">
        <v>29</v>
      </c>
      <c r="U908" s="688"/>
      <c r="V908" s="688"/>
      <c r="W908" s="814"/>
      <c r="X908" s="815">
        <f>SUM(X894:AD907)</f>
        <v>328747702.32999998</v>
      </c>
      <c r="Y908" s="816"/>
      <c r="Z908" s="816"/>
      <c r="AA908" s="816"/>
      <c r="AB908" s="816"/>
      <c r="AC908" s="816"/>
      <c r="AD908" s="817"/>
      <c r="AE908" s="9"/>
      <c r="AF908" s="818"/>
      <c r="AG908" s="818"/>
      <c r="AH908" s="818"/>
    </row>
    <row r="909" spans="4:34" ht="16.5" thickBot="1" x14ac:dyDescent="0.3">
      <c r="D909" s="164"/>
      <c r="E909" s="9"/>
      <c r="F909" s="9"/>
      <c r="G909" s="9"/>
      <c r="H909" s="9"/>
      <c r="I909" s="799"/>
      <c r="J909" s="799"/>
      <c r="K909" s="799"/>
      <c r="L909" s="799"/>
      <c r="M909" s="799"/>
      <c r="N909" s="799"/>
      <c r="O909" s="799"/>
      <c r="P909" s="799"/>
      <c r="Q909" s="799"/>
      <c r="R909" s="799"/>
      <c r="S909" s="799"/>
      <c r="T909" s="799"/>
      <c r="U909" s="799"/>
      <c r="V909" s="799"/>
      <c r="W909" s="799"/>
      <c r="X909" s="799"/>
      <c r="Y909" s="819"/>
      <c r="Z909" s="819"/>
      <c r="AA909" s="819"/>
      <c r="AB909" s="819"/>
      <c r="AC909" s="819"/>
      <c r="AD909" s="819"/>
      <c r="AE909" s="819"/>
      <c r="AF909" s="16"/>
      <c r="AG909" s="16"/>
      <c r="AH909" s="17"/>
    </row>
    <row r="910" spans="4:34" ht="16.5" thickBot="1" x14ac:dyDescent="0.3">
      <c r="D910" s="164"/>
      <c r="E910" s="9"/>
      <c r="F910" s="9"/>
      <c r="G910" s="9"/>
      <c r="H910" s="689" t="s">
        <v>30</v>
      </c>
      <c r="I910" s="690"/>
      <c r="J910" s="690"/>
      <c r="K910" s="690"/>
      <c r="L910" s="690"/>
      <c r="M910" s="690"/>
      <c r="N910" s="690"/>
      <c r="O910" s="690"/>
      <c r="P910" s="690"/>
      <c r="Q910" s="690"/>
      <c r="R910" s="690"/>
      <c r="S910" s="691"/>
      <c r="T910" s="43"/>
      <c r="U910" s="544" t="s">
        <v>31</v>
      </c>
      <c r="V910" s="545"/>
      <c r="W910" s="545"/>
      <c r="X910" s="545"/>
      <c r="Y910" s="545"/>
      <c r="Z910" s="545"/>
      <c r="AA910" s="545"/>
      <c r="AB910" s="545"/>
      <c r="AC910" s="545"/>
      <c r="AD910" s="545"/>
      <c r="AE910" s="545"/>
      <c r="AF910" s="546"/>
      <c r="AG910" s="16"/>
    </row>
    <row r="911" spans="4:34" x14ac:dyDescent="0.25">
      <c r="D911" s="164"/>
      <c r="E911" s="9"/>
      <c r="F911" s="9"/>
      <c r="G911" s="9"/>
      <c r="H911" s="547"/>
      <c r="I911" s="548"/>
      <c r="J911" s="548"/>
      <c r="K911" s="548"/>
      <c r="L911" s="548"/>
      <c r="M911" s="548"/>
      <c r="N911" s="548"/>
      <c r="O911" s="548"/>
      <c r="P911" s="548"/>
      <c r="Q911" s="548"/>
      <c r="R911" s="548"/>
      <c r="S911" s="549"/>
      <c r="T911" s="9"/>
      <c r="U911" s="795"/>
      <c r="V911" s="796"/>
      <c r="W911" s="796"/>
      <c r="X911" s="796"/>
      <c r="Y911" s="796"/>
      <c r="Z911" s="796"/>
      <c r="AA911" s="796"/>
      <c r="AB911" s="796"/>
      <c r="AC911" s="796"/>
      <c r="AD911" s="796"/>
      <c r="AE911" s="796"/>
      <c r="AF911" s="797"/>
      <c r="AG911" s="16"/>
    </row>
    <row r="912" spans="4:34" x14ac:dyDescent="0.25">
      <c r="D912" s="164"/>
      <c r="E912" s="9"/>
      <c r="F912" s="9"/>
      <c r="G912" s="9"/>
      <c r="H912" s="550"/>
      <c r="I912" s="551"/>
      <c r="J912" s="551"/>
      <c r="K912" s="551"/>
      <c r="L912" s="551"/>
      <c r="M912" s="551"/>
      <c r="N912" s="551"/>
      <c r="O912" s="551"/>
      <c r="P912" s="551"/>
      <c r="Q912" s="551"/>
      <c r="R912" s="551"/>
      <c r="S912" s="552"/>
      <c r="T912" s="9"/>
      <c r="U912" s="798"/>
      <c r="V912" s="799"/>
      <c r="W912" s="799"/>
      <c r="X912" s="799"/>
      <c r="Y912" s="799"/>
      <c r="Z912" s="799"/>
      <c r="AA912" s="799"/>
      <c r="AB912" s="799"/>
      <c r="AC912" s="799"/>
      <c r="AD912" s="799"/>
      <c r="AE912" s="799"/>
      <c r="AF912" s="800"/>
      <c r="AG912" s="16"/>
    </row>
    <row r="913" spans="4:34" ht="15.75" thickBot="1" x14ac:dyDescent="0.3">
      <c r="D913" s="164"/>
      <c r="E913" s="9"/>
      <c r="F913" s="9"/>
      <c r="G913" s="9"/>
      <c r="H913" s="553"/>
      <c r="I913" s="554"/>
      <c r="J913" s="554"/>
      <c r="K913" s="554"/>
      <c r="L913" s="554"/>
      <c r="M913" s="554"/>
      <c r="N913" s="554"/>
      <c r="O913" s="554"/>
      <c r="P913" s="554"/>
      <c r="Q913" s="554"/>
      <c r="R913" s="554"/>
      <c r="S913" s="555"/>
      <c r="T913" s="9"/>
      <c r="U913" s="801"/>
      <c r="V913" s="802"/>
      <c r="W913" s="802"/>
      <c r="X913" s="802"/>
      <c r="Y913" s="802"/>
      <c r="Z913" s="802"/>
      <c r="AA913" s="802"/>
      <c r="AB913" s="802"/>
      <c r="AC913" s="802"/>
      <c r="AD913" s="802"/>
      <c r="AE913" s="802"/>
      <c r="AF913" s="803"/>
      <c r="AG913" s="16"/>
    </row>
    <row r="914" spans="4:34" ht="16.5" thickBot="1" x14ac:dyDescent="0.3">
      <c r="D914" s="164"/>
      <c r="E914" s="9"/>
      <c r="F914" s="9"/>
      <c r="G914" s="9"/>
      <c r="H914" s="517" t="s">
        <v>32</v>
      </c>
      <c r="I914" s="518"/>
      <c r="J914" s="518"/>
      <c r="K914" s="804">
        <v>44183</v>
      </c>
      <c r="L914" s="805"/>
      <c r="M914" s="805"/>
      <c r="N914" s="805"/>
      <c r="O914" s="805"/>
      <c r="P914" s="805"/>
      <c r="Q914" s="805"/>
      <c r="R914" s="805"/>
      <c r="S914" s="806"/>
      <c r="T914" s="9"/>
      <c r="U914" s="807" t="s">
        <v>32</v>
      </c>
      <c r="V914" s="808"/>
      <c r="W914" s="808"/>
      <c r="X914" s="809"/>
      <c r="Y914" s="810"/>
      <c r="Z914" s="810"/>
      <c r="AA914" s="810"/>
      <c r="AB914" s="810"/>
      <c r="AC914" s="810"/>
      <c r="AD914" s="810"/>
      <c r="AE914" s="810"/>
      <c r="AF914" s="811"/>
      <c r="AG914" s="16"/>
    </row>
    <row r="915" spans="4:34" ht="15.75" thickBot="1" x14ac:dyDescent="0.3">
      <c r="D915" s="164"/>
      <c r="E915" s="9"/>
      <c r="F915" s="9"/>
      <c r="G915" s="9"/>
      <c r="H915" s="523" t="s">
        <v>33</v>
      </c>
      <c r="I915" s="524"/>
      <c r="J915" s="524"/>
      <c r="K915" s="524"/>
      <c r="L915" s="524"/>
      <c r="M915" s="524"/>
      <c r="N915" s="524"/>
      <c r="O915" s="524"/>
      <c r="P915" s="524"/>
      <c r="Q915" s="524"/>
      <c r="R915" s="524"/>
      <c r="S915" s="525"/>
      <c r="T915" s="22"/>
      <c r="U915" s="523" t="s">
        <v>34</v>
      </c>
      <c r="V915" s="524"/>
      <c r="W915" s="524"/>
      <c r="X915" s="524"/>
      <c r="Y915" s="524"/>
      <c r="Z915" s="524"/>
      <c r="AA915" s="524"/>
      <c r="AB915" s="524"/>
      <c r="AC915" s="524"/>
      <c r="AD915" s="524"/>
      <c r="AE915" s="524"/>
      <c r="AF915" s="525"/>
      <c r="AG915" s="16"/>
    </row>
    <row r="916" spans="4:34" x14ac:dyDescent="0.25">
      <c r="D916" s="164"/>
      <c r="E916" s="9"/>
      <c r="F916" s="9"/>
      <c r="G916" s="9"/>
      <c r="H916" s="547"/>
      <c r="I916" s="548"/>
      <c r="J916" s="548"/>
      <c r="K916" s="548"/>
      <c r="L916" s="548"/>
      <c r="M916" s="548"/>
      <c r="N916" s="548"/>
      <c r="O916" s="548"/>
      <c r="P916" s="548"/>
      <c r="Q916" s="548"/>
      <c r="R916" s="548"/>
      <c r="S916" s="549"/>
      <c r="T916" s="149"/>
      <c r="U916" s="547"/>
      <c r="V916" s="548"/>
      <c r="W916" s="548"/>
      <c r="X916" s="548"/>
      <c r="Y916" s="548"/>
      <c r="Z916" s="548"/>
      <c r="AA916" s="548"/>
      <c r="AB916" s="548"/>
      <c r="AC916" s="548"/>
      <c r="AD916" s="548"/>
      <c r="AE916" s="548"/>
      <c r="AF916" s="549"/>
      <c r="AG916" s="16"/>
    </row>
    <row r="917" spans="4:34" x14ac:dyDescent="0.25">
      <c r="D917" s="164"/>
      <c r="E917" s="164"/>
      <c r="F917" s="164"/>
      <c r="G917" s="164"/>
      <c r="H917" s="550"/>
      <c r="I917" s="551"/>
      <c r="J917" s="551"/>
      <c r="K917" s="551"/>
      <c r="L917" s="551"/>
      <c r="M917" s="551"/>
      <c r="N917" s="551"/>
      <c r="O917" s="551"/>
      <c r="P917" s="551"/>
      <c r="Q917" s="551"/>
      <c r="R917" s="551"/>
      <c r="S917" s="552"/>
      <c r="T917" s="149"/>
      <c r="U917" s="550"/>
      <c r="V917" s="551"/>
      <c r="W917" s="551"/>
      <c r="X917" s="551"/>
      <c r="Y917" s="551"/>
      <c r="Z917" s="551"/>
      <c r="AA917" s="551"/>
      <c r="AB917" s="551"/>
      <c r="AC917" s="551"/>
      <c r="AD917" s="551"/>
      <c r="AE917" s="551"/>
      <c r="AF917" s="552"/>
      <c r="AG917" s="15"/>
    </row>
    <row r="918" spans="4:34" ht="15.75" thickBot="1" x14ac:dyDescent="0.3">
      <c r="D918" s="44"/>
      <c r="E918" s="164"/>
      <c r="F918" s="164"/>
      <c r="G918" s="164"/>
      <c r="H918" s="553"/>
      <c r="I918" s="554"/>
      <c r="J918" s="554"/>
      <c r="K918" s="554"/>
      <c r="L918" s="554"/>
      <c r="M918" s="554"/>
      <c r="N918" s="554"/>
      <c r="O918" s="554"/>
      <c r="P918" s="554"/>
      <c r="Q918" s="554"/>
      <c r="R918" s="554"/>
      <c r="S918" s="555"/>
      <c r="T918" s="149"/>
      <c r="U918" s="553"/>
      <c r="V918" s="554"/>
      <c r="W918" s="554"/>
      <c r="X918" s="554"/>
      <c r="Y918" s="554"/>
      <c r="Z918" s="554"/>
      <c r="AA918" s="554"/>
      <c r="AB918" s="554"/>
      <c r="AC918" s="554"/>
      <c r="AD918" s="554"/>
      <c r="AE918" s="554"/>
      <c r="AF918" s="555"/>
      <c r="AG918" s="15"/>
    </row>
    <row r="919" spans="4:34" ht="15.75" thickBot="1" x14ac:dyDescent="0.3">
      <c r="D919" s="155"/>
      <c r="E919" s="164"/>
      <c r="F919" s="164"/>
      <c r="G919" s="164"/>
      <c r="H919" s="517" t="s">
        <v>32</v>
      </c>
      <c r="I919" s="518"/>
      <c r="J919" s="576"/>
      <c r="K919" s="27"/>
      <c r="L919" s="28"/>
      <c r="M919" s="28"/>
      <c r="N919" s="28"/>
      <c r="O919" s="28"/>
      <c r="P919" s="28"/>
      <c r="Q919" s="28"/>
      <c r="R919" s="28"/>
      <c r="S919" s="45"/>
      <c r="T919" s="149"/>
      <c r="U919" s="517" t="s">
        <v>32</v>
      </c>
      <c r="V919" s="518"/>
      <c r="W919" s="576"/>
      <c r="X919" s="27"/>
      <c r="Y919" s="28"/>
      <c r="Z919" s="28"/>
      <c r="AA919" s="28"/>
      <c r="AB919" s="28"/>
      <c r="AC919" s="28"/>
      <c r="AD919" s="28"/>
      <c r="AE919" s="28"/>
      <c r="AF919" s="45"/>
      <c r="AG919" s="15"/>
    </row>
    <row r="920" spans="4:34" x14ac:dyDescent="0.25">
      <c r="D920" s="155"/>
      <c r="E920" s="164"/>
      <c r="F920" s="164"/>
      <c r="G920" s="164"/>
      <c r="H920" s="149"/>
      <c r="I920" s="149"/>
      <c r="J920" s="149"/>
      <c r="K920" s="164"/>
      <c r="L920" s="164"/>
      <c r="M920" s="164"/>
      <c r="N920" s="164"/>
      <c r="O920" s="164"/>
      <c r="P920" s="164"/>
      <c r="Q920" s="164"/>
      <c r="R920" s="164"/>
      <c r="S920" s="164"/>
      <c r="T920" s="149"/>
      <c r="U920" s="149"/>
      <c r="V920" s="149"/>
      <c r="W920" s="149"/>
      <c r="X920" s="164"/>
      <c r="Y920" s="164"/>
      <c r="Z920" s="164"/>
      <c r="AA920" s="164"/>
      <c r="AB920" s="164"/>
      <c r="AC920" s="164"/>
      <c r="AD920" s="164"/>
      <c r="AE920" s="164"/>
      <c r="AF920" s="164"/>
      <c r="AG920" s="15"/>
    </row>
    <row r="921" spans="4:34" x14ac:dyDescent="0.25">
      <c r="D921" s="820" t="s">
        <v>36</v>
      </c>
      <c r="E921" s="820"/>
      <c r="F921" s="820"/>
      <c r="G921" s="820"/>
      <c r="H921" s="820"/>
      <c r="I921" s="820"/>
      <c r="J921" s="820"/>
      <c r="K921" s="820"/>
      <c r="L921" s="820"/>
      <c r="M921" s="820"/>
      <c r="N921" s="44"/>
      <c r="O921" s="44"/>
      <c r="P921" s="44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68"/>
    </row>
    <row r="922" spans="4:34" x14ac:dyDescent="0.25">
      <c r="D922" s="620" t="s">
        <v>0</v>
      </c>
      <c r="E922" s="620"/>
      <c r="F922" s="620"/>
      <c r="G922" s="620"/>
      <c r="H922" s="620"/>
      <c r="I922" s="620"/>
      <c r="J922" s="620"/>
      <c r="K922" s="620"/>
      <c r="L922" s="620"/>
      <c r="M922" s="620"/>
      <c r="N922" s="29"/>
      <c r="O922" s="10"/>
      <c r="P922" s="156"/>
      <c r="Q922" s="156"/>
      <c r="R922" s="156"/>
      <c r="S922" s="156"/>
      <c r="T922" s="156"/>
      <c r="U922" s="156"/>
      <c r="V922" s="156"/>
      <c r="W922" s="9"/>
      <c r="X922" s="9"/>
      <c r="Y922" s="164"/>
      <c r="Z922" s="9"/>
      <c r="AA922" s="9"/>
      <c r="AB922" s="9"/>
      <c r="AC922" s="9"/>
      <c r="AD922" s="9"/>
      <c r="AE922" s="9"/>
      <c r="AF922" s="9"/>
      <c r="AH922" s="17"/>
    </row>
    <row r="923" spans="4:34" x14ac:dyDescent="0.25">
      <c r="D923" s="620" t="s">
        <v>1</v>
      </c>
      <c r="E923" s="620"/>
      <c r="F923" s="620"/>
      <c r="G923" s="620"/>
      <c r="H923" s="620"/>
      <c r="I923" s="620"/>
      <c r="J923" s="620"/>
      <c r="K923" s="620"/>
      <c r="L923" s="620"/>
      <c r="M923" s="620"/>
      <c r="N923" s="29"/>
      <c r="O923" s="10"/>
      <c r="P923" s="11"/>
      <c r="Q923" s="11"/>
      <c r="R923" s="164"/>
      <c r="S923" s="149"/>
      <c r="T923" s="149"/>
      <c r="U923" s="149"/>
      <c r="V923" s="583" t="s">
        <v>2</v>
      </c>
      <c r="W923" s="583"/>
      <c r="X923" s="583"/>
      <c r="Y923" s="12" t="s">
        <v>37</v>
      </c>
      <c r="Z923" s="161" t="s">
        <v>46</v>
      </c>
      <c r="AA923" s="621" t="s">
        <v>158</v>
      </c>
      <c r="AB923" s="621"/>
      <c r="AC923" s="621"/>
      <c r="AD923" s="161" t="s">
        <v>3</v>
      </c>
      <c r="AE923" s="622" t="s">
        <v>82</v>
      </c>
      <c r="AF923" s="622"/>
      <c r="AH923" s="17"/>
    </row>
    <row r="924" spans="4:34" x14ac:dyDescent="0.25">
      <c r="D924" s="620" t="s">
        <v>4</v>
      </c>
      <c r="E924" s="620"/>
      <c r="F924" s="620"/>
      <c r="G924" s="620"/>
      <c r="H924" s="620"/>
      <c r="I924" s="620"/>
      <c r="J924" s="620"/>
      <c r="K924" s="620"/>
      <c r="L924" s="620"/>
      <c r="M924" s="620"/>
      <c r="N924" s="29"/>
      <c r="O924" s="10"/>
      <c r="P924" s="156"/>
      <c r="Q924" s="161"/>
      <c r="R924" s="161"/>
      <c r="S924" s="161"/>
      <c r="T924" s="161"/>
      <c r="U924" s="161"/>
      <c r="V924" s="161"/>
      <c r="W924" s="161"/>
      <c r="X924" s="161"/>
      <c r="Y924" s="149"/>
      <c r="Z924" s="161"/>
      <c r="AA924" s="9"/>
      <c r="AB924" s="9"/>
      <c r="AC924" s="9"/>
      <c r="AD924" s="9"/>
      <c r="AE924" s="9"/>
      <c r="AF924" s="9"/>
      <c r="AH924" s="17"/>
    </row>
    <row r="925" spans="4:34" ht="15.75" x14ac:dyDescent="0.25">
      <c r="D925" s="623" t="s">
        <v>5</v>
      </c>
      <c r="E925" s="623"/>
      <c r="F925" s="623"/>
      <c r="G925" s="623"/>
      <c r="H925" s="623"/>
      <c r="I925" s="623"/>
      <c r="J925" s="623"/>
      <c r="K925" s="623"/>
      <c r="L925" s="623"/>
      <c r="M925" s="623"/>
      <c r="N925" s="623"/>
      <c r="O925" s="10"/>
      <c r="P925" s="156"/>
      <c r="Q925" s="156"/>
      <c r="R925" s="156"/>
      <c r="S925" s="156"/>
      <c r="T925" s="156"/>
      <c r="U925" s="156"/>
      <c r="V925" s="156"/>
      <c r="W925" s="9"/>
      <c r="X925" s="9"/>
      <c r="Y925" s="164"/>
      <c r="Z925" s="9"/>
      <c r="AA925" s="9"/>
      <c r="AB925" s="9"/>
      <c r="AC925" s="9"/>
      <c r="AD925" s="9"/>
      <c r="AE925" s="9"/>
      <c r="AF925" s="9"/>
      <c r="AH925" s="17"/>
    </row>
    <row r="926" spans="4:34" ht="15" customHeight="1" x14ac:dyDescent="0.25">
      <c r="D926" s="633"/>
      <c r="E926" s="633"/>
      <c r="F926" s="633"/>
      <c r="G926" s="633"/>
      <c r="H926" s="633"/>
      <c r="I926" s="633"/>
      <c r="J926" s="633"/>
      <c r="K926" s="633"/>
      <c r="L926" s="633"/>
      <c r="M926" s="633"/>
      <c r="N926" s="633"/>
      <c r="O926" s="624" t="s">
        <v>6</v>
      </c>
      <c r="P926" s="624"/>
      <c r="Q926" s="624"/>
      <c r="R926" s="624"/>
      <c r="S926" s="624"/>
      <c r="T926" s="624"/>
      <c r="U926" s="624"/>
      <c r="V926" s="624"/>
      <c r="W926" s="624"/>
      <c r="X926" s="624"/>
      <c r="Y926" s="625" t="s">
        <v>168</v>
      </c>
      <c r="Z926" s="625"/>
      <c r="AA926" s="625"/>
      <c r="AB926" s="13"/>
      <c r="AC926" s="13"/>
      <c r="AD926" s="13"/>
      <c r="AE926" s="13"/>
      <c r="AF926" s="13"/>
      <c r="AH926" s="17"/>
    </row>
    <row r="927" spans="4:34" x14ac:dyDescent="0.25">
      <c r="D927" s="612"/>
      <c r="E927" s="612"/>
      <c r="F927" s="612"/>
      <c r="G927" s="612"/>
      <c r="H927" s="612"/>
      <c r="I927" s="612"/>
      <c r="J927" s="612"/>
      <c r="K927" s="612"/>
      <c r="L927" s="612"/>
      <c r="M927" s="612"/>
      <c r="N927" s="612"/>
      <c r="O927" s="14"/>
      <c r="P927" s="14"/>
      <c r="Q927" s="149"/>
      <c r="R927" s="149"/>
      <c r="S927" s="159"/>
      <c r="T927" s="11"/>
      <c r="U927" s="11"/>
      <c r="V927" s="9"/>
      <c r="W927" s="9"/>
      <c r="X927" s="9"/>
      <c r="Y927" s="164"/>
      <c r="Z927" s="9"/>
      <c r="AA927" s="9"/>
      <c r="AB927" s="9"/>
      <c r="AC927" s="9"/>
      <c r="AD927" s="9"/>
      <c r="AE927" s="9"/>
      <c r="AF927" s="9"/>
      <c r="AH927" s="17"/>
    </row>
    <row r="928" spans="4:34" ht="15.75" x14ac:dyDescent="0.25"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23"/>
      <c r="U928" s="23"/>
      <c r="V928" s="613" t="s">
        <v>7</v>
      </c>
      <c r="W928" s="613"/>
      <c r="X928" s="613"/>
      <c r="Y928" s="613"/>
      <c r="Z928" s="613"/>
      <c r="AA928" s="614">
        <f>+X957</f>
        <v>95990721.769999996</v>
      </c>
      <c r="AB928" s="614"/>
      <c r="AC928" s="614"/>
      <c r="AD928" s="614"/>
      <c r="AE928" s="614"/>
      <c r="AF928" s="614"/>
      <c r="AH928" s="17"/>
    </row>
    <row r="929" spans="4:34" x14ac:dyDescent="0.25">
      <c r="D929" s="615" t="s">
        <v>8</v>
      </c>
      <c r="E929" s="615"/>
      <c r="F929" s="615"/>
      <c r="G929" s="615"/>
      <c r="H929" s="615"/>
      <c r="I929" s="616" t="s">
        <v>9</v>
      </c>
      <c r="J929" s="616"/>
      <c r="K929" s="616"/>
      <c r="L929" s="616"/>
      <c r="M929" s="616"/>
      <c r="N929" s="616"/>
      <c r="O929" s="616"/>
      <c r="P929" s="616"/>
      <c r="Q929" s="616"/>
      <c r="R929" s="161"/>
      <c r="S929" s="161"/>
      <c r="T929" s="161"/>
      <c r="U929" s="161"/>
      <c r="V929" s="9"/>
      <c r="W929" s="9"/>
      <c r="X929" s="9"/>
      <c r="Y929" s="164"/>
      <c r="Z929" s="164"/>
      <c r="AA929" s="164"/>
      <c r="AB929" s="9"/>
      <c r="AC929" s="9"/>
      <c r="AD929" s="9"/>
      <c r="AE929" s="9"/>
      <c r="AF929" s="9"/>
      <c r="AH929" s="17"/>
    </row>
    <row r="930" spans="4:34" ht="18" x14ac:dyDescent="0.25">
      <c r="D930" s="617" t="s">
        <v>10</v>
      </c>
      <c r="E930" s="617"/>
      <c r="F930" s="617"/>
      <c r="G930" s="617"/>
      <c r="H930" s="617"/>
      <c r="I930" s="617"/>
      <c r="J930" s="617"/>
      <c r="K930" s="662" t="s">
        <v>171</v>
      </c>
      <c r="L930" s="662"/>
      <c r="M930" s="662"/>
      <c r="N930" s="662"/>
      <c r="O930" s="662"/>
      <c r="P930" s="662"/>
      <c r="Q930" s="662"/>
      <c r="R930" s="662"/>
      <c r="S930" s="662"/>
      <c r="T930" s="662"/>
      <c r="U930" s="662"/>
      <c r="V930" s="662"/>
      <c r="W930" s="662"/>
      <c r="X930" s="662"/>
      <c r="Y930" s="551" t="s">
        <v>11</v>
      </c>
      <c r="Z930" s="551"/>
      <c r="AA930" s="551"/>
      <c r="AB930" s="551"/>
      <c r="AC930" s="619">
        <v>6916172</v>
      </c>
      <c r="AD930" s="619"/>
      <c r="AE930" s="619"/>
      <c r="AF930" s="619"/>
      <c r="AH930" s="17"/>
    </row>
    <row r="931" spans="4:34" x14ac:dyDescent="0.25">
      <c r="D931" s="157"/>
      <c r="E931" s="617" t="s">
        <v>12</v>
      </c>
      <c r="F931" s="617"/>
      <c r="G931" s="617"/>
      <c r="H931" s="617"/>
      <c r="I931" s="617"/>
      <c r="J931" s="149"/>
      <c r="K931" s="149"/>
      <c r="L931" s="149"/>
      <c r="M931" s="149"/>
      <c r="N931" s="149"/>
      <c r="O931" s="149"/>
      <c r="P931" s="149"/>
      <c r="Q931" s="149"/>
      <c r="R931" s="149"/>
      <c r="S931" s="149"/>
      <c r="T931" s="149"/>
      <c r="U931" s="149"/>
      <c r="V931" s="149"/>
      <c r="W931" s="149"/>
      <c r="X931" s="149"/>
      <c r="Y931" s="149"/>
      <c r="Z931" s="149"/>
      <c r="AA931" s="149"/>
      <c r="AB931" s="149"/>
      <c r="AC931" s="158"/>
      <c r="AD931" s="158"/>
      <c r="AE931" s="158"/>
      <c r="AF931" s="158"/>
      <c r="AH931" s="17"/>
    </row>
    <row r="932" spans="4:34" ht="24.75" customHeight="1" x14ac:dyDescent="0.25">
      <c r="D932" s="583" t="s">
        <v>13</v>
      </c>
      <c r="E932" s="583"/>
      <c r="F932" s="583"/>
      <c r="G932" s="583"/>
      <c r="H932" s="583"/>
      <c r="I932" s="824" t="s">
        <v>174</v>
      </c>
      <c r="J932" s="824"/>
      <c r="K932" s="824"/>
      <c r="L932" s="824"/>
      <c r="M932" s="824"/>
      <c r="N932" s="824"/>
      <c r="O932" s="824"/>
      <c r="P932" s="824"/>
      <c r="Q932" s="824"/>
      <c r="R932" s="824"/>
      <c r="S932" s="824"/>
      <c r="T932" s="824"/>
      <c r="U932" s="824"/>
      <c r="V932" s="824"/>
      <c r="W932" s="824"/>
      <c r="X932" s="824"/>
      <c r="Y932" s="824"/>
      <c r="Z932" s="824"/>
      <c r="AA932" s="824"/>
      <c r="AB932" s="824"/>
      <c r="AC932" s="824"/>
      <c r="AD932" s="824"/>
      <c r="AE932" s="824"/>
      <c r="AF932" s="824"/>
      <c r="AG932" s="824"/>
      <c r="AH932" s="17"/>
    </row>
    <row r="933" spans="4:34" x14ac:dyDescent="0.25">
      <c r="D933" s="551" t="s">
        <v>14</v>
      </c>
      <c r="E933" s="551"/>
      <c r="F933" s="551"/>
      <c r="G933" s="551"/>
      <c r="H933" s="551"/>
      <c r="I933" s="825" t="s">
        <v>173</v>
      </c>
      <c r="J933" s="825"/>
      <c r="K933" s="825"/>
      <c r="L933" s="825"/>
      <c r="M933" s="825"/>
      <c r="N933" s="825"/>
      <c r="O933" s="825"/>
      <c r="P933" s="825"/>
      <c r="Q933" s="825"/>
      <c r="R933" s="825"/>
      <c r="S933" s="825"/>
      <c r="T933" s="825"/>
      <c r="U933" s="825"/>
      <c r="V933" s="825"/>
      <c r="W933" s="825"/>
      <c r="X933" s="825"/>
      <c r="Y933" s="825"/>
      <c r="Z933" s="825"/>
      <c r="AA933" s="825"/>
      <c r="AB933" s="825"/>
      <c r="AC933" s="825"/>
      <c r="AD933" s="825"/>
      <c r="AE933" s="825"/>
      <c r="AF933" s="825"/>
      <c r="AH933" s="17"/>
    </row>
    <row r="934" spans="4:34" x14ac:dyDescent="0.25">
      <c r="D934" s="157"/>
      <c r="E934" s="149"/>
      <c r="F934" s="149"/>
      <c r="G934" s="149"/>
      <c r="H934" s="149"/>
      <c r="I934" s="825"/>
      <c r="J934" s="825"/>
      <c r="K934" s="825"/>
      <c r="L934" s="825"/>
      <c r="M934" s="825"/>
      <c r="N934" s="825"/>
      <c r="O934" s="825"/>
      <c r="P934" s="825"/>
      <c r="Q934" s="825"/>
      <c r="R934" s="825"/>
      <c r="S934" s="825"/>
      <c r="T934" s="825"/>
      <c r="U934" s="825"/>
      <c r="V934" s="825"/>
      <c r="W934" s="825"/>
      <c r="X934" s="825"/>
      <c r="Y934" s="825"/>
      <c r="Z934" s="825"/>
      <c r="AA934" s="825"/>
      <c r="AB934" s="825"/>
      <c r="AC934" s="825"/>
      <c r="AD934" s="825"/>
      <c r="AE934" s="825"/>
      <c r="AF934" s="825"/>
      <c r="AH934" s="17"/>
    </row>
    <row r="935" spans="4:34" ht="15.75" x14ac:dyDescent="0.25">
      <c r="D935" s="156"/>
      <c r="E935" s="156"/>
      <c r="F935" s="156"/>
      <c r="G935" s="156"/>
      <c r="H935" s="156"/>
      <c r="I935" s="156"/>
      <c r="J935" s="156"/>
      <c r="K935" s="156"/>
      <c r="L935" s="574"/>
      <c r="M935" s="574"/>
      <c r="N935" s="574"/>
      <c r="O935" s="574"/>
      <c r="P935" s="574"/>
      <c r="Q935" s="574"/>
      <c r="R935" s="574"/>
      <c r="S935" s="574"/>
      <c r="T935" s="574"/>
      <c r="U935" s="574"/>
      <c r="V935" s="574"/>
      <c r="W935" s="574"/>
      <c r="X935" s="574"/>
      <c r="Y935" s="574"/>
      <c r="Z935" s="160"/>
      <c r="AA935" s="575"/>
      <c r="AB935" s="575"/>
      <c r="AC935" s="575"/>
      <c r="AD935" s="575"/>
      <c r="AE935" s="575"/>
      <c r="AF935" s="575"/>
      <c r="AH935" s="17"/>
    </row>
    <row r="936" spans="4:34" ht="15.75" x14ac:dyDescent="0.25">
      <c r="D936" s="586" t="s">
        <v>15</v>
      </c>
      <c r="E936" s="586"/>
      <c r="F936" s="586"/>
      <c r="G936" s="586"/>
      <c r="H936" s="586"/>
      <c r="I936" s="586"/>
      <c r="J936" s="586"/>
      <c r="K936" s="586"/>
      <c r="L936" s="586"/>
      <c r="M936" s="586"/>
      <c r="N936" s="586"/>
      <c r="O936" s="586"/>
      <c r="P936" s="586"/>
      <c r="Q936" s="586"/>
      <c r="R936" s="586"/>
      <c r="S936" s="586"/>
      <c r="T936" s="586"/>
      <c r="U936" s="586"/>
      <c r="V936" s="586"/>
      <c r="W936" s="586"/>
      <c r="X936" s="586"/>
      <c r="Y936" s="586"/>
      <c r="Z936" s="586"/>
      <c r="AA936" s="586"/>
      <c r="AB936" s="586"/>
      <c r="AC936" s="586"/>
      <c r="AD936" s="586"/>
      <c r="AE936" s="586"/>
      <c r="AF936" s="586"/>
      <c r="AH936" s="17"/>
    </row>
    <row r="937" spans="4:34" x14ac:dyDescent="0.25">
      <c r="D937" s="9"/>
      <c r="E937" s="587" t="s">
        <v>50</v>
      </c>
      <c r="F937" s="587"/>
      <c r="G937" s="587"/>
      <c r="H937" s="588" t="s">
        <v>51</v>
      </c>
      <c r="I937" s="588"/>
      <c r="J937" s="588"/>
      <c r="K937" s="587" t="s">
        <v>52</v>
      </c>
      <c r="L937" s="587"/>
      <c r="M937" s="587"/>
      <c r="N937" s="587" t="s">
        <v>53</v>
      </c>
      <c r="O937" s="587"/>
      <c r="P937" s="587"/>
      <c r="Q937" s="589"/>
      <c r="R937" s="589"/>
      <c r="S937" s="589"/>
      <c r="T937" s="589"/>
      <c r="U937" s="161"/>
      <c r="V937" s="590"/>
      <c r="W937" s="590"/>
      <c r="X937" s="590"/>
      <c r="Y937" s="149"/>
      <c r="Z937" s="149"/>
      <c r="AA937" s="591" t="s">
        <v>17</v>
      </c>
      <c r="AB937" s="591"/>
      <c r="AC937" s="591"/>
      <c r="AD937" s="591"/>
      <c r="AE937" s="591"/>
      <c r="AF937" s="591"/>
      <c r="AH937" s="17"/>
    </row>
    <row r="938" spans="4:34" x14ac:dyDescent="0.25">
      <c r="D938" s="164"/>
      <c r="E938" s="629"/>
      <c r="F938" s="630"/>
      <c r="G938" s="631"/>
      <c r="H938" s="629"/>
      <c r="I938" s="630"/>
      <c r="J938" s="631"/>
      <c r="K938" s="629"/>
      <c r="L938" s="630"/>
      <c r="M938" s="631"/>
      <c r="N938" s="629"/>
      <c r="O938" s="630"/>
      <c r="P938" s="631"/>
      <c r="Q938" s="592"/>
      <c r="R938" s="593"/>
      <c r="S938" s="593"/>
      <c r="T938" s="594"/>
      <c r="U938" s="100"/>
      <c r="V938" s="595"/>
      <c r="W938" s="596"/>
      <c r="X938" s="597"/>
      <c r="Y938" s="163"/>
      <c r="Z938" s="15"/>
      <c r="AA938" s="592">
        <f>E938+H938+K938+N938</f>
        <v>0</v>
      </c>
      <c r="AB938" s="593"/>
      <c r="AC938" s="593"/>
      <c r="AD938" s="593"/>
      <c r="AE938" s="593"/>
      <c r="AF938" s="594"/>
      <c r="AH938" s="17"/>
    </row>
    <row r="939" spans="4:34" x14ac:dyDescent="0.25">
      <c r="D939" s="159"/>
      <c r="E939" s="159"/>
      <c r="F939" s="159"/>
      <c r="G939" s="159"/>
      <c r="H939" s="159"/>
      <c r="I939" s="159"/>
      <c r="J939" s="159"/>
      <c r="K939" s="159"/>
      <c r="L939" s="159"/>
      <c r="M939" s="159"/>
      <c r="N939" s="159"/>
      <c r="O939" s="159"/>
      <c r="P939" s="159"/>
      <c r="Q939" s="821"/>
      <c r="R939" s="821"/>
      <c r="S939" s="821"/>
      <c r="T939" s="821"/>
      <c r="U939" s="821"/>
      <c r="V939" s="821"/>
      <c r="W939" s="821"/>
      <c r="X939" s="821"/>
      <c r="Y939" s="821"/>
      <c r="Z939" s="822"/>
      <c r="AA939" s="592"/>
      <c r="AB939" s="593"/>
      <c r="AC939" s="593"/>
      <c r="AD939" s="593"/>
      <c r="AE939" s="593"/>
      <c r="AF939" s="594"/>
      <c r="AH939" s="17"/>
    </row>
    <row r="940" spans="4:34" ht="15.75" x14ac:dyDescent="0.25">
      <c r="D940" s="159"/>
      <c r="E940" s="159"/>
      <c r="F940" s="159"/>
      <c r="G940" s="159"/>
      <c r="H940" s="159"/>
      <c r="I940" s="159"/>
      <c r="J940" s="159"/>
      <c r="K940" s="159"/>
      <c r="L940" s="159"/>
      <c r="M940" s="159"/>
      <c r="N940" s="159"/>
      <c r="O940" s="159"/>
      <c r="P940" s="159"/>
      <c r="Q940" s="159"/>
      <c r="R940" s="159"/>
      <c r="S940" s="159"/>
      <c r="T940" s="159"/>
      <c r="U940" s="598" t="s">
        <v>18</v>
      </c>
      <c r="V940" s="598"/>
      <c r="W940" s="598"/>
      <c r="X940" s="598"/>
      <c r="Y940" s="598"/>
      <c r="Z940" s="599"/>
      <c r="AA940" s="600">
        <f>+X957-AA938</f>
        <v>95990721.769999996</v>
      </c>
      <c r="AB940" s="601"/>
      <c r="AC940" s="601"/>
      <c r="AD940" s="601"/>
      <c r="AE940" s="601"/>
      <c r="AF940" s="602"/>
      <c r="AH940" s="17"/>
    </row>
    <row r="941" spans="4:34" x14ac:dyDescent="0.25">
      <c r="D941" s="9"/>
      <c r="E941" s="9"/>
      <c r="F941" s="9"/>
      <c r="G941" s="9"/>
      <c r="H941" s="603" t="s">
        <v>19</v>
      </c>
      <c r="I941" s="603"/>
      <c r="J941" s="603"/>
      <c r="K941" s="603"/>
      <c r="L941" s="603"/>
      <c r="M941" s="603"/>
      <c r="N941" s="603"/>
      <c r="O941" s="603"/>
      <c r="P941" s="603"/>
      <c r="Q941" s="603"/>
      <c r="R941" s="603"/>
      <c r="S941" s="603"/>
      <c r="T941" s="603"/>
      <c r="U941" s="603"/>
      <c r="V941" s="603"/>
      <c r="W941" s="603"/>
      <c r="X941" s="604"/>
      <c r="Y941" s="604"/>
      <c r="Z941" s="604"/>
      <c r="AA941" s="604"/>
      <c r="AB941" s="604"/>
      <c r="AC941" s="604"/>
      <c r="AD941" s="604"/>
      <c r="AE941" s="9"/>
      <c r="AF941" s="9"/>
      <c r="AH941" s="17"/>
    </row>
    <row r="942" spans="4:34" x14ac:dyDescent="0.25">
      <c r="D942" s="9"/>
      <c r="E942" s="9"/>
      <c r="F942" s="9"/>
      <c r="G942" s="9"/>
      <c r="H942" s="605" t="s">
        <v>20</v>
      </c>
      <c r="I942" s="606"/>
      <c r="J942" s="605" t="s">
        <v>21</v>
      </c>
      <c r="K942" s="606"/>
      <c r="L942" s="605" t="s">
        <v>22</v>
      </c>
      <c r="M942" s="606"/>
      <c r="N942" s="605" t="s">
        <v>23</v>
      </c>
      <c r="O942" s="606"/>
      <c r="P942" s="605" t="s">
        <v>24</v>
      </c>
      <c r="Q942" s="606"/>
      <c r="R942" s="605" t="s">
        <v>25</v>
      </c>
      <c r="S942" s="606"/>
      <c r="T942" s="607" t="s">
        <v>26</v>
      </c>
      <c r="U942" s="608"/>
      <c r="V942" s="607"/>
      <c r="W942" s="608"/>
      <c r="X942" s="609" t="s">
        <v>27</v>
      </c>
      <c r="Y942" s="610"/>
      <c r="Z942" s="610"/>
      <c r="AA942" s="610"/>
      <c r="AB942" s="610"/>
      <c r="AC942" s="610"/>
      <c r="AD942" s="611"/>
      <c r="AE942" s="16"/>
      <c r="AF942" s="16"/>
      <c r="AH942" s="17"/>
    </row>
    <row r="943" spans="4:34" ht="15.75" x14ac:dyDescent="0.25">
      <c r="D943" s="69"/>
      <c r="E943" s="69"/>
      <c r="F943" s="69"/>
      <c r="G943" s="70"/>
      <c r="H943" s="562"/>
      <c r="I943" s="563"/>
      <c r="J943" s="562"/>
      <c r="K943" s="563"/>
      <c r="L943" s="562"/>
      <c r="M943" s="563"/>
      <c r="N943" s="562" t="s">
        <v>61</v>
      </c>
      <c r="O943" s="563"/>
      <c r="P943" s="562" t="s">
        <v>43</v>
      </c>
      <c r="Q943" s="563"/>
      <c r="R943" s="562" t="s">
        <v>48</v>
      </c>
      <c r="S943" s="563"/>
      <c r="T943" s="562" t="s">
        <v>28</v>
      </c>
      <c r="U943" s="563"/>
      <c r="V943" s="562"/>
      <c r="W943" s="563"/>
      <c r="X943" s="580">
        <v>95990721.769999996</v>
      </c>
      <c r="Y943" s="581"/>
      <c r="Z943" s="581"/>
      <c r="AA943" s="581"/>
      <c r="AB943" s="581"/>
      <c r="AC943" s="581"/>
      <c r="AD943" s="582"/>
      <c r="AE943" s="16"/>
      <c r="AF943" s="36"/>
      <c r="AG943" s="36"/>
      <c r="AH943" s="36"/>
    </row>
    <row r="944" spans="4:34" ht="15.75" x14ac:dyDescent="0.25">
      <c r="D944" s="69"/>
      <c r="E944" s="69"/>
      <c r="F944" s="69"/>
      <c r="G944" s="70"/>
      <c r="H944" s="562"/>
      <c r="I944" s="563"/>
      <c r="J944" s="562"/>
      <c r="K944" s="563"/>
      <c r="L944" s="562"/>
      <c r="M944" s="563"/>
      <c r="N944" s="562"/>
      <c r="O944" s="563"/>
      <c r="P944" s="562"/>
      <c r="Q944" s="563"/>
      <c r="R944" s="562"/>
      <c r="S944" s="563"/>
      <c r="T944" s="562"/>
      <c r="U944" s="563"/>
      <c r="V944" s="562"/>
      <c r="W944" s="563"/>
      <c r="X944" s="580"/>
      <c r="Y944" s="581"/>
      <c r="Z944" s="581"/>
      <c r="AA944" s="581"/>
      <c r="AB944" s="581"/>
      <c r="AC944" s="581"/>
      <c r="AD944" s="582"/>
      <c r="AE944" s="16"/>
      <c r="AF944" s="36"/>
      <c r="AG944" s="36"/>
      <c r="AH944" s="36"/>
    </row>
    <row r="945" spans="4:34" ht="15.75" x14ac:dyDescent="0.25">
      <c r="D945" s="69"/>
      <c r="E945" s="69"/>
      <c r="F945" s="69"/>
      <c r="G945" s="70"/>
      <c r="H945" s="562"/>
      <c r="I945" s="563"/>
      <c r="J945" s="562"/>
      <c r="K945" s="563"/>
      <c r="L945" s="562"/>
      <c r="M945" s="563"/>
      <c r="N945" s="562"/>
      <c r="O945" s="563"/>
      <c r="P945" s="562"/>
      <c r="Q945" s="563"/>
      <c r="R945" s="562"/>
      <c r="S945" s="563"/>
      <c r="T945" s="562"/>
      <c r="U945" s="563"/>
      <c r="V945" s="562"/>
      <c r="W945" s="563"/>
      <c r="X945" s="580"/>
      <c r="Y945" s="581"/>
      <c r="Z945" s="581"/>
      <c r="AA945" s="581"/>
      <c r="AB945" s="581"/>
      <c r="AC945" s="581"/>
      <c r="AD945" s="582"/>
      <c r="AE945" s="16"/>
      <c r="AF945" s="16"/>
      <c r="AG945" s="71"/>
      <c r="AH945" s="68"/>
    </row>
    <row r="946" spans="4:34" ht="15.75" x14ac:dyDescent="0.25">
      <c r="D946" s="69"/>
      <c r="E946" s="69"/>
      <c r="F946" s="69"/>
      <c r="G946" s="70"/>
      <c r="H946" s="562"/>
      <c r="I946" s="563"/>
      <c r="J946" s="562"/>
      <c r="K946" s="563"/>
      <c r="L946" s="562"/>
      <c r="M946" s="563"/>
      <c r="N946" s="562"/>
      <c r="O946" s="563"/>
      <c r="P946" s="562"/>
      <c r="Q946" s="563"/>
      <c r="R946" s="562"/>
      <c r="S946" s="563"/>
      <c r="T946" s="562"/>
      <c r="U946" s="563"/>
      <c r="V946" s="562"/>
      <c r="W946" s="563"/>
      <c r="X946" s="580"/>
      <c r="Y946" s="581"/>
      <c r="Z946" s="581"/>
      <c r="AA946" s="581"/>
      <c r="AB946" s="581"/>
      <c r="AC946" s="581"/>
      <c r="AD946" s="582"/>
      <c r="AE946" s="16"/>
      <c r="AF946" s="16"/>
      <c r="AG946" s="71"/>
      <c r="AH946" s="68"/>
    </row>
    <row r="947" spans="4:34" ht="15.75" x14ac:dyDescent="0.25">
      <c r="D947" s="621"/>
      <c r="E947" s="621"/>
      <c r="F947" s="621"/>
      <c r="G947" s="823"/>
      <c r="H947" s="562"/>
      <c r="I947" s="563"/>
      <c r="J947" s="562"/>
      <c r="K947" s="563"/>
      <c r="L947" s="562"/>
      <c r="M947" s="563"/>
      <c r="N947" s="562"/>
      <c r="O947" s="563"/>
      <c r="P947" s="562"/>
      <c r="Q947" s="563"/>
      <c r="R947" s="562"/>
      <c r="S947" s="563"/>
      <c r="T947" s="562"/>
      <c r="U947" s="563"/>
      <c r="V947" s="562"/>
      <c r="W947" s="563"/>
      <c r="X947" s="580"/>
      <c r="Y947" s="581"/>
      <c r="Z947" s="581"/>
      <c r="AA947" s="581"/>
      <c r="AB947" s="581"/>
      <c r="AC947" s="581"/>
      <c r="AD947" s="582"/>
      <c r="AE947" s="16"/>
      <c r="AF947" s="16"/>
      <c r="AG947" s="71"/>
      <c r="AH947" s="68"/>
    </row>
    <row r="948" spans="4:34" ht="15.75" x14ac:dyDescent="0.25">
      <c r="D948" s="621"/>
      <c r="E948" s="621"/>
      <c r="F948" s="621"/>
      <c r="G948" s="823"/>
      <c r="H948" s="562"/>
      <c r="I948" s="563"/>
      <c r="J948" s="562"/>
      <c r="K948" s="563"/>
      <c r="L948" s="562"/>
      <c r="M948" s="563"/>
      <c r="N948" s="562"/>
      <c r="O948" s="563"/>
      <c r="P948" s="562"/>
      <c r="Q948" s="563"/>
      <c r="R948" s="562"/>
      <c r="S948" s="563"/>
      <c r="T948" s="562"/>
      <c r="U948" s="563"/>
      <c r="V948" s="562"/>
      <c r="W948" s="563"/>
      <c r="X948" s="580"/>
      <c r="Y948" s="581"/>
      <c r="Z948" s="581"/>
      <c r="AA948" s="581"/>
      <c r="AB948" s="581"/>
      <c r="AC948" s="581"/>
      <c r="AD948" s="582"/>
      <c r="AE948" s="16"/>
      <c r="AF948" s="16"/>
      <c r="AG948" s="71"/>
      <c r="AH948" s="68"/>
    </row>
    <row r="949" spans="4:34" ht="15.75" x14ac:dyDescent="0.25">
      <c r="D949" s="621"/>
      <c r="E949" s="621"/>
      <c r="F949" s="621"/>
      <c r="G949" s="823"/>
      <c r="H949" s="529"/>
      <c r="I949" s="530"/>
      <c r="J949" s="529"/>
      <c r="K949" s="530"/>
      <c r="L949" s="529"/>
      <c r="M949" s="530"/>
      <c r="N949" s="562"/>
      <c r="O949" s="563"/>
      <c r="P949" s="562"/>
      <c r="Q949" s="563"/>
      <c r="R949" s="562"/>
      <c r="S949" s="563"/>
      <c r="T949" s="562"/>
      <c r="U949" s="563"/>
      <c r="V949" s="562"/>
      <c r="W949" s="563"/>
      <c r="X949" s="580"/>
      <c r="Y949" s="581"/>
      <c r="Z949" s="581"/>
      <c r="AA949" s="581"/>
      <c r="AB949" s="581"/>
      <c r="AC949" s="581"/>
      <c r="AD949" s="582"/>
      <c r="AE949" s="16"/>
      <c r="AF949" s="16"/>
      <c r="AG949" s="71"/>
      <c r="AH949" s="68"/>
    </row>
    <row r="950" spans="4:34" ht="15.75" x14ac:dyDescent="0.25">
      <c r="D950" s="9"/>
      <c r="E950" s="9"/>
      <c r="F950" s="9"/>
      <c r="G950" s="9"/>
      <c r="H950" s="562"/>
      <c r="I950" s="563"/>
      <c r="J950" s="562"/>
      <c r="K950" s="563"/>
      <c r="L950" s="562"/>
      <c r="M950" s="563"/>
      <c r="N950" s="562"/>
      <c r="O950" s="563"/>
      <c r="P950" s="562"/>
      <c r="Q950" s="563"/>
      <c r="R950" s="562"/>
      <c r="S950" s="563"/>
      <c r="T950" s="562"/>
      <c r="U950" s="563"/>
      <c r="V950" s="562"/>
      <c r="W950" s="563"/>
      <c r="X950" s="580"/>
      <c r="Y950" s="581"/>
      <c r="Z950" s="581"/>
      <c r="AA950" s="581"/>
      <c r="AB950" s="581"/>
      <c r="AC950" s="581"/>
      <c r="AD950" s="582"/>
      <c r="AE950" s="16"/>
      <c r="AF950" s="16"/>
      <c r="AG950" s="71"/>
      <c r="AH950" s="68"/>
    </row>
    <row r="951" spans="4:34" ht="15.75" x14ac:dyDescent="0.25">
      <c r="D951" s="9"/>
      <c r="E951" s="9"/>
      <c r="F951" s="9"/>
      <c r="G951" s="9"/>
      <c r="H951" s="562"/>
      <c r="I951" s="563"/>
      <c r="J951" s="562"/>
      <c r="K951" s="563"/>
      <c r="L951" s="529"/>
      <c r="M951" s="650"/>
      <c r="N951" s="562"/>
      <c r="O951" s="563"/>
      <c r="P951" s="562"/>
      <c r="Q951" s="563"/>
      <c r="R951" s="562"/>
      <c r="S951" s="563"/>
      <c r="T951" s="562"/>
      <c r="U951" s="563"/>
      <c r="V951" s="562"/>
      <c r="W951" s="563"/>
      <c r="X951" s="580"/>
      <c r="Y951" s="581"/>
      <c r="Z951" s="581"/>
      <c r="AA951" s="581"/>
      <c r="AB951" s="581"/>
      <c r="AC951" s="581"/>
      <c r="AD951" s="582"/>
      <c r="AE951" s="16"/>
      <c r="AF951" s="16"/>
      <c r="AG951" s="71"/>
      <c r="AH951" s="68"/>
    </row>
    <row r="952" spans="4:34" ht="15.75" x14ac:dyDescent="0.25">
      <c r="D952" s="9"/>
      <c r="E952" s="9"/>
      <c r="F952" s="9"/>
      <c r="G952" s="9"/>
      <c r="H952" s="529"/>
      <c r="I952" s="530"/>
      <c r="J952" s="529"/>
      <c r="K952" s="530"/>
      <c r="L952" s="529"/>
      <c r="M952" s="650"/>
      <c r="N952" s="562"/>
      <c r="O952" s="563"/>
      <c r="P952" s="765"/>
      <c r="Q952" s="766"/>
      <c r="R952" s="765"/>
      <c r="S952" s="766"/>
      <c r="T952" s="765"/>
      <c r="U952" s="766"/>
      <c r="V952" s="562"/>
      <c r="W952" s="563"/>
      <c r="X952" s="580"/>
      <c r="Y952" s="581"/>
      <c r="Z952" s="581"/>
      <c r="AA952" s="581"/>
      <c r="AB952" s="581"/>
      <c r="AC952" s="581"/>
      <c r="AD952" s="582"/>
      <c r="AE952" s="16"/>
      <c r="AF952" s="16"/>
      <c r="AG952" s="71"/>
      <c r="AH952" s="68"/>
    </row>
    <row r="953" spans="4:34" ht="15.75" x14ac:dyDescent="0.25">
      <c r="D953" s="9"/>
      <c r="E953" s="9"/>
      <c r="F953" s="9"/>
      <c r="G953" s="9"/>
      <c r="H953" s="153"/>
      <c r="I953" s="154"/>
      <c r="J953" s="153"/>
      <c r="K953" s="154"/>
      <c r="L953" s="153"/>
      <c r="M953" s="162"/>
      <c r="N953" s="562"/>
      <c r="O953" s="563"/>
      <c r="P953" s="765"/>
      <c r="Q953" s="766"/>
      <c r="R953" s="765"/>
      <c r="S953" s="766"/>
      <c r="T953" s="765"/>
      <c r="U953" s="766"/>
      <c r="V953" s="151"/>
      <c r="W953" s="152"/>
      <c r="X953" s="580"/>
      <c r="Y953" s="581"/>
      <c r="Z953" s="581"/>
      <c r="AA953" s="581"/>
      <c r="AB953" s="581"/>
      <c r="AC953" s="581"/>
      <c r="AD953" s="582"/>
      <c r="AE953" s="16"/>
      <c r="AF953" s="16"/>
      <c r="AG953" s="71"/>
      <c r="AH953" s="68"/>
    </row>
    <row r="954" spans="4:34" ht="15.75" x14ac:dyDescent="0.25">
      <c r="D954" s="9"/>
      <c r="E954" s="9"/>
      <c r="F954" s="9"/>
      <c r="G954" s="9"/>
      <c r="H954" s="529"/>
      <c r="I954" s="530"/>
      <c r="J954" s="529"/>
      <c r="K954" s="530"/>
      <c r="L954" s="529"/>
      <c r="M954" s="530"/>
      <c r="N954" s="562"/>
      <c r="O954" s="767"/>
      <c r="P954" s="768"/>
      <c r="Q954" s="769"/>
      <c r="R954" s="768"/>
      <c r="S954" s="769"/>
      <c r="T954" s="768"/>
      <c r="U954" s="769"/>
      <c r="V954" s="151"/>
      <c r="W954" s="152"/>
      <c r="X954" s="812"/>
      <c r="Y954" s="673"/>
      <c r="Z954" s="673"/>
      <c r="AA954" s="673"/>
      <c r="AB954" s="673"/>
      <c r="AC954" s="673"/>
      <c r="AD954" s="813"/>
      <c r="AE954" s="16"/>
      <c r="AF954" s="16"/>
      <c r="AG954" s="71"/>
      <c r="AH954" s="68"/>
    </row>
    <row r="955" spans="4:34" ht="15.75" x14ac:dyDescent="0.25">
      <c r="D955" s="9"/>
      <c r="E955" s="9"/>
      <c r="F955" s="9"/>
      <c r="G955" s="9"/>
      <c r="H955" s="529"/>
      <c r="I955" s="530"/>
      <c r="J955" s="529"/>
      <c r="K955" s="530"/>
      <c r="L955" s="529"/>
      <c r="M955" s="530"/>
      <c r="N955" s="562"/>
      <c r="O955" s="767"/>
      <c r="P955" s="768"/>
      <c r="Q955" s="769"/>
      <c r="R955" s="768"/>
      <c r="S955" s="769"/>
      <c r="T955" s="768"/>
      <c r="U955" s="769"/>
      <c r="V955" s="151"/>
      <c r="W955" s="152"/>
      <c r="X955" s="812"/>
      <c r="Y955" s="673"/>
      <c r="Z955" s="673"/>
      <c r="AA955" s="673"/>
      <c r="AB955" s="673"/>
      <c r="AC955" s="673"/>
      <c r="AD955" s="813"/>
      <c r="AE955" s="16"/>
      <c r="AF955" s="16"/>
      <c r="AG955" s="71"/>
      <c r="AH955" s="68"/>
    </row>
    <row r="956" spans="4:34" ht="15.75" x14ac:dyDescent="0.25">
      <c r="D956" s="9"/>
      <c r="E956" s="9"/>
      <c r="F956" s="9"/>
      <c r="G956" s="9"/>
      <c r="H956" s="529"/>
      <c r="I956" s="530"/>
      <c r="J956" s="529"/>
      <c r="K956" s="530"/>
      <c r="L956" s="529"/>
      <c r="M956" s="530"/>
      <c r="N956" s="562"/>
      <c r="O956" s="767"/>
      <c r="P956" s="768"/>
      <c r="Q956" s="769"/>
      <c r="R956" s="768"/>
      <c r="S956" s="769"/>
      <c r="T956" s="768"/>
      <c r="U956" s="769"/>
      <c r="V956" s="151"/>
      <c r="W956" s="152"/>
      <c r="X956" s="812"/>
      <c r="Y956" s="673"/>
      <c r="Z956" s="673"/>
      <c r="AA956" s="673"/>
      <c r="AB956" s="673"/>
      <c r="AC956" s="673"/>
      <c r="AD956" s="813"/>
      <c r="AE956" s="16"/>
      <c r="AF956" s="16"/>
      <c r="AH956" s="17"/>
    </row>
    <row r="957" spans="4:34" ht="16.5" thickBot="1" x14ac:dyDescent="0.3">
      <c r="D957" s="9"/>
      <c r="E957" s="9"/>
      <c r="F957" s="9"/>
      <c r="G957" s="9"/>
      <c r="H957" s="685"/>
      <c r="I957" s="686"/>
      <c r="J957" s="685"/>
      <c r="K957" s="686"/>
      <c r="L957" s="685"/>
      <c r="M957" s="686"/>
      <c r="N957" s="685"/>
      <c r="O957" s="686"/>
      <c r="P957" s="685"/>
      <c r="Q957" s="686"/>
      <c r="R957" s="685"/>
      <c r="S957" s="686"/>
      <c r="T957" s="687" t="s">
        <v>29</v>
      </c>
      <c r="U957" s="688"/>
      <c r="V957" s="688"/>
      <c r="W957" s="814"/>
      <c r="X957" s="815">
        <f>SUM(X943:AD956)</f>
        <v>95990721.769999996</v>
      </c>
      <c r="Y957" s="816"/>
      <c r="Z957" s="816"/>
      <c r="AA957" s="816"/>
      <c r="AB957" s="816"/>
      <c r="AC957" s="816"/>
      <c r="AD957" s="817"/>
      <c r="AE957" s="9"/>
      <c r="AF957" s="818"/>
      <c r="AG957" s="818"/>
      <c r="AH957" s="818"/>
    </row>
    <row r="958" spans="4:34" ht="16.5" thickBot="1" x14ac:dyDescent="0.3">
      <c r="D958" s="164"/>
      <c r="E958" s="9"/>
      <c r="F958" s="9"/>
      <c r="G958" s="9"/>
      <c r="H958" s="9"/>
      <c r="I958" s="799"/>
      <c r="J958" s="799"/>
      <c r="K958" s="799"/>
      <c r="L958" s="799"/>
      <c r="M958" s="799"/>
      <c r="N958" s="799"/>
      <c r="O958" s="799"/>
      <c r="P958" s="799"/>
      <c r="Q958" s="799"/>
      <c r="R958" s="799"/>
      <c r="S958" s="799"/>
      <c r="T958" s="799"/>
      <c r="U958" s="799"/>
      <c r="V958" s="799"/>
      <c r="W958" s="799"/>
      <c r="X958" s="799"/>
      <c r="Y958" s="819"/>
      <c r="Z958" s="819"/>
      <c r="AA958" s="819"/>
      <c r="AB958" s="819"/>
      <c r="AC958" s="819"/>
      <c r="AD958" s="819"/>
      <c r="AE958" s="819"/>
      <c r="AF958" s="16"/>
      <c r="AG958" s="16"/>
      <c r="AH958" s="17"/>
    </row>
    <row r="959" spans="4:34" ht="16.5" thickBot="1" x14ac:dyDescent="0.3">
      <c r="D959" s="164"/>
      <c r="E959" s="9"/>
      <c r="F959" s="9"/>
      <c r="G959" s="9"/>
      <c r="H959" s="689" t="s">
        <v>30</v>
      </c>
      <c r="I959" s="690"/>
      <c r="J959" s="690"/>
      <c r="K959" s="690"/>
      <c r="L959" s="690"/>
      <c r="M959" s="690"/>
      <c r="N959" s="690"/>
      <c r="O959" s="690"/>
      <c r="P959" s="690"/>
      <c r="Q959" s="690"/>
      <c r="R959" s="690"/>
      <c r="S959" s="691"/>
      <c r="T959" s="43"/>
      <c r="U959" s="544" t="s">
        <v>31</v>
      </c>
      <c r="V959" s="545"/>
      <c r="W959" s="545"/>
      <c r="X959" s="545"/>
      <c r="Y959" s="545"/>
      <c r="Z959" s="545"/>
      <c r="AA959" s="545"/>
      <c r="AB959" s="545"/>
      <c r="AC959" s="545"/>
      <c r="AD959" s="545"/>
      <c r="AE959" s="545"/>
      <c r="AF959" s="546"/>
      <c r="AG959" s="16"/>
    </row>
    <row r="960" spans="4:34" x14ac:dyDescent="0.25">
      <c r="D960" s="164"/>
      <c r="E960" s="9"/>
      <c r="F960" s="9"/>
      <c r="G960" s="9"/>
      <c r="H960" s="547"/>
      <c r="I960" s="548"/>
      <c r="J960" s="548"/>
      <c r="K960" s="548"/>
      <c r="L960" s="548"/>
      <c r="M960" s="548"/>
      <c r="N960" s="548"/>
      <c r="O960" s="548"/>
      <c r="P960" s="548"/>
      <c r="Q960" s="548"/>
      <c r="R960" s="548"/>
      <c r="S960" s="549"/>
      <c r="T960" s="9"/>
      <c r="U960" s="795"/>
      <c r="V960" s="796"/>
      <c r="W960" s="796"/>
      <c r="X960" s="796"/>
      <c r="Y960" s="796"/>
      <c r="Z960" s="796"/>
      <c r="AA960" s="796"/>
      <c r="AB960" s="796"/>
      <c r="AC960" s="796"/>
      <c r="AD960" s="796"/>
      <c r="AE960" s="796"/>
      <c r="AF960" s="797"/>
      <c r="AG960" s="16"/>
    </row>
    <row r="961" spans="4:34" x14ac:dyDescent="0.25">
      <c r="D961" s="164"/>
      <c r="E961" s="9"/>
      <c r="F961" s="9"/>
      <c r="G961" s="9"/>
      <c r="H961" s="550"/>
      <c r="I961" s="551"/>
      <c r="J961" s="551"/>
      <c r="K961" s="551"/>
      <c r="L961" s="551"/>
      <c r="M961" s="551"/>
      <c r="N961" s="551"/>
      <c r="O961" s="551"/>
      <c r="P961" s="551"/>
      <c r="Q961" s="551"/>
      <c r="R961" s="551"/>
      <c r="S961" s="552"/>
      <c r="T961" s="9"/>
      <c r="U961" s="798"/>
      <c r="V961" s="799"/>
      <c r="W961" s="799"/>
      <c r="X961" s="799"/>
      <c r="Y961" s="799"/>
      <c r="Z961" s="799"/>
      <c r="AA961" s="799"/>
      <c r="AB961" s="799"/>
      <c r="AC961" s="799"/>
      <c r="AD961" s="799"/>
      <c r="AE961" s="799"/>
      <c r="AF961" s="800"/>
      <c r="AG961" s="16"/>
    </row>
    <row r="962" spans="4:34" ht="15.75" thickBot="1" x14ac:dyDescent="0.3">
      <c r="D962" s="164"/>
      <c r="E962" s="9"/>
      <c r="F962" s="9"/>
      <c r="G962" s="9"/>
      <c r="H962" s="553"/>
      <c r="I962" s="554"/>
      <c r="J962" s="554"/>
      <c r="K962" s="554"/>
      <c r="L962" s="554"/>
      <c r="M962" s="554"/>
      <c r="N962" s="554"/>
      <c r="O962" s="554"/>
      <c r="P962" s="554"/>
      <c r="Q962" s="554"/>
      <c r="R962" s="554"/>
      <c r="S962" s="555"/>
      <c r="T962" s="9"/>
      <c r="U962" s="801"/>
      <c r="V962" s="802"/>
      <c r="W962" s="802"/>
      <c r="X962" s="802"/>
      <c r="Y962" s="802"/>
      <c r="Z962" s="802"/>
      <c r="AA962" s="802"/>
      <c r="AB962" s="802"/>
      <c r="AC962" s="802"/>
      <c r="AD962" s="802"/>
      <c r="AE962" s="802"/>
      <c r="AF962" s="803"/>
      <c r="AG962" s="16"/>
    </row>
    <row r="963" spans="4:34" ht="16.5" thickBot="1" x14ac:dyDescent="0.3">
      <c r="D963" s="164"/>
      <c r="E963" s="9"/>
      <c r="F963" s="9"/>
      <c r="G963" s="9"/>
      <c r="H963" s="517" t="s">
        <v>32</v>
      </c>
      <c r="I963" s="518"/>
      <c r="J963" s="518"/>
      <c r="K963" s="804">
        <v>44183</v>
      </c>
      <c r="L963" s="805"/>
      <c r="M963" s="805"/>
      <c r="N963" s="805"/>
      <c r="O963" s="805"/>
      <c r="P963" s="805"/>
      <c r="Q963" s="805"/>
      <c r="R963" s="805"/>
      <c r="S963" s="806"/>
      <c r="T963" s="9"/>
      <c r="U963" s="807" t="s">
        <v>32</v>
      </c>
      <c r="V963" s="808"/>
      <c r="W963" s="808"/>
      <c r="X963" s="809"/>
      <c r="Y963" s="810"/>
      <c r="Z963" s="810"/>
      <c r="AA963" s="810"/>
      <c r="AB963" s="810"/>
      <c r="AC963" s="810"/>
      <c r="AD963" s="810"/>
      <c r="AE963" s="810"/>
      <c r="AF963" s="811"/>
      <c r="AG963" s="16"/>
    </row>
    <row r="964" spans="4:34" ht="15.75" thickBot="1" x14ac:dyDescent="0.3">
      <c r="D964" s="164"/>
      <c r="E964" s="9"/>
      <c r="F964" s="9"/>
      <c r="G964" s="9"/>
      <c r="H964" s="523" t="s">
        <v>33</v>
      </c>
      <c r="I964" s="524"/>
      <c r="J964" s="524"/>
      <c r="K964" s="524"/>
      <c r="L964" s="524"/>
      <c r="M964" s="524"/>
      <c r="N964" s="524"/>
      <c r="O964" s="524"/>
      <c r="P964" s="524"/>
      <c r="Q964" s="524"/>
      <c r="R964" s="524"/>
      <c r="S964" s="525"/>
      <c r="T964" s="22"/>
      <c r="U964" s="523" t="s">
        <v>34</v>
      </c>
      <c r="V964" s="524"/>
      <c r="W964" s="524"/>
      <c r="X964" s="524"/>
      <c r="Y964" s="524"/>
      <c r="Z964" s="524"/>
      <c r="AA964" s="524"/>
      <c r="AB964" s="524"/>
      <c r="AC964" s="524"/>
      <c r="AD964" s="524"/>
      <c r="AE964" s="524"/>
      <c r="AF964" s="525"/>
      <c r="AG964" s="16"/>
    </row>
    <row r="965" spans="4:34" x14ac:dyDescent="0.25">
      <c r="D965" s="164"/>
      <c r="E965" s="9"/>
      <c r="F965" s="9"/>
      <c r="G965" s="9"/>
      <c r="H965" s="547"/>
      <c r="I965" s="548"/>
      <c r="J965" s="548"/>
      <c r="K965" s="548"/>
      <c r="L965" s="548"/>
      <c r="M965" s="548"/>
      <c r="N965" s="548"/>
      <c r="O965" s="548"/>
      <c r="P965" s="548"/>
      <c r="Q965" s="548"/>
      <c r="R965" s="548"/>
      <c r="S965" s="549"/>
      <c r="T965" s="149"/>
      <c r="U965" s="547"/>
      <c r="V965" s="548"/>
      <c r="W965" s="548"/>
      <c r="X965" s="548"/>
      <c r="Y965" s="548"/>
      <c r="Z965" s="548"/>
      <c r="AA965" s="548"/>
      <c r="AB965" s="548"/>
      <c r="AC965" s="548"/>
      <c r="AD965" s="548"/>
      <c r="AE965" s="548"/>
      <c r="AF965" s="549"/>
      <c r="AG965" s="16"/>
    </row>
    <row r="966" spans="4:34" x14ac:dyDescent="0.25">
      <c r="D966" s="164"/>
      <c r="E966" s="164"/>
      <c r="F966" s="164"/>
      <c r="G966" s="164"/>
      <c r="H966" s="550"/>
      <c r="I966" s="551"/>
      <c r="J966" s="551"/>
      <c r="K966" s="551"/>
      <c r="L966" s="551"/>
      <c r="M966" s="551"/>
      <c r="N966" s="551"/>
      <c r="O966" s="551"/>
      <c r="P966" s="551"/>
      <c r="Q966" s="551"/>
      <c r="R966" s="551"/>
      <c r="S966" s="552"/>
      <c r="T966" s="149"/>
      <c r="U966" s="550"/>
      <c r="V966" s="551"/>
      <c r="W966" s="551"/>
      <c r="X966" s="551"/>
      <c r="Y966" s="551"/>
      <c r="Z966" s="551"/>
      <c r="AA966" s="551"/>
      <c r="AB966" s="551"/>
      <c r="AC966" s="551"/>
      <c r="AD966" s="551"/>
      <c r="AE966" s="551"/>
      <c r="AF966" s="552"/>
      <c r="AG966" s="15"/>
    </row>
    <row r="967" spans="4:34" ht="15.75" thickBot="1" x14ac:dyDescent="0.3">
      <c r="D967" s="44"/>
      <c r="E967" s="164"/>
      <c r="F967" s="164"/>
      <c r="G967" s="164"/>
      <c r="H967" s="553"/>
      <c r="I967" s="554"/>
      <c r="J967" s="554"/>
      <c r="K967" s="554"/>
      <c r="L967" s="554"/>
      <c r="M967" s="554"/>
      <c r="N967" s="554"/>
      <c r="O967" s="554"/>
      <c r="P967" s="554"/>
      <c r="Q967" s="554"/>
      <c r="R967" s="554"/>
      <c r="S967" s="555"/>
      <c r="T967" s="149"/>
      <c r="U967" s="553"/>
      <c r="V967" s="554"/>
      <c r="W967" s="554"/>
      <c r="X967" s="554"/>
      <c r="Y967" s="554"/>
      <c r="Z967" s="554"/>
      <c r="AA967" s="554"/>
      <c r="AB967" s="554"/>
      <c r="AC967" s="554"/>
      <c r="AD967" s="554"/>
      <c r="AE967" s="554"/>
      <c r="AF967" s="555"/>
      <c r="AG967" s="15"/>
    </row>
    <row r="968" spans="4:34" ht="15.75" thickBot="1" x14ac:dyDescent="0.3">
      <c r="D968" s="155"/>
      <c r="E968" s="164"/>
      <c r="F968" s="164"/>
      <c r="G968" s="164"/>
      <c r="H968" s="517" t="s">
        <v>32</v>
      </c>
      <c r="I968" s="518"/>
      <c r="J968" s="576"/>
      <c r="K968" s="27"/>
      <c r="L968" s="28"/>
      <c r="M968" s="28"/>
      <c r="N968" s="28"/>
      <c r="O968" s="28"/>
      <c r="P968" s="28"/>
      <c r="Q968" s="28"/>
      <c r="R968" s="28"/>
      <c r="S968" s="45"/>
      <c r="T968" s="149"/>
      <c r="U968" s="517" t="s">
        <v>32</v>
      </c>
      <c r="V968" s="518"/>
      <c r="W968" s="576"/>
      <c r="X968" s="27"/>
      <c r="Y968" s="28"/>
      <c r="Z968" s="28"/>
      <c r="AA968" s="28"/>
      <c r="AB968" s="28"/>
      <c r="AC968" s="28"/>
      <c r="AD968" s="28"/>
      <c r="AE968" s="28"/>
      <c r="AF968" s="45"/>
      <c r="AG968" s="15"/>
    </row>
    <row r="969" spans="4:34" x14ac:dyDescent="0.25">
      <c r="D969" s="820" t="s">
        <v>36</v>
      </c>
      <c r="E969" s="820"/>
      <c r="F969" s="820"/>
      <c r="G969" s="820"/>
      <c r="H969" s="820"/>
      <c r="I969" s="820"/>
      <c r="J969" s="820"/>
      <c r="K969" s="820"/>
      <c r="L969" s="820"/>
      <c r="M969" s="820"/>
      <c r="N969" s="44"/>
      <c r="O969" s="44"/>
      <c r="P969" s="44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68"/>
    </row>
    <row r="970" spans="4:34" x14ac:dyDescent="0.25">
      <c r="D970" s="620" t="s">
        <v>0</v>
      </c>
      <c r="E970" s="620"/>
      <c r="F970" s="620"/>
      <c r="G970" s="620"/>
      <c r="H970" s="620"/>
      <c r="I970" s="620"/>
      <c r="J970" s="620"/>
      <c r="K970" s="620"/>
      <c r="L970" s="620"/>
      <c r="M970" s="620"/>
      <c r="N970" s="29"/>
      <c r="O970" s="10"/>
      <c r="P970" s="156"/>
      <c r="Q970" s="156"/>
      <c r="R970" s="156"/>
      <c r="S970" s="156"/>
      <c r="T970" s="156"/>
      <c r="U970" s="156"/>
      <c r="V970" s="156"/>
      <c r="W970" s="9"/>
      <c r="X970" s="9"/>
      <c r="Y970" s="164"/>
      <c r="Z970" s="9"/>
      <c r="AA970" s="9"/>
      <c r="AB970" s="9"/>
      <c r="AC970" s="9"/>
      <c r="AD970" s="9"/>
      <c r="AE970" s="9"/>
      <c r="AF970" s="9"/>
      <c r="AH970" s="17"/>
    </row>
    <row r="971" spans="4:34" ht="15" customHeight="1" x14ac:dyDescent="0.25">
      <c r="D971" s="620" t="s">
        <v>1</v>
      </c>
      <c r="E971" s="620"/>
      <c r="F971" s="620"/>
      <c r="G971" s="620"/>
      <c r="H971" s="620"/>
      <c r="I971" s="620"/>
      <c r="J971" s="620"/>
      <c r="K971" s="620"/>
      <c r="L971" s="620"/>
      <c r="M971" s="620"/>
      <c r="N971" s="29"/>
      <c r="O971" s="10"/>
      <c r="P971" s="11"/>
      <c r="Q971" s="11"/>
      <c r="R971" s="164"/>
      <c r="S971" s="149"/>
      <c r="T971" s="149"/>
      <c r="U971" s="149"/>
      <c r="V971" s="583" t="s">
        <v>2</v>
      </c>
      <c r="W971" s="583"/>
      <c r="X971" s="583"/>
      <c r="Y971" s="12" t="s">
        <v>37</v>
      </c>
      <c r="Z971" s="161" t="s">
        <v>46</v>
      </c>
      <c r="AA971" s="621" t="s">
        <v>158</v>
      </c>
      <c r="AB971" s="621"/>
      <c r="AC971" s="621"/>
      <c r="AD971" s="161" t="s">
        <v>3</v>
      </c>
      <c r="AE971" s="622" t="s">
        <v>82</v>
      </c>
      <c r="AF971" s="622"/>
      <c r="AH971" s="17"/>
    </row>
    <row r="972" spans="4:34" x14ac:dyDescent="0.25">
      <c r="D972" s="620" t="s">
        <v>4</v>
      </c>
      <c r="E972" s="620"/>
      <c r="F972" s="620"/>
      <c r="G972" s="620"/>
      <c r="H972" s="620"/>
      <c r="I972" s="620"/>
      <c r="J972" s="620"/>
      <c r="K972" s="620"/>
      <c r="L972" s="620"/>
      <c r="M972" s="620"/>
      <c r="N972" s="29"/>
      <c r="O972" s="10"/>
      <c r="P972" s="156"/>
      <c r="Q972" s="161"/>
      <c r="R972" s="161"/>
      <c r="S972" s="161"/>
      <c r="T972" s="161"/>
      <c r="U972" s="161"/>
      <c r="V972" s="161"/>
      <c r="W972" s="161"/>
      <c r="X972" s="161"/>
      <c r="Y972" s="149"/>
      <c r="Z972" s="161"/>
      <c r="AA972" s="9"/>
      <c r="AB972" s="9"/>
      <c r="AC972" s="9"/>
      <c r="AD972" s="9"/>
      <c r="AE972" s="9"/>
      <c r="AF972" s="9"/>
      <c r="AH972" s="17"/>
    </row>
    <row r="973" spans="4:34" ht="15.75" x14ac:dyDescent="0.25">
      <c r="D973" s="623" t="s">
        <v>5</v>
      </c>
      <c r="E973" s="623"/>
      <c r="F973" s="623"/>
      <c r="G973" s="623"/>
      <c r="H973" s="623"/>
      <c r="I973" s="623"/>
      <c r="J973" s="623"/>
      <c r="K973" s="623"/>
      <c r="L973" s="623"/>
      <c r="M973" s="623"/>
      <c r="N973" s="623"/>
      <c r="O973" s="10"/>
      <c r="P973" s="156"/>
      <c r="Q973" s="156"/>
      <c r="R973" s="156"/>
      <c r="S973" s="156"/>
      <c r="T973" s="156"/>
      <c r="U973" s="156"/>
      <c r="V973" s="156"/>
      <c r="W973" s="9"/>
      <c r="X973" s="9"/>
      <c r="Y973" s="164"/>
      <c r="Z973" s="9"/>
      <c r="AA973" s="9"/>
      <c r="AB973" s="9"/>
      <c r="AC973" s="9"/>
      <c r="AD973" s="9"/>
      <c r="AE973" s="9"/>
      <c r="AF973" s="9"/>
      <c r="AH973" s="17"/>
    </row>
    <row r="974" spans="4:34" ht="18" x14ac:dyDescent="0.25">
      <c r="D974" s="633"/>
      <c r="E974" s="633"/>
      <c r="F974" s="633"/>
      <c r="G974" s="633"/>
      <c r="H974" s="633"/>
      <c r="I974" s="633"/>
      <c r="J974" s="633"/>
      <c r="K974" s="633"/>
      <c r="L974" s="633"/>
      <c r="M974" s="633"/>
      <c r="N974" s="633"/>
      <c r="O974" s="624" t="s">
        <v>6</v>
      </c>
      <c r="P974" s="624"/>
      <c r="Q974" s="624"/>
      <c r="R974" s="624"/>
      <c r="S974" s="624"/>
      <c r="T974" s="624"/>
      <c r="U974" s="624"/>
      <c r="V974" s="624"/>
      <c r="W974" s="624"/>
      <c r="X974" s="624"/>
      <c r="Y974" s="625" t="s">
        <v>176</v>
      </c>
      <c r="Z974" s="625"/>
      <c r="AA974" s="625"/>
      <c r="AB974" s="13"/>
      <c r="AC974" s="13"/>
      <c r="AD974" s="13"/>
      <c r="AE974" s="13"/>
      <c r="AF974" s="13"/>
      <c r="AH974" s="17"/>
    </row>
    <row r="975" spans="4:34" x14ac:dyDescent="0.25">
      <c r="D975" s="612"/>
      <c r="E975" s="612"/>
      <c r="F975" s="612"/>
      <c r="G975" s="612"/>
      <c r="H975" s="612"/>
      <c r="I975" s="612"/>
      <c r="J975" s="612"/>
      <c r="K975" s="612"/>
      <c r="L975" s="612"/>
      <c r="M975" s="612"/>
      <c r="N975" s="612"/>
      <c r="O975" s="14"/>
      <c r="P975" s="14"/>
      <c r="Q975" s="149"/>
      <c r="R975" s="149"/>
      <c r="S975" s="159"/>
      <c r="T975" s="11"/>
      <c r="U975" s="11"/>
      <c r="V975" s="9"/>
      <c r="W975" s="9"/>
      <c r="X975" s="9"/>
      <c r="Y975" s="164"/>
      <c r="Z975" s="9"/>
      <c r="AA975" s="9"/>
      <c r="AB975" s="9"/>
      <c r="AC975" s="9"/>
      <c r="AD975" s="9"/>
      <c r="AE975" s="9"/>
      <c r="AF975" s="9"/>
      <c r="AH975" s="17"/>
    </row>
    <row r="976" spans="4:34" ht="15.75" x14ac:dyDescent="0.25"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23"/>
      <c r="U976" s="23"/>
      <c r="V976" s="613" t="s">
        <v>7</v>
      </c>
      <c r="W976" s="613"/>
      <c r="X976" s="613"/>
      <c r="Y976" s="613"/>
      <c r="Z976" s="613"/>
      <c r="AA976" s="614">
        <f>+X1005</f>
        <v>181926778.86000001</v>
      </c>
      <c r="AB976" s="614"/>
      <c r="AC976" s="614"/>
      <c r="AD976" s="614"/>
      <c r="AE976" s="614"/>
      <c r="AF976" s="614"/>
      <c r="AH976" s="17"/>
    </row>
    <row r="977" spans="4:34" x14ac:dyDescent="0.25">
      <c r="D977" s="615" t="s">
        <v>8</v>
      </c>
      <c r="E977" s="615"/>
      <c r="F977" s="615"/>
      <c r="G977" s="615"/>
      <c r="H977" s="615"/>
      <c r="I977" s="616" t="s">
        <v>9</v>
      </c>
      <c r="J977" s="616"/>
      <c r="K977" s="616"/>
      <c r="L977" s="616"/>
      <c r="M977" s="616"/>
      <c r="N977" s="616"/>
      <c r="O977" s="616"/>
      <c r="P977" s="616"/>
      <c r="Q977" s="616"/>
      <c r="R977" s="161"/>
      <c r="S977" s="161"/>
      <c r="T977" s="161"/>
      <c r="U977" s="161"/>
      <c r="V977" s="9"/>
      <c r="W977" s="9"/>
      <c r="X977" s="9"/>
      <c r="Y977" s="164"/>
      <c r="Z977" s="164"/>
      <c r="AA977" s="164"/>
      <c r="AB977" s="9"/>
      <c r="AC977" s="9"/>
      <c r="AD977" s="9"/>
      <c r="AE977" s="9"/>
      <c r="AF977" s="9"/>
      <c r="AH977" s="17"/>
    </row>
    <row r="978" spans="4:34" ht="18" x14ac:dyDescent="0.25">
      <c r="D978" s="617" t="s">
        <v>10</v>
      </c>
      <c r="E978" s="617"/>
      <c r="F978" s="617"/>
      <c r="G978" s="617"/>
      <c r="H978" s="617"/>
      <c r="I978" s="617"/>
      <c r="J978" s="617"/>
      <c r="K978" s="662" t="s">
        <v>175</v>
      </c>
      <c r="L978" s="662"/>
      <c r="M978" s="662"/>
      <c r="N978" s="662"/>
      <c r="O978" s="662"/>
      <c r="P978" s="662"/>
      <c r="Q978" s="662"/>
      <c r="R978" s="662"/>
      <c r="S978" s="662"/>
      <c r="T978" s="662"/>
      <c r="U978" s="662"/>
      <c r="V978" s="662"/>
      <c r="W978" s="662"/>
      <c r="X978" s="662"/>
      <c r="Y978" s="551" t="s">
        <v>11</v>
      </c>
      <c r="Z978" s="551"/>
      <c r="AA978" s="551"/>
      <c r="AB978" s="551"/>
      <c r="AC978" s="619">
        <v>8715773</v>
      </c>
      <c r="AD978" s="619"/>
      <c r="AE978" s="619"/>
      <c r="AF978" s="619"/>
      <c r="AH978" s="17"/>
    </row>
    <row r="979" spans="4:34" x14ac:dyDescent="0.25">
      <c r="D979" s="157"/>
      <c r="E979" s="617" t="s">
        <v>12</v>
      </c>
      <c r="F979" s="617"/>
      <c r="G979" s="617"/>
      <c r="H979" s="617"/>
      <c r="I979" s="617"/>
      <c r="J979" s="149"/>
      <c r="K979" s="149"/>
      <c r="L979" s="149"/>
      <c r="M979" s="149"/>
      <c r="N979" s="149"/>
      <c r="O979" s="149"/>
      <c r="P979" s="149"/>
      <c r="Q979" s="149"/>
      <c r="R979" s="149"/>
      <c r="S979" s="149"/>
      <c r="T979" s="149"/>
      <c r="U979" s="149"/>
      <c r="V979" s="149"/>
      <c r="W979" s="149"/>
      <c r="X979" s="149"/>
      <c r="Y979" s="149"/>
      <c r="Z979" s="149"/>
      <c r="AA979" s="149"/>
      <c r="AB979" s="149"/>
      <c r="AC979" s="158"/>
      <c r="AD979" s="158"/>
      <c r="AE979" s="158"/>
      <c r="AF979" s="158"/>
      <c r="AH979" s="17"/>
    </row>
    <row r="980" spans="4:34" ht="24.75" customHeight="1" x14ac:dyDescent="0.25">
      <c r="D980" s="583" t="s">
        <v>13</v>
      </c>
      <c r="E980" s="583"/>
      <c r="F980" s="583"/>
      <c r="G980" s="583"/>
      <c r="H980" s="583"/>
      <c r="I980" s="824" t="s">
        <v>178</v>
      </c>
      <c r="J980" s="824"/>
      <c r="K980" s="824"/>
      <c r="L980" s="824"/>
      <c r="M980" s="824"/>
      <c r="N980" s="824"/>
      <c r="O980" s="824"/>
      <c r="P980" s="824"/>
      <c r="Q980" s="824"/>
      <c r="R980" s="824"/>
      <c r="S980" s="824"/>
      <c r="T980" s="824"/>
      <c r="U980" s="824"/>
      <c r="V980" s="824"/>
      <c r="W980" s="824"/>
      <c r="X980" s="824"/>
      <c r="Y980" s="824"/>
      <c r="Z980" s="824"/>
      <c r="AA980" s="824"/>
      <c r="AB980" s="824"/>
      <c r="AC980" s="824"/>
      <c r="AD980" s="824"/>
      <c r="AE980" s="824"/>
      <c r="AF980" s="824"/>
      <c r="AG980" s="824"/>
      <c r="AH980" s="17"/>
    </row>
    <row r="981" spans="4:34" x14ac:dyDescent="0.25">
      <c r="D981" s="551" t="s">
        <v>14</v>
      </c>
      <c r="E981" s="551"/>
      <c r="F981" s="551"/>
      <c r="G981" s="551"/>
      <c r="H981" s="551"/>
      <c r="I981" s="825" t="s">
        <v>177</v>
      </c>
      <c r="J981" s="825"/>
      <c r="K981" s="825"/>
      <c r="L981" s="825"/>
      <c r="M981" s="825"/>
      <c r="N981" s="825"/>
      <c r="O981" s="825"/>
      <c r="P981" s="825"/>
      <c r="Q981" s="825"/>
      <c r="R981" s="825"/>
      <c r="S981" s="825"/>
      <c r="T981" s="825"/>
      <c r="U981" s="825"/>
      <c r="V981" s="825"/>
      <c r="W981" s="825"/>
      <c r="X981" s="825"/>
      <c r="Y981" s="825"/>
      <c r="Z981" s="825"/>
      <c r="AA981" s="825"/>
      <c r="AB981" s="825"/>
      <c r="AC981" s="825"/>
      <c r="AD981" s="825"/>
      <c r="AE981" s="825"/>
      <c r="AF981" s="825"/>
      <c r="AH981" s="17"/>
    </row>
    <row r="982" spans="4:34" x14ac:dyDescent="0.25">
      <c r="D982" s="157"/>
      <c r="E982" s="149"/>
      <c r="F982" s="149"/>
      <c r="G982" s="149"/>
      <c r="H982" s="149"/>
      <c r="I982" s="825"/>
      <c r="J982" s="825"/>
      <c r="K982" s="825"/>
      <c r="L982" s="825"/>
      <c r="M982" s="825"/>
      <c r="N982" s="825"/>
      <c r="O982" s="825"/>
      <c r="P982" s="825"/>
      <c r="Q982" s="825"/>
      <c r="R982" s="825"/>
      <c r="S982" s="825"/>
      <c r="T982" s="825"/>
      <c r="U982" s="825"/>
      <c r="V982" s="825"/>
      <c r="W982" s="825"/>
      <c r="X982" s="825"/>
      <c r="Y982" s="825"/>
      <c r="Z982" s="825"/>
      <c r="AA982" s="825"/>
      <c r="AB982" s="825"/>
      <c r="AC982" s="825"/>
      <c r="AD982" s="825"/>
      <c r="AE982" s="825"/>
      <c r="AF982" s="825"/>
      <c r="AH982" s="17"/>
    </row>
    <row r="983" spans="4:34" ht="15.75" x14ac:dyDescent="0.25">
      <c r="D983" s="156"/>
      <c r="E983" s="156"/>
      <c r="F983" s="156"/>
      <c r="G983" s="156"/>
      <c r="H983" s="156"/>
      <c r="I983" s="156"/>
      <c r="J983" s="156"/>
      <c r="K983" s="156"/>
      <c r="L983" s="574"/>
      <c r="M983" s="574"/>
      <c r="N983" s="574"/>
      <c r="O983" s="574"/>
      <c r="P983" s="574"/>
      <c r="Q983" s="574"/>
      <c r="R983" s="574"/>
      <c r="S983" s="574"/>
      <c r="T983" s="574"/>
      <c r="U983" s="574"/>
      <c r="V983" s="574"/>
      <c r="W983" s="574"/>
      <c r="X983" s="574"/>
      <c r="Y983" s="574"/>
      <c r="Z983" s="160"/>
      <c r="AA983" s="575"/>
      <c r="AB983" s="575"/>
      <c r="AC983" s="575"/>
      <c r="AD983" s="575"/>
      <c r="AE983" s="575"/>
      <c r="AF983" s="575"/>
      <c r="AH983" s="17"/>
    </row>
    <row r="984" spans="4:34" ht="15.75" x14ac:dyDescent="0.25">
      <c r="D984" s="586" t="s">
        <v>15</v>
      </c>
      <c r="E984" s="586"/>
      <c r="F984" s="586"/>
      <c r="G984" s="586"/>
      <c r="H984" s="586"/>
      <c r="I984" s="586"/>
      <c r="J984" s="586"/>
      <c r="K984" s="586"/>
      <c r="L984" s="586"/>
      <c r="M984" s="586"/>
      <c r="N984" s="586"/>
      <c r="O984" s="586"/>
      <c r="P984" s="586"/>
      <c r="Q984" s="586"/>
      <c r="R984" s="586"/>
      <c r="S984" s="586"/>
      <c r="T984" s="586"/>
      <c r="U984" s="586"/>
      <c r="V984" s="586"/>
      <c r="W984" s="586"/>
      <c r="X984" s="586"/>
      <c r="Y984" s="586"/>
      <c r="Z984" s="586"/>
      <c r="AA984" s="586"/>
      <c r="AB984" s="586"/>
      <c r="AC984" s="586"/>
      <c r="AD984" s="586"/>
      <c r="AE984" s="586"/>
      <c r="AF984" s="586"/>
      <c r="AH984" s="17"/>
    </row>
    <row r="985" spans="4:34" x14ac:dyDescent="0.25">
      <c r="D985" s="9"/>
      <c r="E985" s="587" t="s">
        <v>50</v>
      </c>
      <c r="F985" s="587"/>
      <c r="G985" s="587"/>
      <c r="H985" s="588" t="s">
        <v>51</v>
      </c>
      <c r="I985" s="588"/>
      <c r="J985" s="588"/>
      <c r="K985" s="587" t="s">
        <v>52</v>
      </c>
      <c r="L985" s="587"/>
      <c r="M985" s="587"/>
      <c r="N985" s="587" t="s">
        <v>53</v>
      </c>
      <c r="O985" s="587"/>
      <c r="P985" s="587"/>
      <c r="Q985" s="589"/>
      <c r="R985" s="589"/>
      <c r="S985" s="589"/>
      <c r="T985" s="589"/>
      <c r="U985" s="161"/>
      <c r="V985" s="590"/>
      <c r="W985" s="590"/>
      <c r="X985" s="590"/>
      <c r="Y985" s="149"/>
      <c r="Z985" s="149"/>
      <c r="AA985" s="591" t="s">
        <v>17</v>
      </c>
      <c r="AB985" s="591"/>
      <c r="AC985" s="591"/>
      <c r="AD985" s="591"/>
      <c r="AE985" s="591"/>
      <c r="AF985" s="591"/>
      <c r="AH985" s="17"/>
    </row>
    <row r="986" spans="4:34" x14ac:dyDescent="0.25">
      <c r="D986" s="164"/>
      <c r="E986" s="629"/>
      <c r="F986" s="630"/>
      <c r="G986" s="631"/>
      <c r="H986" s="629"/>
      <c r="I986" s="630"/>
      <c r="J986" s="631"/>
      <c r="K986" s="629"/>
      <c r="L986" s="630"/>
      <c r="M986" s="631"/>
      <c r="N986" s="629"/>
      <c r="O986" s="630"/>
      <c r="P986" s="631"/>
      <c r="Q986" s="592"/>
      <c r="R986" s="593"/>
      <c r="S986" s="593"/>
      <c r="T986" s="594"/>
      <c r="U986" s="100"/>
      <c r="V986" s="595"/>
      <c r="W986" s="596"/>
      <c r="X986" s="597"/>
      <c r="Y986" s="163"/>
      <c r="Z986" s="15"/>
      <c r="AA986" s="592">
        <f>E986+H986+K986+N986</f>
        <v>0</v>
      </c>
      <c r="AB986" s="593"/>
      <c r="AC986" s="593"/>
      <c r="AD986" s="593"/>
      <c r="AE986" s="593"/>
      <c r="AF986" s="594"/>
      <c r="AH986" s="17"/>
    </row>
    <row r="987" spans="4:34" x14ac:dyDescent="0.25">
      <c r="D987" s="159"/>
      <c r="E987" s="159"/>
      <c r="F987" s="159"/>
      <c r="G987" s="159"/>
      <c r="H987" s="159"/>
      <c r="I987" s="159"/>
      <c r="J987" s="159"/>
      <c r="K987" s="159"/>
      <c r="L987" s="159"/>
      <c r="M987" s="159"/>
      <c r="N987" s="159"/>
      <c r="O987" s="159"/>
      <c r="P987" s="159"/>
      <c r="Q987" s="821"/>
      <c r="R987" s="821"/>
      <c r="S987" s="821"/>
      <c r="T987" s="821"/>
      <c r="U987" s="821"/>
      <c r="V987" s="821"/>
      <c r="W987" s="821"/>
      <c r="X987" s="821"/>
      <c r="Y987" s="821"/>
      <c r="Z987" s="822"/>
      <c r="AA987" s="592"/>
      <c r="AB987" s="593"/>
      <c r="AC987" s="593"/>
      <c r="AD987" s="593"/>
      <c r="AE987" s="593"/>
      <c r="AF987" s="594"/>
      <c r="AH987" s="17"/>
    </row>
    <row r="988" spans="4:34" ht="15.75" x14ac:dyDescent="0.25">
      <c r="D988" s="159"/>
      <c r="E988" s="159"/>
      <c r="F988" s="159"/>
      <c r="G988" s="159"/>
      <c r="H988" s="159"/>
      <c r="I988" s="159"/>
      <c r="J988" s="159"/>
      <c r="K988" s="159"/>
      <c r="L988" s="159"/>
      <c r="M988" s="159"/>
      <c r="N988" s="159"/>
      <c r="O988" s="159"/>
      <c r="P988" s="159"/>
      <c r="Q988" s="159"/>
      <c r="R988" s="159"/>
      <c r="S988" s="159"/>
      <c r="T988" s="159"/>
      <c r="U988" s="598" t="s">
        <v>18</v>
      </c>
      <c r="V988" s="598"/>
      <c r="W988" s="598"/>
      <c r="X988" s="598"/>
      <c r="Y988" s="598"/>
      <c r="Z988" s="599"/>
      <c r="AA988" s="600">
        <f>+X1005-AA986</f>
        <v>181926778.86000001</v>
      </c>
      <c r="AB988" s="601"/>
      <c r="AC988" s="601"/>
      <c r="AD988" s="601"/>
      <c r="AE988" s="601"/>
      <c r="AF988" s="602"/>
      <c r="AH988" s="17"/>
    </row>
    <row r="989" spans="4:34" x14ac:dyDescent="0.25">
      <c r="D989" s="9"/>
      <c r="E989" s="9"/>
      <c r="F989" s="9"/>
      <c r="G989" s="9"/>
      <c r="H989" s="603" t="s">
        <v>19</v>
      </c>
      <c r="I989" s="603"/>
      <c r="J989" s="603"/>
      <c r="K989" s="603"/>
      <c r="L989" s="603"/>
      <c r="M989" s="603"/>
      <c r="N989" s="603"/>
      <c r="O989" s="603"/>
      <c r="P989" s="603"/>
      <c r="Q989" s="603"/>
      <c r="R989" s="603"/>
      <c r="S989" s="603"/>
      <c r="T989" s="603"/>
      <c r="U989" s="603"/>
      <c r="V989" s="603"/>
      <c r="W989" s="603"/>
      <c r="X989" s="604"/>
      <c r="Y989" s="604"/>
      <c r="Z989" s="604"/>
      <c r="AA989" s="604"/>
      <c r="AB989" s="604"/>
      <c r="AC989" s="604"/>
      <c r="AD989" s="604"/>
      <c r="AE989" s="9"/>
      <c r="AF989" s="9"/>
      <c r="AH989" s="17"/>
    </row>
    <row r="990" spans="4:34" x14ac:dyDescent="0.25">
      <c r="D990" s="9"/>
      <c r="E990" s="9"/>
      <c r="F990" s="9"/>
      <c r="G990" s="9"/>
      <c r="H990" s="605" t="s">
        <v>20</v>
      </c>
      <c r="I990" s="606"/>
      <c r="J990" s="605" t="s">
        <v>21</v>
      </c>
      <c r="K990" s="606"/>
      <c r="L990" s="605" t="s">
        <v>22</v>
      </c>
      <c r="M990" s="606"/>
      <c r="N990" s="605" t="s">
        <v>23</v>
      </c>
      <c r="O990" s="606"/>
      <c r="P990" s="605" t="s">
        <v>24</v>
      </c>
      <c r="Q990" s="606"/>
      <c r="R990" s="605" t="s">
        <v>25</v>
      </c>
      <c r="S990" s="606"/>
      <c r="T990" s="607" t="s">
        <v>26</v>
      </c>
      <c r="U990" s="608"/>
      <c r="V990" s="607"/>
      <c r="W990" s="608"/>
      <c r="X990" s="609" t="s">
        <v>27</v>
      </c>
      <c r="Y990" s="610"/>
      <c r="Z990" s="610"/>
      <c r="AA990" s="610"/>
      <c r="AB990" s="610"/>
      <c r="AC990" s="610"/>
      <c r="AD990" s="611"/>
      <c r="AE990" s="16"/>
      <c r="AF990" s="16"/>
      <c r="AH990" s="17"/>
    </row>
    <row r="991" spans="4:34" ht="15.75" x14ac:dyDescent="0.25">
      <c r="D991" s="69"/>
      <c r="E991" s="69"/>
      <c r="F991" s="69"/>
      <c r="G991" s="70"/>
      <c r="H991" s="562"/>
      <c r="I991" s="563"/>
      <c r="J991" s="562"/>
      <c r="K991" s="563"/>
      <c r="L991" s="562"/>
      <c r="M991" s="563"/>
      <c r="N991" s="562" t="s">
        <v>61</v>
      </c>
      <c r="O991" s="563"/>
      <c r="P991" s="562" t="s">
        <v>43</v>
      </c>
      <c r="Q991" s="563"/>
      <c r="R991" s="562" t="s">
        <v>35</v>
      </c>
      <c r="S991" s="563"/>
      <c r="T991" s="562" t="s">
        <v>28</v>
      </c>
      <c r="U991" s="563"/>
      <c r="V991" s="562"/>
      <c r="W991" s="563"/>
      <c r="X991" s="580">
        <v>181926778.86000001</v>
      </c>
      <c r="Y991" s="581"/>
      <c r="Z991" s="581"/>
      <c r="AA991" s="581"/>
      <c r="AB991" s="581"/>
      <c r="AC991" s="581"/>
      <c r="AD991" s="582"/>
      <c r="AE991" s="16"/>
      <c r="AF991" s="36"/>
      <c r="AG991" s="36"/>
      <c r="AH991" s="36"/>
    </row>
    <row r="992" spans="4:34" ht="15" customHeight="1" x14ac:dyDescent="0.25">
      <c r="D992" s="69"/>
      <c r="E992" s="69"/>
      <c r="F992" s="69"/>
      <c r="G992" s="70"/>
      <c r="H992" s="562"/>
      <c r="I992" s="563"/>
      <c r="J992" s="562"/>
      <c r="K992" s="563"/>
      <c r="L992" s="562"/>
      <c r="M992" s="563"/>
      <c r="N992" s="562"/>
      <c r="O992" s="563"/>
      <c r="P992" s="562"/>
      <c r="Q992" s="563"/>
      <c r="R992" s="562"/>
      <c r="S992" s="563"/>
      <c r="T992" s="562"/>
      <c r="U992" s="563"/>
      <c r="V992" s="562"/>
      <c r="W992" s="563"/>
      <c r="X992" s="580"/>
      <c r="Y992" s="581"/>
      <c r="Z992" s="581"/>
      <c r="AA992" s="581"/>
      <c r="AB992" s="581"/>
      <c r="AC992" s="581"/>
      <c r="AD992" s="582"/>
      <c r="AE992" s="16"/>
      <c r="AF992" s="36"/>
      <c r="AG992" s="36"/>
      <c r="AH992" s="36"/>
    </row>
    <row r="993" spans="4:34" ht="15" customHeight="1" x14ac:dyDescent="0.25">
      <c r="D993" s="69"/>
      <c r="E993" s="69"/>
      <c r="F993" s="69"/>
      <c r="G993" s="70"/>
      <c r="H993" s="562"/>
      <c r="I993" s="563"/>
      <c r="J993" s="562"/>
      <c r="K993" s="563"/>
      <c r="L993" s="562"/>
      <c r="M993" s="563"/>
      <c r="N993" s="562"/>
      <c r="O993" s="563"/>
      <c r="P993" s="562"/>
      <c r="Q993" s="563"/>
      <c r="R993" s="562"/>
      <c r="S993" s="563"/>
      <c r="T993" s="562"/>
      <c r="U993" s="563"/>
      <c r="V993" s="562"/>
      <c r="W993" s="563"/>
      <c r="X993" s="580"/>
      <c r="Y993" s="581"/>
      <c r="Z993" s="581"/>
      <c r="AA993" s="581"/>
      <c r="AB993" s="581"/>
      <c r="AC993" s="581"/>
      <c r="AD993" s="582"/>
      <c r="AE993" s="16"/>
      <c r="AF993" s="16"/>
      <c r="AG993" s="71"/>
      <c r="AH993" s="68"/>
    </row>
    <row r="994" spans="4:34" ht="15.75" customHeight="1" x14ac:dyDescent="0.25">
      <c r="D994" s="69"/>
      <c r="E994" s="69"/>
      <c r="F994" s="69"/>
      <c r="G994" s="70"/>
      <c r="H994" s="562"/>
      <c r="I994" s="563"/>
      <c r="J994" s="562"/>
      <c r="K994" s="563"/>
      <c r="L994" s="562"/>
      <c r="M994" s="563"/>
      <c r="N994" s="562"/>
      <c r="O994" s="563"/>
      <c r="P994" s="562"/>
      <c r="Q994" s="563"/>
      <c r="R994" s="562"/>
      <c r="S994" s="563"/>
      <c r="T994" s="562"/>
      <c r="U994" s="563"/>
      <c r="V994" s="562"/>
      <c r="W994" s="563"/>
      <c r="X994" s="580"/>
      <c r="Y994" s="581"/>
      <c r="Z994" s="581"/>
      <c r="AA994" s="581"/>
      <c r="AB994" s="581"/>
      <c r="AC994" s="581"/>
      <c r="AD994" s="582"/>
      <c r="AE994" s="16"/>
      <c r="AF994" s="16"/>
      <c r="AG994" s="71"/>
      <c r="AH994" s="68"/>
    </row>
    <row r="995" spans="4:34" ht="15.75" x14ac:dyDescent="0.25">
      <c r="D995" s="621"/>
      <c r="E995" s="621"/>
      <c r="F995" s="621"/>
      <c r="G995" s="823"/>
      <c r="H995" s="562"/>
      <c r="I995" s="563"/>
      <c r="J995" s="562"/>
      <c r="K995" s="563"/>
      <c r="L995" s="562"/>
      <c r="M995" s="563"/>
      <c r="N995" s="562"/>
      <c r="O995" s="563"/>
      <c r="P995" s="562"/>
      <c r="Q995" s="563"/>
      <c r="R995" s="562"/>
      <c r="S995" s="563"/>
      <c r="T995" s="562"/>
      <c r="U995" s="563"/>
      <c r="V995" s="562"/>
      <c r="W995" s="563"/>
      <c r="X995" s="580"/>
      <c r="Y995" s="581"/>
      <c r="Z995" s="581"/>
      <c r="AA995" s="581"/>
      <c r="AB995" s="581"/>
      <c r="AC995" s="581"/>
      <c r="AD995" s="582"/>
      <c r="AE995" s="16"/>
      <c r="AF995" s="16"/>
      <c r="AG995" s="71"/>
      <c r="AH995" s="68"/>
    </row>
    <row r="996" spans="4:34" ht="15.75" x14ac:dyDescent="0.25">
      <c r="D996" s="621"/>
      <c r="E996" s="621"/>
      <c r="F996" s="621"/>
      <c r="G996" s="823"/>
      <c r="H996" s="562"/>
      <c r="I996" s="563"/>
      <c r="J996" s="562"/>
      <c r="K996" s="563"/>
      <c r="L996" s="562"/>
      <c r="M996" s="563"/>
      <c r="N996" s="562"/>
      <c r="O996" s="563"/>
      <c r="P996" s="562"/>
      <c r="Q996" s="563"/>
      <c r="R996" s="562"/>
      <c r="S996" s="563"/>
      <c r="T996" s="562"/>
      <c r="U996" s="563"/>
      <c r="V996" s="562"/>
      <c r="W996" s="563"/>
      <c r="X996" s="580"/>
      <c r="Y996" s="581"/>
      <c r="Z996" s="581"/>
      <c r="AA996" s="581"/>
      <c r="AB996" s="581"/>
      <c r="AC996" s="581"/>
      <c r="AD996" s="582"/>
      <c r="AE996" s="16"/>
      <c r="AF996" s="16"/>
      <c r="AG996" s="71"/>
      <c r="AH996" s="68"/>
    </row>
    <row r="997" spans="4:34" ht="15.75" x14ac:dyDescent="0.25">
      <c r="D997" s="621"/>
      <c r="E997" s="621"/>
      <c r="F997" s="621"/>
      <c r="G997" s="823"/>
      <c r="H997" s="529"/>
      <c r="I997" s="530"/>
      <c r="J997" s="529"/>
      <c r="K997" s="530"/>
      <c r="L997" s="529"/>
      <c r="M997" s="530"/>
      <c r="N997" s="562"/>
      <c r="O997" s="563"/>
      <c r="P997" s="562"/>
      <c r="Q997" s="563"/>
      <c r="R997" s="562"/>
      <c r="S997" s="563"/>
      <c r="T997" s="562"/>
      <c r="U997" s="563"/>
      <c r="V997" s="562"/>
      <c r="W997" s="563"/>
      <c r="X997" s="580"/>
      <c r="Y997" s="581"/>
      <c r="Z997" s="581"/>
      <c r="AA997" s="581"/>
      <c r="AB997" s="581"/>
      <c r="AC997" s="581"/>
      <c r="AD997" s="582"/>
      <c r="AE997" s="16"/>
      <c r="AF997" s="16"/>
      <c r="AG997" s="71"/>
      <c r="AH997" s="68"/>
    </row>
    <row r="998" spans="4:34" ht="15.75" x14ac:dyDescent="0.25">
      <c r="D998" s="9"/>
      <c r="E998" s="9"/>
      <c r="F998" s="9"/>
      <c r="G998" s="9"/>
      <c r="H998" s="562"/>
      <c r="I998" s="563"/>
      <c r="J998" s="562"/>
      <c r="K998" s="563"/>
      <c r="L998" s="562"/>
      <c r="M998" s="563"/>
      <c r="N998" s="562"/>
      <c r="O998" s="563"/>
      <c r="P998" s="562"/>
      <c r="Q998" s="563"/>
      <c r="R998" s="562"/>
      <c r="S998" s="563"/>
      <c r="T998" s="562"/>
      <c r="U998" s="563"/>
      <c r="V998" s="562"/>
      <c r="W998" s="563"/>
      <c r="X998" s="580"/>
      <c r="Y998" s="581"/>
      <c r="Z998" s="581"/>
      <c r="AA998" s="581"/>
      <c r="AB998" s="581"/>
      <c r="AC998" s="581"/>
      <c r="AD998" s="582"/>
      <c r="AE998" s="16"/>
      <c r="AF998" s="16"/>
      <c r="AG998" s="71"/>
      <c r="AH998" s="68"/>
    </row>
    <row r="999" spans="4:34" ht="15.75" x14ac:dyDescent="0.25">
      <c r="D999" s="9"/>
      <c r="E999" s="9"/>
      <c r="F999" s="9"/>
      <c r="G999" s="9"/>
      <c r="H999" s="562"/>
      <c r="I999" s="563"/>
      <c r="J999" s="562"/>
      <c r="K999" s="563"/>
      <c r="L999" s="529"/>
      <c r="M999" s="650"/>
      <c r="N999" s="562"/>
      <c r="O999" s="563"/>
      <c r="P999" s="562"/>
      <c r="Q999" s="563"/>
      <c r="R999" s="562"/>
      <c r="S999" s="563"/>
      <c r="T999" s="562"/>
      <c r="U999" s="563"/>
      <c r="V999" s="562"/>
      <c r="W999" s="563"/>
      <c r="X999" s="580"/>
      <c r="Y999" s="581"/>
      <c r="Z999" s="581"/>
      <c r="AA999" s="581"/>
      <c r="AB999" s="581"/>
      <c r="AC999" s="581"/>
      <c r="AD999" s="582"/>
      <c r="AE999" s="16"/>
      <c r="AF999" s="16"/>
      <c r="AG999" s="71"/>
      <c r="AH999" s="68"/>
    </row>
    <row r="1000" spans="4:34" ht="15.75" x14ac:dyDescent="0.25">
      <c r="D1000" s="9"/>
      <c r="E1000" s="9"/>
      <c r="F1000" s="9"/>
      <c r="G1000" s="9"/>
      <c r="H1000" s="529"/>
      <c r="I1000" s="530"/>
      <c r="J1000" s="529"/>
      <c r="K1000" s="530"/>
      <c r="L1000" s="529"/>
      <c r="M1000" s="650"/>
      <c r="N1000" s="562"/>
      <c r="O1000" s="563"/>
      <c r="P1000" s="765"/>
      <c r="Q1000" s="766"/>
      <c r="R1000" s="765"/>
      <c r="S1000" s="766"/>
      <c r="T1000" s="765"/>
      <c r="U1000" s="766"/>
      <c r="V1000" s="562"/>
      <c r="W1000" s="563"/>
      <c r="X1000" s="580"/>
      <c r="Y1000" s="581"/>
      <c r="Z1000" s="581"/>
      <c r="AA1000" s="581"/>
      <c r="AB1000" s="581"/>
      <c r="AC1000" s="581"/>
      <c r="AD1000" s="582"/>
      <c r="AE1000" s="16"/>
      <c r="AF1000" s="16"/>
      <c r="AG1000" s="71"/>
      <c r="AH1000" s="68"/>
    </row>
    <row r="1001" spans="4:34" ht="15.75" x14ac:dyDescent="0.25">
      <c r="D1001" s="9"/>
      <c r="E1001" s="9"/>
      <c r="F1001" s="9"/>
      <c r="G1001" s="9"/>
      <c r="H1001" s="153"/>
      <c r="I1001" s="154"/>
      <c r="J1001" s="153"/>
      <c r="K1001" s="154"/>
      <c r="L1001" s="153"/>
      <c r="M1001" s="162"/>
      <c r="N1001" s="562"/>
      <c r="O1001" s="563"/>
      <c r="P1001" s="765"/>
      <c r="Q1001" s="766"/>
      <c r="R1001" s="765"/>
      <c r="S1001" s="766"/>
      <c r="T1001" s="765"/>
      <c r="U1001" s="766"/>
      <c r="V1001" s="151"/>
      <c r="W1001" s="152"/>
      <c r="X1001" s="580"/>
      <c r="Y1001" s="581"/>
      <c r="Z1001" s="581"/>
      <c r="AA1001" s="581"/>
      <c r="AB1001" s="581"/>
      <c r="AC1001" s="581"/>
      <c r="AD1001" s="582"/>
      <c r="AE1001" s="16"/>
      <c r="AF1001" s="16"/>
      <c r="AG1001" s="71"/>
      <c r="AH1001" s="68"/>
    </row>
    <row r="1002" spans="4:34" ht="15.75" x14ac:dyDescent="0.25">
      <c r="D1002" s="9"/>
      <c r="E1002" s="9"/>
      <c r="F1002" s="9"/>
      <c r="G1002" s="9"/>
      <c r="H1002" s="529"/>
      <c r="I1002" s="530"/>
      <c r="J1002" s="529"/>
      <c r="K1002" s="530"/>
      <c r="L1002" s="529"/>
      <c r="M1002" s="530"/>
      <c r="N1002" s="562"/>
      <c r="O1002" s="767"/>
      <c r="P1002" s="768"/>
      <c r="Q1002" s="769"/>
      <c r="R1002" s="768"/>
      <c r="S1002" s="769"/>
      <c r="T1002" s="768"/>
      <c r="U1002" s="769"/>
      <c r="V1002" s="151"/>
      <c r="W1002" s="152"/>
      <c r="X1002" s="812"/>
      <c r="Y1002" s="673"/>
      <c r="Z1002" s="673"/>
      <c r="AA1002" s="673"/>
      <c r="AB1002" s="673"/>
      <c r="AC1002" s="673"/>
      <c r="AD1002" s="813"/>
      <c r="AE1002" s="16"/>
      <c r="AF1002" s="16"/>
      <c r="AG1002" s="71"/>
      <c r="AH1002" s="68"/>
    </row>
    <row r="1003" spans="4:34" ht="15.75" x14ac:dyDescent="0.25">
      <c r="D1003" s="9"/>
      <c r="E1003" s="9"/>
      <c r="F1003" s="9"/>
      <c r="G1003" s="9"/>
      <c r="H1003" s="529"/>
      <c r="I1003" s="530"/>
      <c r="J1003" s="529"/>
      <c r="K1003" s="530"/>
      <c r="L1003" s="529"/>
      <c r="M1003" s="530"/>
      <c r="N1003" s="562"/>
      <c r="O1003" s="767"/>
      <c r="P1003" s="768"/>
      <c r="Q1003" s="769"/>
      <c r="R1003" s="768"/>
      <c r="S1003" s="769"/>
      <c r="T1003" s="768"/>
      <c r="U1003" s="769"/>
      <c r="V1003" s="151"/>
      <c r="W1003" s="152"/>
      <c r="X1003" s="812"/>
      <c r="Y1003" s="673"/>
      <c r="Z1003" s="673"/>
      <c r="AA1003" s="673"/>
      <c r="AB1003" s="673"/>
      <c r="AC1003" s="673"/>
      <c r="AD1003" s="813"/>
      <c r="AE1003" s="16"/>
      <c r="AF1003" s="16"/>
      <c r="AG1003" s="71"/>
      <c r="AH1003" s="68"/>
    </row>
    <row r="1004" spans="4:34" ht="15.75" x14ac:dyDescent="0.25">
      <c r="D1004" s="9"/>
      <c r="E1004" s="9"/>
      <c r="F1004" s="9"/>
      <c r="G1004" s="9"/>
      <c r="H1004" s="529"/>
      <c r="I1004" s="530"/>
      <c r="J1004" s="529"/>
      <c r="K1004" s="530"/>
      <c r="L1004" s="529"/>
      <c r="M1004" s="530"/>
      <c r="N1004" s="562"/>
      <c r="O1004" s="767"/>
      <c r="P1004" s="768"/>
      <c r="Q1004" s="769"/>
      <c r="R1004" s="768"/>
      <c r="S1004" s="769"/>
      <c r="T1004" s="768"/>
      <c r="U1004" s="769"/>
      <c r="V1004" s="151"/>
      <c r="W1004" s="152"/>
      <c r="X1004" s="812"/>
      <c r="Y1004" s="673"/>
      <c r="Z1004" s="673"/>
      <c r="AA1004" s="673"/>
      <c r="AB1004" s="673"/>
      <c r="AC1004" s="673"/>
      <c r="AD1004" s="813"/>
      <c r="AE1004" s="16"/>
      <c r="AF1004" s="16"/>
      <c r="AH1004" s="17"/>
    </row>
    <row r="1005" spans="4:34" ht="16.5" thickBot="1" x14ac:dyDescent="0.3">
      <c r="D1005" s="9"/>
      <c r="E1005" s="9"/>
      <c r="F1005" s="9"/>
      <c r="G1005" s="9"/>
      <c r="H1005" s="685"/>
      <c r="I1005" s="686"/>
      <c r="J1005" s="685"/>
      <c r="K1005" s="686"/>
      <c r="L1005" s="685"/>
      <c r="M1005" s="686"/>
      <c r="N1005" s="685"/>
      <c r="O1005" s="686"/>
      <c r="P1005" s="685"/>
      <c r="Q1005" s="686"/>
      <c r="R1005" s="685"/>
      <c r="S1005" s="686"/>
      <c r="T1005" s="687" t="s">
        <v>29</v>
      </c>
      <c r="U1005" s="688"/>
      <c r="V1005" s="688"/>
      <c r="W1005" s="814"/>
      <c r="X1005" s="815">
        <f>SUM(X991:AD1004)</f>
        <v>181926778.86000001</v>
      </c>
      <c r="Y1005" s="816"/>
      <c r="Z1005" s="816"/>
      <c r="AA1005" s="816"/>
      <c r="AB1005" s="816"/>
      <c r="AC1005" s="816"/>
      <c r="AD1005" s="817"/>
      <c r="AE1005" s="9"/>
      <c r="AF1005" s="818"/>
      <c r="AG1005" s="818"/>
      <c r="AH1005" s="818"/>
    </row>
    <row r="1006" spans="4:34" ht="16.5" thickBot="1" x14ac:dyDescent="0.3">
      <c r="D1006" s="164"/>
      <c r="E1006" s="9"/>
      <c r="F1006" s="9"/>
      <c r="G1006" s="9"/>
      <c r="H1006" s="9"/>
      <c r="I1006" s="799"/>
      <c r="J1006" s="799"/>
      <c r="K1006" s="799"/>
      <c r="L1006" s="799"/>
      <c r="M1006" s="799"/>
      <c r="N1006" s="799"/>
      <c r="O1006" s="799"/>
      <c r="P1006" s="799"/>
      <c r="Q1006" s="799"/>
      <c r="R1006" s="799"/>
      <c r="S1006" s="799"/>
      <c r="T1006" s="799"/>
      <c r="U1006" s="799"/>
      <c r="V1006" s="799"/>
      <c r="W1006" s="799"/>
      <c r="X1006" s="799"/>
      <c r="Y1006" s="819"/>
      <c r="Z1006" s="819"/>
      <c r="AA1006" s="819"/>
      <c r="AB1006" s="819"/>
      <c r="AC1006" s="819"/>
      <c r="AD1006" s="819"/>
      <c r="AE1006" s="819"/>
      <c r="AF1006" s="16"/>
      <c r="AG1006" s="16"/>
      <c r="AH1006" s="17"/>
    </row>
    <row r="1007" spans="4:34" ht="16.5" thickBot="1" x14ac:dyDescent="0.3">
      <c r="D1007" s="164"/>
      <c r="E1007" s="9"/>
      <c r="F1007" s="9"/>
      <c r="G1007" s="9"/>
      <c r="H1007" s="689" t="s">
        <v>30</v>
      </c>
      <c r="I1007" s="690"/>
      <c r="J1007" s="690"/>
      <c r="K1007" s="690"/>
      <c r="L1007" s="690"/>
      <c r="M1007" s="690"/>
      <c r="N1007" s="690"/>
      <c r="O1007" s="690"/>
      <c r="P1007" s="690"/>
      <c r="Q1007" s="690"/>
      <c r="R1007" s="690"/>
      <c r="S1007" s="691"/>
      <c r="T1007" s="43"/>
      <c r="U1007" s="544" t="s">
        <v>31</v>
      </c>
      <c r="V1007" s="545"/>
      <c r="W1007" s="545"/>
      <c r="X1007" s="545"/>
      <c r="Y1007" s="545"/>
      <c r="Z1007" s="545"/>
      <c r="AA1007" s="545"/>
      <c r="AB1007" s="545"/>
      <c r="AC1007" s="545"/>
      <c r="AD1007" s="545"/>
      <c r="AE1007" s="545"/>
      <c r="AF1007" s="546"/>
      <c r="AG1007" s="16"/>
    </row>
    <row r="1008" spans="4:34" x14ac:dyDescent="0.25">
      <c r="D1008" s="164"/>
      <c r="E1008" s="9"/>
      <c r="F1008" s="9"/>
      <c r="G1008" s="9"/>
      <c r="H1008" s="547"/>
      <c r="I1008" s="548"/>
      <c r="J1008" s="548"/>
      <c r="K1008" s="548"/>
      <c r="L1008" s="548"/>
      <c r="M1008" s="548"/>
      <c r="N1008" s="548"/>
      <c r="O1008" s="548"/>
      <c r="P1008" s="548"/>
      <c r="Q1008" s="548"/>
      <c r="R1008" s="548"/>
      <c r="S1008" s="549"/>
      <c r="T1008" s="9"/>
      <c r="U1008" s="795"/>
      <c r="V1008" s="796"/>
      <c r="W1008" s="796"/>
      <c r="X1008" s="796"/>
      <c r="Y1008" s="796"/>
      <c r="Z1008" s="796"/>
      <c r="AA1008" s="796"/>
      <c r="AB1008" s="796"/>
      <c r="AC1008" s="796"/>
      <c r="AD1008" s="796"/>
      <c r="AE1008" s="796"/>
      <c r="AF1008" s="797"/>
      <c r="AG1008" s="16"/>
    </row>
    <row r="1009" spans="4:34" x14ac:dyDescent="0.25">
      <c r="D1009" s="164"/>
      <c r="E1009" s="9"/>
      <c r="F1009" s="9"/>
      <c r="G1009" s="9"/>
      <c r="H1009" s="550"/>
      <c r="I1009" s="551"/>
      <c r="J1009" s="551"/>
      <c r="K1009" s="551"/>
      <c r="L1009" s="551"/>
      <c r="M1009" s="551"/>
      <c r="N1009" s="551"/>
      <c r="O1009" s="551"/>
      <c r="P1009" s="551"/>
      <c r="Q1009" s="551"/>
      <c r="R1009" s="551"/>
      <c r="S1009" s="552"/>
      <c r="T1009" s="9"/>
      <c r="U1009" s="798"/>
      <c r="V1009" s="799"/>
      <c r="W1009" s="799"/>
      <c r="X1009" s="799"/>
      <c r="Y1009" s="799"/>
      <c r="Z1009" s="799"/>
      <c r="AA1009" s="799"/>
      <c r="AB1009" s="799"/>
      <c r="AC1009" s="799"/>
      <c r="AD1009" s="799"/>
      <c r="AE1009" s="799"/>
      <c r="AF1009" s="800"/>
      <c r="AG1009" s="16"/>
    </row>
    <row r="1010" spans="4:34" ht="15.75" thickBot="1" x14ac:dyDescent="0.3">
      <c r="D1010" s="164"/>
      <c r="E1010" s="9"/>
      <c r="F1010" s="9"/>
      <c r="G1010" s="9"/>
      <c r="H1010" s="553"/>
      <c r="I1010" s="554"/>
      <c r="J1010" s="554"/>
      <c r="K1010" s="554"/>
      <c r="L1010" s="554"/>
      <c r="M1010" s="554"/>
      <c r="N1010" s="554"/>
      <c r="O1010" s="554"/>
      <c r="P1010" s="554"/>
      <c r="Q1010" s="554"/>
      <c r="R1010" s="554"/>
      <c r="S1010" s="555"/>
      <c r="T1010" s="9"/>
      <c r="U1010" s="801"/>
      <c r="V1010" s="802"/>
      <c r="W1010" s="802"/>
      <c r="X1010" s="802"/>
      <c r="Y1010" s="802"/>
      <c r="Z1010" s="802"/>
      <c r="AA1010" s="802"/>
      <c r="AB1010" s="802"/>
      <c r="AC1010" s="802"/>
      <c r="AD1010" s="802"/>
      <c r="AE1010" s="802"/>
      <c r="AF1010" s="803"/>
      <c r="AG1010" s="16"/>
    </row>
    <row r="1011" spans="4:34" ht="16.5" thickBot="1" x14ac:dyDescent="0.3">
      <c r="D1011" s="164"/>
      <c r="E1011" s="9"/>
      <c r="F1011" s="9"/>
      <c r="G1011" s="9"/>
      <c r="H1011" s="517" t="s">
        <v>32</v>
      </c>
      <c r="I1011" s="518"/>
      <c r="J1011" s="518"/>
      <c r="K1011" s="804">
        <v>44183</v>
      </c>
      <c r="L1011" s="805"/>
      <c r="M1011" s="805"/>
      <c r="N1011" s="805"/>
      <c r="O1011" s="805"/>
      <c r="P1011" s="805"/>
      <c r="Q1011" s="805"/>
      <c r="R1011" s="805"/>
      <c r="S1011" s="806"/>
      <c r="T1011" s="9"/>
      <c r="U1011" s="807" t="s">
        <v>32</v>
      </c>
      <c r="V1011" s="808"/>
      <c r="W1011" s="808"/>
      <c r="X1011" s="809"/>
      <c r="Y1011" s="810"/>
      <c r="Z1011" s="810"/>
      <c r="AA1011" s="810"/>
      <c r="AB1011" s="810"/>
      <c r="AC1011" s="810"/>
      <c r="AD1011" s="810"/>
      <c r="AE1011" s="810"/>
      <c r="AF1011" s="811"/>
      <c r="AG1011" s="16"/>
    </row>
    <row r="1012" spans="4:34" ht="15.75" thickBot="1" x14ac:dyDescent="0.3">
      <c r="D1012" s="164"/>
      <c r="E1012" s="9"/>
      <c r="F1012" s="9"/>
      <c r="G1012" s="9"/>
      <c r="H1012" s="523" t="s">
        <v>33</v>
      </c>
      <c r="I1012" s="524"/>
      <c r="J1012" s="524"/>
      <c r="K1012" s="524"/>
      <c r="L1012" s="524"/>
      <c r="M1012" s="524"/>
      <c r="N1012" s="524"/>
      <c r="O1012" s="524"/>
      <c r="P1012" s="524"/>
      <c r="Q1012" s="524"/>
      <c r="R1012" s="524"/>
      <c r="S1012" s="525"/>
      <c r="T1012" s="22"/>
      <c r="U1012" s="523" t="s">
        <v>34</v>
      </c>
      <c r="V1012" s="524"/>
      <c r="W1012" s="524"/>
      <c r="X1012" s="524"/>
      <c r="Y1012" s="524"/>
      <c r="Z1012" s="524"/>
      <c r="AA1012" s="524"/>
      <c r="AB1012" s="524"/>
      <c r="AC1012" s="524"/>
      <c r="AD1012" s="524"/>
      <c r="AE1012" s="524"/>
      <c r="AF1012" s="525"/>
      <c r="AG1012" s="16"/>
    </row>
    <row r="1013" spans="4:34" x14ac:dyDescent="0.25">
      <c r="D1013" s="164"/>
      <c r="E1013" s="9"/>
      <c r="F1013" s="9"/>
      <c r="G1013" s="9"/>
      <c r="H1013" s="547"/>
      <c r="I1013" s="548"/>
      <c r="J1013" s="548"/>
      <c r="K1013" s="548"/>
      <c r="L1013" s="548"/>
      <c r="M1013" s="548"/>
      <c r="N1013" s="548"/>
      <c r="O1013" s="548"/>
      <c r="P1013" s="548"/>
      <c r="Q1013" s="548"/>
      <c r="R1013" s="548"/>
      <c r="S1013" s="549"/>
      <c r="T1013" s="149"/>
      <c r="U1013" s="547"/>
      <c r="V1013" s="548"/>
      <c r="W1013" s="548"/>
      <c r="X1013" s="548"/>
      <c r="Y1013" s="548"/>
      <c r="Z1013" s="548"/>
      <c r="AA1013" s="548"/>
      <c r="AB1013" s="548"/>
      <c r="AC1013" s="548"/>
      <c r="AD1013" s="548"/>
      <c r="AE1013" s="548"/>
      <c r="AF1013" s="549"/>
      <c r="AG1013" s="16"/>
    </row>
    <row r="1014" spans="4:34" x14ac:dyDescent="0.25">
      <c r="D1014" s="164"/>
      <c r="E1014" s="164"/>
      <c r="F1014" s="164"/>
      <c r="G1014" s="164"/>
      <c r="H1014" s="550"/>
      <c r="I1014" s="551"/>
      <c r="J1014" s="551"/>
      <c r="K1014" s="551"/>
      <c r="L1014" s="551"/>
      <c r="M1014" s="551"/>
      <c r="N1014" s="551"/>
      <c r="O1014" s="551"/>
      <c r="P1014" s="551"/>
      <c r="Q1014" s="551"/>
      <c r="R1014" s="551"/>
      <c r="S1014" s="552"/>
      <c r="T1014" s="149"/>
      <c r="U1014" s="550"/>
      <c r="V1014" s="551"/>
      <c r="W1014" s="551"/>
      <c r="X1014" s="551"/>
      <c r="Y1014" s="551"/>
      <c r="Z1014" s="551"/>
      <c r="AA1014" s="551"/>
      <c r="AB1014" s="551"/>
      <c r="AC1014" s="551"/>
      <c r="AD1014" s="551"/>
      <c r="AE1014" s="551"/>
      <c r="AF1014" s="552"/>
      <c r="AG1014" s="15"/>
    </row>
    <row r="1015" spans="4:34" ht="15.75" thickBot="1" x14ac:dyDescent="0.3">
      <c r="D1015" s="44"/>
      <c r="E1015" s="164"/>
      <c r="F1015" s="164"/>
      <c r="G1015" s="164"/>
      <c r="H1015" s="553"/>
      <c r="I1015" s="554"/>
      <c r="J1015" s="554"/>
      <c r="K1015" s="554"/>
      <c r="L1015" s="554"/>
      <c r="M1015" s="554"/>
      <c r="N1015" s="554"/>
      <c r="O1015" s="554"/>
      <c r="P1015" s="554"/>
      <c r="Q1015" s="554"/>
      <c r="R1015" s="554"/>
      <c r="S1015" s="555"/>
      <c r="T1015" s="149"/>
      <c r="U1015" s="553"/>
      <c r="V1015" s="554"/>
      <c r="W1015" s="554"/>
      <c r="X1015" s="554"/>
      <c r="Y1015" s="554"/>
      <c r="Z1015" s="554"/>
      <c r="AA1015" s="554"/>
      <c r="AB1015" s="554"/>
      <c r="AC1015" s="554"/>
      <c r="AD1015" s="554"/>
      <c r="AE1015" s="554"/>
      <c r="AF1015" s="555"/>
      <c r="AG1015" s="15"/>
    </row>
    <row r="1016" spans="4:34" ht="15.75" thickBot="1" x14ac:dyDescent="0.3">
      <c r="D1016" s="155"/>
      <c r="E1016" s="164"/>
      <c r="F1016" s="164"/>
      <c r="G1016" s="164"/>
      <c r="H1016" s="517" t="s">
        <v>32</v>
      </c>
      <c r="I1016" s="518"/>
      <c r="J1016" s="576"/>
      <c r="K1016" s="27"/>
      <c r="L1016" s="28"/>
      <c r="M1016" s="28"/>
      <c r="N1016" s="28"/>
      <c r="O1016" s="28"/>
      <c r="P1016" s="28"/>
      <c r="Q1016" s="28"/>
      <c r="R1016" s="28"/>
      <c r="S1016" s="45"/>
      <c r="T1016" s="149"/>
      <c r="U1016" s="517" t="s">
        <v>32</v>
      </c>
      <c r="V1016" s="518"/>
      <c r="W1016" s="576"/>
      <c r="X1016" s="27"/>
      <c r="Y1016" s="28"/>
      <c r="Z1016" s="28"/>
      <c r="AA1016" s="28"/>
      <c r="AB1016" s="28"/>
      <c r="AC1016" s="28"/>
      <c r="AD1016" s="28"/>
      <c r="AE1016" s="28"/>
      <c r="AF1016" s="45"/>
      <c r="AG1016" s="15"/>
    </row>
    <row r="1017" spans="4:34" x14ac:dyDescent="0.25">
      <c r="D1017" s="155"/>
      <c r="E1017" s="164"/>
      <c r="F1017" s="164"/>
      <c r="G1017" s="164"/>
      <c r="H1017" s="149"/>
      <c r="I1017" s="149"/>
      <c r="J1017" s="149"/>
      <c r="K1017" s="164"/>
      <c r="L1017" s="164"/>
      <c r="M1017" s="164"/>
      <c r="N1017" s="164"/>
      <c r="O1017" s="164"/>
      <c r="P1017" s="164"/>
      <c r="Q1017" s="164"/>
      <c r="R1017" s="164"/>
      <c r="S1017" s="164"/>
      <c r="T1017" s="149"/>
      <c r="U1017" s="149"/>
      <c r="V1017" s="149"/>
      <c r="W1017" s="149"/>
      <c r="X1017" s="164"/>
      <c r="Y1017" s="164"/>
      <c r="Z1017" s="164"/>
      <c r="AA1017" s="164"/>
      <c r="AB1017" s="164"/>
      <c r="AC1017" s="164"/>
      <c r="AD1017" s="164"/>
      <c r="AE1017" s="164"/>
      <c r="AF1017" s="164"/>
      <c r="AG1017" s="15"/>
    </row>
    <row r="1018" spans="4:34" ht="15" customHeight="1" x14ac:dyDescent="0.25">
      <c r="D1018" s="820" t="s">
        <v>36</v>
      </c>
      <c r="E1018" s="820"/>
      <c r="F1018" s="820"/>
      <c r="G1018" s="820"/>
      <c r="H1018" s="820"/>
      <c r="I1018" s="820"/>
      <c r="J1018" s="820"/>
      <c r="K1018" s="820"/>
      <c r="L1018" s="820"/>
      <c r="M1018" s="820"/>
      <c r="N1018" s="44"/>
      <c r="O1018" s="44"/>
      <c r="P1018" s="44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68"/>
    </row>
    <row r="1019" spans="4:34" ht="34.5" customHeight="1" x14ac:dyDescent="0.25">
      <c r="D1019" s="620" t="s">
        <v>0</v>
      </c>
      <c r="E1019" s="620"/>
      <c r="F1019" s="620"/>
      <c r="G1019" s="620"/>
      <c r="H1019" s="620"/>
      <c r="I1019" s="620"/>
      <c r="J1019" s="620"/>
      <c r="K1019" s="620"/>
      <c r="L1019" s="620"/>
      <c r="M1019" s="620"/>
      <c r="N1019" s="29"/>
      <c r="O1019" s="10"/>
      <c r="P1019" s="156"/>
      <c r="Q1019" s="156"/>
      <c r="R1019" s="156"/>
      <c r="S1019" s="156"/>
      <c r="T1019" s="156"/>
      <c r="U1019" s="156"/>
      <c r="V1019" s="156"/>
      <c r="W1019" s="9"/>
      <c r="X1019" s="9"/>
      <c r="Y1019" s="164"/>
      <c r="Z1019" s="9"/>
      <c r="AA1019" s="9"/>
      <c r="AB1019" s="9"/>
      <c r="AC1019" s="9"/>
      <c r="AD1019" s="9"/>
      <c r="AE1019" s="9"/>
      <c r="AF1019" s="9"/>
      <c r="AH1019" s="17"/>
    </row>
    <row r="1020" spans="4:34" x14ac:dyDescent="0.25">
      <c r="D1020" s="620" t="s">
        <v>1</v>
      </c>
      <c r="E1020" s="620"/>
      <c r="F1020" s="620"/>
      <c r="G1020" s="620"/>
      <c r="H1020" s="620"/>
      <c r="I1020" s="620"/>
      <c r="J1020" s="620"/>
      <c r="K1020" s="620"/>
      <c r="L1020" s="620"/>
      <c r="M1020" s="620"/>
      <c r="N1020" s="29"/>
      <c r="O1020" s="10"/>
      <c r="P1020" s="11"/>
      <c r="Q1020" s="11"/>
      <c r="R1020" s="164"/>
      <c r="S1020" s="149"/>
      <c r="T1020" s="149"/>
      <c r="U1020" s="149"/>
      <c r="V1020" s="583" t="s">
        <v>2</v>
      </c>
      <c r="W1020" s="583"/>
      <c r="X1020" s="583"/>
      <c r="Y1020" s="12" t="s">
        <v>37</v>
      </c>
      <c r="Z1020" s="161" t="s">
        <v>46</v>
      </c>
      <c r="AA1020" s="621" t="s">
        <v>158</v>
      </c>
      <c r="AB1020" s="621"/>
      <c r="AC1020" s="621"/>
      <c r="AD1020" s="161" t="s">
        <v>3</v>
      </c>
      <c r="AE1020" s="622" t="s">
        <v>82</v>
      </c>
      <c r="AF1020" s="622"/>
      <c r="AH1020" s="17"/>
    </row>
    <row r="1021" spans="4:34" x14ac:dyDescent="0.25">
      <c r="D1021" s="620" t="s">
        <v>4</v>
      </c>
      <c r="E1021" s="620"/>
      <c r="F1021" s="620"/>
      <c r="G1021" s="620"/>
      <c r="H1021" s="620"/>
      <c r="I1021" s="620"/>
      <c r="J1021" s="620"/>
      <c r="K1021" s="620"/>
      <c r="L1021" s="620"/>
      <c r="M1021" s="620"/>
      <c r="N1021" s="29"/>
      <c r="O1021" s="10"/>
      <c r="P1021" s="156"/>
      <c r="Q1021" s="161"/>
      <c r="R1021" s="161"/>
      <c r="S1021" s="161"/>
      <c r="T1021" s="161"/>
      <c r="U1021" s="161"/>
      <c r="V1021" s="161"/>
      <c r="W1021" s="161"/>
      <c r="X1021" s="161"/>
      <c r="Y1021" s="149"/>
      <c r="Z1021" s="161"/>
      <c r="AA1021" s="9"/>
      <c r="AB1021" s="9"/>
      <c r="AC1021" s="9"/>
      <c r="AD1021" s="9"/>
      <c r="AE1021" s="9"/>
      <c r="AF1021" s="9"/>
      <c r="AH1021" s="17"/>
    </row>
    <row r="1022" spans="4:34" ht="15.75" x14ac:dyDescent="0.25">
      <c r="D1022" s="623" t="s">
        <v>5</v>
      </c>
      <c r="E1022" s="623"/>
      <c r="F1022" s="623"/>
      <c r="G1022" s="623"/>
      <c r="H1022" s="623"/>
      <c r="I1022" s="623"/>
      <c r="J1022" s="623"/>
      <c r="K1022" s="623"/>
      <c r="L1022" s="623"/>
      <c r="M1022" s="623"/>
      <c r="N1022" s="623"/>
      <c r="O1022" s="10"/>
      <c r="P1022" s="156"/>
      <c r="Q1022" s="156"/>
      <c r="R1022" s="156"/>
      <c r="S1022" s="156"/>
      <c r="T1022" s="156"/>
      <c r="U1022" s="156"/>
      <c r="V1022" s="156"/>
      <c r="W1022" s="9"/>
      <c r="X1022" s="9"/>
      <c r="Y1022" s="164"/>
      <c r="Z1022" s="9"/>
      <c r="AA1022" s="9"/>
      <c r="AB1022" s="9"/>
      <c r="AC1022" s="9"/>
      <c r="AD1022" s="9"/>
      <c r="AE1022" s="9"/>
      <c r="AF1022" s="9"/>
      <c r="AH1022" s="17"/>
    </row>
    <row r="1023" spans="4:34" ht="18" x14ac:dyDescent="0.25">
      <c r="D1023" s="633"/>
      <c r="E1023" s="633"/>
      <c r="F1023" s="633"/>
      <c r="G1023" s="633"/>
      <c r="H1023" s="633"/>
      <c r="I1023" s="633"/>
      <c r="J1023" s="633"/>
      <c r="K1023" s="633"/>
      <c r="L1023" s="633"/>
      <c r="M1023" s="633"/>
      <c r="N1023" s="633"/>
      <c r="O1023" s="624" t="s">
        <v>6</v>
      </c>
      <c r="P1023" s="624"/>
      <c r="Q1023" s="624"/>
      <c r="R1023" s="624"/>
      <c r="S1023" s="624"/>
      <c r="T1023" s="624"/>
      <c r="U1023" s="624"/>
      <c r="V1023" s="624"/>
      <c r="W1023" s="624"/>
      <c r="X1023" s="624"/>
      <c r="Y1023" s="625" t="s">
        <v>179</v>
      </c>
      <c r="Z1023" s="625"/>
      <c r="AA1023" s="625"/>
      <c r="AB1023" s="13"/>
      <c r="AC1023" s="13"/>
      <c r="AD1023" s="13"/>
      <c r="AE1023" s="13"/>
      <c r="AF1023" s="13"/>
      <c r="AH1023" s="17"/>
    </row>
    <row r="1024" spans="4:34" x14ac:dyDescent="0.25">
      <c r="D1024" s="612"/>
      <c r="E1024" s="612"/>
      <c r="F1024" s="612"/>
      <c r="G1024" s="612"/>
      <c r="H1024" s="612"/>
      <c r="I1024" s="612"/>
      <c r="J1024" s="612"/>
      <c r="K1024" s="612"/>
      <c r="L1024" s="612"/>
      <c r="M1024" s="612"/>
      <c r="N1024" s="612"/>
      <c r="O1024" s="14"/>
      <c r="P1024" s="14"/>
      <c r="Q1024" s="149"/>
      <c r="R1024" s="149"/>
      <c r="S1024" s="159"/>
      <c r="T1024" s="11"/>
      <c r="U1024" s="11"/>
      <c r="V1024" s="9"/>
      <c r="W1024" s="9"/>
      <c r="X1024" s="9"/>
      <c r="Y1024" s="164"/>
      <c r="Z1024" s="9"/>
      <c r="AA1024" s="9"/>
      <c r="AB1024" s="9"/>
      <c r="AC1024" s="9"/>
      <c r="AD1024" s="9"/>
      <c r="AE1024" s="9"/>
      <c r="AF1024" s="9"/>
      <c r="AH1024" s="17"/>
    </row>
    <row r="1025" spans="4:34" ht="15.75" x14ac:dyDescent="0.25"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23"/>
      <c r="U1025" s="23"/>
      <c r="V1025" s="613" t="s">
        <v>7</v>
      </c>
      <c r="W1025" s="613"/>
      <c r="X1025" s="613"/>
      <c r="Y1025" s="613"/>
      <c r="Z1025" s="613"/>
      <c r="AA1025" s="614">
        <f>+X1054</f>
        <v>105139803.91</v>
      </c>
      <c r="AB1025" s="614"/>
      <c r="AC1025" s="614"/>
      <c r="AD1025" s="614"/>
      <c r="AE1025" s="614"/>
      <c r="AF1025" s="614"/>
      <c r="AH1025" s="17"/>
    </row>
    <row r="1026" spans="4:34" x14ac:dyDescent="0.25">
      <c r="D1026" s="615" t="s">
        <v>8</v>
      </c>
      <c r="E1026" s="615"/>
      <c r="F1026" s="615"/>
      <c r="G1026" s="615"/>
      <c r="H1026" s="615"/>
      <c r="I1026" s="616" t="s">
        <v>9</v>
      </c>
      <c r="J1026" s="616"/>
      <c r="K1026" s="616"/>
      <c r="L1026" s="616"/>
      <c r="M1026" s="616"/>
      <c r="N1026" s="616"/>
      <c r="O1026" s="616"/>
      <c r="P1026" s="616"/>
      <c r="Q1026" s="616"/>
      <c r="R1026" s="161"/>
      <c r="S1026" s="161"/>
      <c r="T1026" s="161"/>
      <c r="U1026" s="161"/>
      <c r="V1026" s="9"/>
      <c r="W1026" s="9"/>
      <c r="X1026" s="9"/>
      <c r="Y1026" s="164"/>
      <c r="Z1026" s="164"/>
      <c r="AA1026" s="164"/>
      <c r="AB1026" s="9"/>
      <c r="AC1026" s="9"/>
      <c r="AD1026" s="9"/>
      <c r="AE1026" s="9"/>
      <c r="AF1026" s="9"/>
      <c r="AH1026" s="17"/>
    </row>
    <row r="1027" spans="4:34" ht="18" x14ac:dyDescent="0.25">
      <c r="D1027" s="617" t="s">
        <v>10</v>
      </c>
      <c r="E1027" s="617"/>
      <c r="F1027" s="617"/>
      <c r="G1027" s="617"/>
      <c r="H1027" s="617"/>
      <c r="I1027" s="617"/>
      <c r="J1027" s="617"/>
      <c r="K1027" s="662" t="s">
        <v>181</v>
      </c>
      <c r="L1027" s="662"/>
      <c r="M1027" s="662"/>
      <c r="N1027" s="662"/>
      <c r="O1027" s="662"/>
      <c r="P1027" s="662"/>
      <c r="Q1027" s="662"/>
      <c r="R1027" s="662"/>
      <c r="S1027" s="662"/>
      <c r="T1027" s="662"/>
      <c r="U1027" s="662"/>
      <c r="V1027" s="662"/>
      <c r="W1027" s="662"/>
      <c r="X1027" s="662"/>
      <c r="Y1027" s="551" t="s">
        <v>11</v>
      </c>
      <c r="Z1027" s="551"/>
      <c r="AA1027" s="551"/>
      <c r="AB1027" s="551"/>
      <c r="AC1027" s="619">
        <v>9011265</v>
      </c>
      <c r="AD1027" s="619"/>
      <c r="AE1027" s="619"/>
      <c r="AF1027" s="619"/>
      <c r="AH1027" s="17"/>
    </row>
    <row r="1028" spans="4:34" x14ac:dyDescent="0.25">
      <c r="D1028" s="157"/>
      <c r="E1028" s="617" t="s">
        <v>12</v>
      </c>
      <c r="F1028" s="617"/>
      <c r="G1028" s="617"/>
      <c r="H1028" s="617"/>
      <c r="I1028" s="617"/>
      <c r="J1028" s="149"/>
      <c r="K1028" s="149"/>
      <c r="L1028" s="149"/>
      <c r="M1028" s="149"/>
      <c r="N1028" s="149"/>
      <c r="O1028" s="149"/>
      <c r="P1028" s="149"/>
      <c r="Q1028" s="149"/>
      <c r="R1028" s="149"/>
      <c r="S1028" s="149"/>
      <c r="T1028" s="149"/>
      <c r="U1028" s="149"/>
      <c r="V1028" s="149"/>
      <c r="W1028" s="149"/>
      <c r="X1028" s="149"/>
      <c r="Y1028" s="149"/>
      <c r="Z1028" s="149"/>
      <c r="AA1028" s="149"/>
      <c r="AB1028" s="149"/>
      <c r="AC1028" s="158"/>
      <c r="AD1028" s="158"/>
      <c r="AE1028" s="158"/>
      <c r="AF1028" s="158"/>
      <c r="AH1028" s="17"/>
    </row>
    <row r="1029" spans="4:34" ht="26.25" customHeight="1" x14ac:dyDescent="0.25">
      <c r="D1029" s="583" t="s">
        <v>13</v>
      </c>
      <c r="E1029" s="583"/>
      <c r="F1029" s="583"/>
      <c r="G1029" s="583"/>
      <c r="H1029" s="583"/>
      <c r="I1029" s="824" t="s">
        <v>182</v>
      </c>
      <c r="J1029" s="824"/>
      <c r="K1029" s="824"/>
      <c r="L1029" s="824"/>
      <c r="M1029" s="824"/>
      <c r="N1029" s="824"/>
      <c r="O1029" s="824"/>
      <c r="P1029" s="824"/>
      <c r="Q1029" s="824"/>
      <c r="R1029" s="824"/>
      <c r="S1029" s="824"/>
      <c r="T1029" s="824"/>
      <c r="U1029" s="824"/>
      <c r="V1029" s="824"/>
      <c r="W1029" s="824"/>
      <c r="X1029" s="824"/>
      <c r="Y1029" s="824"/>
      <c r="Z1029" s="824"/>
      <c r="AA1029" s="824"/>
      <c r="AB1029" s="824"/>
      <c r="AC1029" s="824"/>
      <c r="AD1029" s="824"/>
      <c r="AE1029" s="824"/>
      <c r="AF1029" s="824"/>
      <c r="AG1029" s="824"/>
      <c r="AH1029" s="17"/>
    </row>
    <row r="1030" spans="4:34" x14ac:dyDescent="0.25">
      <c r="D1030" s="551" t="s">
        <v>14</v>
      </c>
      <c r="E1030" s="551"/>
      <c r="F1030" s="551"/>
      <c r="G1030" s="551"/>
      <c r="H1030" s="551"/>
      <c r="I1030" s="825" t="s">
        <v>180</v>
      </c>
      <c r="J1030" s="825"/>
      <c r="K1030" s="825"/>
      <c r="L1030" s="825"/>
      <c r="M1030" s="825"/>
      <c r="N1030" s="825"/>
      <c r="O1030" s="825"/>
      <c r="P1030" s="825"/>
      <c r="Q1030" s="825"/>
      <c r="R1030" s="825"/>
      <c r="S1030" s="825"/>
      <c r="T1030" s="825"/>
      <c r="U1030" s="825"/>
      <c r="V1030" s="825"/>
      <c r="W1030" s="825"/>
      <c r="X1030" s="825"/>
      <c r="Y1030" s="825"/>
      <c r="Z1030" s="825"/>
      <c r="AA1030" s="825"/>
      <c r="AB1030" s="825"/>
      <c r="AC1030" s="825"/>
      <c r="AD1030" s="825"/>
      <c r="AE1030" s="825"/>
      <c r="AF1030" s="825"/>
      <c r="AH1030" s="17"/>
    </row>
    <row r="1031" spans="4:34" x14ac:dyDescent="0.25">
      <c r="D1031" s="157"/>
      <c r="E1031" s="149"/>
      <c r="F1031" s="149"/>
      <c r="G1031" s="149"/>
      <c r="H1031" s="149"/>
      <c r="I1031" s="825"/>
      <c r="J1031" s="825"/>
      <c r="K1031" s="825"/>
      <c r="L1031" s="825"/>
      <c r="M1031" s="825"/>
      <c r="N1031" s="825"/>
      <c r="O1031" s="825"/>
      <c r="P1031" s="825"/>
      <c r="Q1031" s="825"/>
      <c r="R1031" s="825"/>
      <c r="S1031" s="825"/>
      <c r="T1031" s="825"/>
      <c r="U1031" s="825"/>
      <c r="V1031" s="825"/>
      <c r="W1031" s="825"/>
      <c r="X1031" s="825"/>
      <c r="Y1031" s="825"/>
      <c r="Z1031" s="825"/>
      <c r="AA1031" s="825"/>
      <c r="AB1031" s="825"/>
      <c r="AC1031" s="825"/>
      <c r="AD1031" s="825"/>
      <c r="AE1031" s="825"/>
      <c r="AF1031" s="825"/>
      <c r="AH1031" s="17"/>
    </row>
    <row r="1032" spans="4:34" ht="15.75" x14ac:dyDescent="0.25">
      <c r="D1032" s="156"/>
      <c r="E1032" s="156"/>
      <c r="F1032" s="156"/>
      <c r="G1032" s="156"/>
      <c r="H1032" s="156"/>
      <c r="I1032" s="156"/>
      <c r="J1032" s="156"/>
      <c r="K1032" s="156"/>
      <c r="L1032" s="574"/>
      <c r="M1032" s="574"/>
      <c r="N1032" s="574"/>
      <c r="O1032" s="574"/>
      <c r="P1032" s="574"/>
      <c r="Q1032" s="574"/>
      <c r="R1032" s="574"/>
      <c r="S1032" s="574"/>
      <c r="T1032" s="574"/>
      <c r="U1032" s="574"/>
      <c r="V1032" s="574"/>
      <c r="W1032" s="574"/>
      <c r="X1032" s="574"/>
      <c r="Y1032" s="574"/>
      <c r="Z1032" s="160"/>
      <c r="AA1032" s="575"/>
      <c r="AB1032" s="575"/>
      <c r="AC1032" s="575"/>
      <c r="AD1032" s="575"/>
      <c r="AE1032" s="575"/>
      <c r="AF1032" s="575"/>
      <c r="AH1032" s="17"/>
    </row>
    <row r="1033" spans="4:34" ht="15.75" x14ac:dyDescent="0.25">
      <c r="D1033" s="586" t="s">
        <v>15</v>
      </c>
      <c r="E1033" s="586"/>
      <c r="F1033" s="586"/>
      <c r="G1033" s="586"/>
      <c r="H1033" s="586"/>
      <c r="I1033" s="586"/>
      <c r="J1033" s="586"/>
      <c r="K1033" s="586"/>
      <c r="L1033" s="586"/>
      <c r="M1033" s="586"/>
      <c r="N1033" s="586"/>
      <c r="O1033" s="586"/>
      <c r="P1033" s="586"/>
      <c r="Q1033" s="586"/>
      <c r="R1033" s="586"/>
      <c r="S1033" s="586"/>
      <c r="T1033" s="586"/>
      <c r="U1033" s="586"/>
      <c r="V1033" s="586"/>
      <c r="W1033" s="586"/>
      <c r="X1033" s="586"/>
      <c r="Y1033" s="586"/>
      <c r="Z1033" s="586"/>
      <c r="AA1033" s="586"/>
      <c r="AB1033" s="586"/>
      <c r="AC1033" s="586"/>
      <c r="AD1033" s="586"/>
      <c r="AE1033" s="586"/>
      <c r="AF1033" s="586"/>
      <c r="AH1033" s="17"/>
    </row>
    <row r="1034" spans="4:34" x14ac:dyDescent="0.25">
      <c r="D1034" s="9"/>
      <c r="E1034" s="587" t="s">
        <v>50</v>
      </c>
      <c r="F1034" s="587"/>
      <c r="G1034" s="587"/>
      <c r="H1034" s="588" t="s">
        <v>51</v>
      </c>
      <c r="I1034" s="588"/>
      <c r="J1034" s="588"/>
      <c r="K1034" s="587" t="s">
        <v>52</v>
      </c>
      <c r="L1034" s="587"/>
      <c r="M1034" s="587"/>
      <c r="N1034" s="587" t="s">
        <v>53</v>
      </c>
      <c r="O1034" s="587"/>
      <c r="P1034" s="587"/>
      <c r="Q1034" s="589"/>
      <c r="R1034" s="589"/>
      <c r="S1034" s="589"/>
      <c r="T1034" s="589"/>
      <c r="U1034" s="161"/>
      <c r="V1034" s="590"/>
      <c r="W1034" s="590"/>
      <c r="X1034" s="590"/>
      <c r="Y1034" s="149"/>
      <c r="Z1034" s="149"/>
      <c r="AA1034" s="591" t="s">
        <v>17</v>
      </c>
      <c r="AB1034" s="591"/>
      <c r="AC1034" s="591"/>
      <c r="AD1034" s="591"/>
      <c r="AE1034" s="591"/>
      <c r="AF1034" s="591"/>
      <c r="AH1034" s="17"/>
    </row>
    <row r="1035" spans="4:34" x14ac:dyDescent="0.25">
      <c r="D1035" s="164"/>
      <c r="E1035" s="629"/>
      <c r="F1035" s="630"/>
      <c r="G1035" s="631"/>
      <c r="H1035" s="629"/>
      <c r="I1035" s="630"/>
      <c r="J1035" s="631"/>
      <c r="K1035" s="629"/>
      <c r="L1035" s="630"/>
      <c r="M1035" s="631"/>
      <c r="N1035" s="629"/>
      <c r="O1035" s="630"/>
      <c r="P1035" s="631"/>
      <c r="Q1035" s="592"/>
      <c r="R1035" s="593"/>
      <c r="S1035" s="593"/>
      <c r="T1035" s="594"/>
      <c r="U1035" s="100"/>
      <c r="V1035" s="595"/>
      <c r="W1035" s="596"/>
      <c r="X1035" s="597"/>
      <c r="Y1035" s="163"/>
      <c r="Z1035" s="15"/>
      <c r="AA1035" s="592">
        <f>E1035+H1035+K1035+N1035</f>
        <v>0</v>
      </c>
      <c r="AB1035" s="593"/>
      <c r="AC1035" s="593"/>
      <c r="AD1035" s="593"/>
      <c r="AE1035" s="593"/>
      <c r="AF1035" s="594"/>
      <c r="AH1035" s="17"/>
    </row>
    <row r="1036" spans="4:34" x14ac:dyDescent="0.25">
      <c r="D1036" s="159"/>
      <c r="E1036" s="159"/>
      <c r="F1036" s="159"/>
      <c r="G1036" s="159"/>
      <c r="H1036" s="159"/>
      <c r="I1036" s="159"/>
      <c r="J1036" s="159"/>
      <c r="K1036" s="159"/>
      <c r="L1036" s="159"/>
      <c r="M1036" s="159"/>
      <c r="N1036" s="159"/>
      <c r="O1036" s="159"/>
      <c r="P1036" s="159"/>
      <c r="Q1036" s="821"/>
      <c r="R1036" s="821"/>
      <c r="S1036" s="821"/>
      <c r="T1036" s="821"/>
      <c r="U1036" s="821"/>
      <c r="V1036" s="821"/>
      <c r="W1036" s="821"/>
      <c r="X1036" s="821"/>
      <c r="Y1036" s="821"/>
      <c r="Z1036" s="822"/>
      <c r="AA1036" s="592"/>
      <c r="AB1036" s="593"/>
      <c r="AC1036" s="593"/>
      <c r="AD1036" s="593"/>
      <c r="AE1036" s="593"/>
      <c r="AF1036" s="594"/>
      <c r="AH1036" s="17"/>
    </row>
    <row r="1037" spans="4:34" ht="15.75" x14ac:dyDescent="0.25">
      <c r="D1037" s="159"/>
      <c r="E1037" s="159"/>
      <c r="F1037" s="159"/>
      <c r="G1037" s="159"/>
      <c r="H1037" s="159"/>
      <c r="I1037" s="159"/>
      <c r="J1037" s="159"/>
      <c r="K1037" s="159"/>
      <c r="L1037" s="159"/>
      <c r="M1037" s="159"/>
      <c r="N1037" s="159"/>
      <c r="O1037" s="159"/>
      <c r="P1037" s="159"/>
      <c r="Q1037" s="159"/>
      <c r="R1037" s="159"/>
      <c r="S1037" s="159"/>
      <c r="T1037" s="159"/>
      <c r="U1037" s="598" t="s">
        <v>18</v>
      </c>
      <c r="V1037" s="598"/>
      <c r="W1037" s="598"/>
      <c r="X1037" s="598"/>
      <c r="Y1037" s="598"/>
      <c r="Z1037" s="599"/>
      <c r="AA1037" s="600">
        <f>+X1054-AA1035</f>
        <v>105139803.91</v>
      </c>
      <c r="AB1037" s="601"/>
      <c r="AC1037" s="601"/>
      <c r="AD1037" s="601"/>
      <c r="AE1037" s="601"/>
      <c r="AF1037" s="602"/>
      <c r="AH1037" s="17"/>
    </row>
    <row r="1038" spans="4:34" x14ac:dyDescent="0.25">
      <c r="D1038" s="9"/>
      <c r="E1038" s="9"/>
      <c r="F1038" s="9"/>
      <c r="G1038" s="9"/>
      <c r="H1038" s="603" t="s">
        <v>19</v>
      </c>
      <c r="I1038" s="603"/>
      <c r="J1038" s="603"/>
      <c r="K1038" s="603"/>
      <c r="L1038" s="603"/>
      <c r="M1038" s="603"/>
      <c r="N1038" s="603"/>
      <c r="O1038" s="603"/>
      <c r="P1038" s="603"/>
      <c r="Q1038" s="603"/>
      <c r="R1038" s="603"/>
      <c r="S1038" s="603"/>
      <c r="T1038" s="603"/>
      <c r="U1038" s="603"/>
      <c r="V1038" s="603"/>
      <c r="W1038" s="603"/>
      <c r="X1038" s="604"/>
      <c r="Y1038" s="604"/>
      <c r="Z1038" s="604"/>
      <c r="AA1038" s="604"/>
      <c r="AB1038" s="604"/>
      <c r="AC1038" s="604"/>
      <c r="AD1038" s="604"/>
      <c r="AE1038" s="9"/>
      <c r="AF1038" s="9"/>
      <c r="AH1038" s="17"/>
    </row>
    <row r="1039" spans="4:34" x14ac:dyDescent="0.25">
      <c r="D1039" s="9"/>
      <c r="E1039" s="9"/>
      <c r="F1039" s="9"/>
      <c r="G1039" s="9"/>
      <c r="H1039" s="605" t="s">
        <v>20</v>
      </c>
      <c r="I1039" s="606"/>
      <c r="J1039" s="605" t="s">
        <v>21</v>
      </c>
      <c r="K1039" s="606"/>
      <c r="L1039" s="605" t="s">
        <v>22</v>
      </c>
      <c r="M1039" s="606"/>
      <c r="N1039" s="605" t="s">
        <v>23</v>
      </c>
      <c r="O1039" s="606"/>
      <c r="P1039" s="605" t="s">
        <v>24</v>
      </c>
      <c r="Q1039" s="606"/>
      <c r="R1039" s="605" t="s">
        <v>25</v>
      </c>
      <c r="S1039" s="606"/>
      <c r="T1039" s="607" t="s">
        <v>26</v>
      </c>
      <c r="U1039" s="608"/>
      <c r="V1039" s="607"/>
      <c r="W1039" s="608"/>
      <c r="X1039" s="609" t="s">
        <v>27</v>
      </c>
      <c r="Y1039" s="610"/>
      <c r="Z1039" s="610"/>
      <c r="AA1039" s="610"/>
      <c r="AB1039" s="610"/>
      <c r="AC1039" s="610"/>
      <c r="AD1039" s="611"/>
      <c r="AE1039" s="16"/>
      <c r="AF1039" s="16"/>
      <c r="AH1039" s="17"/>
    </row>
    <row r="1040" spans="4:34" ht="15.75" x14ac:dyDescent="0.25">
      <c r="D1040" s="69"/>
      <c r="E1040" s="69"/>
      <c r="F1040" s="69"/>
      <c r="G1040" s="70"/>
      <c r="H1040" s="562"/>
      <c r="I1040" s="563"/>
      <c r="J1040" s="562"/>
      <c r="K1040" s="563"/>
      <c r="L1040" s="562"/>
      <c r="M1040" s="563"/>
      <c r="N1040" s="562" t="s">
        <v>61</v>
      </c>
      <c r="O1040" s="563"/>
      <c r="P1040" s="562" t="s">
        <v>43</v>
      </c>
      <c r="Q1040" s="563"/>
      <c r="R1040" s="562" t="s">
        <v>35</v>
      </c>
      <c r="S1040" s="563"/>
      <c r="T1040" s="562" t="s">
        <v>28</v>
      </c>
      <c r="U1040" s="563"/>
      <c r="V1040" s="562"/>
      <c r="W1040" s="563"/>
      <c r="X1040" s="580">
        <v>105139803.91</v>
      </c>
      <c r="Y1040" s="581"/>
      <c r="Z1040" s="581"/>
      <c r="AA1040" s="581"/>
      <c r="AB1040" s="581"/>
      <c r="AC1040" s="581"/>
      <c r="AD1040" s="582"/>
      <c r="AE1040" s="16"/>
      <c r="AF1040" s="36"/>
      <c r="AG1040" s="36"/>
      <c r="AH1040" s="36"/>
    </row>
    <row r="1041" spans="4:34" ht="15.75" x14ac:dyDescent="0.25">
      <c r="D1041" s="69"/>
      <c r="E1041" s="69"/>
      <c r="F1041" s="69"/>
      <c r="G1041" s="70"/>
      <c r="H1041" s="562"/>
      <c r="I1041" s="563"/>
      <c r="J1041" s="562"/>
      <c r="K1041" s="563"/>
      <c r="L1041" s="562"/>
      <c r="M1041" s="563"/>
      <c r="N1041" s="562"/>
      <c r="O1041" s="563"/>
      <c r="P1041" s="562"/>
      <c r="Q1041" s="563"/>
      <c r="R1041" s="562"/>
      <c r="S1041" s="563"/>
      <c r="T1041" s="562"/>
      <c r="U1041" s="563"/>
      <c r="V1041" s="562"/>
      <c r="W1041" s="563"/>
      <c r="X1041" s="580"/>
      <c r="Y1041" s="581"/>
      <c r="Z1041" s="581"/>
      <c r="AA1041" s="581"/>
      <c r="AB1041" s="581"/>
      <c r="AC1041" s="581"/>
      <c r="AD1041" s="582"/>
      <c r="AE1041" s="16"/>
      <c r="AF1041" s="36"/>
      <c r="AG1041" s="36"/>
      <c r="AH1041" s="36"/>
    </row>
    <row r="1042" spans="4:34" ht="15.75" x14ac:dyDescent="0.25">
      <c r="D1042" s="69"/>
      <c r="E1042" s="69"/>
      <c r="F1042" s="69"/>
      <c r="G1042" s="70"/>
      <c r="H1042" s="562"/>
      <c r="I1042" s="563"/>
      <c r="J1042" s="562"/>
      <c r="K1042" s="563"/>
      <c r="L1042" s="562"/>
      <c r="M1042" s="563"/>
      <c r="N1042" s="562"/>
      <c r="O1042" s="563"/>
      <c r="P1042" s="562"/>
      <c r="Q1042" s="563"/>
      <c r="R1042" s="562"/>
      <c r="S1042" s="563"/>
      <c r="T1042" s="562"/>
      <c r="U1042" s="563"/>
      <c r="V1042" s="562"/>
      <c r="W1042" s="563"/>
      <c r="X1042" s="580"/>
      <c r="Y1042" s="581"/>
      <c r="Z1042" s="581"/>
      <c r="AA1042" s="581"/>
      <c r="AB1042" s="581"/>
      <c r="AC1042" s="581"/>
      <c r="AD1042" s="582"/>
      <c r="AE1042" s="16"/>
      <c r="AF1042" s="16"/>
      <c r="AG1042" s="71"/>
      <c r="AH1042" s="68"/>
    </row>
    <row r="1043" spans="4:34" ht="15.75" x14ac:dyDescent="0.25">
      <c r="D1043" s="69"/>
      <c r="E1043" s="69"/>
      <c r="F1043" s="69"/>
      <c r="G1043" s="70"/>
      <c r="H1043" s="562"/>
      <c r="I1043" s="563"/>
      <c r="J1043" s="562"/>
      <c r="K1043" s="563"/>
      <c r="L1043" s="562"/>
      <c r="M1043" s="563"/>
      <c r="N1043" s="562"/>
      <c r="O1043" s="563"/>
      <c r="P1043" s="562"/>
      <c r="Q1043" s="563"/>
      <c r="R1043" s="562"/>
      <c r="S1043" s="563"/>
      <c r="T1043" s="562"/>
      <c r="U1043" s="563"/>
      <c r="V1043" s="562"/>
      <c r="W1043" s="563"/>
      <c r="X1043" s="580"/>
      <c r="Y1043" s="581"/>
      <c r="Z1043" s="581"/>
      <c r="AA1043" s="581"/>
      <c r="AB1043" s="581"/>
      <c r="AC1043" s="581"/>
      <c r="AD1043" s="582"/>
      <c r="AE1043" s="16"/>
      <c r="AF1043" s="16"/>
      <c r="AG1043" s="71"/>
      <c r="AH1043" s="68"/>
    </row>
    <row r="1044" spans="4:34" ht="15.75" x14ac:dyDescent="0.25">
      <c r="D1044" s="621"/>
      <c r="E1044" s="621"/>
      <c r="F1044" s="621"/>
      <c r="G1044" s="823"/>
      <c r="H1044" s="562"/>
      <c r="I1044" s="563"/>
      <c r="J1044" s="562"/>
      <c r="K1044" s="563"/>
      <c r="L1044" s="562"/>
      <c r="M1044" s="563"/>
      <c r="N1044" s="562"/>
      <c r="O1044" s="563"/>
      <c r="P1044" s="562"/>
      <c r="Q1044" s="563"/>
      <c r="R1044" s="562"/>
      <c r="S1044" s="563"/>
      <c r="T1044" s="562"/>
      <c r="U1044" s="563"/>
      <c r="V1044" s="562"/>
      <c r="W1044" s="563"/>
      <c r="X1044" s="580"/>
      <c r="Y1044" s="581"/>
      <c r="Z1044" s="581"/>
      <c r="AA1044" s="581"/>
      <c r="AB1044" s="581"/>
      <c r="AC1044" s="581"/>
      <c r="AD1044" s="582"/>
      <c r="AE1044" s="16"/>
      <c r="AF1044" s="16"/>
      <c r="AG1044" s="71"/>
      <c r="AH1044" s="68"/>
    </row>
    <row r="1045" spans="4:34" ht="15.75" x14ac:dyDescent="0.25">
      <c r="D1045" s="621"/>
      <c r="E1045" s="621"/>
      <c r="F1045" s="621"/>
      <c r="G1045" s="823"/>
      <c r="H1045" s="562"/>
      <c r="I1045" s="563"/>
      <c r="J1045" s="562"/>
      <c r="K1045" s="563"/>
      <c r="L1045" s="562"/>
      <c r="M1045" s="563"/>
      <c r="N1045" s="562"/>
      <c r="O1045" s="563"/>
      <c r="P1045" s="562"/>
      <c r="Q1045" s="563"/>
      <c r="R1045" s="562"/>
      <c r="S1045" s="563"/>
      <c r="T1045" s="562"/>
      <c r="U1045" s="563"/>
      <c r="V1045" s="562"/>
      <c r="W1045" s="563"/>
      <c r="X1045" s="580"/>
      <c r="Y1045" s="581"/>
      <c r="Z1045" s="581"/>
      <c r="AA1045" s="581"/>
      <c r="AB1045" s="581"/>
      <c r="AC1045" s="581"/>
      <c r="AD1045" s="582"/>
      <c r="AE1045" s="16"/>
      <c r="AF1045" s="16"/>
      <c r="AG1045" s="71"/>
      <c r="AH1045" s="68"/>
    </row>
    <row r="1046" spans="4:34" ht="15.75" x14ac:dyDescent="0.25">
      <c r="D1046" s="621"/>
      <c r="E1046" s="621"/>
      <c r="F1046" s="621"/>
      <c r="G1046" s="823"/>
      <c r="H1046" s="529"/>
      <c r="I1046" s="530"/>
      <c r="J1046" s="529"/>
      <c r="K1046" s="530"/>
      <c r="L1046" s="529"/>
      <c r="M1046" s="530"/>
      <c r="N1046" s="562"/>
      <c r="O1046" s="563"/>
      <c r="P1046" s="562"/>
      <c r="Q1046" s="563"/>
      <c r="R1046" s="562"/>
      <c r="S1046" s="563"/>
      <c r="T1046" s="562"/>
      <c r="U1046" s="563"/>
      <c r="V1046" s="562"/>
      <c r="W1046" s="563"/>
      <c r="X1046" s="580"/>
      <c r="Y1046" s="581"/>
      <c r="Z1046" s="581"/>
      <c r="AA1046" s="581"/>
      <c r="AB1046" s="581"/>
      <c r="AC1046" s="581"/>
      <c r="AD1046" s="582"/>
      <c r="AE1046" s="16"/>
      <c r="AF1046" s="16"/>
      <c r="AG1046" s="71"/>
      <c r="AH1046" s="68"/>
    </row>
    <row r="1047" spans="4:34" ht="15.75" x14ac:dyDescent="0.25">
      <c r="D1047" s="9"/>
      <c r="E1047" s="9"/>
      <c r="F1047" s="9"/>
      <c r="G1047" s="9"/>
      <c r="H1047" s="562"/>
      <c r="I1047" s="563"/>
      <c r="J1047" s="562"/>
      <c r="K1047" s="563"/>
      <c r="L1047" s="562"/>
      <c r="M1047" s="563"/>
      <c r="N1047" s="562"/>
      <c r="O1047" s="563"/>
      <c r="P1047" s="562"/>
      <c r="Q1047" s="563"/>
      <c r="R1047" s="562"/>
      <c r="S1047" s="563"/>
      <c r="T1047" s="562"/>
      <c r="U1047" s="563"/>
      <c r="V1047" s="562"/>
      <c r="W1047" s="563"/>
      <c r="X1047" s="580"/>
      <c r="Y1047" s="581"/>
      <c r="Z1047" s="581"/>
      <c r="AA1047" s="581"/>
      <c r="AB1047" s="581"/>
      <c r="AC1047" s="581"/>
      <c r="AD1047" s="582"/>
      <c r="AE1047" s="16"/>
      <c r="AF1047" s="16"/>
      <c r="AG1047" s="71"/>
      <c r="AH1047" s="68"/>
    </row>
    <row r="1048" spans="4:34" ht="15.75" x14ac:dyDescent="0.25">
      <c r="D1048" s="9"/>
      <c r="E1048" s="9"/>
      <c r="F1048" s="9"/>
      <c r="G1048" s="9"/>
      <c r="H1048" s="562"/>
      <c r="I1048" s="563"/>
      <c r="J1048" s="562"/>
      <c r="K1048" s="563"/>
      <c r="L1048" s="529"/>
      <c r="M1048" s="650"/>
      <c r="N1048" s="562"/>
      <c r="O1048" s="563"/>
      <c r="P1048" s="562"/>
      <c r="Q1048" s="563"/>
      <c r="R1048" s="562"/>
      <c r="S1048" s="563"/>
      <c r="T1048" s="562"/>
      <c r="U1048" s="563"/>
      <c r="V1048" s="562"/>
      <c r="W1048" s="563"/>
      <c r="X1048" s="580"/>
      <c r="Y1048" s="581"/>
      <c r="Z1048" s="581"/>
      <c r="AA1048" s="581"/>
      <c r="AB1048" s="581"/>
      <c r="AC1048" s="581"/>
      <c r="AD1048" s="582"/>
      <c r="AE1048" s="16"/>
      <c r="AF1048" s="16"/>
      <c r="AG1048" s="71"/>
      <c r="AH1048" s="68"/>
    </row>
    <row r="1049" spans="4:34" ht="15.75" x14ac:dyDescent="0.25">
      <c r="D1049" s="9"/>
      <c r="E1049" s="9"/>
      <c r="F1049" s="9"/>
      <c r="G1049" s="9"/>
      <c r="H1049" s="529"/>
      <c r="I1049" s="530"/>
      <c r="J1049" s="529"/>
      <c r="K1049" s="530"/>
      <c r="L1049" s="529"/>
      <c r="M1049" s="650"/>
      <c r="N1049" s="562"/>
      <c r="O1049" s="563"/>
      <c r="P1049" s="765"/>
      <c r="Q1049" s="766"/>
      <c r="R1049" s="765"/>
      <c r="S1049" s="766"/>
      <c r="T1049" s="765"/>
      <c r="U1049" s="766"/>
      <c r="V1049" s="562"/>
      <c r="W1049" s="563"/>
      <c r="X1049" s="580"/>
      <c r="Y1049" s="581"/>
      <c r="Z1049" s="581"/>
      <c r="AA1049" s="581"/>
      <c r="AB1049" s="581"/>
      <c r="AC1049" s="581"/>
      <c r="AD1049" s="582"/>
      <c r="AE1049" s="16"/>
      <c r="AF1049" s="16"/>
      <c r="AG1049" s="71"/>
      <c r="AH1049" s="68"/>
    </row>
    <row r="1050" spans="4:34" ht="15.75" x14ac:dyDescent="0.25">
      <c r="D1050" s="9"/>
      <c r="E1050" s="9"/>
      <c r="F1050" s="9"/>
      <c r="G1050" s="9"/>
      <c r="H1050" s="153"/>
      <c r="I1050" s="154"/>
      <c r="J1050" s="153"/>
      <c r="K1050" s="154"/>
      <c r="L1050" s="153"/>
      <c r="M1050" s="162"/>
      <c r="N1050" s="562"/>
      <c r="O1050" s="563"/>
      <c r="P1050" s="765"/>
      <c r="Q1050" s="766"/>
      <c r="R1050" s="765"/>
      <c r="S1050" s="766"/>
      <c r="T1050" s="765"/>
      <c r="U1050" s="766"/>
      <c r="V1050" s="151"/>
      <c r="W1050" s="152"/>
      <c r="X1050" s="580"/>
      <c r="Y1050" s="581"/>
      <c r="Z1050" s="581"/>
      <c r="AA1050" s="581"/>
      <c r="AB1050" s="581"/>
      <c r="AC1050" s="581"/>
      <c r="AD1050" s="582"/>
      <c r="AE1050" s="16"/>
      <c r="AF1050" s="16"/>
      <c r="AG1050" s="71"/>
      <c r="AH1050" s="68"/>
    </row>
    <row r="1051" spans="4:34" ht="15.75" x14ac:dyDescent="0.25">
      <c r="D1051" s="9"/>
      <c r="E1051" s="9"/>
      <c r="F1051" s="9"/>
      <c r="G1051" s="9"/>
      <c r="H1051" s="529"/>
      <c r="I1051" s="530"/>
      <c r="J1051" s="529"/>
      <c r="K1051" s="530"/>
      <c r="L1051" s="529"/>
      <c r="M1051" s="530"/>
      <c r="N1051" s="562"/>
      <c r="O1051" s="767"/>
      <c r="P1051" s="768"/>
      <c r="Q1051" s="769"/>
      <c r="R1051" s="768"/>
      <c r="S1051" s="769"/>
      <c r="T1051" s="768"/>
      <c r="U1051" s="769"/>
      <c r="V1051" s="151"/>
      <c r="W1051" s="152"/>
      <c r="X1051" s="812"/>
      <c r="Y1051" s="673"/>
      <c r="Z1051" s="673"/>
      <c r="AA1051" s="673"/>
      <c r="AB1051" s="673"/>
      <c r="AC1051" s="673"/>
      <c r="AD1051" s="813"/>
      <c r="AE1051" s="16"/>
      <c r="AF1051" s="16"/>
      <c r="AG1051" s="71"/>
      <c r="AH1051" s="68"/>
    </row>
    <row r="1052" spans="4:34" ht="15.75" x14ac:dyDescent="0.25">
      <c r="D1052" s="9"/>
      <c r="E1052" s="9"/>
      <c r="F1052" s="9"/>
      <c r="G1052" s="9"/>
      <c r="H1052" s="529"/>
      <c r="I1052" s="530"/>
      <c r="J1052" s="529"/>
      <c r="K1052" s="530"/>
      <c r="L1052" s="529"/>
      <c r="M1052" s="530"/>
      <c r="N1052" s="562"/>
      <c r="O1052" s="767"/>
      <c r="P1052" s="768"/>
      <c r="Q1052" s="769"/>
      <c r="R1052" s="768"/>
      <c r="S1052" s="769"/>
      <c r="T1052" s="768"/>
      <c r="U1052" s="769"/>
      <c r="V1052" s="151"/>
      <c r="W1052" s="152"/>
      <c r="X1052" s="812"/>
      <c r="Y1052" s="673"/>
      <c r="Z1052" s="673"/>
      <c r="AA1052" s="673"/>
      <c r="AB1052" s="673"/>
      <c r="AC1052" s="673"/>
      <c r="AD1052" s="813"/>
      <c r="AE1052" s="16"/>
      <c r="AF1052" s="16"/>
      <c r="AG1052" s="71"/>
      <c r="AH1052" s="68"/>
    </row>
    <row r="1053" spans="4:34" ht="15.75" x14ac:dyDescent="0.25">
      <c r="D1053" s="9"/>
      <c r="E1053" s="9"/>
      <c r="F1053" s="9"/>
      <c r="G1053" s="9"/>
      <c r="H1053" s="529"/>
      <c r="I1053" s="530"/>
      <c r="J1053" s="529"/>
      <c r="K1053" s="530"/>
      <c r="L1053" s="529"/>
      <c r="M1053" s="530"/>
      <c r="N1053" s="562"/>
      <c r="O1053" s="767"/>
      <c r="P1053" s="768"/>
      <c r="Q1053" s="769"/>
      <c r="R1053" s="768"/>
      <c r="S1053" s="769"/>
      <c r="T1053" s="768"/>
      <c r="U1053" s="769"/>
      <c r="V1053" s="151"/>
      <c r="W1053" s="152"/>
      <c r="X1053" s="812"/>
      <c r="Y1053" s="673"/>
      <c r="Z1053" s="673"/>
      <c r="AA1053" s="673"/>
      <c r="AB1053" s="673"/>
      <c r="AC1053" s="673"/>
      <c r="AD1053" s="813"/>
      <c r="AE1053" s="16"/>
      <c r="AF1053" s="16"/>
      <c r="AH1053" s="17"/>
    </row>
    <row r="1054" spans="4:34" ht="16.5" thickBot="1" x14ac:dyDescent="0.3">
      <c r="D1054" s="9"/>
      <c r="E1054" s="9"/>
      <c r="F1054" s="9"/>
      <c r="G1054" s="9"/>
      <c r="H1054" s="685"/>
      <c r="I1054" s="686"/>
      <c r="J1054" s="685"/>
      <c r="K1054" s="686"/>
      <c r="L1054" s="685"/>
      <c r="M1054" s="686"/>
      <c r="N1054" s="685"/>
      <c r="O1054" s="686"/>
      <c r="P1054" s="685"/>
      <c r="Q1054" s="686"/>
      <c r="R1054" s="685"/>
      <c r="S1054" s="686"/>
      <c r="T1054" s="687" t="s">
        <v>29</v>
      </c>
      <c r="U1054" s="688"/>
      <c r="V1054" s="688"/>
      <c r="W1054" s="814"/>
      <c r="X1054" s="815">
        <f>SUM(X1040:AD1053)</f>
        <v>105139803.91</v>
      </c>
      <c r="Y1054" s="816"/>
      <c r="Z1054" s="816"/>
      <c r="AA1054" s="816"/>
      <c r="AB1054" s="816"/>
      <c r="AC1054" s="816"/>
      <c r="AD1054" s="817"/>
      <c r="AE1054" s="9"/>
      <c r="AF1054" s="818"/>
      <c r="AG1054" s="818"/>
      <c r="AH1054" s="818"/>
    </row>
    <row r="1055" spans="4:34" ht="16.5" thickBot="1" x14ac:dyDescent="0.3">
      <c r="D1055" s="164"/>
      <c r="E1055" s="9"/>
      <c r="F1055" s="9"/>
      <c r="G1055" s="9"/>
      <c r="H1055" s="9"/>
      <c r="I1055" s="799"/>
      <c r="J1055" s="799"/>
      <c r="K1055" s="799"/>
      <c r="L1055" s="799"/>
      <c r="M1055" s="799"/>
      <c r="N1055" s="799"/>
      <c r="O1055" s="799"/>
      <c r="P1055" s="799"/>
      <c r="Q1055" s="799"/>
      <c r="R1055" s="799"/>
      <c r="S1055" s="799"/>
      <c r="T1055" s="799"/>
      <c r="U1055" s="799"/>
      <c r="V1055" s="799"/>
      <c r="W1055" s="799"/>
      <c r="X1055" s="799"/>
      <c r="Y1055" s="819"/>
      <c r="Z1055" s="819"/>
      <c r="AA1055" s="819"/>
      <c r="AB1055" s="819"/>
      <c r="AC1055" s="819"/>
      <c r="AD1055" s="819"/>
      <c r="AE1055" s="819"/>
      <c r="AF1055" s="16"/>
      <c r="AG1055" s="16"/>
      <c r="AH1055" s="17"/>
    </row>
    <row r="1056" spans="4:34" ht="16.5" thickBot="1" x14ac:dyDescent="0.3">
      <c r="D1056" s="164"/>
      <c r="E1056" s="9"/>
      <c r="F1056" s="9"/>
      <c r="G1056" s="9"/>
      <c r="H1056" s="689" t="s">
        <v>30</v>
      </c>
      <c r="I1056" s="690"/>
      <c r="J1056" s="690"/>
      <c r="K1056" s="690"/>
      <c r="L1056" s="690"/>
      <c r="M1056" s="690"/>
      <c r="N1056" s="690"/>
      <c r="O1056" s="690"/>
      <c r="P1056" s="690"/>
      <c r="Q1056" s="690"/>
      <c r="R1056" s="690"/>
      <c r="S1056" s="691"/>
      <c r="T1056" s="43"/>
      <c r="U1056" s="544" t="s">
        <v>31</v>
      </c>
      <c r="V1056" s="545"/>
      <c r="W1056" s="545"/>
      <c r="X1056" s="545"/>
      <c r="Y1056" s="545"/>
      <c r="Z1056" s="545"/>
      <c r="AA1056" s="545"/>
      <c r="AB1056" s="545"/>
      <c r="AC1056" s="545"/>
      <c r="AD1056" s="545"/>
      <c r="AE1056" s="545"/>
      <c r="AF1056" s="546"/>
      <c r="AG1056" s="16"/>
    </row>
    <row r="1057" spans="4:34" x14ac:dyDescent="0.25">
      <c r="D1057" s="164"/>
      <c r="E1057" s="9"/>
      <c r="F1057" s="9"/>
      <c r="G1057" s="9"/>
      <c r="H1057" s="547"/>
      <c r="I1057" s="548"/>
      <c r="J1057" s="548"/>
      <c r="K1057" s="548"/>
      <c r="L1057" s="548"/>
      <c r="M1057" s="548"/>
      <c r="N1057" s="548"/>
      <c r="O1057" s="548"/>
      <c r="P1057" s="548"/>
      <c r="Q1057" s="548"/>
      <c r="R1057" s="548"/>
      <c r="S1057" s="549"/>
      <c r="T1057" s="9"/>
      <c r="U1057" s="795"/>
      <c r="V1057" s="796"/>
      <c r="W1057" s="796"/>
      <c r="X1057" s="796"/>
      <c r="Y1057" s="796"/>
      <c r="Z1057" s="796"/>
      <c r="AA1057" s="796"/>
      <c r="AB1057" s="796"/>
      <c r="AC1057" s="796"/>
      <c r="AD1057" s="796"/>
      <c r="AE1057" s="796"/>
      <c r="AF1057" s="797"/>
      <c r="AG1057" s="16"/>
    </row>
    <row r="1058" spans="4:34" x14ac:dyDescent="0.25">
      <c r="D1058" s="164"/>
      <c r="E1058" s="9"/>
      <c r="F1058" s="9"/>
      <c r="G1058" s="9"/>
      <c r="H1058" s="550"/>
      <c r="I1058" s="551"/>
      <c r="J1058" s="551"/>
      <c r="K1058" s="551"/>
      <c r="L1058" s="551"/>
      <c r="M1058" s="551"/>
      <c r="N1058" s="551"/>
      <c r="O1058" s="551"/>
      <c r="P1058" s="551"/>
      <c r="Q1058" s="551"/>
      <c r="R1058" s="551"/>
      <c r="S1058" s="552"/>
      <c r="T1058" s="9"/>
      <c r="U1058" s="798"/>
      <c r="V1058" s="799"/>
      <c r="W1058" s="799"/>
      <c r="X1058" s="799"/>
      <c r="Y1058" s="799"/>
      <c r="Z1058" s="799"/>
      <c r="AA1058" s="799"/>
      <c r="AB1058" s="799"/>
      <c r="AC1058" s="799"/>
      <c r="AD1058" s="799"/>
      <c r="AE1058" s="799"/>
      <c r="AF1058" s="800"/>
      <c r="AG1058" s="16"/>
    </row>
    <row r="1059" spans="4:34" ht="15.75" thickBot="1" x14ac:dyDescent="0.3">
      <c r="D1059" s="164"/>
      <c r="E1059" s="9"/>
      <c r="F1059" s="9"/>
      <c r="G1059" s="9"/>
      <c r="H1059" s="553"/>
      <c r="I1059" s="554"/>
      <c r="J1059" s="554"/>
      <c r="K1059" s="554"/>
      <c r="L1059" s="554"/>
      <c r="M1059" s="554"/>
      <c r="N1059" s="554"/>
      <c r="O1059" s="554"/>
      <c r="P1059" s="554"/>
      <c r="Q1059" s="554"/>
      <c r="R1059" s="554"/>
      <c r="S1059" s="555"/>
      <c r="T1059" s="9"/>
      <c r="U1059" s="801"/>
      <c r="V1059" s="802"/>
      <c r="W1059" s="802"/>
      <c r="X1059" s="802"/>
      <c r="Y1059" s="802"/>
      <c r="Z1059" s="802"/>
      <c r="AA1059" s="802"/>
      <c r="AB1059" s="802"/>
      <c r="AC1059" s="802"/>
      <c r="AD1059" s="802"/>
      <c r="AE1059" s="802"/>
      <c r="AF1059" s="803"/>
      <c r="AG1059" s="16"/>
    </row>
    <row r="1060" spans="4:34" ht="16.5" thickBot="1" x14ac:dyDescent="0.3">
      <c r="D1060" s="164"/>
      <c r="E1060" s="9"/>
      <c r="F1060" s="9"/>
      <c r="G1060" s="9"/>
      <c r="H1060" s="517" t="s">
        <v>32</v>
      </c>
      <c r="I1060" s="518"/>
      <c r="J1060" s="518"/>
      <c r="K1060" s="804">
        <v>44183</v>
      </c>
      <c r="L1060" s="805"/>
      <c r="M1060" s="805"/>
      <c r="N1060" s="805"/>
      <c r="O1060" s="805"/>
      <c r="P1060" s="805"/>
      <c r="Q1060" s="805"/>
      <c r="R1060" s="805"/>
      <c r="S1060" s="806"/>
      <c r="T1060" s="9"/>
      <c r="U1060" s="807" t="s">
        <v>32</v>
      </c>
      <c r="V1060" s="808"/>
      <c r="W1060" s="808"/>
      <c r="X1060" s="809"/>
      <c r="Y1060" s="810"/>
      <c r="Z1060" s="810"/>
      <c r="AA1060" s="810"/>
      <c r="AB1060" s="810"/>
      <c r="AC1060" s="810"/>
      <c r="AD1060" s="810"/>
      <c r="AE1060" s="810"/>
      <c r="AF1060" s="811"/>
      <c r="AG1060" s="16"/>
    </row>
    <row r="1061" spans="4:34" ht="15.75" thickBot="1" x14ac:dyDescent="0.3">
      <c r="D1061" s="164"/>
      <c r="E1061" s="9"/>
      <c r="F1061" s="9"/>
      <c r="G1061" s="9"/>
      <c r="H1061" s="523" t="s">
        <v>33</v>
      </c>
      <c r="I1061" s="524"/>
      <c r="J1061" s="524"/>
      <c r="K1061" s="524"/>
      <c r="L1061" s="524"/>
      <c r="M1061" s="524"/>
      <c r="N1061" s="524"/>
      <c r="O1061" s="524"/>
      <c r="P1061" s="524"/>
      <c r="Q1061" s="524"/>
      <c r="R1061" s="524"/>
      <c r="S1061" s="525"/>
      <c r="T1061" s="22"/>
      <c r="U1061" s="523" t="s">
        <v>34</v>
      </c>
      <c r="V1061" s="524"/>
      <c r="W1061" s="524"/>
      <c r="X1061" s="524"/>
      <c r="Y1061" s="524"/>
      <c r="Z1061" s="524"/>
      <c r="AA1061" s="524"/>
      <c r="AB1061" s="524"/>
      <c r="AC1061" s="524"/>
      <c r="AD1061" s="524"/>
      <c r="AE1061" s="524"/>
      <c r="AF1061" s="525"/>
      <c r="AG1061" s="16"/>
    </row>
    <row r="1062" spans="4:34" ht="15" customHeight="1" x14ac:dyDescent="0.25">
      <c r="D1062" s="164"/>
      <c r="E1062" s="9"/>
      <c r="F1062" s="9"/>
      <c r="G1062" s="9"/>
      <c r="H1062" s="547"/>
      <c r="I1062" s="548"/>
      <c r="J1062" s="548"/>
      <c r="K1062" s="548"/>
      <c r="L1062" s="548"/>
      <c r="M1062" s="548"/>
      <c r="N1062" s="548"/>
      <c r="O1062" s="548"/>
      <c r="P1062" s="548"/>
      <c r="Q1062" s="548"/>
      <c r="R1062" s="548"/>
      <c r="S1062" s="549"/>
      <c r="T1062" s="149"/>
      <c r="U1062" s="547"/>
      <c r="V1062" s="548"/>
      <c r="W1062" s="548"/>
      <c r="X1062" s="548"/>
      <c r="Y1062" s="548"/>
      <c r="Z1062" s="548"/>
      <c r="AA1062" s="548"/>
      <c r="AB1062" s="548"/>
      <c r="AC1062" s="548"/>
      <c r="AD1062" s="548"/>
      <c r="AE1062" s="548"/>
      <c r="AF1062" s="549"/>
      <c r="AG1062" s="16"/>
    </row>
    <row r="1063" spans="4:34" x14ac:dyDescent="0.25">
      <c r="D1063" s="164"/>
      <c r="E1063" s="164"/>
      <c r="F1063" s="164"/>
      <c r="G1063" s="164"/>
      <c r="H1063" s="550"/>
      <c r="I1063" s="551"/>
      <c r="J1063" s="551"/>
      <c r="K1063" s="551"/>
      <c r="L1063" s="551"/>
      <c r="M1063" s="551"/>
      <c r="N1063" s="551"/>
      <c r="O1063" s="551"/>
      <c r="P1063" s="551"/>
      <c r="Q1063" s="551"/>
      <c r="R1063" s="551"/>
      <c r="S1063" s="552"/>
      <c r="T1063" s="149"/>
      <c r="U1063" s="550"/>
      <c r="V1063" s="551"/>
      <c r="W1063" s="551"/>
      <c r="X1063" s="551"/>
      <c r="Y1063" s="551"/>
      <c r="Z1063" s="551"/>
      <c r="AA1063" s="551"/>
      <c r="AB1063" s="551"/>
      <c r="AC1063" s="551"/>
      <c r="AD1063" s="551"/>
      <c r="AE1063" s="551"/>
      <c r="AF1063" s="552"/>
      <c r="AG1063" s="15"/>
    </row>
    <row r="1064" spans="4:34" ht="15.75" thickBot="1" x14ac:dyDescent="0.3">
      <c r="D1064" s="44"/>
      <c r="E1064" s="164"/>
      <c r="F1064" s="164"/>
      <c r="G1064" s="164"/>
      <c r="H1064" s="553"/>
      <c r="I1064" s="554"/>
      <c r="J1064" s="554"/>
      <c r="K1064" s="554"/>
      <c r="L1064" s="554"/>
      <c r="M1064" s="554"/>
      <c r="N1064" s="554"/>
      <c r="O1064" s="554"/>
      <c r="P1064" s="554"/>
      <c r="Q1064" s="554"/>
      <c r="R1064" s="554"/>
      <c r="S1064" s="555"/>
      <c r="T1064" s="149"/>
      <c r="U1064" s="553"/>
      <c r="V1064" s="554"/>
      <c r="W1064" s="554"/>
      <c r="X1064" s="554"/>
      <c r="Y1064" s="554"/>
      <c r="Z1064" s="554"/>
      <c r="AA1064" s="554"/>
      <c r="AB1064" s="554"/>
      <c r="AC1064" s="554"/>
      <c r="AD1064" s="554"/>
      <c r="AE1064" s="554"/>
      <c r="AF1064" s="555"/>
      <c r="AG1064" s="15"/>
    </row>
    <row r="1065" spans="4:34" ht="15.75" thickBot="1" x14ac:dyDescent="0.3">
      <c r="D1065" s="155"/>
      <c r="E1065" s="164"/>
      <c r="F1065" s="164"/>
      <c r="G1065" s="164"/>
      <c r="H1065" s="517" t="s">
        <v>32</v>
      </c>
      <c r="I1065" s="518"/>
      <c r="J1065" s="576"/>
      <c r="K1065" s="27"/>
      <c r="L1065" s="28"/>
      <c r="M1065" s="28"/>
      <c r="N1065" s="28"/>
      <c r="O1065" s="28"/>
      <c r="P1065" s="28"/>
      <c r="Q1065" s="28"/>
      <c r="R1065" s="28"/>
      <c r="S1065" s="45"/>
      <c r="T1065" s="149"/>
      <c r="U1065" s="517" t="s">
        <v>32</v>
      </c>
      <c r="V1065" s="518"/>
      <c r="W1065" s="576"/>
      <c r="X1065" s="27"/>
      <c r="Y1065" s="28"/>
      <c r="Z1065" s="28"/>
      <c r="AA1065" s="28"/>
      <c r="AB1065" s="28"/>
      <c r="AC1065" s="28"/>
      <c r="AD1065" s="28"/>
      <c r="AE1065" s="28"/>
      <c r="AF1065" s="45"/>
      <c r="AG1065" s="15"/>
    </row>
    <row r="1066" spans="4:34" x14ac:dyDescent="0.25">
      <c r="D1066" s="155"/>
      <c r="E1066" s="164"/>
      <c r="F1066" s="164"/>
      <c r="G1066" s="164"/>
      <c r="H1066" s="149"/>
      <c r="I1066" s="149"/>
      <c r="J1066" s="149"/>
      <c r="K1066" s="164"/>
      <c r="L1066" s="164"/>
      <c r="M1066" s="164"/>
      <c r="N1066" s="164"/>
      <c r="O1066" s="164"/>
      <c r="P1066" s="164"/>
      <c r="Q1066" s="164"/>
      <c r="R1066" s="164"/>
      <c r="S1066" s="164"/>
      <c r="T1066" s="149"/>
      <c r="U1066" s="149"/>
      <c r="V1066" s="149"/>
      <c r="W1066" s="149"/>
      <c r="X1066" s="164"/>
      <c r="Y1066" s="164"/>
      <c r="Z1066" s="164"/>
      <c r="AA1066" s="164"/>
      <c r="AB1066" s="164"/>
      <c r="AC1066" s="164"/>
      <c r="AD1066" s="164"/>
      <c r="AE1066" s="164"/>
      <c r="AF1066" s="164"/>
      <c r="AG1066" s="15"/>
    </row>
    <row r="1067" spans="4:34" x14ac:dyDescent="0.25">
      <c r="D1067" s="820" t="s">
        <v>36</v>
      </c>
      <c r="E1067" s="820"/>
      <c r="F1067" s="820"/>
      <c r="G1067" s="820"/>
      <c r="H1067" s="820"/>
      <c r="I1067" s="820"/>
      <c r="J1067" s="820"/>
      <c r="K1067" s="820"/>
      <c r="L1067" s="820"/>
      <c r="M1067" s="820"/>
      <c r="N1067" s="44"/>
      <c r="O1067" s="44"/>
      <c r="P1067" s="44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68"/>
    </row>
    <row r="1068" spans="4:34" x14ac:dyDescent="0.25">
      <c r="D1068" s="620" t="s">
        <v>0</v>
      </c>
      <c r="E1068" s="620"/>
      <c r="F1068" s="620"/>
      <c r="G1068" s="620"/>
      <c r="H1068" s="620"/>
      <c r="I1068" s="620"/>
      <c r="J1068" s="620"/>
      <c r="K1068" s="620"/>
      <c r="L1068" s="620"/>
      <c r="M1068" s="620"/>
      <c r="N1068" s="29"/>
      <c r="O1068" s="10"/>
      <c r="P1068" s="156"/>
      <c r="Q1068" s="156"/>
      <c r="R1068" s="156"/>
      <c r="S1068" s="156"/>
      <c r="T1068" s="156"/>
      <c r="U1068" s="156"/>
      <c r="V1068" s="156"/>
      <c r="W1068" s="9"/>
      <c r="X1068" s="9"/>
      <c r="Y1068" s="164"/>
      <c r="Z1068" s="9"/>
      <c r="AA1068" s="9"/>
      <c r="AB1068" s="9"/>
      <c r="AC1068" s="9"/>
      <c r="AD1068" s="9"/>
      <c r="AE1068" s="9"/>
      <c r="AF1068" s="9"/>
      <c r="AH1068" s="17"/>
    </row>
    <row r="1069" spans="4:34" x14ac:dyDescent="0.25">
      <c r="D1069" s="620" t="s">
        <v>1</v>
      </c>
      <c r="E1069" s="620"/>
      <c r="F1069" s="620"/>
      <c r="G1069" s="620"/>
      <c r="H1069" s="620"/>
      <c r="I1069" s="620"/>
      <c r="J1069" s="620"/>
      <c r="K1069" s="620"/>
      <c r="L1069" s="620"/>
      <c r="M1069" s="620"/>
      <c r="N1069" s="29"/>
      <c r="O1069" s="10"/>
      <c r="P1069" s="11"/>
      <c r="Q1069" s="11"/>
      <c r="R1069" s="164"/>
      <c r="S1069" s="149"/>
      <c r="T1069" s="149"/>
      <c r="U1069" s="149"/>
      <c r="V1069" s="583" t="s">
        <v>2</v>
      </c>
      <c r="W1069" s="583"/>
      <c r="X1069" s="583"/>
      <c r="Y1069" s="12" t="s">
        <v>37</v>
      </c>
      <c r="Z1069" s="161" t="s">
        <v>46</v>
      </c>
      <c r="AA1069" s="621" t="s">
        <v>158</v>
      </c>
      <c r="AB1069" s="621"/>
      <c r="AC1069" s="621"/>
      <c r="AD1069" s="161" t="s">
        <v>3</v>
      </c>
      <c r="AE1069" s="622" t="s">
        <v>82</v>
      </c>
      <c r="AF1069" s="622"/>
      <c r="AH1069" s="17"/>
    </row>
    <row r="1070" spans="4:34" x14ac:dyDescent="0.25">
      <c r="D1070" s="620" t="s">
        <v>4</v>
      </c>
      <c r="E1070" s="620"/>
      <c r="F1070" s="620"/>
      <c r="G1070" s="620"/>
      <c r="H1070" s="620"/>
      <c r="I1070" s="620"/>
      <c r="J1070" s="620"/>
      <c r="K1070" s="620"/>
      <c r="L1070" s="620"/>
      <c r="M1070" s="620"/>
      <c r="N1070" s="29"/>
      <c r="O1070" s="10"/>
      <c r="P1070" s="156"/>
      <c r="Q1070" s="161"/>
      <c r="R1070" s="161"/>
      <c r="S1070" s="161"/>
      <c r="T1070" s="161"/>
      <c r="U1070" s="161"/>
      <c r="V1070" s="161"/>
      <c r="W1070" s="161"/>
      <c r="X1070" s="161"/>
      <c r="Y1070" s="149"/>
      <c r="Z1070" s="161"/>
      <c r="AA1070" s="9"/>
      <c r="AB1070" s="9"/>
      <c r="AC1070" s="9"/>
      <c r="AD1070" s="9"/>
      <c r="AE1070" s="9"/>
      <c r="AF1070" s="9"/>
      <c r="AH1070" s="17"/>
    </row>
    <row r="1071" spans="4:34" ht="15.75" x14ac:dyDescent="0.25">
      <c r="D1071" s="623" t="s">
        <v>5</v>
      </c>
      <c r="E1071" s="623"/>
      <c r="F1071" s="623"/>
      <c r="G1071" s="623"/>
      <c r="H1071" s="623"/>
      <c r="I1071" s="623"/>
      <c r="J1071" s="623"/>
      <c r="K1071" s="623"/>
      <c r="L1071" s="623"/>
      <c r="M1071" s="623"/>
      <c r="N1071" s="623"/>
      <c r="O1071" s="10"/>
      <c r="P1071" s="156"/>
      <c r="Q1071" s="156"/>
      <c r="R1071" s="156"/>
      <c r="S1071" s="156"/>
      <c r="T1071" s="156"/>
      <c r="U1071" s="156"/>
      <c r="V1071" s="156"/>
      <c r="W1071" s="9"/>
      <c r="X1071" s="9"/>
      <c r="Y1071" s="164"/>
      <c r="Z1071" s="9"/>
      <c r="AA1071" s="9"/>
      <c r="AB1071" s="9"/>
      <c r="AC1071" s="9"/>
      <c r="AD1071" s="9"/>
      <c r="AE1071" s="9"/>
      <c r="AF1071" s="9"/>
      <c r="AH1071" s="17"/>
    </row>
    <row r="1072" spans="4:34" ht="18" x14ac:dyDescent="0.25">
      <c r="D1072" s="633"/>
      <c r="E1072" s="633"/>
      <c r="F1072" s="633"/>
      <c r="G1072" s="633"/>
      <c r="H1072" s="633"/>
      <c r="I1072" s="633"/>
      <c r="J1072" s="633"/>
      <c r="K1072" s="633"/>
      <c r="L1072" s="633"/>
      <c r="M1072" s="633"/>
      <c r="N1072" s="633"/>
      <c r="O1072" s="624" t="s">
        <v>6</v>
      </c>
      <c r="P1072" s="624"/>
      <c r="Q1072" s="624"/>
      <c r="R1072" s="624"/>
      <c r="S1072" s="624"/>
      <c r="T1072" s="624"/>
      <c r="U1072" s="624"/>
      <c r="V1072" s="624"/>
      <c r="W1072" s="624"/>
      <c r="X1072" s="624"/>
      <c r="Y1072" s="625" t="s">
        <v>183</v>
      </c>
      <c r="Z1072" s="625"/>
      <c r="AA1072" s="625"/>
      <c r="AB1072" s="13"/>
      <c r="AC1072" s="13"/>
      <c r="AD1072" s="13"/>
      <c r="AE1072" s="13"/>
      <c r="AF1072" s="13"/>
      <c r="AH1072" s="17"/>
    </row>
    <row r="1073" spans="4:34" x14ac:dyDescent="0.25">
      <c r="D1073" s="612"/>
      <c r="E1073" s="612"/>
      <c r="F1073" s="612"/>
      <c r="G1073" s="612"/>
      <c r="H1073" s="612"/>
      <c r="I1073" s="612"/>
      <c r="J1073" s="612"/>
      <c r="K1073" s="612"/>
      <c r="L1073" s="612"/>
      <c r="M1073" s="612"/>
      <c r="N1073" s="612"/>
      <c r="O1073" s="14"/>
      <c r="P1073" s="14"/>
      <c r="Q1073" s="149"/>
      <c r="R1073" s="149"/>
      <c r="S1073" s="159"/>
      <c r="T1073" s="11"/>
      <c r="U1073" s="11"/>
      <c r="V1073" s="9"/>
      <c r="W1073" s="9"/>
      <c r="X1073" s="9"/>
      <c r="Y1073" s="164"/>
      <c r="Z1073" s="9"/>
      <c r="AA1073" s="9"/>
      <c r="AB1073" s="9"/>
      <c r="AC1073" s="9"/>
      <c r="AD1073" s="9"/>
      <c r="AE1073" s="9"/>
      <c r="AF1073" s="9"/>
      <c r="AH1073" s="17"/>
    </row>
    <row r="1074" spans="4:34" ht="15.75" x14ac:dyDescent="0.25"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23"/>
      <c r="U1074" s="23"/>
      <c r="V1074" s="613" t="s">
        <v>7</v>
      </c>
      <c r="W1074" s="613"/>
      <c r="X1074" s="613"/>
      <c r="Y1074" s="613"/>
      <c r="Z1074" s="613"/>
      <c r="AA1074" s="614">
        <f>+X1103</f>
        <v>309987376.89999998</v>
      </c>
      <c r="AB1074" s="614"/>
      <c r="AC1074" s="614"/>
      <c r="AD1074" s="614"/>
      <c r="AE1074" s="614"/>
      <c r="AF1074" s="614"/>
      <c r="AH1074" s="17"/>
    </row>
    <row r="1075" spans="4:34" x14ac:dyDescent="0.25">
      <c r="D1075" s="615" t="s">
        <v>8</v>
      </c>
      <c r="E1075" s="615"/>
      <c r="F1075" s="615"/>
      <c r="G1075" s="615"/>
      <c r="H1075" s="615"/>
      <c r="I1075" s="616" t="s">
        <v>9</v>
      </c>
      <c r="J1075" s="616"/>
      <c r="K1075" s="616"/>
      <c r="L1075" s="616"/>
      <c r="M1075" s="616"/>
      <c r="N1075" s="616"/>
      <c r="O1075" s="616"/>
      <c r="P1075" s="616"/>
      <c r="Q1075" s="616"/>
      <c r="R1075" s="161"/>
      <c r="S1075" s="161"/>
      <c r="T1075" s="161"/>
      <c r="U1075" s="161"/>
      <c r="V1075" s="9"/>
      <c r="W1075" s="9"/>
      <c r="X1075" s="9"/>
      <c r="Y1075" s="164"/>
      <c r="Z1075" s="164"/>
      <c r="AA1075" s="164"/>
      <c r="AB1075" s="9"/>
      <c r="AC1075" s="9"/>
      <c r="AD1075" s="9"/>
      <c r="AE1075" s="9"/>
      <c r="AF1075" s="9"/>
      <c r="AH1075" s="17"/>
    </row>
    <row r="1076" spans="4:34" ht="18" x14ac:dyDescent="0.25">
      <c r="D1076" s="617" t="s">
        <v>10</v>
      </c>
      <c r="E1076" s="617"/>
      <c r="F1076" s="617"/>
      <c r="G1076" s="617"/>
      <c r="H1076" s="617"/>
      <c r="I1076" s="617"/>
      <c r="J1076" s="617"/>
      <c r="K1076" s="662" t="s">
        <v>184</v>
      </c>
      <c r="L1076" s="662"/>
      <c r="M1076" s="662"/>
      <c r="N1076" s="662"/>
      <c r="O1076" s="662"/>
      <c r="P1076" s="662"/>
      <c r="Q1076" s="662"/>
      <c r="R1076" s="662"/>
      <c r="S1076" s="662"/>
      <c r="T1076" s="662"/>
      <c r="U1076" s="662"/>
      <c r="V1076" s="662"/>
      <c r="W1076" s="662"/>
      <c r="X1076" s="662"/>
      <c r="Y1076" s="551" t="s">
        <v>11</v>
      </c>
      <c r="Z1076" s="551"/>
      <c r="AA1076" s="551"/>
      <c r="AB1076" s="551"/>
      <c r="AC1076" s="619">
        <v>9163345</v>
      </c>
      <c r="AD1076" s="619"/>
      <c r="AE1076" s="619"/>
      <c r="AF1076" s="619"/>
      <c r="AH1076" s="17"/>
    </row>
    <row r="1077" spans="4:34" x14ac:dyDescent="0.25">
      <c r="D1077" s="157"/>
      <c r="E1077" s="617" t="s">
        <v>12</v>
      </c>
      <c r="F1077" s="617"/>
      <c r="G1077" s="617"/>
      <c r="H1077" s="617"/>
      <c r="I1077" s="617"/>
      <c r="J1077" s="149"/>
      <c r="K1077" s="149"/>
      <c r="L1077" s="149"/>
      <c r="M1077" s="149"/>
      <c r="N1077" s="149"/>
      <c r="O1077" s="149"/>
      <c r="P1077" s="149"/>
      <c r="Q1077" s="149"/>
      <c r="R1077" s="149"/>
      <c r="S1077" s="149"/>
      <c r="T1077" s="149"/>
      <c r="U1077" s="149"/>
      <c r="V1077" s="149"/>
      <c r="W1077" s="149"/>
      <c r="X1077" s="149"/>
      <c r="Y1077" s="149"/>
      <c r="Z1077" s="149"/>
      <c r="AA1077" s="149"/>
      <c r="AB1077" s="149"/>
      <c r="AC1077" s="158"/>
      <c r="AD1077" s="158"/>
      <c r="AE1077" s="158"/>
      <c r="AF1077" s="158"/>
      <c r="AH1077" s="17"/>
    </row>
    <row r="1078" spans="4:34" ht="27.75" customHeight="1" x14ac:dyDescent="0.25">
      <c r="D1078" s="583" t="s">
        <v>13</v>
      </c>
      <c r="E1078" s="583"/>
      <c r="F1078" s="583"/>
      <c r="G1078" s="583"/>
      <c r="H1078" s="583"/>
      <c r="I1078" s="824" t="s">
        <v>185</v>
      </c>
      <c r="J1078" s="824"/>
      <c r="K1078" s="824"/>
      <c r="L1078" s="824"/>
      <c r="M1078" s="824"/>
      <c r="N1078" s="824"/>
      <c r="O1078" s="824"/>
      <c r="P1078" s="824"/>
      <c r="Q1078" s="824"/>
      <c r="R1078" s="824"/>
      <c r="S1078" s="824"/>
      <c r="T1078" s="824"/>
      <c r="U1078" s="824"/>
      <c r="V1078" s="824"/>
      <c r="W1078" s="824"/>
      <c r="X1078" s="824"/>
      <c r="Y1078" s="824"/>
      <c r="Z1078" s="824"/>
      <c r="AA1078" s="824"/>
      <c r="AB1078" s="824"/>
      <c r="AC1078" s="824"/>
      <c r="AD1078" s="824"/>
      <c r="AE1078" s="824"/>
      <c r="AF1078" s="824"/>
      <c r="AG1078" s="824"/>
      <c r="AH1078" s="17"/>
    </row>
    <row r="1079" spans="4:34" x14ac:dyDescent="0.25">
      <c r="D1079" s="551" t="s">
        <v>14</v>
      </c>
      <c r="E1079" s="551"/>
      <c r="F1079" s="551"/>
      <c r="G1079" s="551"/>
      <c r="H1079" s="551"/>
      <c r="I1079" s="825" t="s">
        <v>189</v>
      </c>
      <c r="J1079" s="825"/>
      <c r="K1079" s="825"/>
      <c r="L1079" s="825"/>
      <c r="M1079" s="825"/>
      <c r="N1079" s="825"/>
      <c r="O1079" s="825"/>
      <c r="P1079" s="825"/>
      <c r="Q1079" s="825"/>
      <c r="R1079" s="825"/>
      <c r="S1079" s="825"/>
      <c r="T1079" s="825"/>
      <c r="U1079" s="825"/>
      <c r="V1079" s="825"/>
      <c r="W1079" s="825"/>
      <c r="X1079" s="825"/>
      <c r="Y1079" s="825"/>
      <c r="Z1079" s="825"/>
      <c r="AA1079" s="825"/>
      <c r="AB1079" s="825"/>
      <c r="AC1079" s="825"/>
      <c r="AD1079" s="825"/>
      <c r="AE1079" s="825"/>
      <c r="AF1079" s="825"/>
      <c r="AH1079" s="17"/>
    </row>
    <row r="1080" spans="4:34" x14ac:dyDescent="0.25">
      <c r="D1080" s="157"/>
      <c r="E1080" s="149"/>
      <c r="F1080" s="149"/>
      <c r="G1080" s="149"/>
      <c r="H1080" s="149"/>
      <c r="I1080" s="825"/>
      <c r="J1080" s="825"/>
      <c r="K1080" s="825"/>
      <c r="L1080" s="825"/>
      <c r="M1080" s="825"/>
      <c r="N1080" s="825"/>
      <c r="O1080" s="825"/>
      <c r="P1080" s="825"/>
      <c r="Q1080" s="825"/>
      <c r="R1080" s="825"/>
      <c r="S1080" s="825"/>
      <c r="T1080" s="825"/>
      <c r="U1080" s="825"/>
      <c r="V1080" s="825"/>
      <c r="W1080" s="825"/>
      <c r="X1080" s="825"/>
      <c r="Y1080" s="825"/>
      <c r="Z1080" s="825"/>
      <c r="AA1080" s="825"/>
      <c r="AB1080" s="825"/>
      <c r="AC1080" s="825"/>
      <c r="AD1080" s="825"/>
      <c r="AE1080" s="825"/>
      <c r="AF1080" s="825"/>
      <c r="AH1080" s="17"/>
    </row>
    <row r="1081" spans="4:34" ht="15.75" x14ac:dyDescent="0.25">
      <c r="D1081" s="156"/>
      <c r="E1081" s="156"/>
      <c r="F1081" s="156"/>
      <c r="G1081" s="156"/>
      <c r="H1081" s="156"/>
      <c r="I1081" s="156"/>
      <c r="J1081" s="156"/>
      <c r="K1081" s="156"/>
      <c r="L1081" s="574"/>
      <c r="M1081" s="574"/>
      <c r="N1081" s="574"/>
      <c r="O1081" s="574"/>
      <c r="P1081" s="574"/>
      <c r="Q1081" s="574"/>
      <c r="R1081" s="574"/>
      <c r="S1081" s="574"/>
      <c r="T1081" s="574"/>
      <c r="U1081" s="574"/>
      <c r="V1081" s="574"/>
      <c r="W1081" s="574"/>
      <c r="X1081" s="574"/>
      <c r="Y1081" s="574"/>
      <c r="Z1081" s="160"/>
      <c r="AA1081" s="575"/>
      <c r="AB1081" s="575"/>
      <c r="AC1081" s="575"/>
      <c r="AD1081" s="575"/>
      <c r="AE1081" s="575"/>
      <c r="AF1081" s="575"/>
      <c r="AH1081" s="17"/>
    </row>
    <row r="1082" spans="4:34" ht="15.75" x14ac:dyDescent="0.25">
      <c r="D1082" s="586" t="s">
        <v>15</v>
      </c>
      <c r="E1082" s="586"/>
      <c r="F1082" s="586"/>
      <c r="G1082" s="586"/>
      <c r="H1082" s="586"/>
      <c r="I1082" s="586"/>
      <c r="J1082" s="586"/>
      <c r="K1082" s="586"/>
      <c r="L1082" s="586"/>
      <c r="M1082" s="586"/>
      <c r="N1082" s="586"/>
      <c r="O1082" s="586"/>
      <c r="P1082" s="586"/>
      <c r="Q1082" s="586"/>
      <c r="R1082" s="586"/>
      <c r="S1082" s="586"/>
      <c r="T1082" s="586"/>
      <c r="U1082" s="586"/>
      <c r="V1082" s="586"/>
      <c r="W1082" s="586"/>
      <c r="X1082" s="586"/>
      <c r="Y1082" s="586"/>
      <c r="Z1082" s="586"/>
      <c r="AA1082" s="586"/>
      <c r="AB1082" s="586"/>
      <c r="AC1082" s="586"/>
      <c r="AD1082" s="586"/>
      <c r="AE1082" s="586"/>
      <c r="AF1082" s="586"/>
      <c r="AH1082" s="17"/>
    </row>
    <row r="1083" spans="4:34" x14ac:dyDescent="0.25">
      <c r="D1083" s="9"/>
      <c r="E1083" s="587" t="s">
        <v>50</v>
      </c>
      <c r="F1083" s="587"/>
      <c r="G1083" s="587"/>
      <c r="H1083" s="588" t="s">
        <v>51</v>
      </c>
      <c r="I1083" s="588"/>
      <c r="J1083" s="588"/>
      <c r="K1083" s="587" t="s">
        <v>52</v>
      </c>
      <c r="L1083" s="587"/>
      <c r="M1083" s="587"/>
      <c r="N1083" s="587" t="s">
        <v>53</v>
      </c>
      <c r="O1083" s="587"/>
      <c r="P1083" s="587"/>
      <c r="Q1083" s="589"/>
      <c r="R1083" s="589"/>
      <c r="S1083" s="589"/>
      <c r="T1083" s="589"/>
      <c r="U1083" s="161"/>
      <c r="V1083" s="590"/>
      <c r="W1083" s="590"/>
      <c r="X1083" s="590"/>
      <c r="Y1083" s="149"/>
      <c r="Z1083" s="149"/>
      <c r="AA1083" s="591" t="s">
        <v>17</v>
      </c>
      <c r="AB1083" s="591"/>
      <c r="AC1083" s="591"/>
      <c r="AD1083" s="591"/>
      <c r="AE1083" s="591"/>
      <c r="AF1083" s="591"/>
      <c r="AH1083" s="17"/>
    </row>
    <row r="1084" spans="4:34" x14ac:dyDescent="0.25">
      <c r="D1084" s="164"/>
      <c r="E1084" s="629"/>
      <c r="F1084" s="630"/>
      <c r="G1084" s="631"/>
      <c r="H1084" s="629"/>
      <c r="I1084" s="630"/>
      <c r="J1084" s="631"/>
      <c r="K1084" s="629"/>
      <c r="L1084" s="630"/>
      <c r="M1084" s="631"/>
      <c r="N1084" s="629"/>
      <c r="O1084" s="630"/>
      <c r="P1084" s="631"/>
      <c r="Q1084" s="592"/>
      <c r="R1084" s="593"/>
      <c r="S1084" s="593"/>
      <c r="T1084" s="594"/>
      <c r="U1084" s="100"/>
      <c r="V1084" s="595"/>
      <c r="W1084" s="596"/>
      <c r="X1084" s="597"/>
      <c r="Y1084" s="163"/>
      <c r="Z1084" s="15"/>
      <c r="AA1084" s="592">
        <f>E1084+H1084+K1084+N1084</f>
        <v>0</v>
      </c>
      <c r="AB1084" s="593"/>
      <c r="AC1084" s="593"/>
      <c r="AD1084" s="593"/>
      <c r="AE1084" s="593"/>
      <c r="AF1084" s="594"/>
      <c r="AH1084" s="17"/>
    </row>
    <row r="1085" spans="4:34" x14ac:dyDescent="0.25">
      <c r="D1085" s="159"/>
      <c r="E1085" s="159"/>
      <c r="F1085" s="159"/>
      <c r="G1085" s="159"/>
      <c r="H1085" s="159"/>
      <c r="I1085" s="159"/>
      <c r="J1085" s="159"/>
      <c r="K1085" s="159"/>
      <c r="L1085" s="159"/>
      <c r="M1085" s="159"/>
      <c r="N1085" s="159"/>
      <c r="O1085" s="159"/>
      <c r="P1085" s="159"/>
      <c r="Q1085" s="821"/>
      <c r="R1085" s="821"/>
      <c r="S1085" s="821"/>
      <c r="T1085" s="821"/>
      <c r="U1085" s="821"/>
      <c r="V1085" s="821"/>
      <c r="W1085" s="821"/>
      <c r="X1085" s="821"/>
      <c r="Y1085" s="821"/>
      <c r="Z1085" s="822"/>
      <c r="AA1085" s="592"/>
      <c r="AB1085" s="593"/>
      <c r="AC1085" s="593"/>
      <c r="AD1085" s="593"/>
      <c r="AE1085" s="593"/>
      <c r="AF1085" s="594"/>
      <c r="AH1085" s="17"/>
    </row>
    <row r="1086" spans="4:34" ht="15.75" x14ac:dyDescent="0.25">
      <c r="D1086" s="159"/>
      <c r="E1086" s="159"/>
      <c r="F1086" s="159"/>
      <c r="G1086" s="159"/>
      <c r="H1086" s="159"/>
      <c r="I1086" s="159"/>
      <c r="J1086" s="159"/>
      <c r="K1086" s="159"/>
      <c r="L1086" s="159"/>
      <c r="M1086" s="159"/>
      <c r="N1086" s="159"/>
      <c r="O1086" s="159"/>
      <c r="P1086" s="159"/>
      <c r="Q1086" s="159"/>
      <c r="R1086" s="159"/>
      <c r="S1086" s="159"/>
      <c r="T1086" s="159"/>
      <c r="U1086" s="598" t="s">
        <v>18</v>
      </c>
      <c r="V1086" s="598"/>
      <c r="W1086" s="598"/>
      <c r="X1086" s="598"/>
      <c r="Y1086" s="598"/>
      <c r="Z1086" s="599"/>
      <c r="AA1086" s="600">
        <f>+X1103-AA1084</f>
        <v>309987376.89999998</v>
      </c>
      <c r="AB1086" s="601"/>
      <c r="AC1086" s="601"/>
      <c r="AD1086" s="601"/>
      <c r="AE1086" s="601"/>
      <c r="AF1086" s="602"/>
      <c r="AH1086" s="17"/>
    </row>
    <row r="1087" spans="4:34" x14ac:dyDescent="0.25">
      <c r="D1087" s="9"/>
      <c r="E1087" s="9"/>
      <c r="F1087" s="9"/>
      <c r="G1087" s="9"/>
      <c r="H1087" s="603" t="s">
        <v>19</v>
      </c>
      <c r="I1087" s="603"/>
      <c r="J1087" s="603"/>
      <c r="K1087" s="603"/>
      <c r="L1087" s="603"/>
      <c r="M1087" s="603"/>
      <c r="N1087" s="603"/>
      <c r="O1087" s="603"/>
      <c r="P1087" s="603"/>
      <c r="Q1087" s="603"/>
      <c r="R1087" s="603"/>
      <c r="S1087" s="603"/>
      <c r="T1087" s="603"/>
      <c r="U1087" s="603"/>
      <c r="V1087" s="603"/>
      <c r="W1087" s="603"/>
      <c r="X1087" s="604"/>
      <c r="Y1087" s="604"/>
      <c r="Z1087" s="604"/>
      <c r="AA1087" s="604"/>
      <c r="AB1087" s="604"/>
      <c r="AC1087" s="604"/>
      <c r="AD1087" s="604"/>
      <c r="AE1087" s="9"/>
      <c r="AF1087" s="9"/>
      <c r="AH1087" s="17"/>
    </row>
    <row r="1088" spans="4:34" x14ac:dyDescent="0.25">
      <c r="D1088" s="9"/>
      <c r="E1088" s="9"/>
      <c r="F1088" s="9"/>
      <c r="G1088" s="9"/>
      <c r="H1088" s="605" t="s">
        <v>20</v>
      </c>
      <c r="I1088" s="606"/>
      <c r="J1088" s="605" t="s">
        <v>21</v>
      </c>
      <c r="K1088" s="606"/>
      <c r="L1088" s="605" t="s">
        <v>22</v>
      </c>
      <c r="M1088" s="606"/>
      <c r="N1088" s="605" t="s">
        <v>23</v>
      </c>
      <c r="O1088" s="606"/>
      <c r="P1088" s="605" t="s">
        <v>24</v>
      </c>
      <c r="Q1088" s="606"/>
      <c r="R1088" s="605" t="s">
        <v>25</v>
      </c>
      <c r="S1088" s="606"/>
      <c r="T1088" s="607" t="s">
        <v>26</v>
      </c>
      <c r="U1088" s="608"/>
      <c r="V1088" s="607"/>
      <c r="W1088" s="608"/>
      <c r="X1088" s="609" t="s">
        <v>27</v>
      </c>
      <c r="Y1088" s="610"/>
      <c r="Z1088" s="610"/>
      <c r="AA1088" s="610"/>
      <c r="AB1088" s="610"/>
      <c r="AC1088" s="610"/>
      <c r="AD1088" s="611"/>
      <c r="AE1088" s="16"/>
      <c r="AF1088" s="16"/>
      <c r="AH1088" s="17"/>
    </row>
    <row r="1089" spans="4:34" ht="15.75" x14ac:dyDescent="0.25">
      <c r="D1089" s="69"/>
      <c r="E1089" s="69"/>
      <c r="F1089" s="69"/>
      <c r="G1089" s="70"/>
      <c r="H1089" s="562"/>
      <c r="I1089" s="563"/>
      <c r="J1089" s="562"/>
      <c r="K1089" s="563"/>
      <c r="L1089" s="562"/>
      <c r="M1089" s="563"/>
      <c r="N1089" s="562" t="s">
        <v>61</v>
      </c>
      <c r="O1089" s="563"/>
      <c r="P1089" s="562" t="s">
        <v>43</v>
      </c>
      <c r="Q1089" s="563"/>
      <c r="R1089" s="562" t="s">
        <v>35</v>
      </c>
      <c r="S1089" s="563"/>
      <c r="T1089" s="562" t="s">
        <v>28</v>
      </c>
      <c r="U1089" s="563"/>
      <c r="V1089" s="562"/>
      <c r="W1089" s="563"/>
      <c r="X1089" s="580">
        <v>309987376.89999998</v>
      </c>
      <c r="Y1089" s="581"/>
      <c r="Z1089" s="581"/>
      <c r="AA1089" s="581"/>
      <c r="AB1089" s="581"/>
      <c r="AC1089" s="581"/>
      <c r="AD1089" s="582"/>
      <c r="AE1089" s="16"/>
      <c r="AF1089" s="36"/>
      <c r="AG1089" s="36"/>
      <c r="AH1089" s="36"/>
    </row>
    <row r="1090" spans="4:34" ht="15.75" x14ac:dyDescent="0.25">
      <c r="D1090" s="69"/>
      <c r="E1090" s="69"/>
      <c r="F1090" s="69"/>
      <c r="G1090" s="70"/>
      <c r="H1090" s="562"/>
      <c r="I1090" s="563"/>
      <c r="J1090" s="562"/>
      <c r="K1090" s="563"/>
      <c r="L1090" s="562"/>
      <c r="M1090" s="563"/>
      <c r="N1090" s="562"/>
      <c r="O1090" s="563"/>
      <c r="P1090" s="562"/>
      <c r="Q1090" s="563"/>
      <c r="R1090" s="562"/>
      <c r="S1090" s="563"/>
      <c r="T1090" s="562"/>
      <c r="U1090" s="563"/>
      <c r="V1090" s="562"/>
      <c r="W1090" s="563"/>
      <c r="X1090" s="580"/>
      <c r="Y1090" s="581"/>
      <c r="Z1090" s="581"/>
      <c r="AA1090" s="581"/>
      <c r="AB1090" s="581"/>
      <c r="AC1090" s="581"/>
      <c r="AD1090" s="582"/>
      <c r="AE1090" s="16"/>
      <c r="AF1090" s="36"/>
      <c r="AG1090" s="36"/>
      <c r="AH1090" s="36"/>
    </row>
    <row r="1091" spans="4:34" ht="15.75" x14ac:dyDescent="0.25">
      <c r="D1091" s="69"/>
      <c r="E1091" s="69"/>
      <c r="F1091" s="69"/>
      <c r="G1091" s="70"/>
      <c r="H1091" s="562"/>
      <c r="I1091" s="563"/>
      <c r="J1091" s="562"/>
      <c r="K1091" s="563"/>
      <c r="L1091" s="562"/>
      <c r="M1091" s="563"/>
      <c r="N1091" s="562"/>
      <c r="O1091" s="563"/>
      <c r="P1091" s="562"/>
      <c r="Q1091" s="563"/>
      <c r="R1091" s="562"/>
      <c r="S1091" s="563"/>
      <c r="T1091" s="562"/>
      <c r="U1091" s="563"/>
      <c r="V1091" s="562"/>
      <c r="W1091" s="563"/>
      <c r="X1091" s="580"/>
      <c r="Y1091" s="581"/>
      <c r="Z1091" s="581"/>
      <c r="AA1091" s="581"/>
      <c r="AB1091" s="581"/>
      <c r="AC1091" s="581"/>
      <c r="AD1091" s="582"/>
      <c r="AE1091" s="16"/>
      <c r="AF1091" s="16"/>
      <c r="AG1091" s="71"/>
      <c r="AH1091" s="68"/>
    </row>
    <row r="1092" spans="4:34" ht="15.75" x14ac:dyDescent="0.25">
      <c r="D1092" s="69"/>
      <c r="E1092" s="69"/>
      <c r="F1092" s="69"/>
      <c r="G1092" s="70"/>
      <c r="H1092" s="562"/>
      <c r="I1092" s="563"/>
      <c r="J1092" s="562"/>
      <c r="K1092" s="563"/>
      <c r="L1092" s="562"/>
      <c r="M1092" s="563"/>
      <c r="N1092" s="562"/>
      <c r="O1092" s="563"/>
      <c r="P1092" s="562"/>
      <c r="Q1092" s="563"/>
      <c r="R1092" s="562"/>
      <c r="S1092" s="563"/>
      <c r="T1092" s="562"/>
      <c r="U1092" s="563"/>
      <c r="V1092" s="562"/>
      <c r="W1092" s="563"/>
      <c r="X1092" s="580"/>
      <c r="Y1092" s="581"/>
      <c r="Z1092" s="581"/>
      <c r="AA1092" s="581"/>
      <c r="AB1092" s="581"/>
      <c r="AC1092" s="581"/>
      <c r="AD1092" s="582"/>
      <c r="AE1092" s="16"/>
      <c r="AF1092" s="16"/>
      <c r="AG1092" s="71"/>
      <c r="AH1092" s="68"/>
    </row>
    <row r="1093" spans="4:34" ht="15.75" x14ac:dyDescent="0.25">
      <c r="D1093" s="621"/>
      <c r="E1093" s="621"/>
      <c r="F1093" s="621"/>
      <c r="G1093" s="823"/>
      <c r="H1093" s="562"/>
      <c r="I1093" s="563"/>
      <c r="J1093" s="562"/>
      <c r="K1093" s="563"/>
      <c r="L1093" s="562"/>
      <c r="M1093" s="563"/>
      <c r="N1093" s="562"/>
      <c r="O1093" s="563"/>
      <c r="P1093" s="562"/>
      <c r="Q1093" s="563"/>
      <c r="R1093" s="562"/>
      <c r="S1093" s="563"/>
      <c r="T1093" s="562"/>
      <c r="U1093" s="563"/>
      <c r="V1093" s="562"/>
      <c r="W1093" s="563"/>
      <c r="X1093" s="580"/>
      <c r="Y1093" s="581"/>
      <c r="Z1093" s="581"/>
      <c r="AA1093" s="581"/>
      <c r="AB1093" s="581"/>
      <c r="AC1093" s="581"/>
      <c r="AD1093" s="582"/>
      <c r="AE1093" s="16"/>
      <c r="AF1093" s="16"/>
      <c r="AG1093" s="71"/>
      <c r="AH1093" s="68"/>
    </row>
    <row r="1094" spans="4:34" ht="15.75" x14ac:dyDescent="0.25">
      <c r="D1094" s="621"/>
      <c r="E1094" s="621"/>
      <c r="F1094" s="621"/>
      <c r="G1094" s="823"/>
      <c r="H1094" s="562"/>
      <c r="I1094" s="563"/>
      <c r="J1094" s="562"/>
      <c r="K1094" s="563"/>
      <c r="L1094" s="562"/>
      <c r="M1094" s="563"/>
      <c r="N1094" s="562"/>
      <c r="O1094" s="563"/>
      <c r="P1094" s="562"/>
      <c r="Q1094" s="563"/>
      <c r="R1094" s="562"/>
      <c r="S1094" s="563"/>
      <c r="T1094" s="562"/>
      <c r="U1094" s="563"/>
      <c r="V1094" s="562"/>
      <c r="W1094" s="563"/>
      <c r="X1094" s="580"/>
      <c r="Y1094" s="581"/>
      <c r="Z1094" s="581"/>
      <c r="AA1094" s="581"/>
      <c r="AB1094" s="581"/>
      <c r="AC1094" s="581"/>
      <c r="AD1094" s="582"/>
      <c r="AE1094" s="16"/>
      <c r="AF1094" s="16"/>
      <c r="AG1094" s="71"/>
      <c r="AH1094" s="68"/>
    </row>
    <row r="1095" spans="4:34" ht="15.75" x14ac:dyDescent="0.25">
      <c r="D1095" s="621"/>
      <c r="E1095" s="621"/>
      <c r="F1095" s="621"/>
      <c r="G1095" s="823"/>
      <c r="H1095" s="529"/>
      <c r="I1095" s="530"/>
      <c r="J1095" s="529"/>
      <c r="K1095" s="530"/>
      <c r="L1095" s="529"/>
      <c r="M1095" s="530"/>
      <c r="N1095" s="562"/>
      <c r="O1095" s="563"/>
      <c r="P1095" s="562"/>
      <c r="Q1095" s="563"/>
      <c r="R1095" s="562"/>
      <c r="S1095" s="563"/>
      <c r="T1095" s="562"/>
      <c r="U1095" s="563"/>
      <c r="V1095" s="562"/>
      <c r="W1095" s="563"/>
      <c r="X1095" s="580"/>
      <c r="Y1095" s="581"/>
      <c r="Z1095" s="581"/>
      <c r="AA1095" s="581"/>
      <c r="AB1095" s="581"/>
      <c r="AC1095" s="581"/>
      <c r="AD1095" s="582"/>
      <c r="AE1095" s="16"/>
      <c r="AF1095" s="16"/>
      <c r="AG1095" s="71"/>
      <c r="AH1095" s="68"/>
    </row>
    <row r="1096" spans="4:34" ht="15.75" x14ac:dyDescent="0.25">
      <c r="D1096" s="9"/>
      <c r="E1096" s="9"/>
      <c r="F1096" s="9"/>
      <c r="G1096" s="9"/>
      <c r="H1096" s="562"/>
      <c r="I1096" s="563"/>
      <c r="J1096" s="562"/>
      <c r="K1096" s="563"/>
      <c r="L1096" s="562"/>
      <c r="M1096" s="563"/>
      <c r="N1096" s="562"/>
      <c r="O1096" s="563"/>
      <c r="P1096" s="562"/>
      <c r="Q1096" s="563"/>
      <c r="R1096" s="562"/>
      <c r="S1096" s="563"/>
      <c r="T1096" s="562"/>
      <c r="U1096" s="563"/>
      <c r="V1096" s="562"/>
      <c r="W1096" s="563"/>
      <c r="X1096" s="580"/>
      <c r="Y1096" s="581"/>
      <c r="Z1096" s="581"/>
      <c r="AA1096" s="581"/>
      <c r="AB1096" s="581"/>
      <c r="AC1096" s="581"/>
      <c r="AD1096" s="582"/>
      <c r="AE1096" s="16"/>
      <c r="AF1096" s="16"/>
      <c r="AG1096" s="71"/>
      <c r="AH1096" s="68"/>
    </row>
    <row r="1097" spans="4:34" ht="15.75" x14ac:dyDescent="0.25">
      <c r="D1097" s="9"/>
      <c r="E1097" s="9"/>
      <c r="F1097" s="9"/>
      <c r="G1097" s="9"/>
      <c r="H1097" s="562"/>
      <c r="I1097" s="563"/>
      <c r="J1097" s="562"/>
      <c r="K1097" s="563"/>
      <c r="L1097" s="529"/>
      <c r="M1097" s="650"/>
      <c r="N1097" s="562"/>
      <c r="O1097" s="563"/>
      <c r="P1097" s="562"/>
      <c r="Q1097" s="563"/>
      <c r="R1097" s="562"/>
      <c r="S1097" s="563"/>
      <c r="T1097" s="562"/>
      <c r="U1097" s="563"/>
      <c r="V1097" s="562"/>
      <c r="W1097" s="563"/>
      <c r="X1097" s="580"/>
      <c r="Y1097" s="581"/>
      <c r="Z1097" s="581"/>
      <c r="AA1097" s="581"/>
      <c r="AB1097" s="581"/>
      <c r="AC1097" s="581"/>
      <c r="AD1097" s="582"/>
      <c r="AE1097" s="16"/>
      <c r="AF1097" s="16"/>
      <c r="AG1097" s="71"/>
      <c r="AH1097" s="68"/>
    </row>
    <row r="1098" spans="4:34" ht="15.75" x14ac:dyDescent="0.25">
      <c r="D1098" s="9"/>
      <c r="E1098" s="9"/>
      <c r="F1098" s="9"/>
      <c r="G1098" s="9"/>
      <c r="H1098" s="529"/>
      <c r="I1098" s="530"/>
      <c r="J1098" s="529"/>
      <c r="K1098" s="530"/>
      <c r="L1098" s="529"/>
      <c r="M1098" s="650"/>
      <c r="N1098" s="562"/>
      <c r="O1098" s="563"/>
      <c r="P1098" s="765"/>
      <c r="Q1098" s="766"/>
      <c r="R1098" s="765"/>
      <c r="S1098" s="766"/>
      <c r="T1098" s="765"/>
      <c r="U1098" s="766"/>
      <c r="V1098" s="562"/>
      <c r="W1098" s="563"/>
      <c r="X1098" s="580"/>
      <c r="Y1098" s="581"/>
      <c r="Z1098" s="581"/>
      <c r="AA1098" s="581"/>
      <c r="AB1098" s="581"/>
      <c r="AC1098" s="581"/>
      <c r="AD1098" s="582"/>
      <c r="AE1098" s="16"/>
      <c r="AF1098" s="16"/>
      <c r="AG1098" s="71"/>
      <c r="AH1098" s="68"/>
    </row>
    <row r="1099" spans="4:34" ht="15.75" x14ac:dyDescent="0.25">
      <c r="D1099" s="9"/>
      <c r="E1099" s="9"/>
      <c r="F1099" s="9"/>
      <c r="G1099" s="9"/>
      <c r="H1099" s="153"/>
      <c r="I1099" s="154"/>
      <c r="J1099" s="153"/>
      <c r="K1099" s="154"/>
      <c r="L1099" s="153"/>
      <c r="M1099" s="162"/>
      <c r="N1099" s="562"/>
      <c r="O1099" s="563"/>
      <c r="P1099" s="765"/>
      <c r="Q1099" s="766"/>
      <c r="R1099" s="765"/>
      <c r="S1099" s="766"/>
      <c r="T1099" s="765"/>
      <c r="U1099" s="766"/>
      <c r="V1099" s="151"/>
      <c r="W1099" s="152"/>
      <c r="X1099" s="580"/>
      <c r="Y1099" s="581"/>
      <c r="Z1099" s="581"/>
      <c r="AA1099" s="581"/>
      <c r="AB1099" s="581"/>
      <c r="AC1099" s="581"/>
      <c r="AD1099" s="582"/>
      <c r="AE1099" s="16"/>
      <c r="AF1099" s="16"/>
      <c r="AG1099" s="71"/>
      <c r="AH1099" s="68"/>
    </row>
    <row r="1100" spans="4:34" ht="15.75" x14ac:dyDescent="0.25">
      <c r="D1100" s="9"/>
      <c r="E1100" s="9"/>
      <c r="F1100" s="9"/>
      <c r="G1100" s="9"/>
      <c r="H1100" s="529"/>
      <c r="I1100" s="530"/>
      <c r="J1100" s="529"/>
      <c r="K1100" s="530"/>
      <c r="L1100" s="529"/>
      <c r="M1100" s="530"/>
      <c r="N1100" s="562"/>
      <c r="O1100" s="767"/>
      <c r="P1100" s="768"/>
      <c r="Q1100" s="769"/>
      <c r="R1100" s="768"/>
      <c r="S1100" s="769"/>
      <c r="T1100" s="768"/>
      <c r="U1100" s="769"/>
      <c r="V1100" s="151"/>
      <c r="W1100" s="152"/>
      <c r="X1100" s="812"/>
      <c r="Y1100" s="673"/>
      <c r="Z1100" s="673"/>
      <c r="AA1100" s="673"/>
      <c r="AB1100" s="673"/>
      <c r="AC1100" s="673"/>
      <c r="AD1100" s="813"/>
      <c r="AE1100" s="16"/>
      <c r="AF1100" s="16"/>
      <c r="AG1100" s="71"/>
      <c r="AH1100" s="68"/>
    </row>
    <row r="1101" spans="4:34" ht="15.75" x14ac:dyDescent="0.25">
      <c r="D1101" s="9"/>
      <c r="E1101" s="9"/>
      <c r="F1101" s="9"/>
      <c r="G1101" s="9"/>
      <c r="H1101" s="529"/>
      <c r="I1101" s="530"/>
      <c r="J1101" s="529"/>
      <c r="K1101" s="530"/>
      <c r="L1101" s="529"/>
      <c r="M1101" s="530"/>
      <c r="N1101" s="562"/>
      <c r="O1101" s="767"/>
      <c r="P1101" s="768"/>
      <c r="Q1101" s="769"/>
      <c r="R1101" s="768"/>
      <c r="S1101" s="769"/>
      <c r="T1101" s="768"/>
      <c r="U1101" s="769"/>
      <c r="V1101" s="151"/>
      <c r="W1101" s="152"/>
      <c r="X1101" s="812"/>
      <c r="Y1101" s="673"/>
      <c r="Z1101" s="673"/>
      <c r="AA1101" s="673"/>
      <c r="AB1101" s="673"/>
      <c r="AC1101" s="673"/>
      <c r="AD1101" s="813"/>
      <c r="AE1101" s="16"/>
      <c r="AF1101" s="16"/>
      <c r="AG1101" s="71"/>
      <c r="AH1101" s="68"/>
    </row>
    <row r="1102" spans="4:34" ht="15.75" x14ac:dyDescent="0.25">
      <c r="D1102" s="9"/>
      <c r="E1102" s="9"/>
      <c r="F1102" s="9"/>
      <c r="G1102" s="9"/>
      <c r="H1102" s="529"/>
      <c r="I1102" s="530"/>
      <c r="J1102" s="529"/>
      <c r="K1102" s="530"/>
      <c r="L1102" s="529"/>
      <c r="M1102" s="530"/>
      <c r="N1102" s="562"/>
      <c r="O1102" s="767"/>
      <c r="P1102" s="768"/>
      <c r="Q1102" s="769"/>
      <c r="R1102" s="768"/>
      <c r="S1102" s="769"/>
      <c r="T1102" s="768"/>
      <c r="U1102" s="769"/>
      <c r="V1102" s="151"/>
      <c r="W1102" s="152"/>
      <c r="X1102" s="812"/>
      <c r="Y1102" s="673"/>
      <c r="Z1102" s="673"/>
      <c r="AA1102" s="673"/>
      <c r="AB1102" s="673"/>
      <c r="AC1102" s="673"/>
      <c r="AD1102" s="813"/>
      <c r="AE1102" s="16"/>
      <c r="AF1102" s="16"/>
      <c r="AH1102" s="17"/>
    </row>
    <row r="1103" spans="4:34" ht="16.5" thickBot="1" x14ac:dyDescent="0.3">
      <c r="D1103" s="9"/>
      <c r="E1103" s="9"/>
      <c r="F1103" s="9"/>
      <c r="G1103" s="9"/>
      <c r="H1103" s="685"/>
      <c r="I1103" s="686"/>
      <c r="J1103" s="685"/>
      <c r="K1103" s="686"/>
      <c r="L1103" s="685"/>
      <c r="M1103" s="686"/>
      <c r="N1103" s="685"/>
      <c r="O1103" s="686"/>
      <c r="P1103" s="685"/>
      <c r="Q1103" s="686"/>
      <c r="R1103" s="685"/>
      <c r="S1103" s="686"/>
      <c r="T1103" s="687" t="s">
        <v>29</v>
      </c>
      <c r="U1103" s="688"/>
      <c r="V1103" s="688"/>
      <c r="W1103" s="814"/>
      <c r="X1103" s="815">
        <f>SUM(X1089:AD1102)</f>
        <v>309987376.89999998</v>
      </c>
      <c r="Y1103" s="816"/>
      <c r="Z1103" s="816"/>
      <c r="AA1103" s="816"/>
      <c r="AB1103" s="816"/>
      <c r="AC1103" s="816"/>
      <c r="AD1103" s="817"/>
      <c r="AE1103" s="9"/>
      <c r="AF1103" s="818"/>
      <c r="AG1103" s="818"/>
      <c r="AH1103" s="818"/>
    </row>
    <row r="1104" spans="4:34" ht="16.5" thickBot="1" x14ac:dyDescent="0.3">
      <c r="D1104" s="164"/>
      <c r="E1104" s="9"/>
      <c r="F1104" s="9"/>
      <c r="G1104" s="9"/>
      <c r="H1104" s="9"/>
      <c r="I1104" s="799"/>
      <c r="J1104" s="799"/>
      <c r="K1104" s="799"/>
      <c r="L1104" s="799"/>
      <c r="M1104" s="799"/>
      <c r="N1104" s="799"/>
      <c r="O1104" s="799"/>
      <c r="P1104" s="799"/>
      <c r="Q1104" s="799"/>
      <c r="R1104" s="799"/>
      <c r="S1104" s="799"/>
      <c r="T1104" s="799"/>
      <c r="U1104" s="799"/>
      <c r="V1104" s="799"/>
      <c r="W1104" s="799"/>
      <c r="X1104" s="799"/>
      <c r="Y1104" s="819"/>
      <c r="Z1104" s="819"/>
      <c r="AA1104" s="819"/>
      <c r="AB1104" s="819"/>
      <c r="AC1104" s="819"/>
      <c r="AD1104" s="819"/>
      <c r="AE1104" s="819"/>
      <c r="AF1104" s="16"/>
      <c r="AG1104" s="16"/>
      <c r="AH1104" s="17"/>
    </row>
    <row r="1105" spans="4:34" ht="16.5" thickBot="1" x14ac:dyDescent="0.3">
      <c r="D1105" s="164"/>
      <c r="E1105" s="9"/>
      <c r="F1105" s="9"/>
      <c r="G1105" s="9"/>
      <c r="H1105" s="689" t="s">
        <v>30</v>
      </c>
      <c r="I1105" s="690"/>
      <c r="J1105" s="690"/>
      <c r="K1105" s="690"/>
      <c r="L1105" s="690"/>
      <c r="M1105" s="690"/>
      <c r="N1105" s="690"/>
      <c r="O1105" s="690"/>
      <c r="P1105" s="690"/>
      <c r="Q1105" s="690"/>
      <c r="R1105" s="690"/>
      <c r="S1105" s="691"/>
      <c r="T1105" s="43"/>
      <c r="U1105" s="544" t="s">
        <v>31</v>
      </c>
      <c r="V1105" s="545"/>
      <c r="W1105" s="545"/>
      <c r="X1105" s="545"/>
      <c r="Y1105" s="545"/>
      <c r="Z1105" s="545"/>
      <c r="AA1105" s="545"/>
      <c r="AB1105" s="545"/>
      <c r="AC1105" s="545"/>
      <c r="AD1105" s="545"/>
      <c r="AE1105" s="545"/>
      <c r="AF1105" s="546"/>
      <c r="AG1105" s="16"/>
    </row>
    <row r="1106" spans="4:34" x14ac:dyDescent="0.25">
      <c r="D1106" s="164"/>
      <c r="E1106" s="9"/>
      <c r="F1106" s="9"/>
      <c r="G1106" s="9"/>
      <c r="H1106" s="547"/>
      <c r="I1106" s="548"/>
      <c r="J1106" s="548"/>
      <c r="K1106" s="548"/>
      <c r="L1106" s="548"/>
      <c r="M1106" s="548"/>
      <c r="N1106" s="548"/>
      <c r="O1106" s="548"/>
      <c r="P1106" s="548"/>
      <c r="Q1106" s="548"/>
      <c r="R1106" s="548"/>
      <c r="S1106" s="549"/>
      <c r="T1106" s="9"/>
      <c r="U1106" s="795"/>
      <c r="V1106" s="796"/>
      <c r="W1106" s="796"/>
      <c r="X1106" s="796"/>
      <c r="Y1106" s="796"/>
      <c r="Z1106" s="796"/>
      <c r="AA1106" s="796"/>
      <c r="AB1106" s="796"/>
      <c r="AC1106" s="796"/>
      <c r="AD1106" s="796"/>
      <c r="AE1106" s="796"/>
      <c r="AF1106" s="797"/>
      <c r="AG1106" s="16"/>
    </row>
    <row r="1107" spans="4:34" x14ac:dyDescent="0.25">
      <c r="D1107" s="164"/>
      <c r="E1107" s="9"/>
      <c r="F1107" s="9"/>
      <c r="G1107" s="9"/>
      <c r="H1107" s="550"/>
      <c r="I1107" s="551"/>
      <c r="J1107" s="551"/>
      <c r="K1107" s="551"/>
      <c r="L1107" s="551"/>
      <c r="M1107" s="551"/>
      <c r="N1107" s="551"/>
      <c r="O1107" s="551"/>
      <c r="P1107" s="551"/>
      <c r="Q1107" s="551"/>
      <c r="R1107" s="551"/>
      <c r="S1107" s="552"/>
      <c r="T1107" s="9"/>
      <c r="U1107" s="798"/>
      <c r="V1107" s="799"/>
      <c r="W1107" s="799"/>
      <c r="X1107" s="799"/>
      <c r="Y1107" s="799"/>
      <c r="Z1107" s="799"/>
      <c r="AA1107" s="799"/>
      <c r="AB1107" s="799"/>
      <c r="AC1107" s="799"/>
      <c r="AD1107" s="799"/>
      <c r="AE1107" s="799"/>
      <c r="AF1107" s="800"/>
      <c r="AG1107" s="16"/>
    </row>
    <row r="1108" spans="4:34" ht="15.75" thickBot="1" x14ac:dyDescent="0.3">
      <c r="D1108" s="164"/>
      <c r="E1108" s="9"/>
      <c r="F1108" s="9"/>
      <c r="G1108" s="9"/>
      <c r="H1108" s="553"/>
      <c r="I1108" s="554"/>
      <c r="J1108" s="554"/>
      <c r="K1108" s="554"/>
      <c r="L1108" s="554"/>
      <c r="M1108" s="554"/>
      <c r="N1108" s="554"/>
      <c r="O1108" s="554"/>
      <c r="P1108" s="554"/>
      <c r="Q1108" s="554"/>
      <c r="R1108" s="554"/>
      <c r="S1108" s="555"/>
      <c r="T1108" s="9"/>
      <c r="U1108" s="801"/>
      <c r="V1108" s="802"/>
      <c r="W1108" s="802"/>
      <c r="X1108" s="802"/>
      <c r="Y1108" s="802"/>
      <c r="Z1108" s="802"/>
      <c r="AA1108" s="802"/>
      <c r="AB1108" s="802"/>
      <c r="AC1108" s="802"/>
      <c r="AD1108" s="802"/>
      <c r="AE1108" s="802"/>
      <c r="AF1108" s="803"/>
      <c r="AG1108" s="16"/>
    </row>
    <row r="1109" spans="4:34" ht="16.5" thickBot="1" x14ac:dyDescent="0.3">
      <c r="D1109" s="164"/>
      <c r="E1109" s="9"/>
      <c r="F1109" s="9"/>
      <c r="G1109" s="9"/>
      <c r="H1109" s="517" t="s">
        <v>32</v>
      </c>
      <c r="I1109" s="518"/>
      <c r="J1109" s="518"/>
      <c r="K1109" s="804">
        <v>44183</v>
      </c>
      <c r="L1109" s="805"/>
      <c r="M1109" s="805"/>
      <c r="N1109" s="805"/>
      <c r="O1109" s="805"/>
      <c r="P1109" s="805"/>
      <c r="Q1109" s="805"/>
      <c r="R1109" s="805"/>
      <c r="S1109" s="806"/>
      <c r="T1109" s="9"/>
      <c r="U1109" s="807" t="s">
        <v>32</v>
      </c>
      <c r="V1109" s="808"/>
      <c r="W1109" s="808"/>
      <c r="X1109" s="809"/>
      <c r="Y1109" s="810"/>
      <c r="Z1109" s="810"/>
      <c r="AA1109" s="810"/>
      <c r="AB1109" s="810"/>
      <c r="AC1109" s="810"/>
      <c r="AD1109" s="810"/>
      <c r="AE1109" s="810"/>
      <c r="AF1109" s="811"/>
      <c r="AG1109" s="16"/>
    </row>
    <row r="1110" spans="4:34" ht="15.75" customHeight="1" thickBot="1" x14ac:dyDescent="0.3">
      <c r="D1110" s="164"/>
      <c r="E1110" s="9"/>
      <c r="F1110" s="9"/>
      <c r="G1110" s="9"/>
      <c r="H1110" s="523" t="s">
        <v>33</v>
      </c>
      <c r="I1110" s="524"/>
      <c r="J1110" s="524"/>
      <c r="K1110" s="524"/>
      <c r="L1110" s="524"/>
      <c r="M1110" s="524"/>
      <c r="N1110" s="524"/>
      <c r="O1110" s="524"/>
      <c r="P1110" s="524"/>
      <c r="Q1110" s="524"/>
      <c r="R1110" s="524"/>
      <c r="S1110" s="525"/>
      <c r="T1110" s="22"/>
      <c r="U1110" s="523" t="s">
        <v>34</v>
      </c>
      <c r="V1110" s="524"/>
      <c r="W1110" s="524"/>
      <c r="X1110" s="524"/>
      <c r="Y1110" s="524"/>
      <c r="Z1110" s="524"/>
      <c r="AA1110" s="524"/>
      <c r="AB1110" s="524"/>
      <c r="AC1110" s="524"/>
      <c r="AD1110" s="524"/>
      <c r="AE1110" s="524"/>
      <c r="AF1110" s="525"/>
      <c r="AG1110" s="16"/>
    </row>
    <row r="1111" spans="4:34" x14ac:dyDescent="0.25">
      <c r="D1111" s="164"/>
      <c r="E1111" s="9"/>
      <c r="F1111" s="9"/>
      <c r="G1111" s="9"/>
      <c r="H1111" s="547"/>
      <c r="I1111" s="548"/>
      <c r="J1111" s="548"/>
      <c r="K1111" s="548"/>
      <c r="L1111" s="548"/>
      <c r="M1111" s="548"/>
      <c r="N1111" s="548"/>
      <c r="O1111" s="548"/>
      <c r="P1111" s="548"/>
      <c r="Q1111" s="548"/>
      <c r="R1111" s="548"/>
      <c r="S1111" s="549"/>
      <c r="T1111" s="149"/>
      <c r="U1111" s="547"/>
      <c r="V1111" s="548"/>
      <c r="W1111" s="548"/>
      <c r="X1111" s="548"/>
      <c r="Y1111" s="548"/>
      <c r="Z1111" s="548"/>
      <c r="AA1111" s="548"/>
      <c r="AB1111" s="548"/>
      <c r="AC1111" s="548"/>
      <c r="AD1111" s="548"/>
      <c r="AE1111" s="548"/>
      <c r="AF1111" s="549"/>
      <c r="AG1111" s="16"/>
    </row>
    <row r="1112" spans="4:34" x14ac:dyDescent="0.25">
      <c r="D1112" s="164"/>
      <c r="E1112" s="164"/>
      <c r="F1112" s="164"/>
      <c r="G1112" s="164"/>
      <c r="H1112" s="550"/>
      <c r="I1112" s="551"/>
      <c r="J1112" s="551"/>
      <c r="K1112" s="551"/>
      <c r="L1112" s="551"/>
      <c r="M1112" s="551"/>
      <c r="N1112" s="551"/>
      <c r="O1112" s="551"/>
      <c r="P1112" s="551"/>
      <c r="Q1112" s="551"/>
      <c r="R1112" s="551"/>
      <c r="S1112" s="552"/>
      <c r="T1112" s="149"/>
      <c r="U1112" s="550"/>
      <c r="V1112" s="551"/>
      <c r="W1112" s="551"/>
      <c r="X1112" s="551"/>
      <c r="Y1112" s="551"/>
      <c r="Z1112" s="551"/>
      <c r="AA1112" s="551"/>
      <c r="AB1112" s="551"/>
      <c r="AC1112" s="551"/>
      <c r="AD1112" s="551"/>
      <c r="AE1112" s="551"/>
      <c r="AF1112" s="552"/>
      <c r="AG1112" s="15"/>
    </row>
    <row r="1113" spans="4:34" ht="15.75" thickBot="1" x14ac:dyDescent="0.3">
      <c r="D1113" s="44"/>
      <c r="E1113" s="164"/>
      <c r="F1113" s="164"/>
      <c r="G1113" s="164"/>
      <c r="H1113" s="553"/>
      <c r="I1113" s="554"/>
      <c r="J1113" s="554"/>
      <c r="K1113" s="554"/>
      <c r="L1113" s="554"/>
      <c r="M1113" s="554"/>
      <c r="N1113" s="554"/>
      <c r="O1113" s="554"/>
      <c r="P1113" s="554"/>
      <c r="Q1113" s="554"/>
      <c r="R1113" s="554"/>
      <c r="S1113" s="555"/>
      <c r="T1113" s="149"/>
      <c r="U1113" s="553"/>
      <c r="V1113" s="554"/>
      <c r="W1113" s="554"/>
      <c r="X1113" s="554"/>
      <c r="Y1113" s="554"/>
      <c r="Z1113" s="554"/>
      <c r="AA1113" s="554"/>
      <c r="AB1113" s="554"/>
      <c r="AC1113" s="554"/>
      <c r="AD1113" s="554"/>
      <c r="AE1113" s="554"/>
      <c r="AF1113" s="555"/>
      <c r="AG1113" s="15"/>
    </row>
    <row r="1114" spans="4:34" ht="15.75" thickBot="1" x14ac:dyDescent="0.3">
      <c r="D1114" s="155"/>
      <c r="E1114" s="164"/>
      <c r="F1114" s="164"/>
      <c r="G1114" s="164"/>
      <c r="H1114" s="517" t="s">
        <v>32</v>
      </c>
      <c r="I1114" s="518"/>
      <c r="J1114" s="576"/>
      <c r="K1114" s="27"/>
      <c r="L1114" s="28"/>
      <c r="M1114" s="28"/>
      <c r="N1114" s="28"/>
      <c r="O1114" s="28"/>
      <c r="P1114" s="28"/>
      <c r="Q1114" s="28"/>
      <c r="R1114" s="28"/>
      <c r="S1114" s="45"/>
      <c r="T1114" s="149"/>
      <c r="U1114" s="517" t="s">
        <v>32</v>
      </c>
      <c r="V1114" s="518"/>
      <c r="W1114" s="576"/>
      <c r="X1114" s="27"/>
      <c r="Y1114" s="28"/>
      <c r="Z1114" s="28"/>
      <c r="AA1114" s="28"/>
      <c r="AB1114" s="28"/>
      <c r="AC1114" s="28"/>
      <c r="AD1114" s="28"/>
      <c r="AE1114" s="28"/>
      <c r="AF1114" s="45"/>
      <c r="AG1114" s="15"/>
    </row>
    <row r="1115" spans="4:34" x14ac:dyDescent="0.25">
      <c r="D1115" s="155"/>
      <c r="E1115" s="164"/>
      <c r="F1115" s="164"/>
      <c r="G1115" s="164"/>
      <c r="H1115" s="149"/>
      <c r="I1115" s="149"/>
      <c r="J1115" s="149"/>
      <c r="K1115" s="164"/>
      <c r="L1115" s="164"/>
      <c r="M1115" s="164"/>
      <c r="N1115" s="164"/>
      <c r="O1115" s="164"/>
      <c r="P1115" s="164"/>
      <c r="Q1115" s="164"/>
      <c r="R1115" s="164"/>
      <c r="S1115" s="164"/>
      <c r="T1115" s="149"/>
      <c r="U1115" s="149"/>
      <c r="V1115" s="149"/>
      <c r="W1115" s="149"/>
      <c r="X1115" s="164"/>
      <c r="Y1115" s="164"/>
      <c r="Z1115" s="164"/>
      <c r="AA1115" s="164"/>
      <c r="AB1115" s="164"/>
      <c r="AC1115" s="164"/>
      <c r="AD1115" s="164"/>
      <c r="AE1115" s="164"/>
      <c r="AF1115" s="164"/>
      <c r="AG1115" s="15"/>
    </row>
    <row r="1116" spans="4:34" x14ac:dyDescent="0.25">
      <c r="D1116" s="820" t="s">
        <v>36</v>
      </c>
      <c r="E1116" s="820"/>
      <c r="F1116" s="820"/>
      <c r="G1116" s="820"/>
      <c r="H1116" s="820"/>
      <c r="I1116" s="820"/>
      <c r="J1116" s="820"/>
      <c r="K1116" s="820"/>
      <c r="L1116" s="820"/>
      <c r="M1116" s="820"/>
      <c r="N1116" s="44"/>
      <c r="O1116" s="44"/>
      <c r="P1116" s="44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68"/>
    </row>
    <row r="1117" spans="4:34" x14ac:dyDescent="0.25">
      <c r="D1117" s="620" t="s">
        <v>0</v>
      </c>
      <c r="E1117" s="620"/>
      <c r="F1117" s="620"/>
      <c r="G1117" s="620"/>
      <c r="H1117" s="620"/>
      <c r="I1117" s="620"/>
      <c r="J1117" s="620"/>
      <c r="K1117" s="620"/>
      <c r="L1117" s="620"/>
      <c r="M1117" s="620"/>
      <c r="N1117" s="29"/>
      <c r="O1117" s="10"/>
      <c r="P1117" s="156"/>
      <c r="Q1117" s="156"/>
      <c r="R1117" s="156"/>
      <c r="S1117" s="156"/>
      <c r="T1117" s="156"/>
      <c r="U1117" s="156"/>
      <c r="V1117" s="156"/>
      <c r="W1117" s="9"/>
      <c r="X1117" s="9"/>
      <c r="Y1117" s="164"/>
      <c r="Z1117" s="9"/>
      <c r="AA1117" s="9"/>
      <c r="AB1117" s="9"/>
      <c r="AC1117" s="9"/>
      <c r="AD1117" s="9"/>
      <c r="AE1117" s="9"/>
      <c r="AF1117" s="9"/>
      <c r="AH1117" s="17"/>
    </row>
    <row r="1118" spans="4:34" x14ac:dyDescent="0.25">
      <c r="D1118" s="620" t="s">
        <v>1</v>
      </c>
      <c r="E1118" s="620"/>
      <c r="F1118" s="620"/>
      <c r="G1118" s="620"/>
      <c r="H1118" s="620"/>
      <c r="I1118" s="620"/>
      <c r="J1118" s="620"/>
      <c r="K1118" s="620"/>
      <c r="L1118" s="620"/>
      <c r="M1118" s="620"/>
      <c r="N1118" s="29"/>
      <c r="O1118" s="10"/>
      <c r="P1118" s="11"/>
      <c r="Q1118" s="11"/>
      <c r="R1118" s="164"/>
      <c r="S1118" s="149"/>
      <c r="T1118" s="149"/>
      <c r="U1118" s="149"/>
      <c r="V1118" s="583" t="s">
        <v>2</v>
      </c>
      <c r="W1118" s="583"/>
      <c r="X1118" s="583"/>
      <c r="Y1118" s="12" t="s">
        <v>37</v>
      </c>
      <c r="Z1118" s="161" t="s">
        <v>46</v>
      </c>
      <c r="AA1118" s="621" t="s">
        <v>158</v>
      </c>
      <c r="AB1118" s="621"/>
      <c r="AC1118" s="621"/>
      <c r="AD1118" s="161" t="s">
        <v>3</v>
      </c>
      <c r="AE1118" s="622" t="s">
        <v>82</v>
      </c>
      <c r="AF1118" s="622"/>
      <c r="AH1118" s="17"/>
    </row>
    <row r="1119" spans="4:34" x14ac:dyDescent="0.25">
      <c r="D1119" s="620" t="s">
        <v>4</v>
      </c>
      <c r="E1119" s="620"/>
      <c r="F1119" s="620"/>
      <c r="G1119" s="620"/>
      <c r="H1119" s="620"/>
      <c r="I1119" s="620"/>
      <c r="J1119" s="620"/>
      <c r="K1119" s="620"/>
      <c r="L1119" s="620"/>
      <c r="M1119" s="620"/>
      <c r="N1119" s="29"/>
      <c r="O1119" s="10"/>
      <c r="P1119" s="156"/>
      <c r="Q1119" s="161"/>
      <c r="R1119" s="161"/>
      <c r="S1119" s="161"/>
      <c r="T1119" s="161"/>
      <c r="U1119" s="161"/>
      <c r="V1119" s="161"/>
      <c r="W1119" s="161"/>
      <c r="X1119" s="161"/>
      <c r="Y1119" s="149"/>
      <c r="Z1119" s="161"/>
      <c r="AA1119" s="9"/>
      <c r="AB1119" s="9"/>
      <c r="AC1119" s="9"/>
      <c r="AD1119" s="9"/>
      <c r="AE1119" s="9"/>
      <c r="AF1119" s="9"/>
      <c r="AH1119" s="17"/>
    </row>
    <row r="1120" spans="4:34" ht="15.75" x14ac:dyDescent="0.25">
      <c r="D1120" s="623" t="s">
        <v>5</v>
      </c>
      <c r="E1120" s="623"/>
      <c r="F1120" s="623"/>
      <c r="G1120" s="623"/>
      <c r="H1120" s="623"/>
      <c r="I1120" s="623"/>
      <c r="J1120" s="623"/>
      <c r="K1120" s="623"/>
      <c r="L1120" s="623"/>
      <c r="M1120" s="623"/>
      <c r="N1120" s="623"/>
      <c r="O1120" s="10"/>
      <c r="P1120" s="156"/>
      <c r="Q1120" s="156"/>
      <c r="R1120" s="156"/>
      <c r="S1120" s="156"/>
      <c r="T1120" s="156"/>
      <c r="U1120" s="156"/>
      <c r="V1120" s="156"/>
      <c r="W1120" s="9"/>
      <c r="X1120" s="9"/>
      <c r="Y1120" s="164"/>
      <c r="Z1120" s="9"/>
      <c r="AA1120" s="9"/>
      <c r="AB1120" s="9"/>
      <c r="AC1120" s="9"/>
      <c r="AD1120" s="9"/>
      <c r="AE1120" s="9"/>
      <c r="AF1120" s="9"/>
      <c r="AH1120" s="17"/>
    </row>
    <row r="1121" spans="4:34" ht="18" x14ac:dyDescent="0.25">
      <c r="D1121" s="633"/>
      <c r="E1121" s="633"/>
      <c r="F1121" s="633"/>
      <c r="G1121" s="633"/>
      <c r="H1121" s="633"/>
      <c r="I1121" s="633"/>
      <c r="J1121" s="633"/>
      <c r="K1121" s="633"/>
      <c r="L1121" s="633"/>
      <c r="M1121" s="633"/>
      <c r="N1121" s="633"/>
      <c r="O1121" s="624" t="s">
        <v>6</v>
      </c>
      <c r="P1121" s="624"/>
      <c r="Q1121" s="624"/>
      <c r="R1121" s="624"/>
      <c r="S1121" s="624"/>
      <c r="T1121" s="624"/>
      <c r="U1121" s="624"/>
      <c r="V1121" s="624"/>
      <c r="W1121" s="624"/>
      <c r="X1121" s="624"/>
      <c r="Y1121" s="625" t="s">
        <v>186</v>
      </c>
      <c r="Z1121" s="625"/>
      <c r="AA1121" s="625"/>
      <c r="AB1121" s="13"/>
      <c r="AC1121" s="13"/>
      <c r="AD1121" s="13"/>
      <c r="AE1121" s="13"/>
      <c r="AF1121" s="13"/>
      <c r="AH1121" s="17"/>
    </row>
    <row r="1122" spans="4:34" x14ac:dyDescent="0.25">
      <c r="D1122" s="612"/>
      <c r="E1122" s="612"/>
      <c r="F1122" s="612"/>
      <c r="G1122" s="612"/>
      <c r="H1122" s="612"/>
      <c r="I1122" s="612"/>
      <c r="J1122" s="612"/>
      <c r="K1122" s="612"/>
      <c r="L1122" s="612"/>
      <c r="M1122" s="612"/>
      <c r="N1122" s="612"/>
      <c r="O1122" s="14"/>
      <c r="P1122" s="14"/>
      <c r="Q1122" s="149"/>
      <c r="R1122" s="149"/>
      <c r="S1122" s="159"/>
      <c r="T1122" s="11"/>
      <c r="U1122" s="11"/>
      <c r="V1122" s="9"/>
      <c r="W1122" s="9"/>
      <c r="X1122" s="9"/>
      <c r="Y1122" s="164"/>
      <c r="Z1122" s="9"/>
      <c r="AA1122" s="9"/>
      <c r="AB1122" s="9"/>
      <c r="AC1122" s="9"/>
      <c r="AD1122" s="9"/>
      <c r="AE1122" s="9"/>
      <c r="AF1122" s="9"/>
      <c r="AH1122" s="17"/>
    </row>
    <row r="1123" spans="4:34" ht="15.75" x14ac:dyDescent="0.25"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23"/>
      <c r="U1123" s="23"/>
      <c r="V1123" s="613" t="s">
        <v>7</v>
      </c>
      <c r="W1123" s="613"/>
      <c r="X1123" s="613"/>
      <c r="Y1123" s="613"/>
      <c r="Z1123" s="613"/>
      <c r="AA1123" s="614">
        <f>+X1152</f>
        <v>103263185.90000001</v>
      </c>
      <c r="AB1123" s="614"/>
      <c r="AC1123" s="614"/>
      <c r="AD1123" s="614"/>
      <c r="AE1123" s="614"/>
      <c r="AF1123" s="614"/>
      <c r="AH1123" s="17"/>
    </row>
    <row r="1124" spans="4:34" x14ac:dyDescent="0.25">
      <c r="D1124" s="615" t="s">
        <v>8</v>
      </c>
      <c r="E1124" s="615"/>
      <c r="F1124" s="615"/>
      <c r="G1124" s="615"/>
      <c r="H1124" s="615"/>
      <c r="I1124" s="616" t="s">
        <v>9</v>
      </c>
      <c r="J1124" s="616"/>
      <c r="K1124" s="616"/>
      <c r="L1124" s="616"/>
      <c r="M1124" s="616"/>
      <c r="N1124" s="616"/>
      <c r="O1124" s="616"/>
      <c r="P1124" s="616"/>
      <c r="Q1124" s="616"/>
      <c r="R1124" s="161"/>
      <c r="S1124" s="161"/>
      <c r="T1124" s="161"/>
      <c r="U1124" s="161"/>
      <c r="V1124" s="9"/>
      <c r="W1124" s="9"/>
      <c r="X1124" s="9"/>
      <c r="Y1124" s="164"/>
      <c r="Z1124" s="164"/>
      <c r="AA1124" s="164"/>
      <c r="AB1124" s="9"/>
      <c r="AC1124" s="9"/>
      <c r="AD1124" s="9"/>
      <c r="AE1124" s="9"/>
      <c r="AF1124" s="9"/>
      <c r="AH1124" s="17"/>
    </row>
    <row r="1125" spans="4:34" ht="18" x14ac:dyDescent="0.25">
      <c r="D1125" s="617" t="s">
        <v>10</v>
      </c>
      <c r="E1125" s="617"/>
      <c r="F1125" s="617"/>
      <c r="G1125" s="617"/>
      <c r="H1125" s="617"/>
      <c r="I1125" s="617"/>
      <c r="J1125" s="617"/>
      <c r="K1125" s="662" t="s">
        <v>188</v>
      </c>
      <c r="L1125" s="662"/>
      <c r="M1125" s="662"/>
      <c r="N1125" s="662"/>
      <c r="O1125" s="662"/>
      <c r="P1125" s="662"/>
      <c r="Q1125" s="662"/>
      <c r="R1125" s="662"/>
      <c r="S1125" s="662"/>
      <c r="T1125" s="662"/>
      <c r="U1125" s="662"/>
      <c r="V1125" s="662"/>
      <c r="W1125" s="662"/>
      <c r="X1125" s="662"/>
      <c r="Y1125" s="551" t="s">
        <v>11</v>
      </c>
      <c r="Z1125" s="551"/>
      <c r="AA1125" s="551"/>
      <c r="AB1125" s="551"/>
      <c r="AC1125" s="619">
        <v>9171356</v>
      </c>
      <c r="AD1125" s="619"/>
      <c r="AE1125" s="619"/>
      <c r="AF1125" s="619"/>
      <c r="AH1125" s="17"/>
    </row>
    <row r="1126" spans="4:34" x14ac:dyDescent="0.25">
      <c r="D1126" s="157"/>
      <c r="E1126" s="617" t="s">
        <v>12</v>
      </c>
      <c r="F1126" s="617"/>
      <c r="G1126" s="617"/>
      <c r="H1126" s="617"/>
      <c r="I1126" s="617"/>
      <c r="J1126" s="149"/>
      <c r="K1126" s="149"/>
      <c r="L1126" s="149"/>
      <c r="M1126" s="149"/>
      <c r="N1126" s="149"/>
      <c r="O1126" s="149"/>
      <c r="P1126" s="149"/>
      <c r="Q1126" s="149"/>
      <c r="R1126" s="149"/>
      <c r="S1126" s="149"/>
      <c r="T1126" s="149"/>
      <c r="U1126" s="149"/>
      <c r="V1126" s="149"/>
      <c r="W1126" s="149"/>
      <c r="X1126" s="149"/>
      <c r="Y1126" s="149"/>
      <c r="Z1126" s="149"/>
      <c r="AA1126" s="149"/>
      <c r="AB1126" s="149"/>
      <c r="AC1126" s="158"/>
      <c r="AD1126" s="158"/>
      <c r="AE1126" s="158"/>
      <c r="AF1126" s="158"/>
      <c r="AH1126" s="17"/>
    </row>
    <row r="1127" spans="4:34" ht="24.75" customHeight="1" x14ac:dyDescent="0.25">
      <c r="D1127" s="583" t="s">
        <v>13</v>
      </c>
      <c r="E1127" s="583"/>
      <c r="F1127" s="583"/>
      <c r="G1127" s="583"/>
      <c r="H1127" s="583"/>
      <c r="I1127" s="824" t="s">
        <v>258</v>
      </c>
      <c r="J1127" s="824"/>
      <c r="K1127" s="824"/>
      <c r="L1127" s="824"/>
      <c r="M1127" s="824"/>
      <c r="N1127" s="824"/>
      <c r="O1127" s="824"/>
      <c r="P1127" s="824"/>
      <c r="Q1127" s="824"/>
      <c r="R1127" s="824"/>
      <c r="S1127" s="824"/>
      <c r="T1127" s="824"/>
      <c r="U1127" s="824"/>
      <c r="V1127" s="824"/>
      <c r="W1127" s="824"/>
      <c r="X1127" s="824"/>
      <c r="Y1127" s="824"/>
      <c r="Z1127" s="824"/>
      <c r="AA1127" s="824"/>
      <c r="AB1127" s="824"/>
      <c r="AC1127" s="824"/>
      <c r="AD1127" s="824"/>
      <c r="AE1127" s="824"/>
      <c r="AF1127" s="824"/>
      <c r="AG1127" s="824"/>
      <c r="AH1127" s="17"/>
    </row>
    <row r="1128" spans="4:34" x14ac:dyDescent="0.25">
      <c r="D1128" s="551" t="s">
        <v>14</v>
      </c>
      <c r="E1128" s="551"/>
      <c r="F1128" s="551"/>
      <c r="G1128" s="551"/>
      <c r="H1128" s="551"/>
      <c r="I1128" s="825" t="s">
        <v>187</v>
      </c>
      <c r="J1128" s="825"/>
      <c r="K1128" s="825"/>
      <c r="L1128" s="825"/>
      <c r="M1128" s="825"/>
      <c r="N1128" s="825"/>
      <c r="O1128" s="825"/>
      <c r="P1128" s="825"/>
      <c r="Q1128" s="825"/>
      <c r="R1128" s="825"/>
      <c r="S1128" s="825"/>
      <c r="T1128" s="825"/>
      <c r="U1128" s="825"/>
      <c r="V1128" s="825"/>
      <c r="W1128" s="825"/>
      <c r="X1128" s="825"/>
      <c r="Y1128" s="825"/>
      <c r="Z1128" s="825"/>
      <c r="AA1128" s="825"/>
      <c r="AB1128" s="825"/>
      <c r="AC1128" s="825"/>
      <c r="AD1128" s="825"/>
      <c r="AE1128" s="825"/>
      <c r="AF1128" s="825"/>
      <c r="AH1128" s="17"/>
    </row>
    <row r="1129" spans="4:34" x14ac:dyDescent="0.25">
      <c r="D1129" s="157"/>
      <c r="E1129" s="149"/>
      <c r="F1129" s="149"/>
      <c r="G1129" s="149"/>
      <c r="H1129" s="149"/>
      <c r="I1129" s="825"/>
      <c r="J1129" s="825"/>
      <c r="K1129" s="825"/>
      <c r="L1129" s="825"/>
      <c r="M1129" s="825"/>
      <c r="N1129" s="825"/>
      <c r="O1129" s="825"/>
      <c r="P1129" s="825"/>
      <c r="Q1129" s="825"/>
      <c r="R1129" s="825"/>
      <c r="S1129" s="825"/>
      <c r="T1129" s="825"/>
      <c r="U1129" s="825"/>
      <c r="V1129" s="825"/>
      <c r="W1129" s="825"/>
      <c r="X1129" s="825"/>
      <c r="Y1129" s="825"/>
      <c r="Z1129" s="825"/>
      <c r="AA1129" s="825"/>
      <c r="AB1129" s="825"/>
      <c r="AC1129" s="825"/>
      <c r="AD1129" s="825"/>
      <c r="AE1129" s="825"/>
      <c r="AF1129" s="825"/>
      <c r="AH1129" s="17"/>
    </row>
    <row r="1130" spans="4:34" ht="15.75" x14ac:dyDescent="0.25">
      <c r="D1130" s="156"/>
      <c r="E1130" s="156"/>
      <c r="F1130" s="156"/>
      <c r="G1130" s="156"/>
      <c r="H1130" s="156"/>
      <c r="I1130" s="156"/>
      <c r="J1130" s="156"/>
      <c r="K1130" s="156"/>
      <c r="L1130" s="574"/>
      <c r="M1130" s="574"/>
      <c r="N1130" s="574"/>
      <c r="O1130" s="574"/>
      <c r="P1130" s="574"/>
      <c r="Q1130" s="574"/>
      <c r="R1130" s="574"/>
      <c r="S1130" s="574"/>
      <c r="T1130" s="574"/>
      <c r="U1130" s="574"/>
      <c r="V1130" s="574"/>
      <c r="W1130" s="574"/>
      <c r="X1130" s="574"/>
      <c r="Y1130" s="574"/>
      <c r="Z1130" s="160"/>
      <c r="AA1130" s="575"/>
      <c r="AB1130" s="575"/>
      <c r="AC1130" s="575"/>
      <c r="AD1130" s="575"/>
      <c r="AE1130" s="575"/>
      <c r="AF1130" s="575"/>
      <c r="AH1130" s="17"/>
    </row>
    <row r="1131" spans="4:34" ht="15.75" x14ac:dyDescent="0.25">
      <c r="D1131" s="586" t="s">
        <v>15</v>
      </c>
      <c r="E1131" s="586"/>
      <c r="F1131" s="586"/>
      <c r="G1131" s="586"/>
      <c r="H1131" s="586"/>
      <c r="I1131" s="586"/>
      <c r="J1131" s="586"/>
      <c r="K1131" s="586"/>
      <c r="L1131" s="586"/>
      <c r="M1131" s="586"/>
      <c r="N1131" s="586"/>
      <c r="O1131" s="586"/>
      <c r="P1131" s="586"/>
      <c r="Q1131" s="586"/>
      <c r="R1131" s="586"/>
      <c r="S1131" s="586"/>
      <c r="T1131" s="586"/>
      <c r="U1131" s="586"/>
      <c r="V1131" s="586"/>
      <c r="W1131" s="586"/>
      <c r="X1131" s="586"/>
      <c r="Y1131" s="586"/>
      <c r="Z1131" s="586"/>
      <c r="AA1131" s="586"/>
      <c r="AB1131" s="586"/>
      <c r="AC1131" s="586"/>
      <c r="AD1131" s="586"/>
      <c r="AE1131" s="586"/>
      <c r="AF1131" s="586"/>
      <c r="AH1131" s="17"/>
    </row>
    <row r="1132" spans="4:34" x14ac:dyDescent="0.25">
      <c r="D1132" s="9"/>
      <c r="E1132" s="587" t="s">
        <v>50</v>
      </c>
      <c r="F1132" s="587"/>
      <c r="G1132" s="587"/>
      <c r="H1132" s="588" t="s">
        <v>51</v>
      </c>
      <c r="I1132" s="588"/>
      <c r="J1132" s="588"/>
      <c r="K1132" s="587" t="s">
        <v>52</v>
      </c>
      <c r="L1132" s="587"/>
      <c r="M1132" s="587"/>
      <c r="N1132" s="587" t="s">
        <v>53</v>
      </c>
      <c r="O1132" s="587"/>
      <c r="P1132" s="587"/>
      <c r="Q1132" s="589"/>
      <c r="R1132" s="589"/>
      <c r="S1132" s="589"/>
      <c r="T1132" s="589"/>
      <c r="U1132" s="161"/>
      <c r="V1132" s="590"/>
      <c r="W1132" s="590"/>
      <c r="X1132" s="590"/>
      <c r="Y1132" s="149"/>
      <c r="Z1132" s="149"/>
      <c r="AA1132" s="591" t="s">
        <v>17</v>
      </c>
      <c r="AB1132" s="591"/>
      <c r="AC1132" s="591"/>
      <c r="AD1132" s="591"/>
      <c r="AE1132" s="591"/>
      <c r="AF1132" s="591"/>
      <c r="AH1132" s="17"/>
    </row>
    <row r="1133" spans="4:34" x14ac:dyDescent="0.25">
      <c r="D1133" s="164"/>
      <c r="E1133" s="629"/>
      <c r="F1133" s="630"/>
      <c r="G1133" s="631"/>
      <c r="H1133" s="629"/>
      <c r="I1133" s="630"/>
      <c r="J1133" s="631"/>
      <c r="K1133" s="629"/>
      <c r="L1133" s="630"/>
      <c r="M1133" s="631"/>
      <c r="N1133" s="629"/>
      <c r="O1133" s="630"/>
      <c r="P1133" s="631"/>
      <c r="Q1133" s="592"/>
      <c r="R1133" s="593"/>
      <c r="S1133" s="593"/>
      <c r="T1133" s="594"/>
      <c r="U1133" s="100"/>
      <c r="V1133" s="595"/>
      <c r="W1133" s="596"/>
      <c r="X1133" s="597"/>
      <c r="Y1133" s="163"/>
      <c r="Z1133" s="15"/>
      <c r="AA1133" s="592">
        <f>E1133+H1133+K1133+N1133</f>
        <v>0</v>
      </c>
      <c r="AB1133" s="593"/>
      <c r="AC1133" s="593"/>
      <c r="AD1133" s="593"/>
      <c r="AE1133" s="593"/>
      <c r="AF1133" s="594"/>
      <c r="AH1133" s="17"/>
    </row>
    <row r="1134" spans="4:34" x14ac:dyDescent="0.25">
      <c r="D1134" s="159"/>
      <c r="E1134" s="159"/>
      <c r="F1134" s="159"/>
      <c r="G1134" s="159"/>
      <c r="H1134" s="159"/>
      <c r="I1134" s="159"/>
      <c r="J1134" s="159"/>
      <c r="K1134" s="159"/>
      <c r="L1134" s="159"/>
      <c r="M1134" s="159"/>
      <c r="N1134" s="159"/>
      <c r="O1134" s="159"/>
      <c r="P1134" s="159"/>
      <c r="Q1134" s="821"/>
      <c r="R1134" s="821"/>
      <c r="S1134" s="821"/>
      <c r="T1134" s="821"/>
      <c r="U1134" s="821"/>
      <c r="V1134" s="821"/>
      <c r="W1134" s="821"/>
      <c r="X1134" s="821"/>
      <c r="Y1134" s="821"/>
      <c r="Z1134" s="822"/>
      <c r="AA1134" s="592"/>
      <c r="AB1134" s="593"/>
      <c r="AC1134" s="593"/>
      <c r="AD1134" s="593"/>
      <c r="AE1134" s="593"/>
      <c r="AF1134" s="594"/>
      <c r="AH1134" s="17"/>
    </row>
    <row r="1135" spans="4:34" ht="15.75" x14ac:dyDescent="0.25">
      <c r="D1135" s="159"/>
      <c r="E1135" s="159"/>
      <c r="F1135" s="159"/>
      <c r="G1135" s="159"/>
      <c r="H1135" s="159"/>
      <c r="I1135" s="159"/>
      <c r="J1135" s="159"/>
      <c r="K1135" s="159"/>
      <c r="L1135" s="159"/>
      <c r="M1135" s="159"/>
      <c r="N1135" s="159"/>
      <c r="O1135" s="159"/>
      <c r="P1135" s="159"/>
      <c r="Q1135" s="159"/>
      <c r="R1135" s="159"/>
      <c r="S1135" s="159"/>
      <c r="T1135" s="159"/>
      <c r="U1135" s="598" t="s">
        <v>18</v>
      </c>
      <c r="V1135" s="598"/>
      <c r="W1135" s="598"/>
      <c r="X1135" s="598"/>
      <c r="Y1135" s="598"/>
      <c r="Z1135" s="599"/>
      <c r="AA1135" s="600">
        <f>+X1152-AA1133</f>
        <v>103263185.90000001</v>
      </c>
      <c r="AB1135" s="601"/>
      <c r="AC1135" s="601"/>
      <c r="AD1135" s="601"/>
      <c r="AE1135" s="601"/>
      <c r="AF1135" s="602"/>
      <c r="AH1135" s="17"/>
    </row>
    <row r="1136" spans="4:34" x14ac:dyDescent="0.25">
      <c r="D1136" s="9"/>
      <c r="E1136" s="9"/>
      <c r="F1136" s="9"/>
      <c r="G1136" s="9"/>
      <c r="H1136" s="603" t="s">
        <v>19</v>
      </c>
      <c r="I1136" s="603"/>
      <c r="J1136" s="603"/>
      <c r="K1136" s="603"/>
      <c r="L1136" s="603"/>
      <c r="M1136" s="603"/>
      <c r="N1136" s="603"/>
      <c r="O1136" s="603"/>
      <c r="P1136" s="603"/>
      <c r="Q1136" s="603"/>
      <c r="R1136" s="603"/>
      <c r="S1136" s="603"/>
      <c r="T1136" s="603"/>
      <c r="U1136" s="603"/>
      <c r="V1136" s="603"/>
      <c r="W1136" s="603"/>
      <c r="X1136" s="604"/>
      <c r="Y1136" s="604"/>
      <c r="Z1136" s="604"/>
      <c r="AA1136" s="604"/>
      <c r="AB1136" s="604"/>
      <c r="AC1136" s="604"/>
      <c r="AD1136" s="604"/>
      <c r="AE1136" s="9"/>
      <c r="AF1136" s="9"/>
      <c r="AH1136" s="17"/>
    </row>
    <row r="1137" spans="4:34" x14ac:dyDescent="0.25">
      <c r="D1137" s="9"/>
      <c r="E1137" s="9"/>
      <c r="F1137" s="9"/>
      <c r="G1137" s="9"/>
      <c r="H1137" s="605" t="s">
        <v>20</v>
      </c>
      <c r="I1137" s="606"/>
      <c r="J1137" s="605" t="s">
        <v>21</v>
      </c>
      <c r="K1137" s="606"/>
      <c r="L1137" s="605" t="s">
        <v>22</v>
      </c>
      <c r="M1137" s="606"/>
      <c r="N1137" s="605" t="s">
        <v>23</v>
      </c>
      <c r="O1137" s="606"/>
      <c r="P1137" s="605" t="s">
        <v>24</v>
      </c>
      <c r="Q1137" s="606"/>
      <c r="R1137" s="605" t="s">
        <v>25</v>
      </c>
      <c r="S1137" s="606"/>
      <c r="T1137" s="607" t="s">
        <v>26</v>
      </c>
      <c r="U1137" s="608"/>
      <c r="V1137" s="607"/>
      <c r="W1137" s="608"/>
      <c r="X1137" s="609" t="s">
        <v>27</v>
      </c>
      <c r="Y1137" s="610"/>
      <c r="Z1137" s="610"/>
      <c r="AA1137" s="610"/>
      <c r="AB1137" s="610"/>
      <c r="AC1137" s="610"/>
      <c r="AD1137" s="611"/>
      <c r="AE1137" s="16"/>
      <c r="AF1137" s="16"/>
      <c r="AH1137" s="17"/>
    </row>
    <row r="1138" spans="4:34" ht="15.75" x14ac:dyDescent="0.25">
      <c r="D1138" s="69"/>
      <c r="E1138" s="69"/>
      <c r="F1138" s="69"/>
      <c r="G1138" s="70"/>
      <c r="H1138" s="562"/>
      <c r="I1138" s="563"/>
      <c r="J1138" s="562"/>
      <c r="K1138" s="563"/>
      <c r="L1138" s="562"/>
      <c r="M1138" s="563"/>
      <c r="N1138" s="562" t="s">
        <v>61</v>
      </c>
      <c r="O1138" s="563"/>
      <c r="P1138" s="562" t="s">
        <v>43</v>
      </c>
      <c r="Q1138" s="563"/>
      <c r="R1138" s="562" t="s">
        <v>48</v>
      </c>
      <c r="S1138" s="563"/>
      <c r="T1138" s="562" t="s">
        <v>28</v>
      </c>
      <c r="U1138" s="563"/>
      <c r="V1138" s="562"/>
      <c r="W1138" s="563"/>
      <c r="X1138" s="580">
        <v>103263185.90000001</v>
      </c>
      <c r="Y1138" s="581"/>
      <c r="Z1138" s="581"/>
      <c r="AA1138" s="581"/>
      <c r="AB1138" s="581"/>
      <c r="AC1138" s="581"/>
      <c r="AD1138" s="582"/>
      <c r="AE1138" s="16"/>
      <c r="AF1138" s="36"/>
      <c r="AG1138" s="36"/>
      <c r="AH1138" s="36"/>
    </row>
    <row r="1139" spans="4:34" ht="15.75" x14ac:dyDescent="0.25">
      <c r="D1139" s="69"/>
      <c r="E1139" s="69"/>
      <c r="F1139" s="69"/>
      <c r="G1139" s="70"/>
      <c r="H1139" s="562"/>
      <c r="I1139" s="563"/>
      <c r="J1139" s="562"/>
      <c r="K1139" s="563"/>
      <c r="L1139" s="562"/>
      <c r="M1139" s="563"/>
      <c r="N1139" s="562"/>
      <c r="O1139" s="563"/>
      <c r="P1139" s="562"/>
      <c r="Q1139" s="563"/>
      <c r="R1139" s="562"/>
      <c r="S1139" s="563"/>
      <c r="T1139" s="562"/>
      <c r="U1139" s="563"/>
      <c r="V1139" s="562"/>
      <c r="W1139" s="563"/>
      <c r="X1139" s="580"/>
      <c r="Y1139" s="581"/>
      <c r="Z1139" s="581"/>
      <c r="AA1139" s="581"/>
      <c r="AB1139" s="581"/>
      <c r="AC1139" s="581"/>
      <c r="AD1139" s="582"/>
      <c r="AE1139" s="16"/>
      <c r="AF1139" s="36"/>
      <c r="AG1139" s="36"/>
      <c r="AH1139" s="36"/>
    </row>
    <row r="1140" spans="4:34" ht="15.75" x14ac:dyDescent="0.25">
      <c r="D1140" s="69"/>
      <c r="E1140" s="69"/>
      <c r="F1140" s="69"/>
      <c r="G1140" s="70"/>
      <c r="H1140" s="562"/>
      <c r="I1140" s="563"/>
      <c r="J1140" s="562"/>
      <c r="K1140" s="563"/>
      <c r="L1140" s="562"/>
      <c r="M1140" s="563"/>
      <c r="N1140" s="562"/>
      <c r="O1140" s="563"/>
      <c r="P1140" s="562"/>
      <c r="Q1140" s="563"/>
      <c r="R1140" s="562"/>
      <c r="S1140" s="563"/>
      <c r="T1140" s="562"/>
      <c r="U1140" s="563"/>
      <c r="V1140" s="562"/>
      <c r="W1140" s="563"/>
      <c r="X1140" s="580"/>
      <c r="Y1140" s="581"/>
      <c r="Z1140" s="581"/>
      <c r="AA1140" s="581"/>
      <c r="AB1140" s="581"/>
      <c r="AC1140" s="581"/>
      <c r="AD1140" s="582"/>
      <c r="AE1140" s="16"/>
      <c r="AF1140" s="16"/>
      <c r="AG1140" s="71"/>
      <c r="AH1140" s="68"/>
    </row>
    <row r="1141" spans="4:34" ht="15.75" x14ac:dyDescent="0.25">
      <c r="D1141" s="69"/>
      <c r="E1141" s="69"/>
      <c r="F1141" s="69"/>
      <c r="G1141" s="70"/>
      <c r="H1141" s="562"/>
      <c r="I1141" s="563"/>
      <c r="J1141" s="562"/>
      <c r="K1141" s="563"/>
      <c r="L1141" s="562"/>
      <c r="M1141" s="563"/>
      <c r="N1141" s="562"/>
      <c r="O1141" s="563"/>
      <c r="P1141" s="562"/>
      <c r="Q1141" s="563"/>
      <c r="R1141" s="562"/>
      <c r="S1141" s="563"/>
      <c r="T1141" s="562"/>
      <c r="U1141" s="563"/>
      <c r="V1141" s="562"/>
      <c r="W1141" s="563"/>
      <c r="X1141" s="580"/>
      <c r="Y1141" s="581"/>
      <c r="Z1141" s="581"/>
      <c r="AA1141" s="581"/>
      <c r="AB1141" s="581"/>
      <c r="AC1141" s="581"/>
      <c r="AD1141" s="582"/>
      <c r="AE1141" s="16"/>
      <c r="AF1141" s="16"/>
      <c r="AG1141" s="71"/>
      <c r="AH1141" s="68"/>
    </row>
    <row r="1142" spans="4:34" ht="15.75" x14ac:dyDescent="0.25">
      <c r="D1142" s="621"/>
      <c r="E1142" s="621"/>
      <c r="F1142" s="621"/>
      <c r="G1142" s="823"/>
      <c r="H1142" s="562"/>
      <c r="I1142" s="563"/>
      <c r="J1142" s="562"/>
      <c r="K1142" s="563"/>
      <c r="L1142" s="562"/>
      <c r="M1142" s="563"/>
      <c r="N1142" s="562"/>
      <c r="O1142" s="563"/>
      <c r="P1142" s="562"/>
      <c r="Q1142" s="563"/>
      <c r="R1142" s="562"/>
      <c r="S1142" s="563"/>
      <c r="T1142" s="562"/>
      <c r="U1142" s="563"/>
      <c r="V1142" s="562"/>
      <c r="W1142" s="563"/>
      <c r="X1142" s="580"/>
      <c r="Y1142" s="581"/>
      <c r="Z1142" s="581"/>
      <c r="AA1142" s="581"/>
      <c r="AB1142" s="581"/>
      <c r="AC1142" s="581"/>
      <c r="AD1142" s="582"/>
      <c r="AE1142" s="16"/>
      <c r="AF1142" s="16"/>
      <c r="AG1142" s="71"/>
      <c r="AH1142" s="68"/>
    </row>
    <row r="1143" spans="4:34" ht="15.75" x14ac:dyDescent="0.25">
      <c r="D1143" s="621"/>
      <c r="E1143" s="621"/>
      <c r="F1143" s="621"/>
      <c r="G1143" s="823"/>
      <c r="H1143" s="562"/>
      <c r="I1143" s="563"/>
      <c r="J1143" s="562"/>
      <c r="K1143" s="563"/>
      <c r="L1143" s="562"/>
      <c r="M1143" s="563"/>
      <c r="N1143" s="562"/>
      <c r="O1143" s="563"/>
      <c r="P1143" s="562"/>
      <c r="Q1143" s="563"/>
      <c r="R1143" s="562"/>
      <c r="S1143" s="563"/>
      <c r="T1143" s="562"/>
      <c r="U1143" s="563"/>
      <c r="V1143" s="562"/>
      <c r="W1143" s="563"/>
      <c r="X1143" s="580"/>
      <c r="Y1143" s="581"/>
      <c r="Z1143" s="581"/>
      <c r="AA1143" s="581"/>
      <c r="AB1143" s="581"/>
      <c r="AC1143" s="581"/>
      <c r="AD1143" s="582"/>
      <c r="AE1143" s="16"/>
      <c r="AF1143" s="16"/>
      <c r="AG1143" s="71"/>
      <c r="AH1143" s="68"/>
    </row>
    <row r="1144" spans="4:34" ht="15.75" x14ac:dyDescent="0.25">
      <c r="D1144" s="621"/>
      <c r="E1144" s="621"/>
      <c r="F1144" s="621"/>
      <c r="G1144" s="823"/>
      <c r="H1144" s="529"/>
      <c r="I1144" s="530"/>
      <c r="J1144" s="529"/>
      <c r="K1144" s="530"/>
      <c r="L1144" s="529"/>
      <c r="M1144" s="530"/>
      <c r="N1144" s="562"/>
      <c r="O1144" s="563"/>
      <c r="P1144" s="562"/>
      <c r="Q1144" s="563"/>
      <c r="R1144" s="562"/>
      <c r="S1144" s="563"/>
      <c r="T1144" s="562"/>
      <c r="U1144" s="563"/>
      <c r="V1144" s="562"/>
      <c r="W1144" s="563"/>
      <c r="X1144" s="580"/>
      <c r="Y1144" s="581"/>
      <c r="Z1144" s="581"/>
      <c r="AA1144" s="581"/>
      <c r="AB1144" s="581"/>
      <c r="AC1144" s="581"/>
      <c r="AD1144" s="582"/>
      <c r="AE1144" s="16"/>
      <c r="AF1144" s="16"/>
      <c r="AG1144" s="71"/>
      <c r="AH1144" s="68"/>
    </row>
    <row r="1145" spans="4:34" ht="15.75" x14ac:dyDescent="0.25">
      <c r="D1145" s="9"/>
      <c r="E1145" s="9"/>
      <c r="F1145" s="9"/>
      <c r="G1145" s="9"/>
      <c r="H1145" s="562"/>
      <c r="I1145" s="563"/>
      <c r="J1145" s="562"/>
      <c r="K1145" s="563"/>
      <c r="L1145" s="562"/>
      <c r="M1145" s="563"/>
      <c r="N1145" s="562"/>
      <c r="O1145" s="563"/>
      <c r="P1145" s="562"/>
      <c r="Q1145" s="563"/>
      <c r="R1145" s="562"/>
      <c r="S1145" s="563"/>
      <c r="T1145" s="562"/>
      <c r="U1145" s="563"/>
      <c r="V1145" s="562"/>
      <c r="W1145" s="563"/>
      <c r="X1145" s="580"/>
      <c r="Y1145" s="581"/>
      <c r="Z1145" s="581"/>
      <c r="AA1145" s="581"/>
      <c r="AB1145" s="581"/>
      <c r="AC1145" s="581"/>
      <c r="AD1145" s="582"/>
      <c r="AE1145" s="16"/>
      <c r="AF1145" s="16"/>
      <c r="AG1145" s="71"/>
      <c r="AH1145" s="68"/>
    </row>
    <row r="1146" spans="4:34" ht="15.75" x14ac:dyDescent="0.25">
      <c r="D1146" s="9"/>
      <c r="E1146" s="9"/>
      <c r="F1146" s="9"/>
      <c r="G1146" s="9"/>
      <c r="H1146" s="562"/>
      <c r="I1146" s="563"/>
      <c r="J1146" s="562"/>
      <c r="K1146" s="563"/>
      <c r="L1146" s="529"/>
      <c r="M1146" s="650"/>
      <c r="N1146" s="562"/>
      <c r="O1146" s="563"/>
      <c r="P1146" s="562"/>
      <c r="Q1146" s="563"/>
      <c r="R1146" s="562"/>
      <c r="S1146" s="563"/>
      <c r="T1146" s="562"/>
      <c r="U1146" s="563"/>
      <c r="V1146" s="562"/>
      <c r="W1146" s="563"/>
      <c r="X1146" s="580"/>
      <c r="Y1146" s="581"/>
      <c r="Z1146" s="581"/>
      <c r="AA1146" s="581"/>
      <c r="AB1146" s="581"/>
      <c r="AC1146" s="581"/>
      <c r="AD1146" s="582"/>
      <c r="AE1146" s="16"/>
      <c r="AF1146" s="16"/>
      <c r="AG1146" s="71"/>
      <c r="AH1146" s="68"/>
    </row>
    <row r="1147" spans="4:34" ht="15.75" x14ac:dyDescent="0.25">
      <c r="D1147" s="9"/>
      <c r="E1147" s="9"/>
      <c r="F1147" s="9"/>
      <c r="G1147" s="9"/>
      <c r="H1147" s="529"/>
      <c r="I1147" s="530"/>
      <c r="J1147" s="529"/>
      <c r="K1147" s="530"/>
      <c r="L1147" s="529"/>
      <c r="M1147" s="650"/>
      <c r="N1147" s="562"/>
      <c r="O1147" s="563"/>
      <c r="P1147" s="765"/>
      <c r="Q1147" s="766"/>
      <c r="R1147" s="765"/>
      <c r="S1147" s="766"/>
      <c r="T1147" s="765"/>
      <c r="U1147" s="766"/>
      <c r="V1147" s="562"/>
      <c r="W1147" s="563"/>
      <c r="X1147" s="580"/>
      <c r="Y1147" s="581"/>
      <c r="Z1147" s="581"/>
      <c r="AA1147" s="581"/>
      <c r="AB1147" s="581"/>
      <c r="AC1147" s="581"/>
      <c r="AD1147" s="582"/>
      <c r="AE1147" s="16"/>
      <c r="AF1147" s="16"/>
      <c r="AG1147" s="71"/>
      <c r="AH1147" s="68"/>
    </row>
    <row r="1148" spans="4:34" ht="15.75" x14ac:dyDescent="0.25">
      <c r="D1148" s="9"/>
      <c r="E1148" s="9"/>
      <c r="F1148" s="9"/>
      <c r="G1148" s="9"/>
      <c r="H1148" s="153"/>
      <c r="I1148" s="154"/>
      <c r="J1148" s="153"/>
      <c r="K1148" s="154"/>
      <c r="L1148" s="153"/>
      <c r="M1148" s="162"/>
      <c r="N1148" s="562"/>
      <c r="O1148" s="563"/>
      <c r="P1148" s="765"/>
      <c r="Q1148" s="766"/>
      <c r="R1148" s="765"/>
      <c r="S1148" s="766"/>
      <c r="T1148" s="765"/>
      <c r="U1148" s="766"/>
      <c r="V1148" s="151"/>
      <c r="W1148" s="152"/>
      <c r="X1148" s="580"/>
      <c r="Y1148" s="581"/>
      <c r="Z1148" s="581"/>
      <c r="AA1148" s="581"/>
      <c r="AB1148" s="581"/>
      <c r="AC1148" s="581"/>
      <c r="AD1148" s="582"/>
      <c r="AE1148" s="16"/>
      <c r="AF1148" s="16"/>
      <c r="AG1148" s="71"/>
      <c r="AH1148" s="68"/>
    </row>
    <row r="1149" spans="4:34" ht="15.75" x14ac:dyDescent="0.25">
      <c r="D1149" s="9"/>
      <c r="E1149" s="9"/>
      <c r="F1149" s="9"/>
      <c r="G1149" s="9"/>
      <c r="H1149" s="529"/>
      <c r="I1149" s="530"/>
      <c r="J1149" s="529"/>
      <c r="K1149" s="530"/>
      <c r="L1149" s="529"/>
      <c r="M1149" s="530"/>
      <c r="N1149" s="562"/>
      <c r="O1149" s="767"/>
      <c r="P1149" s="768"/>
      <c r="Q1149" s="769"/>
      <c r="R1149" s="768"/>
      <c r="S1149" s="769"/>
      <c r="T1149" s="768"/>
      <c r="U1149" s="769"/>
      <c r="V1149" s="151"/>
      <c r="W1149" s="152"/>
      <c r="X1149" s="812"/>
      <c r="Y1149" s="673"/>
      <c r="Z1149" s="673"/>
      <c r="AA1149" s="673"/>
      <c r="AB1149" s="673"/>
      <c r="AC1149" s="673"/>
      <c r="AD1149" s="813"/>
      <c r="AE1149" s="16"/>
      <c r="AF1149" s="16"/>
      <c r="AG1149" s="71"/>
      <c r="AH1149" s="68"/>
    </row>
    <row r="1150" spans="4:34" ht="15.75" x14ac:dyDescent="0.25">
      <c r="D1150" s="9"/>
      <c r="E1150" s="9"/>
      <c r="F1150" s="9"/>
      <c r="G1150" s="9"/>
      <c r="H1150" s="529"/>
      <c r="I1150" s="530"/>
      <c r="J1150" s="529"/>
      <c r="K1150" s="530"/>
      <c r="L1150" s="529"/>
      <c r="M1150" s="530"/>
      <c r="N1150" s="562"/>
      <c r="O1150" s="767"/>
      <c r="P1150" s="768"/>
      <c r="Q1150" s="769"/>
      <c r="R1150" s="768"/>
      <c r="S1150" s="769"/>
      <c r="T1150" s="768"/>
      <c r="U1150" s="769"/>
      <c r="V1150" s="151"/>
      <c r="W1150" s="152"/>
      <c r="X1150" s="812"/>
      <c r="Y1150" s="673"/>
      <c r="Z1150" s="673"/>
      <c r="AA1150" s="673"/>
      <c r="AB1150" s="673"/>
      <c r="AC1150" s="673"/>
      <c r="AD1150" s="813"/>
      <c r="AE1150" s="16"/>
      <c r="AF1150" s="16"/>
      <c r="AG1150" s="71"/>
      <c r="AH1150" s="68"/>
    </row>
    <row r="1151" spans="4:34" ht="15.75" x14ac:dyDescent="0.25">
      <c r="D1151" s="9"/>
      <c r="E1151" s="9"/>
      <c r="F1151" s="9"/>
      <c r="G1151" s="9"/>
      <c r="H1151" s="529"/>
      <c r="I1151" s="530"/>
      <c r="J1151" s="529"/>
      <c r="K1151" s="530"/>
      <c r="L1151" s="529"/>
      <c r="M1151" s="530"/>
      <c r="N1151" s="562"/>
      <c r="O1151" s="767"/>
      <c r="P1151" s="768"/>
      <c r="Q1151" s="769"/>
      <c r="R1151" s="768"/>
      <c r="S1151" s="769"/>
      <c r="T1151" s="768"/>
      <c r="U1151" s="769"/>
      <c r="V1151" s="151"/>
      <c r="W1151" s="152"/>
      <c r="X1151" s="812"/>
      <c r="Y1151" s="673"/>
      <c r="Z1151" s="673"/>
      <c r="AA1151" s="673"/>
      <c r="AB1151" s="673"/>
      <c r="AC1151" s="673"/>
      <c r="AD1151" s="813"/>
      <c r="AE1151" s="16"/>
      <c r="AF1151" s="16"/>
      <c r="AH1151" s="17"/>
    </row>
    <row r="1152" spans="4:34" ht="16.5" thickBot="1" x14ac:dyDescent="0.3">
      <c r="D1152" s="9"/>
      <c r="E1152" s="9"/>
      <c r="F1152" s="9"/>
      <c r="G1152" s="9"/>
      <c r="H1152" s="685"/>
      <c r="I1152" s="686"/>
      <c r="J1152" s="685"/>
      <c r="K1152" s="686"/>
      <c r="L1152" s="685"/>
      <c r="M1152" s="686"/>
      <c r="N1152" s="685"/>
      <c r="O1152" s="686"/>
      <c r="P1152" s="685"/>
      <c r="Q1152" s="686"/>
      <c r="R1152" s="685"/>
      <c r="S1152" s="686"/>
      <c r="T1152" s="687" t="s">
        <v>29</v>
      </c>
      <c r="U1152" s="688"/>
      <c r="V1152" s="688"/>
      <c r="W1152" s="814"/>
      <c r="X1152" s="815">
        <f>SUM(X1138:AD1151)</f>
        <v>103263185.90000001</v>
      </c>
      <c r="Y1152" s="816"/>
      <c r="Z1152" s="816"/>
      <c r="AA1152" s="816"/>
      <c r="AB1152" s="816"/>
      <c r="AC1152" s="816"/>
      <c r="AD1152" s="817"/>
      <c r="AE1152" s="9"/>
      <c r="AF1152" s="818"/>
      <c r="AG1152" s="818"/>
      <c r="AH1152" s="818"/>
    </row>
    <row r="1153" spans="4:34" ht="16.5" thickBot="1" x14ac:dyDescent="0.3">
      <c r="D1153" s="164"/>
      <c r="E1153" s="9"/>
      <c r="F1153" s="9"/>
      <c r="G1153" s="9"/>
      <c r="H1153" s="9"/>
      <c r="I1153" s="799"/>
      <c r="J1153" s="799"/>
      <c r="K1153" s="799"/>
      <c r="L1153" s="799"/>
      <c r="M1153" s="799"/>
      <c r="N1153" s="799"/>
      <c r="O1153" s="799"/>
      <c r="P1153" s="799"/>
      <c r="Q1153" s="799"/>
      <c r="R1153" s="799"/>
      <c r="S1153" s="799"/>
      <c r="T1153" s="799"/>
      <c r="U1153" s="799"/>
      <c r="V1153" s="799"/>
      <c r="W1153" s="799"/>
      <c r="X1153" s="799"/>
      <c r="Y1153" s="819"/>
      <c r="Z1153" s="819"/>
      <c r="AA1153" s="819"/>
      <c r="AB1153" s="819"/>
      <c r="AC1153" s="819"/>
      <c r="AD1153" s="819"/>
      <c r="AE1153" s="819"/>
      <c r="AF1153" s="16"/>
      <c r="AG1153" s="16"/>
      <c r="AH1153" s="17"/>
    </row>
    <row r="1154" spans="4:34" ht="16.5" thickBot="1" x14ac:dyDescent="0.3">
      <c r="D1154" s="164"/>
      <c r="E1154" s="9"/>
      <c r="F1154" s="9"/>
      <c r="G1154" s="9"/>
      <c r="H1154" s="689" t="s">
        <v>30</v>
      </c>
      <c r="I1154" s="690"/>
      <c r="J1154" s="690"/>
      <c r="K1154" s="690"/>
      <c r="L1154" s="690"/>
      <c r="M1154" s="690"/>
      <c r="N1154" s="690"/>
      <c r="O1154" s="690"/>
      <c r="P1154" s="690"/>
      <c r="Q1154" s="690"/>
      <c r="R1154" s="690"/>
      <c r="S1154" s="691"/>
      <c r="T1154" s="43"/>
      <c r="U1154" s="544" t="s">
        <v>31</v>
      </c>
      <c r="V1154" s="545"/>
      <c r="W1154" s="545"/>
      <c r="X1154" s="545"/>
      <c r="Y1154" s="545"/>
      <c r="Z1154" s="545"/>
      <c r="AA1154" s="545"/>
      <c r="AB1154" s="545"/>
      <c r="AC1154" s="545"/>
      <c r="AD1154" s="545"/>
      <c r="AE1154" s="545"/>
      <c r="AF1154" s="546"/>
      <c r="AG1154" s="16"/>
    </row>
    <row r="1155" spans="4:34" x14ac:dyDescent="0.25">
      <c r="D1155" s="164"/>
      <c r="E1155" s="9"/>
      <c r="F1155" s="9"/>
      <c r="G1155" s="9"/>
      <c r="H1155" s="547"/>
      <c r="I1155" s="548"/>
      <c r="J1155" s="548"/>
      <c r="K1155" s="548"/>
      <c r="L1155" s="548"/>
      <c r="M1155" s="548"/>
      <c r="N1155" s="548"/>
      <c r="O1155" s="548"/>
      <c r="P1155" s="548"/>
      <c r="Q1155" s="548"/>
      <c r="R1155" s="548"/>
      <c r="S1155" s="549"/>
      <c r="T1155" s="9"/>
      <c r="U1155" s="795"/>
      <c r="V1155" s="796"/>
      <c r="W1155" s="796"/>
      <c r="X1155" s="796"/>
      <c r="Y1155" s="796"/>
      <c r="Z1155" s="796"/>
      <c r="AA1155" s="796"/>
      <c r="AB1155" s="796"/>
      <c r="AC1155" s="796"/>
      <c r="AD1155" s="796"/>
      <c r="AE1155" s="796"/>
      <c r="AF1155" s="797"/>
      <c r="AG1155" s="16"/>
    </row>
    <row r="1156" spans="4:34" x14ac:dyDescent="0.25">
      <c r="D1156" s="164"/>
      <c r="E1156" s="9"/>
      <c r="F1156" s="9"/>
      <c r="G1156" s="9"/>
      <c r="H1156" s="550"/>
      <c r="I1156" s="551"/>
      <c r="J1156" s="551"/>
      <c r="K1156" s="551"/>
      <c r="L1156" s="551"/>
      <c r="M1156" s="551"/>
      <c r="N1156" s="551"/>
      <c r="O1156" s="551"/>
      <c r="P1156" s="551"/>
      <c r="Q1156" s="551"/>
      <c r="R1156" s="551"/>
      <c r="S1156" s="552"/>
      <c r="T1156" s="9"/>
      <c r="U1156" s="798"/>
      <c r="V1156" s="799"/>
      <c r="W1156" s="799"/>
      <c r="X1156" s="799"/>
      <c r="Y1156" s="799"/>
      <c r="Z1156" s="799"/>
      <c r="AA1156" s="799"/>
      <c r="AB1156" s="799"/>
      <c r="AC1156" s="799"/>
      <c r="AD1156" s="799"/>
      <c r="AE1156" s="799"/>
      <c r="AF1156" s="800"/>
      <c r="AG1156" s="16"/>
    </row>
    <row r="1157" spans="4:34" ht="15.75" thickBot="1" x14ac:dyDescent="0.3">
      <c r="D1157" s="164"/>
      <c r="E1157" s="9"/>
      <c r="F1157" s="9"/>
      <c r="G1157" s="9"/>
      <c r="H1157" s="553"/>
      <c r="I1157" s="554"/>
      <c r="J1157" s="554"/>
      <c r="K1157" s="554"/>
      <c r="L1157" s="554"/>
      <c r="M1157" s="554"/>
      <c r="N1157" s="554"/>
      <c r="O1157" s="554"/>
      <c r="P1157" s="554"/>
      <c r="Q1157" s="554"/>
      <c r="R1157" s="554"/>
      <c r="S1157" s="555"/>
      <c r="T1157" s="9"/>
      <c r="U1157" s="801"/>
      <c r="V1157" s="802"/>
      <c r="W1157" s="802"/>
      <c r="X1157" s="802"/>
      <c r="Y1157" s="802"/>
      <c r="Z1157" s="802"/>
      <c r="AA1157" s="802"/>
      <c r="AB1157" s="802"/>
      <c r="AC1157" s="802"/>
      <c r="AD1157" s="802"/>
      <c r="AE1157" s="802"/>
      <c r="AF1157" s="803"/>
      <c r="AG1157" s="16"/>
    </row>
    <row r="1158" spans="4:34" ht="16.5" thickBot="1" x14ac:dyDescent="0.3">
      <c r="D1158" s="164"/>
      <c r="E1158" s="9"/>
      <c r="F1158" s="9"/>
      <c r="G1158" s="9"/>
      <c r="H1158" s="517" t="s">
        <v>32</v>
      </c>
      <c r="I1158" s="518"/>
      <c r="J1158" s="518"/>
      <c r="K1158" s="804">
        <v>44183</v>
      </c>
      <c r="L1158" s="805"/>
      <c r="M1158" s="805"/>
      <c r="N1158" s="805"/>
      <c r="O1158" s="805"/>
      <c r="P1158" s="805"/>
      <c r="Q1158" s="805"/>
      <c r="R1158" s="805"/>
      <c r="S1158" s="806"/>
      <c r="T1158" s="9"/>
      <c r="U1158" s="807" t="s">
        <v>32</v>
      </c>
      <c r="V1158" s="808"/>
      <c r="W1158" s="808"/>
      <c r="X1158" s="809"/>
      <c r="Y1158" s="810"/>
      <c r="Z1158" s="810"/>
      <c r="AA1158" s="810"/>
      <c r="AB1158" s="810"/>
      <c r="AC1158" s="810"/>
      <c r="AD1158" s="810"/>
      <c r="AE1158" s="810"/>
      <c r="AF1158" s="811"/>
      <c r="AG1158" s="16"/>
    </row>
    <row r="1159" spans="4:34" ht="15.75" thickBot="1" x14ac:dyDescent="0.3">
      <c r="D1159" s="164"/>
      <c r="E1159" s="9"/>
      <c r="F1159" s="9"/>
      <c r="G1159" s="9"/>
      <c r="H1159" s="523" t="s">
        <v>33</v>
      </c>
      <c r="I1159" s="524"/>
      <c r="J1159" s="524"/>
      <c r="K1159" s="524"/>
      <c r="L1159" s="524"/>
      <c r="M1159" s="524"/>
      <c r="N1159" s="524"/>
      <c r="O1159" s="524"/>
      <c r="P1159" s="524"/>
      <c r="Q1159" s="524"/>
      <c r="R1159" s="524"/>
      <c r="S1159" s="525"/>
      <c r="T1159" s="22"/>
      <c r="U1159" s="523" t="s">
        <v>34</v>
      </c>
      <c r="V1159" s="524"/>
      <c r="W1159" s="524"/>
      <c r="X1159" s="524"/>
      <c r="Y1159" s="524"/>
      <c r="Z1159" s="524"/>
      <c r="AA1159" s="524"/>
      <c r="AB1159" s="524"/>
      <c r="AC1159" s="524"/>
      <c r="AD1159" s="524"/>
      <c r="AE1159" s="524"/>
      <c r="AF1159" s="525"/>
      <c r="AG1159" s="16"/>
    </row>
    <row r="1160" spans="4:34" x14ac:dyDescent="0.25">
      <c r="D1160" s="164"/>
      <c r="E1160" s="9"/>
      <c r="F1160" s="9"/>
      <c r="G1160" s="9"/>
      <c r="H1160" s="547"/>
      <c r="I1160" s="548"/>
      <c r="J1160" s="548"/>
      <c r="K1160" s="548"/>
      <c r="L1160" s="548"/>
      <c r="M1160" s="548"/>
      <c r="N1160" s="548"/>
      <c r="O1160" s="548"/>
      <c r="P1160" s="548"/>
      <c r="Q1160" s="548"/>
      <c r="R1160" s="548"/>
      <c r="S1160" s="549"/>
      <c r="T1160" s="149"/>
      <c r="U1160" s="547"/>
      <c r="V1160" s="548"/>
      <c r="W1160" s="548"/>
      <c r="X1160" s="548"/>
      <c r="Y1160" s="548"/>
      <c r="Z1160" s="548"/>
      <c r="AA1160" s="548"/>
      <c r="AB1160" s="548"/>
      <c r="AC1160" s="548"/>
      <c r="AD1160" s="548"/>
      <c r="AE1160" s="548"/>
      <c r="AF1160" s="549"/>
      <c r="AG1160" s="16"/>
    </row>
    <row r="1161" spans="4:34" x14ac:dyDescent="0.25">
      <c r="D1161" s="164"/>
      <c r="E1161" s="164"/>
      <c r="F1161" s="164"/>
      <c r="G1161" s="164"/>
      <c r="H1161" s="550"/>
      <c r="I1161" s="551"/>
      <c r="J1161" s="551"/>
      <c r="K1161" s="551"/>
      <c r="L1161" s="551"/>
      <c r="M1161" s="551"/>
      <c r="N1161" s="551"/>
      <c r="O1161" s="551"/>
      <c r="P1161" s="551"/>
      <c r="Q1161" s="551"/>
      <c r="R1161" s="551"/>
      <c r="S1161" s="552"/>
      <c r="T1161" s="149"/>
      <c r="U1161" s="550"/>
      <c r="V1161" s="551"/>
      <c r="W1161" s="551"/>
      <c r="X1161" s="551"/>
      <c r="Y1161" s="551"/>
      <c r="Z1161" s="551"/>
      <c r="AA1161" s="551"/>
      <c r="AB1161" s="551"/>
      <c r="AC1161" s="551"/>
      <c r="AD1161" s="551"/>
      <c r="AE1161" s="551"/>
      <c r="AF1161" s="552"/>
      <c r="AG1161" s="15"/>
    </row>
    <row r="1162" spans="4:34" ht="15.75" thickBot="1" x14ac:dyDescent="0.3">
      <c r="D1162" s="44"/>
      <c r="E1162" s="164"/>
      <c r="F1162" s="164"/>
      <c r="G1162" s="164"/>
      <c r="H1162" s="553"/>
      <c r="I1162" s="554"/>
      <c r="J1162" s="554"/>
      <c r="K1162" s="554"/>
      <c r="L1162" s="554"/>
      <c r="M1162" s="554"/>
      <c r="N1162" s="554"/>
      <c r="O1162" s="554"/>
      <c r="P1162" s="554"/>
      <c r="Q1162" s="554"/>
      <c r="R1162" s="554"/>
      <c r="S1162" s="555"/>
      <c r="T1162" s="149"/>
      <c r="U1162" s="553"/>
      <c r="V1162" s="554"/>
      <c r="W1162" s="554"/>
      <c r="X1162" s="554"/>
      <c r="Y1162" s="554"/>
      <c r="Z1162" s="554"/>
      <c r="AA1162" s="554"/>
      <c r="AB1162" s="554"/>
      <c r="AC1162" s="554"/>
      <c r="AD1162" s="554"/>
      <c r="AE1162" s="554"/>
      <c r="AF1162" s="555"/>
      <c r="AG1162" s="15"/>
    </row>
    <row r="1163" spans="4:34" ht="15" customHeight="1" thickBot="1" x14ac:dyDescent="0.3">
      <c r="D1163" s="155"/>
      <c r="E1163" s="164"/>
      <c r="F1163" s="164"/>
      <c r="G1163" s="164"/>
      <c r="H1163" s="517" t="s">
        <v>32</v>
      </c>
      <c r="I1163" s="518"/>
      <c r="J1163" s="576"/>
      <c r="K1163" s="27"/>
      <c r="L1163" s="28"/>
      <c r="M1163" s="28"/>
      <c r="N1163" s="28"/>
      <c r="O1163" s="28"/>
      <c r="P1163" s="28"/>
      <c r="Q1163" s="28"/>
      <c r="R1163" s="28"/>
      <c r="S1163" s="45"/>
      <c r="T1163" s="149"/>
      <c r="U1163" s="517" t="s">
        <v>32</v>
      </c>
      <c r="V1163" s="518"/>
      <c r="W1163" s="576"/>
      <c r="X1163" s="27"/>
      <c r="Y1163" s="28"/>
      <c r="Z1163" s="28"/>
      <c r="AA1163" s="28"/>
      <c r="AB1163" s="28"/>
      <c r="AC1163" s="28"/>
      <c r="AD1163" s="28"/>
      <c r="AE1163" s="28"/>
      <c r="AF1163" s="45"/>
      <c r="AG1163" s="15"/>
    </row>
    <row r="1164" spans="4:34" x14ac:dyDescent="0.25">
      <c r="D1164" s="155"/>
      <c r="E1164" s="164"/>
      <c r="F1164" s="164"/>
      <c r="G1164" s="164"/>
      <c r="H1164" s="149"/>
      <c r="I1164" s="149"/>
      <c r="J1164" s="149"/>
      <c r="K1164" s="164"/>
      <c r="L1164" s="164"/>
      <c r="M1164" s="164"/>
      <c r="N1164" s="164"/>
      <c r="O1164" s="164"/>
      <c r="P1164" s="164"/>
      <c r="Q1164" s="164"/>
      <c r="R1164" s="164"/>
      <c r="S1164" s="164"/>
      <c r="T1164" s="149"/>
      <c r="U1164" s="149"/>
      <c r="V1164" s="149"/>
      <c r="W1164" s="149"/>
      <c r="X1164" s="164"/>
      <c r="Y1164" s="164"/>
      <c r="Z1164" s="164"/>
      <c r="AA1164" s="164"/>
      <c r="AB1164" s="164"/>
      <c r="AC1164" s="164"/>
      <c r="AD1164" s="164"/>
      <c r="AE1164" s="164"/>
      <c r="AF1164" s="164"/>
      <c r="AG1164" s="15"/>
    </row>
    <row r="1165" spans="4:34" x14ac:dyDescent="0.25">
      <c r="D1165" s="820" t="s">
        <v>36</v>
      </c>
      <c r="E1165" s="820"/>
      <c r="F1165" s="820"/>
      <c r="G1165" s="820"/>
      <c r="H1165" s="820"/>
      <c r="I1165" s="820"/>
      <c r="J1165" s="820"/>
      <c r="K1165" s="820"/>
      <c r="L1165" s="820"/>
      <c r="M1165" s="820"/>
      <c r="N1165" s="44"/>
      <c r="O1165" s="44"/>
      <c r="P1165" s="44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68"/>
    </row>
    <row r="1166" spans="4:34" x14ac:dyDescent="0.25">
      <c r="D1166" s="620" t="s">
        <v>0</v>
      </c>
      <c r="E1166" s="620"/>
      <c r="F1166" s="620"/>
      <c r="G1166" s="620"/>
      <c r="H1166" s="620"/>
      <c r="I1166" s="620"/>
      <c r="J1166" s="620"/>
      <c r="K1166" s="620"/>
      <c r="L1166" s="620"/>
      <c r="M1166" s="620"/>
      <c r="N1166" s="29"/>
      <c r="O1166" s="10"/>
      <c r="P1166" s="156"/>
      <c r="Q1166" s="156"/>
      <c r="R1166" s="156"/>
      <c r="S1166" s="156"/>
      <c r="T1166" s="156"/>
      <c r="U1166" s="156"/>
      <c r="V1166" s="156"/>
      <c r="W1166" s="9"/>
      <c r="X1166" s="9"/>
      <c r="Y1166" s="164"/>
      <c r="Z1166" s="9"/>
      <c r="AA1166" s="9"/>
      <c r="AB1166" s="9"/>
      <c r="AC1166" s="9"/>
      <c r="AD1166" s="9"/>
      <c r="AE1166" s="9"/>
      <c r="AF1166" s="9"/>
      <c r="AH1166" s="17"/>
    </row>
    <row r="1167" spans="4:34" x14ac:dyDescent="0.25">
      <c r="D1167" s="620" t="s">
        <v>1</v>
      </c>
      <c r="E1167" s="620"/>
      <c r="F1167" s="620"/>
      <c r="G1167" s="620"/>
      <c r="H1167" s="620"/>
      <c r="I1167" s="620"/>
      <c r="J1167" s="620"/>
      <c r="K1167" s="620"/>
      <c r="L1167" s="620"/>
      <c r="M1167" s="620"/>
      <c r="N1167" s="29"/>
      <c r="O1167" s="10"/>
      <c r="P1167" s="11"/>
      <c r="Q1167" s="11"/>
      <c r="R1167" s="164"/>
      <c r="S1167" s="149"/>
      <c r="T1167" s="149"/>
      <c r="U1167" s="149"/>
      <c r="V1167" s="583" t="s">
        <v>2</v>
      </c>
      <c r="W1167" s="583"/>
      <c r="X1167" s="583"/>
      <c r="Y1167" s="12" t="s">
        <v>37</v>
      </c>
      <c r="Z1167" s="161" t="s">
        <v>46</v>
      </c>
      <c r="AA1167" s="621" t="s">
        <v>158</v>
      </c>
      <c r="AB1167" s="621"/>
      <c r="AC1167" s="621"/>
      <c r="AD1167" s="161" t="s">
        <v>3</v>
      </c>
      <c r="AE1167" s="622" t="s">
        <v>82</v>
      </c>
      <c r="AF1167" s="622"/>
      <c r="AH1167" s="17"/>
    </row>
    <row r="1168" spans="4:34" x14ac:dyDescent="0.25">
      <c r="D1168" s="620" t="s">
        <v>4</v>
      </c>
      <c r="E1168" s="620"/>
      <c r="F1168" s="620"/>
      <c r="G1168" s="620"/>
      <c r="H1168" s="620"/>
      <c r="I1168" s="620"/>
      <c r="J1168" s="620"/>
      <c r="K1168" s="620"/>
      <c r="L1168" s="620"/>
      <c r="M1168" s="620"/>
      <c r="N1168" s="29"/>
      <c r="O1168" s="10"/>
      <c r="P1168" s="156"/>
      <c r="Q1168" s="161"/>
      <c r="R1168" s="161"/>
      <c r="S1168" s="161"/>
      <c r="T1168" s="161"/>
      <c r="U1168" s="161"/>
      <c r="V1168" s="161"/>
      <c r="W1168" s="161"/>
      <c r="X1168" s="161"/>
      <c r="Y1168" s="149"/>
      <c r="Z1168" s="161"/>
      <c r="AA1168" s="9"/>
      <c r="AB1168" s="9"/>
      <c r="AC1168" s="9"/>
      <c r="AD1168" s="9"/>
      <c r="AE1168" s="9"/>
      <c r="AF1168" s="9"/>
      <c r="AH1168" s="17"/>
    </row>
    <row r="1169" spans="4:34" ht="15.75" x14ac:dyDescent="0.25">
      <c r="D1169" s="623" t="s">
        <v>5</v>
      </c>
      <c r="E1169" s="623"/>
      <c r="F1169" s="623"/>
      <c r="G1169" s="623"/>
      <c r="H1169" s="623"/>
      <c r="I1169" s="623"/>
      <c r="J1169" s="623"/>
      <c r="K1169" s="623"/>
      <c r="L1169" s="623"/>
      <c r="M1169" s="623"/>
      <c r="N1169" s="623"/>
      <c r="O1169" s="10"/>
      <c r="P1169" s="156"/>
      <c r="Q1169" s="156"/>
      <c r="R1169" s="156"/>
      <c r="S1169" s="156"/>
      <c r="T1169" s="156"/>
      <c r="U1169" s="156"/>
      <c r="V1169" s="156"/>
      <c r="W1169" s="9"/>
      <c r="X1169" s="9"/>
      <c r="Y1169" s="164"/>
      <c r="Z1169" s="9"/>
      <c r="AA1169" s="9"/>
      <c r="AB1169" s="9"/>
      <c r="AC1169" s="9"/>
      <c r="AD1169" s="9"/>
      <c r="AE1169" s="9"/>
      <c r="AF1169" s="9"/>
      <c r="AH1169" s="17"/>
    </row>
    <row r="1170" spans="4:34" ht="18" x14ac:dyDescent="0.25">
      <c r="D1170" s="633"/>
      <c r="E1170" s="633"/>
      <c r="F1170" s="633"/>
      <c r="G1170" s="633"/>
      <c r="H1170" s="633"/>
      <c r="I1170" s="633"/>
      <c r="J1170" s="633"/>
      <c r="K1170" s="633"/>
      <c r="L1170" s="633"/>
      <c r="M1170" s="633"/>
      <c r="N1170" s="633"/>
      <c r="O1170" s="624" t="s">
        <v>6</v>
      </c>
      <c r="P1170" s="624"/>
      <c r="Q1170" s="624"/>
      <c r="R1170" s="624"/>
      <c r="S1170" s="624"/>
      <c r="T1170" s="624"/>
      <c r="U1170" s="624"/>
      <c r="V1170" s="624"/>
      <c r="W1170" s="624"/>
      <c r="X1170" s="624"/>
      <c r="Y1170" s="625" t="s">
        <v>190</v>
      </c>
      <c r="Z1170" s="625"/>
      <c r="AA1170" s="625"/>
      <c r="AB1170" s="13"/>
      <c r="AC1170" s="13"/>
      <c r="AD1170" s="13"/>
      <c r="AE1170" s="13"/>
      <c r="AF1170" s="13"/>
      <c r="AH1170" s="17"/>
    </row>
    <row r="1171" spans="4:34" x14ac:dyDescent="0.25">
      <c r="D1171" s="612"/>
      <c r="E1171" s="612"/>
      <c r="F1171" s="612"/>
      <c r="G1171" s="612"/>
      <c r="H1171" s="612"/>
      <c r="I1171" s="612"/>
      <c r="J1171" s="612"/>
      <c r="K1171" s="612"/>
      <c r="L1171" s="612"/>
      <c r="M1171" s="612"/>
      <c r="N1171" s="612"/>
      <c r="O1171" s="14"/>
      <c r="P1171" s="14"/>
      <c r="Q1171" s="149"/>
      <c r="R1171" s="149"/>
      <c r="S1171" s="159"/>
      <c r="T1171" s="11"/>
      <c r="U1171" s="11"/>
      <c r="V1171" s="9"/>
      <c r="W1171" s="9"/>
      <c r="X1171" s="9"/>
      <c r="Y1171" s="164"/>
      <c r="Z1171" s="9"/>
      <c r="AA1171" s="9"/>
      <c r="AB1171" s="9"/>
      <c r="AC1171" s="9"/>
      <c r="AD1171" s="9"/>
      <c r="AE1171" s="9"/>
      <c r="AF1171" s="9"/>
      <c r="AH1171" s="17"/>
    </row>
    <row r="1172" spans="4:34" ht="15.75" x14ac:dyDescent="0.25"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23"/>
      <c r="U1172" s="23"/>
      <c r="V1172" s="613" t="s">
        <v>7</v>
      </c>
      <c r="W1172" s="613"/>
      <c r="X1172" s="613"/>
      <c r="Y1172" s="613"/>
      <c r="Z1172" s="613"/>
      <c r="AA1172" s="614">
        <f>+X1201</f>
        <v>510816548.67000002</v>
      </c>
      <c r="AB1172" s="614"/>
      <c r="AC1172" s="614"/>
      <c r="AD1172" s="614"/>
      <c r="AE1172" s="614"/>
      <c r="AF1172" s="614"/>
      <c r="AH1172" s="17"/>
    </row>
    <row r="1173" spans="4:34" x14ac:dyDescent="0.25">
      <c r="D1173" s="615" t="s">
        <v>8</v>
      </c>
      <c r="E1173" s="615"/>
      <c r="F1173" s="615"/>
      <c r="G1173" s="615"/>
      <c r="H1173" s="615"/>
      <c r="I1173" s="616" t="s">
        <v>9</v>
      </c>
      <c r="J1173" s="616"/>
      <c r="K1173" s="616"/>
      <c r="L1173" s="616"/>
      <c r="M1173" s="616"/>
      <c r="N1173" s="616"/>
      <c r="O1173" s="616"/>
      <c r="P1173" s="616"/>
      <c r="Q1173" s="616"/>
      <c r="R1173" s="161"/>
      <c r="S1173" s="161"/>
      <c r="T1173" s="161"/>
      <c r="U1173" s="161"/>
      <c r="V1173" s="9"/>
      <c r="W1173" s="9"/>
      <c r="X1173" s="9"/>
      <c r="Y1173" s="164"/>
      <c r="Z1173" s="164"/>
      <c r="AA1173" s="164"/>
      <c r="AB1173" s="9"/>
      <c r="AC1173" s="9"/>
      <c r="AD1173" s="9"/>
      <c r="AE1173" s="9"/>
      <c r="AF1173" s="9"/>
      <c r="AH1173" s="17"/>
    </row>
    <row r="1174" spans="4:34" ht="18" x14ac:dyDescent="0.25">
      <c r="D1174" s="617" t="s">
        <v>10</v>
      </c>
      <c r="E1174" s="617"/>
      <c r="F1174" s="617"/>
      <c r="G1174" s="617"/>
      <c r="H1174" s="617"/>
      <c r="I1174" s="617"/>
      <c r="J1174" s="617"/>
      <c r="K1174" s="662" t="s">
        <v>257</v>
      </c>
      <c r="L1174" s="662"/>
      <c r="M1174" s="662"/>
      <c r="N1174" s="662"/>
      <c r="O1174" s="662"/>
      <c r="P1174" s="662"/>
      <c r="Q1174" s="662"/>
      <c r="R1174" s="662"/>
      <c r="S1174" s="662"/>
      <c r="T1174" s="662"/>
      <c r="U1174" s="662"/>
      <c r="V1174" s="662"/>
      <c r="W1174" s="662"/>
      <c r="X1174" s="662"/>
      <c r="Y1174" s="551" t="s">
        <v>11</v>
      </c>
      <c r="Z1174" s="551"/>
      <c r="AA1174" s="551"/>
      <c r="AB1174" s="551"/>
      <c r="AC1174" s="619">
        <v>9316901</v>
      </c>
      <c r="AD1174" s="619"/>
      <c r="AE1174" s="619"/>
      <c r="AF1174" s="619"/>
      <c r="AH1174" s="17"/>
    </row>
    <row r="1175" spans="4:34" x14ac:dyDescent="0.25">
      <c r="D1175" s="157"/>
      <c r="E1175" s="617" t="s">
        <v>12</v>
      </c>
      <c r="F1175" s="617"/>
      <c r="G1175" s="617"/>
      <c r="H1175" s="617"/>
      <c r="I1175" s="617"/>
      <c r="J1175" s="149"/>
      <c r="K1175" s="149"/>
      <c r="L1175" s="149"/>
      <c r="M1175" s="149"/>
      <c r="N1175" s="149"/>
      <c r="O1175" s="149"/>
      <c r="P1175" s="149"/>
      <c r="Q1175" s="149"/>
      <c r="R1175" s="149"/>
      <c r="S1175" s="149"/>
      <c r="T1175" s="149"/>
      <c r="U1175" s="149"/>
      <c r="V1175" s="149"/>
      <c r="W1175" s="149"/>
      <c r="X1175" s="149"/>
      <c r="Y1175" s="149"/>
      <c r="Z1175" s="149"/>
      <c r="AA1175" s="149"/>
      <c r="AB1175" s="149"/>
      <c r="AC1175" s="158"/>
      <c r="AD1175" s="158"/>
      <c r="AE1175" s="158"/>
      <c r="AF1175" s="158"/>
      <c r="AH1175" s="17"/>
    </row>
    <row r="1176" spans="4:34" ht="27.75" customHeight="1" x14ac:dyDescent="0.25">
      <c r="D1176" s="583" t="s">
        <v>13</v>
      </c>
      <c r="E1176" s="583"/>
      <c r="F1176" s="583"/>
      <c r="G1176" s="583"/>
      <c r="H1176" s="583"/>
      <c r="I1176" s="824" t="s">
        <v>192</v>
      </c>
      <c r="J1176" s="824"/>
      <c r="K1176" s="824"/>
      <c r="L1176" s="824"/>
      <c r="M1176" s="824"/>
      <c r="N1176" s="824"/>
      <c r="O1176" s="824"/>
      <c r="P1176" s="824"/>
      <c r="Q1176" s="824"/>
      <c r="R1176" s="824"/>
      <c r="S1176" s="824"/>
      <c r="T1176" s="824"/>
      <c r="U1176" s="824"/>
      <c r="V1176" s="824"/>
      <c r="W1176" s="824"/>
      <c r="X1176" s="824"/>
      <c r="Y1176" s="824"/>
      <c r="Z1176" s="824"/>
      <c r="AA1176" s="824"/>
      <c r="AB1176" s="824"/>
      <c r="AC1176" s="824"/>
      <c r="AD1176" s="824"/>
      <c r="AE1176" s="824"/>
      <c r="AF1176" s="824"/>
      <c r="AG1176" s="824"/>
      <c r="AH1176" s="17"/>
    </row>
    <row r="1177" spans="4:34" x14ac:dyDescent="0.25">
      <c r="D1177" s="551" t="s">
        <v>14</v>
      </c>
      <c r="E1177" s="551"/>
      <c r="F1177" s="551"/>
      <c r="G1177" s="551"/>
      <c r="H1177" s="551"/>
      <c r="I1177" s="825" t="s">
        <v>191</v>
      </c>
      <c r="J1177" s="825"/>
      <c r="K1177" s="825"/>
      <c r="L1177" s="825"/>
      <c r="M1177" s="825"/>
      <c r="N1177" s="825"/>
      <c r="O1177" s="825"/>
      <c r="P1177" s="825"/>
      <c r="Q1177" s="825"/>
      <c r="R1177" s="825"/>
      <c r="S1177" s="825"/>
      <c r="T1177" s="825"/>
      <c r="U1177" s="825"/>
      <c r="V1177" s="825"/>
      <c r="W1177" s="825"/>
      <c r="X1177" s="825"/>
      <c r="Y1177" s="825"/>
      <c r="Z1177" s="825"/>
      <c r="AA1177" s="825"/>
      <c r="AB1177" s="825"/>
      <c r="AC1177" s="825"/>
      <c r="AD1177" s="825"/>
      <c r="AE1177" s="825"/>
      <c r="AF1177" s="825"/>
      <c r="AH1177" s="17"/>
    </row>
    <row r="1178" spans="4:34" x14ac:dyDescent="0.25">
      <c r="D1178" s="157"/>
      <c r="E1178" s="149"/>
      <c r="F1178" s="149"/>
      <c r="G1178" s="149"/>
      <c r="H1178" s="149"/>
      <c r="I1178" s="825"/>
      <c r="J1178" s="825"/>
      <c r="K1178" s="825"/>
      <c r="L1178" s="825"/>
      <c r="M1178" s="825"/>
      <c r="N1178" s="825"/>
      <c r="O1178" s="825"/>
      <c r="P1178" s="825"/>
      <c r="Q1178" s="825"/>
      <c r="R1178" s="825"/>
      <c r="S1178" s="825"/>
      <c r="T1178" s="825"/>
      <c r="U1178" s="825"/>
      <c r="V1178" s="825"/>
      <c r="W1178" s="825"/>
      <c r="X1178" s="825"/>
      <c r="Y1178" s="825"/>
      <c r="Z1178" s="825"/>
      <c r="AA1178" s="825"/>
      <c r="AB1178" s="825"/>
      <c r="AC1178" s="825"/>
      <c r="AD1178" s="825"/>
      <c r="AE1178" s="825"/>
      <c r="AF1178" s="825"/>
      <c r="AH1178" s="17"/>
    </row>
    <row r="1179" spans="4:34" ht="15.75" x14ac:dyDescent="0.25">
      <c r="D1179" s="156"/>
      <c r="E1179" s="156"/>
      <c r="F1179" s="156"/>
      <c r="G1179" s="156"/>
      <c r="H1179" s="156"/>
      <c r="I1179" s="156"/>
      <c r="J1179" s="156"/>
      <c r="K1179" s="156"/>
      <c r="L1179" s="574"/>
      <c r="M1179" s="574"/>
      <c r="N1179" s="574"/>
      <c r="O1179" s="574"/>
      <c r="P1179" s="574"/>
      <c r="Q1179" s="574"/>
      <c r="R1179" s="574"/>
      <c r="S1179" s="574"/>
      <c r="T1179" s="574"/>
      <c r="U1179" s="574"/>
      <c r="V1179" s="574"/>
      <c r="W1179" s="574"/>
      <c r="X1179" s="574"/>
      <c r="Y1179" s="574"/>
      <c r="Z1179" s="160"/>
      <c r="AA1179" s="575"/>
      <c r="AB1179" s="575"/>
      <c r="AC1179" s="575"/>
      <c r="AD1179" s="575"/>
      <c r="AE1179" s="575"/>
      <c r="AF1179" s="575"/>
      <c r="AH1179" s="17"/>
    </row>
    <row r="1180" spans="4:34" ht="15.75" x14ac:dyDescent="0.25">
      <c r="D1180" s="586" t="s">
        <v>15</v>
      </c>
      <c r="E1180" s="586"/>
      <c r="F1180" s="586"/>
      <c r="G1180" s="586"/>
      <c r="H1180" s="586"/>
      <c r="I1180" s="586"/>
      <c r="J1180" s="586"/>
      <c r="K1180" s="586"/>
      <c r="L1180" s="586"/>
      <c r="M1180" s="586"/>
      <c r="N1180" s="586"/>
      <c r="O1180" s="586"/>
      <c r="P1180" s="586"/>
      <c r="Q1180" s="586"/>
      <c r="R1180" s="586"/>
      <c r="S1180" s="586"/>
      <c r="T1180" s="586"/>
      <c r="U1180" s="586"/>
      <c r="V1180" s="586"/>
      <c r="W1180" s="586"/>
      <c r="X1180" s="586"/>
      <c r="Y1180" s="586"/>
      <c r="Z1180" s="586"/>
      <c r="AA1180" s="586"/>
      <c r="AB1180" s="586"/>
      <c r="AC1180" s="586"/>
      <c r="AD1180" s="586"/>
      <c r="AE1180" s="586"/>
      <c r="AF1180" s="586"/>
      <c r="AH1180" s="17"/>
    </row>
    <row r="1181" spans="4:34" x14ac:dyDescent="0.25">
      <c r="D1181" s="9"/>
      <c r="E1181" s="587" t="s">
        <v>50</v>
      </c>
      <c r="F1181" s="587"/>
      <c r="G1181" s="587"/>
      <c r="H1181" s="588" t="s">
        <v>51</v>
      </c>
      <c r="I1181" s="588"/>
      <c r="J1181" s="588"/>
      <c r="K1181" s="587" t="s">
        <v>52</v>
      </c>
      <c r="L1181" s="587"/>
      <c r="M1181" s="587"/>
      <c r="N1181" s="587" t="s">
        <v>53</v>
      </c>
      <c r="O1181" s="587"/>
      <c r="P1181" s="587"/>
      <c r="Q1181" s="589"/>
      <c r="R1181" s="589"/>
      <c r="S1181" s="589"/>
      <c r="T1181" s="589"/>
      <c r="U1181" s="161"/>
      <c r="V1181" s="590"/>
      <c r="W1181" s="590"/>
      <c r="X1181" s="590"/>
      <c r="Y1181" s="149"/>
      <c r="Z1181" s="149"/>
      <c r="AA1181" s="591" t="s">
        <v>17</v>
      </c>
      <c r="AB1181" s="591"/>
      <c r="AC1181" s="591"/>
      <c r="AD1181" s="591"/>
      <c r="AE1181" s="591"/>
      <c r="AF1181" s="591"/>
      <c r="AH1181" s="17"/>
    </row>
    <row r="1182" spans="4:34" x14ac:dyDescent="0.25">
      <c r="D1182" s="164"/>
      <c r="E1182" s="629"/>
      <c r="F1182" s="630"/>
      <c r="G1182" s="631"/>
      <c r="H1182" s="629"/>
      <c r="I1182" s="630"/>
      <c r="J1182" s="631"/>
      <c r="K1182" s="629"/>
      <c r="L1182" s="630"/>
      <c r="M1182" s="631"/>
      <c r="N1182" s="629"/>
      <c r="O1182" s="630"/>
      <c r="P1182" s="631"/>
      <c r="Q1182" s="592"/>
      <c r="R1182" s="593"/>
      <c r="S1182" s="593"/>
      <c r="T1182" s="594"/>
      <c r="U1182" s="100"/>
      <c r="V1182" s="595"/>
      <c r="W1182" s="596"/>
      <c r="X1182" s="597"/>
      <c r="Y1182" s="163"/>
      <c r="Z1182" s="15"/>
      <c r="AA1182" s="592">
        <f>E1182+H1182+K1182+N1182</f>
        <v>0</v>
      </c>
      <c r="AB1182" s="593"/>
      <c r="AC1182" s="593"/>
      <c r="AD1182" s="593"/>
      <c r="AE1182" s="593"/>
      <c r="AF1182" s="594"/>
      <c r="AH1182" s="17"/>
    </row>
    <row r="1183" spans="4:34" x14ac:dyDescent="0.25">
      <c r="D1183" s="159"/>
      <c r="E1183" s="159"/>
      <c r="F1183" s="159"/>
      <c r="G1183" s="159"/>
      <c r="H1183" s="159"/>
      <c r="I1183" s="159"/>
      <c r="J1183" s="159"/>
      <c r="K1183" s="159"/>
      <c r="L1183" s="159"/>
      <c r="M1183" s="159"/>
      <c r="N1183" s="159"/>
      <c r="O1183" s="159"/>
      <c r="P1183" s="159"/>
      <c r="Q1183" s="821"/>
      <c r="R1183" s="821"/>
      <c r="S1183" s="821"/>
      <c r="T1183" s="821"/>
      <c r="U1183" s="821"/>
      <c r="V1183" s="821"/>
      <c r="W1183" s="821"/>
      <c r="X1183" s="821"/>
      <c r="Y1183" s="821"/>
      <c r="Z1183" s="822"/>
      <c r="AA1183" s="592"/>
      <c r="AB1183" s="593"/>
      <c r="AC1183" s="593"/>
      <c r="AD1183" s="593"/>
      <c r="AE1183" s="593"/>
      <c r="AF1183" s="594"/>
      <c r="AH1183" s="17"/>
    </row>
    <row r="1184" spans="4:34" ht="15.75" x14ac:dyDescent="0.25">
      <c r="D1184" s="159"/>
      <c r="E1184" s="159"/>
      <c r="F1184" s="159"/>
      <c r="G1184" s="159"/>
      <c r="H1184" s="159"/>
      <c r="I1184" s="159"/>
      <c r="J1184" s="159"/>
      <c r="K1184" s="159"/>
      <c r="L1184" s="159"/>
      <c r="M1184" s="159"/>
      <c r="N1184" s="159"/>
      <c r="O1184" s="159"/>
      <c r="P1184" s="159"/>
      <c r="Q1184" s="159"/>
      <c r="R1184" s="159"/>
      <c r="S1184" s="159"/>
      <c r="T1184" s="159"/>
      <c r="U1184" s="598" t="s">
        <v>18</v>
      </c>
      <c r="V1184" s="598"/>
      <c r="W1184" s="598"/>
      <c r="X1184" s="598"/>
      <c r="Y1184" s="598"/>
      <c r="Z1184" s="599"/>
      <c r="AA1184" s="600">
        <f>+X1201-AA1182</f>
        <v>510816548.67000002</v>
      </c>
      <c r="AB1184" s="601"/>
      <c r="AC1184" s="601"/>
      <c r="AD1184" s="601"/>
      <c r="AE1184" s="601"/>
      <c r="AF1184" s="602"/>
      <c r="AH1184" s="17"/>
    </row>
    <row r="1185" spans="4:34" x14ac:dyDescent="0.25">
      <c r="D1185" s="9"/>
      <c r="E1185" s="9"/>
      <c r="F1185" s="9"/>
      <c r="G1185" s="9"/>
      <c r="H1185" s="603" t="s">
        <v>19</v>
      </c>
      <c r="I1185" s="603"/>
      <c r="J1185" s="603"/>
      <c r="K1185" s="603"/>
      <c r="L1185" s="603"/>
      <c r="M1185" s="603"/>
      <c r="N1185" s="603"/>
      <c r="O1185" s="603"/>
      <c r="P1185" s="603"/>
      <c r="Q1185" s="603"/>
      <c r="R1185" s="603"/>
      <c r="S1185" s="603"/>
      <c r="T1185" s="603"/>
      <c r="U1185" s="603"/>
      <c r="V1185" s="603"/>
      <c r="W1185" s="603"/>
      <c r="X1185" s="604"/>
      <c r="Y1185" s="604"/>
      <c r="Z1185" s="604"/>
      <c r="AA1185" s="604"/>
      <c r="AB1185" s="604"/>
      <c r="AC1185" s="604"/>
      <c r="AD1185" s="604"/>
      <c r="AE1185" s="9"/>
      <c r="AF1185" s="9"/>
      <c r="AH1185" s="17"/>
    </row>
    <row r="1186" spans="4:34" x14ac:dyDescent="0.25">
      <c r="D1186" s="9"/>
      <c r="E1186" s="9"/>
      <c r="F1186" s="9"/>
      <c r="G1186" s="9"/>
      <c r="H1186" s="605" t="s">
        <v>20</v>
      </c>
      <c r="I1186" s="606"/>
      <c r="J1186" s="605" t="s">
        <v>21</v>
      </c>
      <c r="K1186" s="606"/>
      <c r="L1186" s="605" t="s">
        <v>22</v>
      </c>
      <c r="M1186" s="606"/>
      <c r="N1186" s="605" t="s">
        <v>23</v>
      </c>
      <c r="O1186" s="606"/>
      <c r="P1186" s="605" t="s">
        <v>24</v>
      </c>
      <c r="Q1186" s="606"/>
      <c r="R1186" s="605" t="s">
        <v>25</v>
      </c>
      <c r="S1186" s="606"/>
      <c r="T1186" s="607" t="s">
        <v>26</v>
      </c>
      <c r="U1186" s="608"/>
      <c r="V1186" s="607"/>
      <c r="W1186" s="608"/>
      <c r="X1186" s="609" t="s">
        <v>27</v>
      </c>
      <c r="Y1186" s="610"/>
      <c r="Z1186" s="610"/>
      <c r="AA1186" s="610"/>
      <c r="AB1186" s="610"/>
      <c r="AC1186" s="610"/>
      <c r="AD1186" s="611"/>
      <c r="AE1186" s="16"/>
      <c r="AF1186" s="16"/>
      <c r="AH1186" s="17"/>
    </row>
    <row r="1187" spans="4:34" ht="15.75" x14ac:dyDescent="0.25">
      <c r="D1187" s="69"/>
      <c r="E1187" s="69"/>
      <c r="F1187" s="69"/>
      <c r="G1187" s="70"/>
      <c r="H1187" s="562"/>
      <c r="I1187" s="563"/>
      <c r="J1187" s="562"/>
      <c r="K1187" s="563"/>
      <c r="L1187" s="562"/>
      <c r="M1187" s="563"/>
      <c r="N1187" s="562" t="s">
        <v>61</v>
      </c>
      <c r="O1187" s="563"/>
      <c r="P1187" s="562" t="s">
        <v>43</v>
      </c>
      <c r="Q1187" s="563"/>
      <c r="R1187" s="562" t="s">
        <v>35</v>
      </c>
      <c r="S1187" s="563"/>
      <c r="T1187" s="562" t="s">
        <v>28</v>
      </c>
      <c r="U1187" s="563"/>
      <c r="V1187" s="562"/>
      <c r="W1187" s="563"/>
      <c r="X1187" s="580">
        <v>510816548.67000002</v>
      </c>
      <c r="Y1187" s="581"/>
      <c r="Z1187" s="581"/>
      <c r="AA1187" s="581"/>
      <c r="AB1187" s="581"/>
      <c r="AC1187" s="581"/>
      <c r="AD1187" s="582"/>
      <c r="AE1187" s="16"/>
      <c r="AF1187" s="36"/>
      <c r="AG1187" s="36"/>
      <c r="AH1187" s="36"/>
    </row>
    <row r="1188" spans="4:34" ht="15.75" x14ac:dyDescent="0.25">
      <c r="D1188" s="69"/>
      <c r="E1188" s="69"/>
      <c r="F1188" s="69"/>
      <c r="G1188" s="70"/>
      <c r="H1188" s="562"/>
      <c r="I1188" s="563"/>
      <c r="J1188" s="562"/>
      <c r="K1188" s="563"/>
      <c r="L1188" s="562"/>
      <c r="M1188" s="563"/>
      <c r="N1188" s="562"/>
      <c r="O1188" s="563"/>
      <c r="P1188" s="562"/>
      <c r="Q1188" s="563"/>
      <c r="R1188" s="562"/>
      <c r="S1188" s="563"/>
      <c r="T1188" s="562"/>
      <c r="U1188" s="563"/>
      <c r="V1188" s="562"/>
      <c r="W1188" s="563"/>
      <c r="X1188" s="580"/>
      <c r="Y1188" s="581"/>
      <c r="Z1188" s="581"/>
      <c r="AA1188" s="581"/>
      <c r="AB1188" s="581"/>
      <c r="AC1188" s="581"/>
      <c r="AD1188" s="582"/>
      <c r="AE1188" s="16"/>
      <c r="AF1188" s="36"/>
      <c r="AG1188" s="36"/>
      <c r="AH1188" s="36"/>
    </row>
    <row r="1189" spans="4:34" ht="15.75" x14ac:dyDescent="0.25">
      <c r="D1189" s="69"/>
      <c r="E1189" s="69"/>
      <c r="F1189" s="69"/>
      <c r="G1189" s="70"/>
      <c r="H1189" s="562"/>
      <c r="I1189" s="563"/>
      <c r="J1189" s="562"/>
      <c r="K1189" s="563"/>
      <c r="L1189" s="562"/>
      <c r="M1189" s="563"/>
      <c r="N1189" s="562"/>
      <c r="O1189" s="563"/>
      <c r="P1189" s="562"/>
      <c r="Q1189" s="563"/>
      <c r="R1189" s="562"/>
      <c r="S1189" s="563"/>
      <c r="T1189" s="562"/>
      <c r="U1189" s="563"/>
      <c r="V1189" s="562"/>
      <c r="W1189" s="563"/>
      <c r="X1189" s="580"/>
      <c r="Y1189" s="581"/>
      <c r="Z1189" s="581"/>
      <c r="AA1189" s="581"/>
      <c r="AB1189" s="581"/>
      <c r="AC1189" s="581"/>
      <c r="AD1189" s="582"/>
      <c r="AE1189" s="16"/>
      <c r="AF1189" s="16"/>
      <c r="AG1189" s="71"/>
      <c r="AH1189" s="68"/>
    </row>
    <row r="1190" spans="4:34" ht="15.75" x14ac:dyDescent="0.25">
      <c r="D1190" s="69"/>
      <c r="E1190" s="69"/>
      <c r="F1190" s="69"/>
      <c r="G1190" s="70"/>
      <c r="H1190" s="562"/>
      <c r="I1190" s="563"/>
      <c r="J1190" s="562"/>
      <c r="K1190" s="563"/>
      <c r="L1190" s="562"/>
      <c r="M1190" s="563"/>
      <c r="N1190" s="562"/>
      <c r="O1190" s="563"/>
      <c r="P1190" s="562"/>
      <c r="Q1190" s="563"/>
      <c r="R1190" s="562"/>
      <c r="S1190" s="563"/>
      <c r="T1190" s="562"/>
      <c r="U1190" s="563"/>
      <c r="V1190" s="562"/>
      <c r="W1190" s="563"/>
      <c r="X1190" s="580"/>
      <c r="Y1190" s="581"/>
      <c r="Z1190" s="581"/>
      <c r="AA1190" s="581"/>
      <c r="AB1190" s="581"/>
      <c r="AC1190" s="581"/>
      <c r="AD1190" s="582"/>
      <c r="AE1190" s="16"/>
      <c r="AF1190" s="16"/>
      <c r="AG1190" s="71"/>
      <c r="AH1190" s="68"/>
    </row>
    <row r="1191" spans="4:34" ht="15.75" x14ac:dyDescent="0.25">
      <c r="D1191" s="621"/>
      <c r="E1191" s="621"/>
      <c r="F1191" s="621"/>
      <c r="G1191" s="823"/>
      <c r="H1191" s="562"/>
      <c r="I1191" s="563"/>
      <c r="J1191" s="562"/>
      <c r="K1191" s="563"/>
      <c r="L1191" s="562"/>
      <c r="M1191" s="563"/>
      <c r="N1191" s="562"/>
      <c r="O1191" s="563"/>
      <c r="P1191" s="562"/>
      <c r="Q1191" s="563"/>
      <c r="R1191" s="562"/>
      <c r="S1191" s="563"/>
      <c r="T1191" s="562"/>
      <c r="U1191" s="563"/>
      <c r="V1191" s="562"/>
      <c r="W1191" s="563"/>
      <c r="X1191" s="580"/>
      <c r="Y1191" s="581"/>
      <c r="Z1191" s="581"/>
      <c r="AA1191" s="581"/>
      <c r="AB1191" s="581"/>
      <c r="AC1191" s="581"/>
      <c r="AD1191" s="582"/>
      <c r="AE1191" s="16"/>
      <c r="AF1191" s="16"/>
      <c r="AG1191" s="71"/>
      <c r="AH1191" s="68"/>
    </row>
    <row r="1192" spans="4:34" ht="15.75" x14ac:dyDescent="0.25">
      <c r="D1192" s="621"/>
      <c r="E1192" s="621"/>
      <c r="F1192" s="621"/>
      <c r="G1192" s="823"/>
      <c r="H1192" s="562"/>
      <c r="I1192" s="563"/>
      <c r="J1192" s="562"/>
      <c r="K1192" s="563"/>
      <c r="L1192" s="562"/>
      <c r="M1192" s="563"/>
      <c r="N1192" s="562"/>
      <c r="O1192" s="563"/>
      <c r="P1192" s="562"/>
      <c r="Q1192" s="563"/>
      <c r="R1192" s="562"/>
      <c r="S1192" s="563"/>
      <c r="T1192" s="562"/>
      <c r="U1192" s="563"/>
      <c r="V1192" s="562"/>
      <c r="W1192" s="563"/>
      <c r="X1192" s="580"/>
      <c r="Y1192" s="581"/>
      <c r="Z1192" s="581"/>
      <c r="AA1192" s="581"/>
      <c r="AB1192" s="581"/>
      <c r="AC1192" s="581"/>
      <c r="AD1192" s="582"/>
      <c r="AE1192" s="16"/>
      <c r="AF1192" s="16"/>
      <c r="AG1192" s="71"/>
      <c r="AH1192" s="68"/>
    </row>
    <row r="1193" spans="4:34" ht="15.75" x14ac:dyDescent="0.25">
      <c r="D1193" s="621"/>
      <c r="E1193" s="621"/>
      <c r="F1193" s="621"/>
      <c r="G1193" s="823"/>
      <c r="H1193" s="529"/>
      <c r="I1193" s="530"/>
      <c r="J1193" s="529"/>
      <c r="K1193" s="530"/>
      <c r="L1193" s="529"/>
      <c r="M1193" s="530"/>
      <c r="N1193" s="562"/>
      <c r="O1193" s="563"/>
      <c r="P1193" s="562"/>
      <c r="Q1193" s="563"/>
      <c r="R1193" s="562"/>
      <c r="S1193" s="563"/>
      <c r="T1193" s="562"/>
      <c r="U1193" s="563"/>
      <c r="V1193" s="562"/>
      <c r="W1193" s="563"/>
      <c r="X1193" s="580"/>
      <c r="Y1193" s="581"/>
      <c r="Z1193" s="581"/>
      <c r="AA1193" s="581"/>
      <c r="AB1193" s="581"/>
      <c r="AC1193" s="581"/>
      <c r="AD1193" s="582"/>
      <c r="AE1193" s="16"/>
      <c r="AF1193" s="16"/>
      <c r="AG1193" s="71"/>
      <c r="AH1193" s="68"/>
    </row>
    <row r="1194" spans="4:34" ht="15.75" x14ac:dyDescent="0.25">
      <c r="D1194" s="9"/>
      <c r="E1194" s="9"/>
      <c r="F1194" s="9"/>
      <c r="G1194" s="9"/>
      <c r="H1194" s="562"/>
      <c r="I1194" s="563"/>
      <c r="J1194" s="562"/>
      <c r="K1194" s="563"/>
      <c r="L1194" s="562"/>
      <c r="M1194" s="563"/>
      <c r="N1194" s="562"/>
      <c r="O1194" s="563"/>
      <c r="P1194" s="562"/>
      <c r="Q1194" s="563"/>
      <c r="R1194" s="562"/>
      <c r="S1194" s="563"/>
      <c r="T1194" s="562"/>
      <c r="U1194" s="563"/>
      <c r="V1194" s="562"/>
      <c r="W1194" s="563"/>
      <c r="X1194" s="580"/>
      <c r="Y1194" s="581"/>
      <c r="Z1194" s="581"/>
      <c r="AA1194" s="581"/>
      <c r="AB1194" s="581"/>
      <c r="AC1194" s="581"/>
      <c r="AD1194" s="582"/>
      <c r="AE1194" s="16"/>
      <c r="AF1194" s="16"/>
      <c r="AG1194" s="71"/>
      <c r="AH1194" s="68"/>
    </row>
    <row r="1195" spans="4:34" ht="15.75" x14ac:dyDescent="0.25">
      <c r="D1195" s="9"/>
      <c r="E1195" s="9"/>
      <c r="F1195" s="9"/>
      <c r="G1195" s="9"/>
      <c r="H1195" s="562"/>
      <c r="I1195" s="563"/>
      <c r="J1195" s="562"/>
      <c r="K1195" s="563"/>
      <c r="L1195" s="529"/>
      <c r="M1195" s="650"/>
      <c r="N1195" s="562"/>
      <c r="O1195" s="563"/>
      <c r="P1195" s="562"/>
      <c r="Q1195" s="563"/>
      <c r="R1195" s="562"/>
      <c r="S1195" s="563"/>
      <c r="T1195" s="562"/>
      <c r="U1195" s="563"/>
      <c r="V1195" s="562"/>
      <c r="W1195" s="563"/>
      <c r="X1195" s="580"/>
      <c r="Y1195" s="581"/>
      <c r="Z1195" s="581"/>
      <c r="AA1195" s="581"/>
      <c r="AB1195" s="581"/>
      <c r="AC1195" s="581"/>
      <c r="AD1195" s="582"/>
      <c r="AE1195" s="16"/>
      <c r="AF1195" s="16"/>
      <c r="AG1195" s="71"/>
      <c r="AH1195" s="68"/>
    </row>
    <row r="1196" spans="4:34" ht="15.75" x14ac:dyDescent="0.25">
      <c r="D1196" s="9"/>
      <c r="E1196" s="9"/>
      <c r="F1196" s="9"/>
      <c r="G1196" s="9"/>
      <c r="H1196" s="529"/>
      <c r="I1196" s="530"/>
      <c r="J1196" s="529"/>
      <c r="K1196" s="530"/>
      <c r="L1196" s="529"/>
      <c r="M1196" s="650"/>
      <c r="N1196" s="562"/>
      <c r="O1196" s="563"/>
      <c r="P1196" s="765"/>
      <c r="Q1196" s="766"/>
      <c r="R1196" s="765"/>
      <c r="S1196" s="766"/>
      <c r="T1196" s="765"/>
      <c r="U1196" s="766"/>
      <c r="V1196" s="562"/>
      <c r="W1196" s="563"/>
      <c r="X1196" s="580"/>
      <c r="Y1196" s="581"/>
      <c r="Z1196" s="581"/>
      <c r="AA1196" s="581"/>
      <c r="AB1196" s="581"/>
      <c r="AC1196" s="581"/>
      <c r="AD1196" s="582"/>
      <c r="AE1196" s="16"/>
      <c r="AF1196" s="16"/>
      <c r="AG1196" s="71"/>
      <c r="AH1196" s="68"/>
    </row>
    <row r="1197" spans="4:34" ht="15.75" x14ac:dyDescent="0.25">
      <c r="D1197" s="9"/>
      <c r="E1197" s="9"/>
      <c r="F1197" s="9"/>
      <c r="G1197" s="9"/>
      <c r="H1197" s="153"/>
      <c r="I1197" s="154"/>
      <c r="J1197" s="153"/>
      <c r="K1197" s="154"/>
      <c r="L1197" s="153"/>
      <c r="M1197" s="162"/>
      <c r="N1197" s="562"/>
      <c r="O1197" s="563"/>
      <c r="P1197" s="765"/>
      <c r="Q1197" s="766"/>
      <c r="R1197" s="765"/>
      <c r="S1197" s="766"/>
      <c r="T1197" s="765"/>
      <c r="U1197" s="766"/>
      <c r="V1197" s="151"/>
      <c r="W1197" s="152"/>
      <c r="X1197" s="580"/>
      <c r="Y1197" s="581"/>
      <c r="Z1197" s="581"/>
      <c r="AA1197" s="581"/>
      <c r="AB1197" s="581"/>
      <c r="AC1197" s="581"/>
      <c r="AD1197" s="582"/>
      <c r="AE1197" s="16"/>
      <c r="AF1197" s="16"/>
      <c r="AG1197" s="71"/>
      <c r="AH1197" s="68"/>
    </row>
    <row r="1198" spans="4:34" ht="15.75" x14ac:dyDescent="0.25">
      <c r="D1198" s="9"/>
      <c r="E1198" s="9"/>
      <c r="F1198" s="9"/>
      <c r="G1198" s="9"/>
      <c r="H1198" s="529"/>
      <c r="I1198" s="530"/>
      <c r="J1198" s="529"/>
      <c r="K1198" s="530"/>
      <c r="L1198" s="529"/>
      <c r="M1198" s="530"/>
      <c r="N1198" s="562"/>
      <c r="O1198" s="767"/>
      <c r="P1198" s="768"/>
      <c r="Q1198" s="769"/>
      <c r="R1198" s="768"/>
      <c r="S1198" s="769"/>
      <c r="T1198" s="768"/>
      <c r="U1198" s="769"/>
      <c r="V1198" s="151"/>
      <c r="W1198" s="152"/>
      <c r="X1198" s="812"/>
      <c r="Y1198" s="673"/>
      <c r="Z1198" s="673"/>
      <c r="AA1198" s="673"/>
      <c r="AB1198" s="673"/>
      <c r="AC1198" s="673"/>
      <c r="AD1198" s="813"/>
      <c r="AE1198" s="16"/>
      <c r="AF1198" s="16"/>
      <c r="AG1198" s="71"/>
      <c r="AH1198" s="68"/>
    </row>
    <row r="1199" spans="4:34" ht="15.75" x14ac:dyDescent="0.25">
      <c r="D1199" s="9"/>
      <c r="E1199" s="9"/>
      <c r="F1199" s="9"/>
      <c r="G1199" s="9"/>
      <c r="H1199" s="529"/>
      <c r="I1199" s="530"/>
      <c r="J1199" s="529"/>
      <c r="K1199" s="530"/>
      <c r="L1199" s="529"/>
      <c r="M1199" s="530"/>
      <c r="N1199" s="562"/>
      <c r="O1199" s="767"/>
      <c r="P1199" s="768"/>
      <c r="Q1199" s="769"/>
      <c r="R1199" s="768"/>
      <c r="S1199" s="769"/>
      <c r="T1199" s="768"/>
      <c r="U1199" s="769"/>
      <c r="V1199" s="151"/>
      <c r="W1199" s="152"/>
      <c r="X1199" s="812"/>
      <c r="Y1199" s="673"/>
      <c r="Z1199" s="673"/>
      <c r="AA1199" s="673"/>
      <c r="AB1199" s="673"/>
      <c r="AC1199" s="673"/>
      <c r="AD1199" s="813"/>
      <c r="AE1199" s="16"/>
      <c r="AF1199" s="16"/>
      <c r="AG1199" s="71"/>
      <c r="AH1199" s="68"/>
    </row>
    <row r="1200" spans="4:34" ht="15.75" x14ac:dyDescent="0.25">
      <c r="D1200" s="9"/>
      <c r="E1200" s="9"/>
      <c r="F1200" s="9"/>
      <c r="G1200" s="9"/>
      <c r="H1200" s="529"/>
      <c r="I1200" s="530"/>
      <c r="J1200" s="529"/>
      <c r="K1200" s="530"/>
      <c r="L1200" s="529"/>
      <c r="M1200" s="530"/>
      <c r="N1200" s="562"/>
      <c r="O1200" s="767"/>
      <c r="P1200" s="768"/>
      <c r="Q1200" s="769"/>
      <c r="R1200" s="768"/>
      <c r="S1200" s="769"/>
      <c r="T1200" s="768"/>
      <c r="U1200" s="769"/>
      <c r="V1200" s="151"/>
      <c r="W1200" s="152"/>
      <c r="X1200" s="812"/>
      <c r="Y1200" s="673"/>
      <c r="Z1200" s="673"/>
      <c r="AA1200" s="673"/>
      <c r="AB1200" s="673"/>
      <c r="AC1200" s="673"/>
      <c r="AD1200" s="813"/>
      <c r="AE1200" s="16"/>
      <c r="AF1200" s="16"/>
      <c r="AH1200" s="17"/>
    </row>
    <row r="1201" spans="4:34" ht="16.5" thickBot="1" x14ac:dyDescent="0.3">
      <c r="D1201" s="9"/>
      <c r="E1201" s="9"/>
      <c r="F1201" s="9"/>
      <c r="G1201" s="9"/>
      <c r="H1201" s="685"/>
      <c r="I1201" s="686"/>
      <c r="J1201" s="685"/>
      <c r="K1201" s="686"/>
      <c r="L1201" s="685"/>
      <c r="M1201" s="686"/>
      <c r="N1201" s="685"/>
      <c r="O1201" s="686"/>
      <c r="P1201" s="685"/>
      <c r="Q1201" s="686"/>
      <c r="R1201" s="685"/>
      <c r="S1201" s="686"/>
      <c r="T1201" s="687" t="s">
        <v>29</v>
      </c>
      <c r="U1201" s="688"/>
      <c r="V1201" s="688"/>
      <c r="W1201" s="814"/>
      <c r="X1201" s="815">
        <f>SUM(X1187:AD1200)</f>
        <v>510816548.67000002</v>
      </c>
      <c r="Y1201" s="816"/>
      <c r="Z1201" s="816"/>
      <c r="AA1201" s="816"/>
      <c r="AB1201" s="816"/>
      <c r="AC1201" s="816"/>
      <c r="AD1201" s="817"/>
      <c r="AE1201" s="9"/>
      <c r="AF1201" s="818"/>
      <c r="AG1201" s="818"/>
      <c r="AH1201" s="818"/>
    </row>
    <row r="1202" spans="4:34" ht="16.5" thickBot="1" x14ac:dyDescent="0.3">
      <c r="D1202" s="164"/>
      <c r="E1202" s="9"/>
      <c r="F1202" s="9"/>
      <c r="G1202" s="9"/>
      <c r="H1202" s="9"/>
      <c r="I1202" s="799"/>
      <c r="J1202" s="799"/>
      <c r="K1202" s="799"/>
      <c r="L1202" s="799"/>
      <c r="M1202" s="799"/>
      <c r="N1202" s="799"/>
      <c r="O1202" s="799"/>
      <c r="P1202" s="799"/>
      <c r="Q1202" s="799"/>
      <c r="R1202" s="799"/>
      <c r="S1202" s="799"/>
      <c r="T1202" s="799"/>
      <c r="U1202" s="799"/>
      <c r="V1202" s="799"/>
      <c r="W1202" s="799"/>
      <c r="X1202" s="799"/>
      <c r="Y1202" s="819"/>
      <c r="Z1202" s="819"/>
      <c r="AA1202" s="819"/>
      <c r="AB1202" s="819"/>
      <c r="AC1202" s="819"/>
      <c r="AD1202" s="819"/>
      <c r="AE1202" s="819"/>
      <c r="AF1202" s="16"/>
      <c r="AG1202" s="16"/>
      <c r="AH1202" s="17"/>
    </row>
    <row r="1203" spans="4:34" ht="16.5" thickBot="1" x14ac:dyDescent="0.3">
      <c r="D1203" s="164"/>
      <c r="E1203" s="9"/>
      <c r="F1203" s="9"/>
      <c r="G1203" s="9"/>
      <c r="H1203" s="689" t="s">
        <v>30</v>
      </c>
      <c r="I1203" s="690"/>
      <c r="J1203" s="690"/>
      <c r="K1203" s="690"/>
      <c r="L1203" s="690"/>
      <c r="M1203" s="690"/>
      <c r="N1203" s="690"/>
      <c r="O1203" s="690"/>
      <c r="P1203" s="690"/>
      <c r="Q1203" s="690"/>
      <c r="R1203" s="690"/>
      <c r="S1203" s="691"/>
      <c r="T1203" s="43"/>
      <c r="U1203" s="544" t="s">
        <v>31</v>
      </c>
      <c r="V1203" s="545"/>
      <c r="W1203" s="545"/>
      <c r="X1203" s="545"/>
      <c r="Y1203" s="545"/>
      <c r="Z1203" s="545"/>
      <c r="AA1203" s="545"/>
      <c r="AB1203" s="545"/>
      <c r="AC1203" s="545"/>
      <c r="AD1203" s="545"/>
      <c r="AE1203" s="545"/>
      <c r="AF1203" s="546"/>
      <c r="AG1203" s="16"/>
    </row>
    <row r="1204" spans="4:34" x14ac:dyDescent="0.25">
      <c r="D1204" s="164"/>
      <c r="E1204" s="9"/>
      <c r="F1204" s="9"/>
      <c r="G1204" s="9"/>
      <c r="H1204" s="547"/>
      <c r="I1204" s="548"/>
      <c r="J1204" s="548"/>
      <c r="K1204" s="548"/>
      <c r="L1204" s="548"/>
      <c r="M1204" s="548"/>
      <c r="N1204" s="548"/>
      <c r="O1204" s="548"/>
      <c r="P1204" s="548"/>
      <c r="Q1204" s="548"/>
      <c r="R1204" s="548"/>
      <c r="S1204" s="549"/>
      <c r="T1204" s="9"/>
      <c r="U1204" s="795"/>
      <c r="V1204" s="796"/>
      <c r="W1204" s="796"/>
      <c r="X1204" s="796"/>
      <c r="Y1204" s="796"/>
      <c r="Z1204" s="796"/>
      <c r="AA1204" s="796"/>
      <c r="AB1204" s="796"/>
      <c r="AC1204" s="796"/>
      <c r="AD1204" s="796"/>
      <c r="AE1204" s="796"/>
      <c r="AF1204" s="797"/>
      <c r="AG1204" s="16"/>
    </row>
    <row r="1205" spans="4:34" x14ac:dyDescent="0.25">
      <c r="D1205" s="164"/>
      <c r="E1205" s="9"/>
      <c r="F1205" s="9"/>
      <c r="G1205" s="9"/>
      <c r="H1205" s="550"/>
      <c r="I1205" s="551"/>
      <c r="J1205" s="551"/>
      <c r="K1205" s="551"/>
      <c r="L1205" s="551"/>
      <c r="M1205" s="551"/>
      <c r="N1205" s="551"/>
      <c r="O1205" s="551"/>
      <c r="P1205" s="551"/>
      <c r="Q1205" s="551"/>
      <c r="R1205" s="551"/>
      <c r="S1205" s="552"/>
      <c r="T1205" s="9"/>
      <c r="U1205" s="798"/>
      <c r="V1205" s="799"/>
      <c r="W1205" s="799"/>
      <c r="X1205" s="799"/>
      <c r="Y1205" s="799"/>
      <c r="Z1205" s="799"/>
      <c r="AA1205" s="799"/>
      <c r="AB1205" s="799"/>
      <c r="AC1205" s="799"/>
      <c r="AD1205" s="799"/>
      <c r="AE1205" s="799"/>
      <c r="AF1205" s="800"/>
      <c r="AG1205" s="16"/>
    </row>
    <row r="1206" spans="4:34" ht="15.75" thickBot="1" x14ac:dyDescent="0.3">
      <c r="D1206" s="164"/>
      <c r="E1206" s="9"/>
      <c r="F1206" s="9"/>
      <c r="G1206" s="9"/>
      <c r="H1206" s="553"/>
      <c r="I1206" s="554"/>
      <c r="J1206" s="554"/>
      <c r="K1206" s="554"/>
      <c r="L1206" s="554"/>
      <c r="M1206" s="554"/>
      <c r="N1206" s="554"/>
      <c r="O1206" s="554"/>
      <c r="P1206" s="554"/>
      <c r="Q1206" s="554"/>
      <c r="R1206" s="554"/>
      <c r="S1206" s="555"/>
      <c r="T1206" s="9"/>
      <c r="U1206" s="801"/>
      <c r="V1206" s="802"/>
      <c r="W1206" s="802"/>
      <c r="X1206" s="802"/>
      <c r="Y1206" s="802"/>
      <c r="Z1206" s="802"/>
      <c r="AA1206" s="802"/>
      <c r="AB1206" s="802"/>
      <c r="AC1206" s="802"/>
      <c r="AD1206" s="802"/>
      <c r="AE1206" s="802"/>
      <c r="AF1206" s="803"/>
      <c r="AG1206" s="16"/>
    </row>
    <row r="1207" spans="4:34" ht="16.5" thickBot="1" x14ac:dyDescent="0.3">
      <c r="D1207" s="164"/>
      <c r="E1207" s="9"/>
      <c r="F1207" s="9"/>
      <c r="G1207" s="9"/>
      <c r="H1207" s="517" t="s">
        <v>32</v>
      </c>
      <c r="I1207" s="518"/>
      <c r="J1207" s="518"/>
      <c r="K1207" s="804">
        <v>44183</v>
      </c>
      <c r="L1207" s="805"/>
      <c r="M1207" s="805"/>
      <c r="N1207" s="805"/>
      <c r="O1207" s="805"/>
      <c r="P1207" s="805"/>
      <c r="Q1207" s="805"/>
      <c r="R1207" s="805"/>
      <c r="S1207" s="806"/>
      <c r="T1207" s="9"/>
      <c r="U1207" s="807" t="s">
        <v>32</v>
      </c>
      <c r="V1207" s="808"/>
      <c r="W1207" s="808"/>
      <c r="X1207" s="809"/>
      <c r="Y1207" s="810"/>
      <c r="Z1207" s="810"/>
      <c r="AA1207" s="810"/>
      <c r="AB1207" s="810"/>
      <c r="AC1207" s="810"/>
      <c r="AD1207" s="810"/>
      <c r="AE1207" s="810"/>
      <c r="AF1207" s="811"/>
      <c r="AG1207" s="16"/>
    </row>
    <row r="1208" spans="4:34" ht="15.75" thickBot="1" x14ac:dyDescent="0.3">
      <c r="D1208" s="164"/>
      <c r="E1208" s="9"/>
      <c r="F1208" s="9"/>
      <c r="G1208" s="9"/>
      <c r="H1208" s="523" t="s">
        <v>33</v>
      </c>
      <c r="I1208" s="524"/>
      <c r="J1208" s="524"/>
      <c r="K1208" s="524"/>
      <c r="L1208" s="524"/>
      <c r="M1208" s="524"/>
      <c r="N1208" s="524"/>
      <c r="O1208" s="524"/>
      <c r="P1208" s="524"/>
      <c r="Q1208" s="524"/>
      <c r="R1208" s="524"/>
      <c r="S1208" s="525"/>
      <c r="T1208" s="22"/>
      <c r="U1208" s="523" t="s">
        <v>34</v>
      </c>
      <c r="V1208" s="524"/>
      <c r="W1208" s="524"/>
      <c r="X1208" s="524"/>
      <c r="Y1208" s="524"/>
      <c r="Z1208" s="524"/>
      <c r="AA1208" s="524"/>
      <c r="AB1208" s="524"/>
      <c r="AC1208" s="524"/>
      <c r="AD1208" s="524"/>
      <c r="AE1208" s="524"/>
      <c r="AF1208" s="525"/>
      <c r="AG1208" s="16"/>
    </row>
    <row r="1209" spans="4:34" x14ac:dyDescent="0.25">
      <c r="D1209" s="164"/>
      <c r="E1209" s="9"/>
      <c r="F1209" s="9"/>
      <c r="G1209" s="9"/>
      <c r="H1209" s="547"/>
      <c r="I1209" s="548"/>
      <c r="J1209" s="548"/>
      <c r="K1209" s="548"/>
      <c r="L1209" s="548"/>
      <c r="M1209" s="548"/>
      <c r="N1209" s="548"/>
      <c r="O1209" s="548"/>
      <c r="P1209" s="548"/>
      <c r="Q1209" s="548"/>
      <c r="R1209" s="548"/>
      <c r="S1209" s="549"/>
      <c r="T1209" s="149"/>
      <c r="U1209" s="547"/>
      <c r="V1209" s="548"/>
      <c r="W1209" s="548"/>
      <c r="X1209" s="548"/>
      <c r="Y1209" s="548"/>
      <c r="Z1209" s="548"/>
      <c r="AA1209" s="548"/>
      <c r="AB1209" s="548"/>
      <c r="AC1209" s="548"/>
      <c r="AD1209" s="548"/>
      <c r="AE1209" s="548"/>
      <c r="AF1209" s="549"/>
      <c r="AG1209" s="16"/>
    </row>
    <row r="1210" spans="4:34" ht="15" customHeight="1" x14ac:dyDescent="0.25">
      <c r="D1210" s="164"/>
      <c r="E1210" s="164"/>
      <c r="F1210" s="164"/>
      <c r="G1210" s="164"/>
      <c r="H1210" s="550"/>
      <c r="I1210" s="551"/>
      <c r="J1210" s="551"/>
      <c r="K1210" s="551"/>
      <c r="L1210" s="551"/>
      <c r="M1210" s="551"/>
      <c r="N1210" s="551"/>
      <c r="O1210" s="551"/>
      <c r="P1210" s="551"/>
      <c r="Q1210" s="551"/>
      <c r="R1210" s="551"/>
      <c r="S1210" s="552"/>
      <c r="T1210" s="149"/>
      <c r="U1210" s="550"/>
      <c r="V1210" s="551"/>
      <c r="W1210" s="551"/>
      <c r="X1210" s="551"/>
      <c r="Y1210" s="551"/>
      <c r="Z1210" s="551"/>
      <c r="AA1210" s="551"/>
      <c r="AB1210" s="551"/>
      <c r="AC1210" s="551"/>
      <c r="AD1210" s="551"/>
      <c r="AE1210" s="551"/>
      <c r="AF1210" s="552"/>
      <c r="AG1210" s="15"/>
    </row>
    <row r="1211" spans="4:34" ht="42" customHeight="1" thickBot="1" x14ac:dyDescent="0.3">
      <c r="D1211" s="44"/>
      <c r="E1211" s="164"/>
      <c r="F1211" s="164"/>
      <c r="G1211" s="164"/>
      <c r="H1211" s="553"/>
      <c r="I1211" s="554"/>
      <c r="J1211" s="554"/>
      <c r="K1211" s="554"/>
      <c r="L1211" s="554"/>
      <c r="M1211" s="554"/>
      <c r="N1211" s="554"/>
      <c r="O1211" s="554"/>
      <c r="P1211" s="554"/>
      <c r="Q1211" s="554"/>
      <c r="R1211" s="554"/>
      <c r="S1211" s="555"/>
      <c r="T1211" s="149"/>
      <c r="U1211" s="553"/>
      <c r="V1211" s="554"/>
      <c r="W1211" s="554"/>
      <c r="X1211" s="554"/>
      <c r="Y1211" s="554"/>
      <c r="Z1211" s="554"/>
      <c r="AA1211" s="554"/>
      <c r="AB1211" s="554"/>
      <c r="AC1211" s="554"/>
      <c r="AD1211" s="554"/>
      <c r="AE1211" s="554"/>
      <c r="AF1211" s="555"/>
      <c r="AG1211" s="15"/>
    </row>
    <row r="1212" spans="4:34" ht="15.75" thickBot="1" x14ac:dyDescent="0.3">
      <c r="D1212" s="155"/>
      <c r="E1212" s="164"/>
      <c r="F1212" s="164"/>
      <c r="G1212" s="164"/>
      <c r="H1212" s="517" t="s">
        <v>32</v>
      </c>
      <c r="I1212" s="518"/>
      <c r="J1212" s="576"/>
      <c r="K1212" s="27"/>
      <c r="L1212" s="28"/>
      <c r="M1212" s="28"/>
      <c r="N1212" s="28"/>
      <c r="O1212" s="28"/>
      <c r="P1212" s="28"/>
      <c r="Q1212" s="28"/>
      <c r="R1212" s="28"/>
      <c r="S1212" s="45"/>
      <c r="T1212" s="149"/>
      <c r="U1212" s="517" t="s">
        <v>32</v>
      </c>
      <c r="V1212" s="518"/>
      <c r="W1212" s="576"/>
      <c r="X1212" s="27"/>
      <c r="Y1212" s="28"/>
      <c r="Z1212" s="28"/>
      <c r="AA1212" s="28"/>
      <c r="AB1212" s="28"/>
      <c r="AC1212" s="28"/>
      <c r="AD1212" s="28"/>
      <c r="AE1212" s="28"/>
      <c r="AF1212" s="45"/>
      <c r="AG1212" s="15"/>
    </row>
    <row r="1213" spans="4:34" x14ac:dyDescent="0.25">
      <c r="D1213" s="155"/>
      <c r="E1213" s="164"/>
      <c r="F1213" s="164"/>
      <c r="G1213" s="164"/>
      <c r="H1213" s="149"/>
      <c r="I1213" s="149"/>
      <c r="J1213" s="149"/>
      <c r="K1213" s="164"/>
      <c r="L1213" s="164"/>
      <c r="M1213" s="164"/>
      <c r="N1213" s="164"/>
      <c r="O1213" s="164"/>
      <c r="P1213" s="164"/>
      <c r="Q1213" s="164"/>
      <c r="R1213" s="164"/>
      <c r="S1213" s="164"/>
      <c r="T1213" s="149"/>
      <c r="U1213" s="149"/>
      <c r="V1213" s="149"/>
      <c r="W1213" s="149"/>
      <c r="X1213" s="164"/>
      <c r="Y1213" s="164"/>
      <c r="Z1213" s="164"/>
      <c r="AA1213" s="164"/>
      <c r="AB1213" s="164"/>
      <c r="AC1213" s="164"/>
      <c r="AD1213" s="164"/>
      <c r="AE1213" s="164"/>
      <c r="AF1213" s="164"/>
      <c r="AG1213" s="15"/>
    </row>
    <row r="1214" spans="4:34" x14ac:dyDescent="0.25">
      <c r="D1214" s="820" t="s">
        <v>36</v>
      </c>
      <c r="E1214" s="820"/>
      <c r="F1214" s="820"/>
      <c r="G1214" s="820"/>
      <c r="H1214" s="820"/>
      <c r="I1214" s="820"/>
      <c r="J1214" s="820"/>
      <c r="K1214" s="820"/>
      <c r="L1214" s="820"/>
      <c r="M1214" s="820"/>
      <c r="N1214" s="44"/>
      <c r="O1214" s="44"/>
      <c r="P1214" s="44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68"/>
    </row>
    <row r="1215" spans="4:34" x14ac:dyDescent="0.25">
      <c r="D1215" s="620" t="s">
        <v>0</v>
      </c>
      <c r="E1215" s="620"/>
      <c r="F1215" s="620"/>
      <c r="G1215" s="620"/>
      <c r="H1215" s="620"/>
      <c r="I1215" s="620"/>
      <c r="J1215" s="620"/>
      <c r="K1215" s="620"/>
      <c r="L1215" s="620"/>
      <c r="M1215" s="620"/>
      <c r="N1215" s="29"/>
      <c r="O1215" s="10"/>
      <c r="P1215" s="156"/>
      <c r="Q1215" s="156"/>
      <c r="R1215" s="156"/>
      <c r="S1215" s="156"/>
      <c r="T1215" s="156"/>
      <c r="U1215" s="156"/>
      <c r="V1215" s="156"/>
      <c r="W1215" s="9"/>
      <c r="X1215" s="9"/>
      <c r="Y1215" s="164"/>
      <c r="Z1215" s="9"/>
      <c r="AA1215" s="9"/>
      <c r="AB1215" s="9"/>
      <c r="AC1215" s="9"/>
      <c r="AD1215" s="9"/>
      <c r="AE1215" s="9"/>
      <c r="AF1215" s="9"/>
      <c r="AH1215" s="17"/>
    </row>
    <row r="1216" spans="4:34" x14ac:dyDescent="0.25">
      <c r="D1216" s="620" t="s">
        <v>1</v>
      </c>
      <c r="E1216" s="620"/>
      <c r="F1216" s="620"/>
      <c r="G1216" s="620"/>
      <c r="H1216" s="620"/>
      <c r="I1216" s="620"/>
      <c r="J1216" s="620"/>
      <c r="K1216" s="620"/>
      <c r="L1216" s="620"/>
      <c r="M1216" s="620"/>
      <c r="N1216" s="29"/>
      <c r="O1216" s="10"/>
      <c r="P1216" s="11"/>
      <c r="Q1216" s="11"/>
      <c r="R1216" s="164"/>
      <c r="S1216" s="149"/>
      <c r="T1216" s="149"/>
      <c r="U1216" s="149"/>
      <c r="V1216" s="583" t="s">
        <v>2</v>
      </c>
      <c r="W1216" s="583"/>
      <c r="X1216" s="583"/>
      <c r="Y1216" s="12" t="s">
        <v>37</v>
      </c>
      <c r="Z1216" s="161" t="s">
        <v>46</v>
      </c>
      <c r="AA1216" s="621" t="s">
        <v>158</v>
      </c>
      <c r="AB1216" s="621"/>
      <c r="AC1216" s="621"/>
      <c r="AD1216" s="161" t="s">
        <v>3</v>
      </c>
      <c r="AE1216" s="622" t="s">
        <v>82</v>
      </c>
      <c r="AF1216" s="622"/>
      <c r="AH1216" s="17"/>
    </row>
    <row r="1217" spans="4:34" x14ac:dyDescent="0.25">
      <c r="D1217" s="620" t="s">
        <v>4</v>
      </c>
      <c r="E1217" s="620"/>
      <c r="F1217" s="620"/>
      <c r="G1217" s="620"/>
      <c r="H1217" s="620"/>
      <c r="I1217" s="620"/>
      <c r="J1217" s="620"/>
      <c r="K1217" s="620"/>
      <c r="L1217" s="620"/>
      <c r="M1217" s="620"/>
      <c r="N1217" s="29"/>
      <c r="O1217" s="10"/>
      <c r="P1217" s="156"/>
      <c r="Q1217" s="161"/>
      <c r="R1217" s="161"/>
      <c r="S1217" s="161"/>
      <c r="T1217" s="161"/>
      <c r="U1217" s="161"/>
      <c r="V1217" s="161"/>
      <c r="W1217" s="161"/>
      <c r="X1217" s="161"/>
      <c r="Y1217" s="149"/>
      <c r="Z1217" s="161"/>
      <c r="AA1217" s="9"/>
      <c r="AB1217" s="9"/>
      <c r="AC1217" s="9"/>
      <c r="AD1217" s="9"/>
      <c r="AE1217" s="9"/>
      <c r="AF1217" s="9"/>
      <c r="AH1217" s="17"/>
    </row>
    <row r="1218" spans="4:34" ht="15.75" x14ac:dyDescent="0.25">
      <c r="D1218" s="623" t="s">
        <v>5</v>
      </c>
      <c r="E1218" s="623"/>
      <c r="F1218" s="623"/>
      <c r="G1218" s="623"/>
      <c r="H1218" s="623"/>
      <c r="I1218" s="623"/>
      <c r="J1218" s="623"/>
      <c r="K1218" s="623"/>
      <c r="L1218" s="623"/>
      <c r="M1218" s="623"/>
      <c r="N1218" s="623"/>
      <c r="O1218" s="10"/>
      <c r="P1218" s="156"/>
      <c r="Q1218" s="156"/>
      <c r="R1218" s="156"/>
      <c r="S1218" s="156"/>
      <c r="T1218" s="156"/>
      <c r="U1218" s="156"/>
      <c r="V1218" s="156"/>
      <c r="W1218" s="9"/>
      <c r="X1218" s="9"/>
      <c r="Y1218" s="164"/>
      <c r="Z1218" s="9"/>
      <c r="AA1218" s="9"/>
      <c r="AB1218" s="9"/>
      <c r="AC1218" s="9"/>
      <c r="AD1218" s="9"/>
      <c r="AE1218" s="9"/>
      <c r="AF1218" s="9"/>
      <c r="AH1218" s="17"/>
    </row>
    <row r="1219" spans="4:34" ht="18" x14ac:dyDescent="0.25">
      <c r="D1219" s="633"/>
      <c r="E1219" s="633"/>
      <c r="F1219" s="633"/>
      <c r="G1219" s="633"/>
      <c r="H1219" s="633"/>
      <c r="I1219" s="633"/>
      <c r="J1219" s="633"/>
      <c r="K1219" s="633"/>
      <c r="L1219" s="633"/>
      <c r="M1219" s="633"/>
      <c r="N1219" s="633"/>
      <c r="O1219" s="624" t="s">
        <v>6</v>
      </c>
      <c r="P1219" s="624"/>
      <c r="Q1219" s="624"/>
      <c r="R1219" s="624"/>
      <c r="S1219" s="624"/>
      <c r="T1219" s="624"/>
      <c r="U1219" s="624"/>
      <c r="V1219" s="624"/>
      <c r="W1219" s="624"/>
      <c r="X1219" s="624"/>
      <c r="Y1219" s="625" t="s">
        <v>193</v>
      </c>
      <c r="Z1219" s="625"/>
      <c r="AA1219" s="625"/>
      <c r="AB1219" s="13"/>
      <c r="AC1219" s="13"/>
      <c r="AD1219" s="13"/>
      <c r="AE1219" s="13"/>
      <c r="AF1219" s="13"/>
      <c r="AH1219" s="17"/>
    </row>
    <row r="1220" spans="4:34" x14ac:dyDescent="0.25">
      <c r="D1220" s="612"/>
      <c r="E1220" s="612"/>
      <c r="F1220" s="612"/>
      <c r="G1220" s="612"/>
      <c r="H1220" s="612"/>
      <c r="I1220" s="612"/>
      <c r="J1220" s="612"/>
      <c r="K1220" s="612"/>
      <c r="L1220" s="612"/>
      <c r="M1220" s="612"/>
      <c r="N1220" s="612"/>
      <c r="O1220" s="14"/>
      <c r="P1220" s="14"/>
      <c r="Q1220" s="149"/>
      <c r="R1220" s="149"/>
      <c r="S1220" s="159"/>
      <c r="T1220" s="11"/>
      <c r="U1220" s="11"/>
      <c r="V1220" s="9"/>
      <c r="W1220" s="9"/>
      <c r="X1220" s="9"/>
      <c r="Y1220" s="164"/>
      <c r="Z1220" s="9"/>
      <c r="AA1220" s="9"/>
      <c r="AB1220" s="9"/>
      <c r="AC1220" s="9"/>
      <c r="AD1220" s="9"/>
      <c r="AE1220" s="9"/>
      <c r="AF1220" s="9"/>
      <c r="AH1220" s="17"/>
    </row>
    <row r="1221" spans="4:34" ht="15.75" x14ac:dyDescent="0.25"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23"/>
      <c r="U1221" s="23"/>
      <c r="V1221" s="613" t="s">
        <v>7</v>
      </c>
      <c r="W1221" s="613"/>
      <c r="X1221" s="613"/>
      <c r="Y1221" s="613"/>
      <c r="Z1221" s="613"/>
      <c r="AA1221" s="614">
        <f>+X1250</f>
        <v>142805109.09</v>
      </c>
      <c r="AB1221" s="614"/>
      <c r="AC1221" s="614"/>
      <c r="AD1221" s="614"/>
      <c r="AE1221" s="614"/>
      <c r="AF1221" s="614"/>
      <c r="AH1221" s="17"/>
    </row>
    <row r="1222" spans="4:34" x14ac:dyDescent="0.25">
      <c r="D1222" s="615" t="s">
        <v>8</v>
      </c>
      <c r="E1222" s="615"/>
      <c r="F1222" s="615"/>
      <c r="G1222" s="615"/>
      <c r="H1222" s="615"/>
      <c r="I1222" s="616" t="s">
        <v>9</v>
      </c>
      <c r="J1222" s="616"/>
      <c r="K1222" s="616"/>
      <c r="L1222" s="616"/>
      <c r="M1222" s="616"/>
      <c r="N1222" s="616"/>
      <c r="O1222" s="616"/>
      <c r="P1222" s="616"/>
      <c r="Q1222" s="616"/>
      <c r="R1222" s="161"/>
      <c r="S1222" s="161"/>
      <c r="T1222" s="161"/>
      <c r="U1222" s="161"/>
      <c r="V1222" s="9"/>
      <c r="W1222" s="9"/>
      <c r="X1222" s="9"/>
      <c r="Y1222" s="164"/>
      <c r="Z1222" s="164"/>
      <c r="AA1222" s="164"/>
      <c r="AB1222" s="9"/>
      <c r="AC1222" s="9"/>
      <c r="AD1222" s="9"/>
      <c r="AE1222" s="9"/>
      <c r="AF1222" s="9"/>
      <c r="AH1222" s="17"/>
    </row>
    <row r="1223" spans="4:34" ht="18" x14ac:dyDescent="0.25">
      <c r="D1223" s="617" t="s">
        <v>10</v>
      </c>
      <c r="E1223" s="617"/>
      <c r="F1223" s="617"/>
      <c r="G1223" s="617"/>
      <c r="H1223" s="617"/>
      <c r="I1223" s="617"/>
      <c r="J1223" s="617"/>
      <c r="K1223" s="662" t="s">
        <v>194</v>
      </c>
      <c r="L1223" s="662"/>
      <c r="M1223" s="662"/>
      <c r="N1223" s="662"/>
      <c r="O1223" s="662"/>
      <c r="P1223" s="662"/>
      <c r="Q1223" s="662"/>
      <c r="R1223" s="662"/>
      <c r="S1223" s="662"/>
      <c r="T1223" s="662"/>
      <c r="U1223" s="662"/>
      <c r="V1223" s="662"/>
      <c r="W1223" s="662"/>
      <c r="X1223" s="662"/>
      <c r="Y1223" s="551" t="s">
        <v>11</v>
      </c>
      <c r="Z1223" s="551"/>
      <c r="AA1223" s="551"/>
      <c r="AB1223" s="551"/>
      <c r="AC1223" s="619">
        <v>9319125</v>
      </c>
      <c r="AD1223" s="619"/>
      <c r="AE1223" s="619"/>
      <c r="AF1223" s="619"/>
      <c r="AH1223" s="17"/>
    </row>
    <row r="1224" spans="4:34" x14ac:dyDescent="0.25">
      <c r="D1224" s="157"/>
      <c r="E1224" s="617" t="s">
        <v>12</v>
      </c>
      <c r="F1224" s="617"/>
      <c r="G1224" s="617"/>
      <c r="H1224" s="617"/>
      <c r="I1224" s="617"/>
      <c r="J1224" s="149"/>
      <c r="K1224" s="149"/>
      <c r="L1224" s="149"/>
      <c r="M1224" s="149"/>
      <c r="N1224" s="149"/>
      <c r="O1224" s="149"/>
      <c r="P1224" s="149"/>
      <c r="Q1224" s="149"/>
      <c r="R1224" s="149"/>
      <c r="S1224" s="149"/>
      <c r="T1224" s="149"/>
      <c r="U1224" s="149"/>
      <c r="V1224" s="149"/>
      <c r="W1224" s="149"/>
      <c r="X1224" s="149"/>
      <c r="Y1224" s="149"/>
      <c r="Z1224" s="149"/>
      <c r="AA1224" s="149"/>
      <c r="AB1224" s="149"/>
      <c r="AC1224" s="158"/>
      <c r="AD1224" s="158"/>
      <c r="AE1224" s="158"/>
      <c r="AF1224" s="158"/>
      <c r="AH1224" s="17"/>
    </row>
    <row r="1225" spans="4:34" x14ac:dyDescent="0.25">
      <c r="D1225" s="583" t="s">
        <v>13</v>
      </c>
      <c r="E1225" s="583"/>
      <c r="F1225" s="583"/>
      <c r="G1225" s="583"/>
      <c r="H1225" s="583"/>
      <c r="I1225" s="824" t="s">
        <v>195</v>
      </c>
      <c r="J1225" s="824"/>
      <c r="K1225" s="824"/>
      <c r="L1225" s="824"/>
      <c r="M1225" s="824"/>
      <c r="N1225" s="824"/>
      <c r="O1225" s="824"/>
      <c r="P1225" s="824"/>
      <c r="Q1225" s="824"/>
      <c r="R1225" s="824"/>
      <c r="S1225" s="824"/>
      <c r="T1225" s="824"/>
      <c r="U1225" s="824"/>
      <c r="V1225" s="824"/>
      <c r="W1225" s="824"/>
      <c r="X1225" s="824"/>
      <c r="Y1225" s="824"/>
      <c r="Z1225" s="824"/>
      <c r="AA1225" s="824"/>
      <c r="AB1225" s="824"/>
      <c r="AC1225" s="824"/>
      <c r="AD1225" s="824"/>
      <c r="AE1225" s="824"/>
      <c r="AF1225" s="824"/>
      <c r="AG1225" s="824"/>
      <c r="AH1225" s="17"/>
    </row>
    <row r="1226" spans="4:34" x14ac:dyDescent="0.25">
      <c r="D1226" s="551" t="s">
        <v>14</v>
      </c>
      <c r="E1226" s="551"/>
      <c r="F1226" s="551"/>
      <c r="G1226" s="551"/>
      <c r="H1226" s="551"/>
      <c r="I1226" s="825" t="s">
        <v>196</v>
      </c>
      <c r="J1226" s="825"/>
      <c r="K1226" s="825"/>
      <c r="L1226" s="825"/>
      <c r="M1226" s="825"/>
      <c r="N1226" s="825"/>
      <c r="O1226" s="825"/>
      <c r="P1226" s="825"/>
      <c r="Q1226" s="825"/>
      <c r="R1226" s="825"/>
      <c r="S1226" s="825"/>
      <c r="T1226" s="825"/>
      <c r="U1226" s="825"/>
      <c r="V1226" s="825"/>
      <c r="W1226" s="825"/>
      <c r="X1226" s="825"/>
      <c r="Y1226" s="825"/>
      <c r="Z1226" s="825"/>
      <c r="AA1226" s="825"/>
      <c r="AB1226" s="825"/>
      <c r="AC1226" s="825"/>
      <c r="AD1226" s="825"/>
      <c r="AE1226" s="825"/>
      <c r="AF1226" s="825"/>
      <c r="AH1226" s="17"/>
    </row>
    <row r="1227" spans="4:34" x14ac:dyDescent="0.25">
      <c r="D1227" s="157"/>
      <c r="E1227" s="149"/>
      <c r="F1227" s="149"/>
      <c r="G1227" s="149"/>
      <c r="H1227" s="149"/>
      <c r="I1227" s="825"/>
      <c r="J1227" s="825"/>
      <c r="K1227" s="825"/>
      <c r="L1227" s="825"/>
      <c r="M1227" s="825"/>
      <c r="N1227" s="825"/>
      <c r="O1227" s="825"/>
      <c r="P1227" s="825"/>
      <c r="Q1227" s="825"/>
      <c r="R1227" s="825"/>
      <c r="S1227" s="825"/>
      <c r="T1227" s="825"/>
      <c r="U1227" s="825"/>
      <c r="V1227" s="825"/>
      <c r="W1227" s="825"/>
      <c r="X1227" s="825"/>
      <c r="Y1227" s="825"/>
      <c r="Z1227" s="825"/>
      <c r="AA1227" s="825"/>
      <c r="AB1227" s="825"/>
      <c r="AC1227" s="825"/>
      <c r="AD1227" s="825"/>
      <c r="AE1227" s="825"/>
      <c r="AF1227" s="825"/>
      <c r="AH1227" s="17"/>
    </row>
    <row r="1228" spans="4:34" ht="15" customHeight="1" x14ac:dyDescent="0.25">
      <c r="D1228" s="156"/>
      <c r="E1228" s="156"/>
      <c r="F1228" s="156"/>
      <c r="G1228" s="156"/>
      <c r="H1228" s="156"/>
      <c r="I1228" s="156"/>
      <c r="J1228" s="156"/>
      <c r="K1228" s="156"/>
      <c r="L1228" s="574"/>
      <c r="M1228" s="574"/>
      <c r="N1228" s="574"/>
      <c r="O1228" s="574"/>
      <c r="P1228" s="574"/>
      <c r="Q1228" s="574"/>
      <c r="R1228" s="574"/>
      <c r="S1228" s="574"/>
      <c r="T1228" s="574"/>
      <c r="U1228" s="574"/>
      <c r="V1228" s="574"/>
      <c r="W1228" s="574"/>
      <c r="X1228" s="574"/>
      <c r="Y1228" s="574"/>
      <c r="Z1228" s="160"/>
      <c r="AA1228" s="575"/>
      <c r="AB1228" s="575"/>
      <c r="AC1228" s="575"/>
      <c r="AD1228" s="575"/>
      <c r="AE1228" s="575"/>
      <c r="AF1228" s="575"/>
      <c r="AH1228" s="17"/>
    </row>
    <row r="1229" spans="4:34" ht="15" customHeight="1" x14ac:dyDescent="0.25">
      <c r="D1229" s="586" t="s">
        <v>15</v>
      </c>
      <c r="E1229" s="586"/>
      <c r="F1229" s="586"/>
      <c r="G1229" s="586"/>
      <c r="H1229" s="586"/>
      <c r="I1229" s="586"/>
      <c r="J1229" s="586"/>
      <c r="K1229" s="586"/>
      <c r="L1229" s="586"/>
      <c r="M1229" s="586"/>
      <c r="N1229" s="586"/>
      <c r="O1229" s="586"/>
      <c r="P1229" s="586"/>
      <c r="Q1229" s="586"/>
      <c r="R1229" s="586"/>
      <c r="S1229" s="586"/>
      <c r="T1229" s="586"/>
      <c r="U1229" s="586"/>
      <c r="V1229" s="586"/>
      <c r="W1229" s="586"/>
      <c r="X1229" s="586"/>
      <c r="Y1229" s="586"/>
      <c r="Z1229" s="586"/>
      <c r="AA1229" s="586"/>
      <c r="AB1229" s="586"/>
      <c r="AC1229" s="586"/>
      <c r="AD1229" s="586"/>
      <c r="AE1229" s="586"/>
      <c r="AF1229" s="586"/>
      <c r="AH1229" s="17"/>
    </row>
    <row r="1230" spans="4:34" ht="15.75" customHeight="1" x14ac:dyDescent="0.25">
      <c r="D1230" s="9"/>
      <c r="E1230" s="587" t="s">
        <v>50</v>
      </c>
      <c r="F1230" s="587"/>
      <c r="G1230" s="587"/>
      <c r="H1230" s="588" t="s">
        <v>51</v>
      </c>
      <c r="I1230" s="588"/>
      <c r="J1230" s="588"/>
      <c r="K1230" s="587" t="s">
        <v>52</v>
      </c>
      <c r="L1230" s="587"/>
      <c r="M1230" s="587"/>
      <c r="N1230" s="587" t="s">
        <v>53</v>
      </c>
      <c r="O1230" s="587"/>
      <c r="P1230" s="587"/>
      <c r="Q1230" s="589"/>
      <c r="R1230" s="589"/>
      <c r="S1230" s="589"/>
      <c r="T1230" s="589"/>
      <c r="U1230" s="161"/>
      <c r="V1230" s="590"/>
      <c r="W1230" s="590"/>
      <c r="X1230" s="590"/>
      <c r="Y1230" s="149"/>
      <c r="Z1230" s="149"/>
      <c r="AA1230" s="591" t="s">
        <v>17</v>
      </c>
      <c r="AB1230" s="591"/>
      <c r="AC1230" s="591"/>
      <c r="AD1230" s="591"/>
      <c r="AE1230" s="591"/>
      <c r="AF1230" s="591"/>
      <c r="AH1230" s="17"/>
    </row>
    <row r="1231" spans="4:34" x14ac:dyDescent="0.25">
      <c r="D1231" s="164"/>
      <c r="E1231" s="629"/>
      <c r="F1231" s="630"/>
      <c r="G1231" s="631"/>
      <c r="H1231" s="629"/>
      <c r="I1231" s="630"/>
      <c r="J1231" s="631"/>
      <c r="K1231" s="629"/>
      <c r="L1231" s="630"/>
      <c r="M1231" s="631"/>
      <c r="N1231" s="629"/>
      <c r="O1231" s="630"/>
      <c r="P1231" s="631"/>
      <c r="Q1231" s="592"/>
      <c r="R1231" s="593"/>
      <c r="S1231" s="593"/>
      <c r="T1231" s="594"/>
      <c r="U1231" s="100"/>
      <c r="V1231" s="595"/>
      <c r="W1231" s="596"/>
      <c r="X1231" s="597"/>
      <c r="Y1231" s="163"/>
      <c r="Z1231" s="15"/>
      <c r="AA1231" s="592">
        <f>E1231+H1231+K1231+N1231</f>
        <v>0</v>
      </c>
      <c r="AB1231" s="593"/>
      <c r="AC1231" s="593"/>
      <c r="AD1231" s="593"/>
      <c r="AE1231" s="593"/>
      <c r="AF1231" s="594"/>
      <c r="AH1231" s="17"/>
    </row>
    <row r="1232" spans="4:34" x14ac:dyDescent="0.25">
      <c r="D1232" s="159"/>
      <c r="E1232" s="159"/>
      <c r="F1232" s="159"/>
      <c r="G1232" s="159"/>
      <c r="H1232" s="159"/>
      <c r="I1232" s="159"/>
      <c r="J1232" s="159"/>
      <c r="K1232" s="159"/>
      <c r="L1232" s="159"/>
      <c r="M1232" s="159"/>
      <c r="N1232" s="159"/>
      <c r="O1232" s="159"/>
      <c r="P1232" s="159"/>
      <c r="Q1232" s="821"/>
      <c r="R1232" s="821"/>
      <c r="S1232" s="821"/>
      <c r="T1232" s="821"/>
      <c r="U1232" s="821"/>
      <c r="V1232" s="821"/>
      <c r="W1232" s="821"/>
      <c r="X1232" s="821"/>
      <c r="Y1232" s="821"/>
      <c r="Z1232" s="822"/>
      <c r="AA1232" s="592"/>
      <c r="AB1232" s="593"/>
      <c r="AC1232" s="593"/>
      <c r="AD1232" s="593"/>
      <c r="AE1232" s="593"/>
      <c r="AF1232" s="594"/>
      <c r="AH1232" s="17"/>
    </row>
    <row r="1233" spans="4:34" ht="15.75" x14ac:dyDescent="0.25">
      <c r="D1233" s="159"/>
      <c r="E1233" s="159"/>
      <c r="F1233" s="159"/>
      <c r="G1233" s="159"/>
      <c r="H1233" s="159"/>
      <c r="I1233" s="159"/>
      <c r="J1233" s="159"/>
      <c r="K1233" s="159"/>
      <c r="L1233" s="159"/>
      <c r="M1233" s="159"/>
      <c r="N1233" s="159"/>
      <c r="O1233" s="159"/>
      <c r="P1233" s="159"/>
      <c r="Q1233" s="159"/>
      <c r="R1233" s="159"/>
      <c r="S1233" s="159"/>
      <c r="T1233" s="159"/>
      <c r="U1233" s="598" t="s">
        <v>18</v>
      </c>
      <c r="V1233" s="598"/>
      <c r="W1233" s="598"/>
      <c r="X1233" s="598"/>
      <c r="Y1233" s="598"/>
      <c r="Z1233" s="599"/>
      <c r="AA1233" s="600">
        <f>+X1250-AA1231</f>
        <v>142805109.09</v>
      </c>
      <c r="AB1233" s="601"/>
      <c r="AC1233" s="601"/>
      <c r="AD1233" s="601"/>
      <c r="AE1233" s="601"/>
      <c r="AF1233" s="602"/>
      <c r="AH1233" s="17"/>
    </row>
    <row r="1234" spans="4:34" x14ac:dyDescent="0.25">
      <c r="D1234" s="9"/>
      <c r="E1234" s="9"/>
      <c r="F1234" s="9"/>
      <c r="G1234" s="9"/>
      <c r="H1234" s="603" t="s">
        <v>19</v>
      </c>
      <c r="I1234" s="603"/>
      <c r="J1234" s="603"/>
      <c r="K1234" s="603"/>
      <c r="L1234" s="603"/>
      <c r="M1234" s="603"/>
      <c r="N1234" s="603"/>
      <c r="O1234" s="603"/>
      <c r="P1234" s="603"/>
      <c r="Q1234" s="603"/>
      <c r="R1234" s="603"/>
      <c r="S1234" s="603"/>
      <c r="T1234" s="603"/>
      <c r="U1234" s="603"/>
      <c r="V1234" s="603"/>
      <c r="W1234" s="603"/>
      <c r="X1234" s="604"/>
      <c r="Y1234" s="604"/>
      <c r="Z1234" s="604"/>
      <c r="AA1234" s="604"/>
      <c r="AB1234" s="604"/>
      <c r="AC1234" s="604"/>
      <c r="AD1234" s="604"/>
      <c r="AE1234" s="9"/>
      <c r="AF1234" s="9"/>
      <c r="AH1234" s="17"/>
    </row>
    <row r="1235" spans="4:34" x14ac:dyDescent="0.25">
      <c r="D1235" s="9"/>
      <c r="E1235" s="9"/>
      <c r="F1235" s="9"/>
      <c r="G1235" s="9"/>
      <c r="H1235" s="605" t="s">
        <v>20</v>
      </c>
      <c r="I1235" s="606"/>
      <c r="J1235" s="605" t="s">
        <v>21</v>
      </c>
      <c r="K1235" s="606"/>
      <c r="L1235" s="605" t="s">
        <v>22</v>
      </c>
      <c r="M1235" s="606"/>
      <c r="N1235" s="605" t="s">
        <v>23</v>
      </c>
      <c r="O1235" s="606"/>
      <c r="P1235" s="605" t="s">
        <v>24</v>
      </c>
      <c r="Q1235" s="606"/>
      <c r="R1235" s="605" t="s">
        <v>25</v>
      </c>
      <c r="S1235" s="606"/>
      <c r="T1235" s="607" t="s">
        <v>26</v>
      </c>
      <c r="U1235" s="608"/>
      <c r="V1235" s="607"/>
      <c r="W1235" s="608"/>
      <c r="X1235" s="609" t="s">
        <v>27</v>
      </c>
      <c r="Y1235" s="610"/>
      <c r="Z1235" s="610"/>
      <c r="AA1235" s="610"/>
      <c r="AB1235" s="610"/>
      <c r="AC1235" s="610"/>
      <c r="AD1235" s="611"/>
      <c r="AE1235" s="16"/>
      <c r="AF1235" s="16"/>
      <c r="AH1235" s="17"/>
    </row>
    <row r="1236" spans="4:34" ht="15.75" x14ac:dyDescent="0.25">
      <c r="D1236" s="69"/>
      <c r="E1236" s="69"/>
      <c r="F1236" s="69"/>
      <c r="G1236" s="70"/>
      <c r="H1236" s="562"/>
      <c r="I1236" s="563"/>
      <c r="J1236" s="562"/>
      <c r="K1236" s="563"/>
      <c r="L1236" s="562"/>
      <c r="M1236" s="563"/>
      <c r="N1236" s="562" t="s">
        <v>61</v>
      </c>
      <c r="O1236" s="563"/>
      <c r="P1236" s="562" t="s">
        <v>43</v>
      </c>
      <c r="Q1236" s="563"/>
      <c r="R1236" s="562" t="s">
        <v>35</v>
      </c>
      <c r="S1236" s="563"/>
      <c r="T1236" s="562" t="s">
        <v>28</v>
      </c>
      <c r="U1236" s="563"/>
      <c r="V1236" s="562"/>
      <c r="W1236" s="563"/>
      <c r="X1236" s="580">
        <v>142805109.09</v>
      </c>
      <c r="Y1236" s="581"/>
      <c r="Z1236" s="581"/>
      <c r="AA1236" s="581"/>
      <c r="AB1236" s="581"/>
      <c r="AC1236" s="581"/>
      <c r="AD1236" s="582"/>
      <c r="AE1236" s="16"/>
      <c r="AF1236" s="36"/>
      <c r="AG1236" s="36"/>
      <c r="AH1236" s="36"/>
    </row>
    <row r="1237" spans="4:34" ht="15.75" x14ac:dyDescent="0.25">
      <c r="D1237" s="69"/>
      <c r="E1237" s="69"/>
      <c r="F1237" s="69"/>
      <c r="G1237" s="70"/>
      <c r="H1237" s="562"/>
      <c r="I1237" s="563"/>
      <c r="J1237" s="562"/>
      <c r="K1237" s="563"/>
      <c r="L1237" s="562"/>
      <c r="M1237" s="563"/>
      <c r="N1237" s="562"/>
      <c r="O1237" s="563"/>
      <c r="P1237" s="562"/>
      <c r="Q1237" s="563"/>
      <c r="R1237" s="562"/>
      <c r="S1237" s="563"/>
      <c r="T1237" s="562"/>
      <c r="U1237" s="563"/>
      <c r="V1237" s="562"/>
      <c r="W1237" s="563"/>
      <c r="X1237" s="580"/>
      <c r="Y1237" s="581"/>
      <c r="Z1237" s="581"/>
      <c r="AA1237" s="581"/>
      <c r="AB1237" s="581"/>
      <c r="AC1237" s="581"/>
      <c r="AD1237" s="582"/>
      <c r="AE1237" s="16"/>
      <c r="AF1237" s="36"/>
      <c r="AG1237" s="36"/>
      <c r="AH1237" s="36"/>
    </row>
    <row r="1238" spans="4:34" ht="15.75" x14ac:dyDescent="0.25">
      <c r="D1238" s="69"/>
      <c r="E1238" s="69"/>
      <c r="F1238" s="69"/>
      <c r="G1238" s="70"/>
      <c r="H1238" s="562"/>
      <c r="I1238" s="563"/>
      <c r="J1238" s="562"/>
      <c r="K1238" s="563"/>
      <c r="L1238" s="562"/>
      <c r="M1238" s="563"/>
      <c r="N1238" s="562"/>
      <c r="O1238" s="563"/>
      <c r="P1238" s="562"/>
      <c r="Q1238" s="563"/>
      <c r="R1238" s="562"/>
      <c r="S1238" s="563"/>
      <c r="T1238" s="562"/>
      <c r="U1238" s="563"/>
      <c r="V1238" s="562"/>
      <c r="W1238" s="563"/>
      <c r="X1238" s="580"/>
      <c r="Y1238" s="581"/>
      <c r="Z1238" s="581"/>
      <c r="AA1238" s="581"/>
      <c r="AB1238" s="581"/>
      <c r="AC1238" s="581"/>
      <c r="AD1238" s="582"/>
      <c r="AE1238" s="16"/>
      <c r="AF1238" s="16"/>
      <c r="AG1238" s="71"/>
      <c r="AH1238" s="68"/>
    </row>
    <row r="1239" spans="4:34" ht="15.75" x14ac:dyDescent="0.25">
      <c r="D1239" s="69"/>
      <c r="E1239" s="69"/>
      <c r="F1239" s="69"/>
      <c r="G1239" s="70"/>
      <c r="H1239" s="562"/>
      <c r="I1239" s="563"/>
      <c r="J1239" s="562"/>
      <c r="K1239" s="563"/>
      <c r="L1239" s="562"/>
      <c r="M1239" s="563"/>
      <c r="N1239" s="562"/>
      <c r="O1239" s="563"/>
      <c r="P1239" s="562"/>
      <c r="Q1239" s="563"/>
      <c r="R1239" s="562"/>
      <c r="S1239" s="563"/>
      <c r="T1239" s="562"/>
      <c r="U1239" s="563"/>
      <c r="V1239" s="562"/>
      <c r="W1239" s="563"/>
      <c r="X1239" s="580"/>
      <c r="Y1239" s="581"/>
      <c r="Z1239" s="581"/>
      <c r="AA1239" s="581"/>
      <c r="AB1239" s="581"/>
      <c r="AC1239" s="581"/>
      <c r="AD1239" s="582"/>
      <c r="AE1239" s="16"/>
      <c r="AF1239" s="16"/>
      <c r="AG1239" s="71"/>
      <c r="AH1239" s="68"/>
    </row>
    <row r="1240" spans="4:34" ht="15.75" x14ac:dyDescent="0.25">
      <c r="D1240" s="621"/>
      <c r="E1240" s="621"/>
      <c r="F1240" s="621"/>
      <c r="G1240" s="823"/>
      <c r="H1240" s="562"/>
      <c r="I1240" s="563"/>
      <c r="J1240" s="562"/>
      <c r="K1240" s="563"/>
      <c r="L1240" s="562"/>
      <c r="M1240" s="563"/>
      <c r="N1240" s="562"/>
      <c r="O1240" s="563"/>
      <c r="P1240" s="562"/>
      <c r="Q1240" s="563"/>
      <c r="R1240" s="562"/>
      <c r="S1240" s="563"/>
      <c r="T1240" s="562"/>
      <c r="U1240" s="563"/>
      <c r="V1240" s="562"/>
      <c r="W1240" s="563"/>
      <c r="X1240" s="580"/>
      <c r="Y1240" s="581"/>
      <c r="Z1240" s="581"/>
      <c r="AA1240" s="581"/>
      <c r="AB1240" s="581"/>
      <c r="AC1240" s="581"/>
      <c r="AD1240" s="582"/>
      <c r="AE1240" s="16"/>
      <c r="AF1240" s="16"/>
      <c r="AG1240" s="71"/>
      <c r="AH1240" s="68"/>
    </row>
    <row r="1241" spans="4:34" ht="15.75" x14ac:dyDescent="0.25">
      <c r="D1241" s="621"/>
      <c r="E1241" s="621"/>
      <c r="F1241" s="621"/>
      <c r="G1241" s="823"/>
      <c r="H1241" s="562"/>
      <c r="I1241" s="563"/>
      <c r="J1241" s="562"/>
      <c r="K1241" s="563"/>
      <c r="L1241" s="562"/>
      <c r="M1241" s="563"/>
      <c r="N1241" s="562"/>
      <c r="O1241" s="563"/>
      <c r="P1241" s="562"/>
      <c r="Q1241" s="563"/>
      <c r="R1241" s="562"/>
      <c r="S1241" s="563"/>
      <c r="T1241" s="562"/>
      <c r="U1241" s="563"/>
      <c r="V1241" s="562"/>
      <c r="W1241" s="563"/>
      <c r="X1241" s="580"/>
      <c r="Y1241" s="581"/>
      <c r="Z1241" s="581"/>
      <c r="AA1241" s="581"/>
      <c r="AB1241" s="581"/>
      <c r="AC1241" s="581"/>
      <c r="AD1241" s="582"/>
      <c r="AE1241" s="16"/>
      <c r="AF1241" s="16"/>
      <c r="AG1241" s="71"/>
      <c r="AH1241" s="68"/>
    </row>
    <row r="1242" spans="4:34" ht="15.75" x14ac:dyDescent="0.25">
      <c r="D1242" s="621"/>
      <c r="E1242" s="621"/>
      <c r="F1242" s="621"/>
      <c r="G1242" s="823"/>
      <c r="H1242" s="529"/>
      <c r="I1242" s="530"/>
      <c r="J1242" s="529"/>
      <c r="K1242" s="530"/>
      <c r="L1242" s="529"/>
      <c r="M1242" s="530"/>
      <c r="N1242" s="562"/>
      <c r="O1242" s="563"/>
      <c r="P1242" s="562"/>
      <c r="Q1242" s="563"/>
      <c r="R1242" s="562"/>
      <c r="S1242" s="563"/>
      <c r="T1242" s="562"/>
      <c r="U1242" s="563"/>
      <c r="V1242" s="562"/>
      <c r="W1242" s="563"/>
      <c r="X1242" s="580"/>
      <c r="Y1242" s="581"/>
      <c r="Z1242" s="581"/>
      <c r="AA1242" s="581"/>
      <c r="AB1242" s="581"/>
      <c r="AC1242" s="581"/>
      <c r="AD1242" s="582"/>
      <c r="AE1242" s="16"/>
      <c r="AF1242" s="16"/>
      <c r="AG1242" s="71"/>
      <c r="AH1242" s="68"/>
    </row>
    <row r="1243" spans="4:34" ht="15.75" x14ac:dyDescent="0.25">
      <c r="D1243" s="9"/>
      <c r="E1243" s="9"/>
      <c r="F1243" s="9"/>
      <c r="G1243" s="9"/>
      <c r="H1243" s="562"/>
      <c r="I1243" s="563"/>
      <c r="J1243" s="562"/>
      <c r="K1243" s="563"/>
      <c r="L1243" s="562"/>
      <c r="M1243" s="563"/>
      <c r="N1243" s="562"/>
      <c r="O1243" s="563"/>
      <c r="P1243" s="562"/>
      <c r="Q1243" s="563"/>
      <c r="R1243" s="562"/>
      <c r="S1243" s="563"/>
      <c r="T1243" s="562"/>
      <c r="U1243" s="563"/>
      <c r="V1243" s="562"/>
      <c r="W1243" s="563"/>
      <c r="X1243" s="580"/>
      <c r="Y1243" s="581"/>
      <c r="Z1243" s="581"/>
      <c r="AA1243" s="581"/>
      <c r="AB1243" s="581"/>
      <c r="AC1243" s="581"/>
      <c r="AD1243" s="582"/>
      <c r="AE1243" s="16"/>
      <c r="AF1243" s="16"/>
      <c r="AG1243" s="71"/>
      <c r="AH1243" s="68"/>
    </row>
    <row r="1244" spans="4:34" ht="15.75" x14ac:dyDescent="0.25">
      <c r="D1244" s="9"/>
      <c r="E1244" s="9"/>
      <c r="F1244" s="9"/>
      <c r="G1244" s="9"/>
      <c r="H1244" s="562"/>
      <c r="I1244" s="563"/>
      <c r="J1244" s="562"/>
      <c r="K1244" s="563"/>
      <c r="L1244" s="529"/>
      <c r="M1244" s="650"/>
      <c r="N1244" s="562"/>
      <c r="O1244" s="563"/>
      <c r="P1244" s="562"/>
      <c r="Q1244" s="563"/>
      <c r="R1244" s="562"/>
      <c r="S1244" s="563"/>
      <c r="T1244" s="562"/>
      <c r="U1244" s="563"/>
      <c r="V1244" s="562"/>
      <c r="W1244" s="563"/>
      <c r="X1244" s="580"/>
      <c r="Y1244" s="581"/>
      <c r="Z1244" s="581"/>
      <c r="AA1244" s="581"/>
      <c r="AB1244" s="581"/>
      <c r="AC1244" s="581"/>
      <c r="AD1244" s="582"/>
      <c r="AE1244" s="16"/>
      <c r="AF1244" s="16"/>
      <c r="AG1244" s="71"/>
      <c r="AH1244" s="68"/>
    </row>
    <row r="1245" spans="4:34" ht="15.75" x14ac:dyDescent="0.25">
      <c r="D1245" s="9"/>
      <c r="E1245" s="9"/>
      <c r="F1245" s="9"/>
      <c r="G1245" s="9"/>
      <c r="H1245" s="529"/>
      <c r="I1245" s="530"/>
      <c r="J1245" s="529"/>
      <c r="K1245" s="530"/>
      <c r="L1245" s="529"/>
      <c r="M1245" s="650"/>
      <c r="N1245" s="562"/>
      <c r="O1245" s="563"/>
      <c r="P1245" s="765"/>
      <c r="Q1245" s="766"/>
      <c r="R1245" s="765"/>
      <c r="S1245" s="766"/>
      <c r="T1245" s="765"/>
      <c r="U1245" s="766"/>
      <c r="V1245" s="562"/>
      <c r="W1245" s="563"/>
      <c r="X1245" s="580"/>
      <c r="Y1245" s="581"/>
      <c r="Z1245" s="581"/>
      <c r="AA1245" s="581"/>
      <c r="AB1245" s="581"/>
      <c r="AC1245" s="581"/>
      <c r="AD1245" s="582"/>
      <c r="AE1245" s="16"/>
      <c r="AF1245" s="16"/>
      <c r="AG1245" s="71"/>
      <c r="AH1245" s="68"/>
    </row>
    <row r="1246" spans="4:34" ht="15.75" x14ac:dyDescent="0.25">
      <c r="D1246" s="9"/>
      <c r="E1246" s="9"/>
      <c r="F1246" s="9"/>
      <c r="G1246" s="9"/>
      <c r="H1246" s="153"/>
      <c r="I1246" s="154"/>
      <c r="J1246" s="153"/>
      <c r="K1246" s="154"/>
      <c r="L1246" s="153"/>
      <c r="M1246" s="162"/>
      <c r="N1246" s="562"/>
      <c r="O1246" s="563"/>
      <c r="P1246" s="765"/>
      <c r="Q1246" s="766"/>
      <c r="R1246" s="765"/>
      <c r="S1246" s="766"/>
      <c r="T1246" s="765"/>
      <c r="U1246" s="766"/>
      <c r="V1246" s="151"/>
      <c r="W1246" s="152"/>
      <c r="X1246" s="580"/>
      <c r="Y1246" s="581"/>
      <c r="Z1246" s="581"/>
      <c r="AA1246" s="581"/>
      <c r="AB1246" s="581"/>
      <c r="AC1246" s="581"/>
      <c r="AD1246" s="582"/>
      <c r="AE1246" s="16"/>
      <c r="AF1246" s="16"/>
      <c r="AG1246" s="71"/>
      <c r="AH1246" s="68"/>
    </row>
    <row r="1247" spans="4:34" ht="15.75" x14ac:dyDescent="0.25">
      <c r="D1247" s="9"/>
      <c r="E1247" s="9"/>
      <c r="F1247" s="9"/>
      <c r="G1247" s="9"/>
      <c r="H1247" s="529"/>
      <c r="I1247" s="530"/>
      <c r="J1247" s="529"/>
      <c r="K1247" s="530"/>
      <c r="L1247" s="529"/>
      <c r="M1247" s="530"/>
      <c r="N1247" s="562"/>
      <c r="O1247" s="767"/>
      <c r="P1247" s="768"/>
      <c r="Q1247" s="769"/>
      <c r="R1247" s="768"/>
      <c r="S1247" s="769"/>
      <c r="T1247" s="768"/>
      <c r="U1247" s="769"/>
      <c r="V1247" s="151"/>
      <c r="W1247" s="152"/>
      <c r="X1247" s="812"/>
      <c r="Y1247" s="673"/>
      <c r="Z1247" s="673"/>
      <c r="AA1247" s="673"/>
      <c r="AB1247" s="673"/>
      <c r="AC1247" s="673"/>
      <c r="AD1247" s="813"/>
      <c r="AE1247" s="16"/>
      <c r="AF1247" s="16"/>
      <c r="AG1247" s="71"/>
      <c r="AH1247" s="68"/>
    </row>
    <row r="1248" spans="4:34" ht="15.75" x14ac:dyDescent="0.25">
      <c r="D1248" s="9"/>
      <c r="E1248" s="9"/>
      <c r="F1248" s="9"/>
      <c r="G1248" s="9"/>
      <c r="H1248" s="529"/>
      <c r="I1248" s="530"/>
      <c r="J1248" s="529"/>
      <c r="K1248" s="530"/>
      <c r="L1248" s="529"/>
      <c r="M1248" s="530"/>
      <c r="N1248" s="562"/>
      <c r="O1248" s="767"/>
      <c r="P1248" s="768"/>
      <c r="Q1248" s="769"/>
      <c r="R1248" s="768"/>
      <c r="S1248" s="769"/>
      <c r="T1248" s="768"/>
      <c r="U1248" s="769"/>
      <c r="V1248" s="151"/>
      <c r="W1248" s="152"/>
      <c r="X1248" s="812"/>
      <c r="Y1248" s="673"/>
      <c r="Z1248" s="673"/>
      <c r="AA1248" s="673"/>
      <c r="AB1248" s="673"/>
      <c r="AC1248" s="673"/>
      <c r="AD1248" s="813"/>
      <c r="AE1248" s="16"/>
      <c r="AF1248" s="16"/>
      <c r="AG1248" s="71"/>
      <c r="AH1248" s="68"/>
    </row>
    <row r="1249" spans="4:34" ht="15" customHeight="1" x14ac:dyDescent="0.25">
      <c r="D1249" s="9"/>
      <c r="E1249" s="9"/>
      <c r="F1249" s="9"/>
      <c r="G1249" s="9"/>
      <c r="H1249" s="529"/>
      <c r="I1249" s="530"/>
      <c r="J1249" s="529"/>
      <c r="K1249" s="530"/>
      <c r="L1249" s="529"/>
      <c r="M1249" s="530"/>
      <c r="N1249" s="562"/>
      <c r="O1249" s="767"/>
      <c r="P1249" s="768"/>
      <c r="Q1249" s="769"/>
      <c r="R1249" s="768"/>
      <c r="S1249" s="769"/>
      <c r="T1249" s="768"/>
      <c r="U1249" s="769"/>
      <c r="V1249" s="151"/>
      <c r="W1249" s="152"/>
      <c r="X1249" s="812"/>
      <c r="Y1249" s="673"/>
      <c r="Z1249" s="673"/>
      <c r="AA1249" s="673"/>
      <c r="AB1249" s="673"/>
      <c r="AC1249" s="673"/>
      <c r="AD1249" s="813"/>
      <c r="AE1249" s="16"/>
      <c r="AF1249" s="16"/>
      <c r="AH1249" s="17"/>
    </row>
    <row r="1250" spans="4:34" ht="15" customHeight="1" thickBot="1" x14ac:dyDescent="0.3">
      <c r="D1250" s="9"/>
      <c r="E1250" s="9"/>
      <c r="F1250" s="9"/>
      <c r="G1250" s="9"/>
      <c r="H1250" s="685"/>
      <c r="I1250" s="686"/>
      <c r="J1250" s="685"/>
      <c r="K1250" s="686"/>
      <c r="L1250" s="685"/>
      <c r="M1250" s="686"/>
      <c r="N1250" s="685"/>
      <c r="O1250" s="686"/>
      <c r="P1250" s="685"/>
      <c r="Q1250" s="686"/>
      <c r="R1250" s="685"/>
      <c r="S1250" s="686"/>
      <c r="T1250" s="687" t="s">
        <v>29</v>
      </c>
      <c r="U1250" s="688"/>
      <c r="V1250" s="688"/>
      <c r="W1250" s="814"/>
      <c r="X1250" s="815">
        <f>SUM(X1236:AD1249)</f>
        <v>142805109.09</v>
      </c>
      <c r="Y1250" s="816"/>
      <c r="Z1250" s="816"/>
      <c r="AA1250" s="816"/>
      <c r="AB1250" s="816"/>
      <c r="AC1250" s="816"/>
      <c r="AD1250" s="817"/>
      <c r="AE1250" s="9"/>
      <c r="AF1250" s="818"/>
      <c r="AG1250" s="818"/>
      <c r="AH1250" s="818"/>
    </row>
    <row r="1251" spans="4:34" ht="16.5" thickBot="1" x14ac:dyDescent="0.3">
      <c r="D1251" s="164"/>
      <c r="E1251" s="9"/>
      <c r="F1251" s="9"/>
      <c r="G1251" s="9"/>
      <c r="H1251" s="9"/>
      <c r="I1251" s="799"/>
      <c r="J1251" s="799"/>
      <c r="K1251" s="799"/>
      <c r="L1251" s="799"/>
      <c r="M1251" s="799"/>
      <c r="N1251" s="799"/>
      <c r="O1251" s="799"/>
      <c r="P1251" s="799"/>
      <c r="Q1251" s="799"/>
      <c r="R1251" s="799"/>
      <c r="S1251" s="799"/>
      <c r="T1251" s="799"/>
      <c r="U1251" s="799"/>
      <c r="V1251" s="799"/>
      <c r="W1251" s="799"/>
      <c r="X1251" s="799"/>
      <c r="Y1251" s="819"/>
      <c r="Z1251" s="819"/>
      <c r="AA1251" s="819"/>
      <c r="AB1251" s="819"/>
      <c r="AC1251" s="819"/>
      <c r="AD1251" s="819"/>
      <c r="AE1251" s="819"/>
      <c r="AF1251" s="16"/>
      <c r="AG1251" s="16"/>
      <c r="AH1251" s="17"/>
    </row>
    <row r="1252" spans="4:34" ht="16.5" thickBot="1" x14ac:dyDescent="0.3">
      <c r="D1252" s="164"/>
      <c r="E1252" s="9"/>
      <c r="F1252" s="9"/>
      <c r="G1252" s="9"/>
      <c r="H1252" s="689" t="s">
        <v>30</v>
      </c>
      <c r="I1252" s="690"/>
      <c r="J1252" s="690"/>
      <c r="K1252" s="690"/>
      <c r="L1252" s="690"/>
      <c r="M1252" s="690"/>
      <c r="N1252" s="690"/>
      <c r="O1252" s="690"/>
      <c r="P1252" s="690"/>
      <c r="Q1252" s="690"/>
      <c r="R1252" s="690"/>
      <c r="S1252" s="691"/>
      <c r="T1252" s="43"/>
      <c r="U1252" s="544" t="s">
        <v>31</v>
      </c>
      <c r="V1252" s="545"/>
      <c r="W1252" s="545"/>
      <c r="X1252" s="545"/>
      <c r="Y1252" s="545"/>
      <c r="Z1252" s="545"/>
      <c r="AA1252" s="545"/>
      <c r="AB1252" s="545"/>
      <c r="AC1252" s="545"/>
      <c r="AD1252" s="545"/>
      <c r="AE1252" s="545"/>
      <c r="AF1252" s="546"/>
      <c r="AG1252" s="16"/>
    </row>
    <row r="1253" spans="4:34" x14ac:dyDescent="0.25">
      <c r="D1253" s="164"/>
      <c r="E1253" s="9"/>
      <c r="F1253" s="9"/>
      <c r="G1253" s="9"/>
      <c r="H1253" s="547"/>
      <c r="I1253" s="548"/>
      <c r="J1253" s="548"/>
      <c r="K1253" s="548"/>
      <c r="L1253" s="548"/>
      <c r="M1253" s="548"/>
      <c r="N1253" s="548"/>
      <c r="O1253" s="548"/>
      <c r="P1253" s="548"/>
      <c r="Q1253" s="548"/>
      <c r="R1253" s="548"/>
      <c r="S1253" s="549"/>
      <c r="T1253" s="9"/>
      <c r="U1253" s="795"/>
      <c r="V1253" s="796"/>
      <c r="W1253" s="796"/>
      <c r="X1253" s="796"/>
      <c r="Y1253" s="796"/>
      <c r="Z1253" s="796"/>
      <c r="AA1253" s="796"/>
      <c r="AB1253" s="796"/>
      <c r="AC1253" s="796"/>
      <c r="AD1253" s="796"/>
      <c r="AE1253" s="796"/>
      <c r="AF1253" s="797"/>
      <c r="AG1253" s="16"/>
    </row>
    <row r="1254" spans="4:34" x14ac:dyDescent="0.25">
      <c r="D1254" s="164"/>
      <c r="E1254" s="9"/>
      <c r="F1254" s="9"/>
      <c r="G1254" s="9"/>
      <c r="H1254" s="550"/>
      <c r="I1254" s="551"/>
      <c r="J1254" s="551"/>
      <c r="K1254" s="551"/>
      <c r="L1254" s="551"/>
      <c r="M1254" s="551"/>
      <c r="N1254" s="551"/>
      <c r="O1254" s="551"/>
      <c r="P1254" s="551"/>
      <c r="Q1254" s="551"/>
      <c r="R1254" s="551"/>
      <c r="S1254" s="552"/>
      <c r="T1254" s="9"/>
      <c r="U1254" s="798"/>
      <c r="V1254" s="799"/>
      <c r="W1254" s="799"/>
      <c r="X1254" s="799"/>
      <c r="Y1254" s="799"/>
      <c r="Z1254" s="799"/>
      <c r="AA1254" s="799"/>
      <c r="AB1254" s="799"/>
      <c r="AC1254" s="799"/>
      <c r="AD1254" s="799"/>
      <c r="AE1254" s="799"/>
      <c r="AF1254" s="800"/>
      <c r="AG1254" s="16"/>
    </row>
    <row r="1255" spans="4:34" ht="15.75" thickBot="1" x14ac:dyDescent="0.3">
      <c r="D1255" s="164"/>
      <c r="E1255" s="9"/>
      <c r="F1255" s="9"/>
      <c r="G1255" s="9"/>
      <c r="H1255" s="553"/>
      <c r="I1255" s="554"/>
      <c r="J1255" s="554"/>
      <c r="K1255" s="554"/>
      <c r="L1255" s="554"/>
      <c r="M1255" s="554"/>
      <c r="N1255" s="554"/>
      <c r="O1255" s="554"/>
      <c r="P1255" s="554"/>
      <c r="Q1255" s="554"/>
      <c r="R1255" s="554"/>
      <c r="S1255" s="555"/>
      <c r="T1255" s="9"/>
      <c r="U1255" s="801"/>
      <c r="V1255" s="802"/>
      <c r="W1255" s="802"/>
      <c r="X1255" s="802"/>
      <c r="Y1255" s="802"/>
      <c r="Z1255" s="802"/>
      <c r="AA1255" s="802"/>
      <c r="AB1255" s="802"/>
      <c r="AC1255" s="802"/>
      <c r="AD1255" s="802"/>
      <c r="AE1255" s="802"/>
      <c r="AF1255" s="803"/>
      <c r="AG1255" s="16"/>
    </row>
    <row r="1256" spans="4:34" ht="16.5" thickBot="1" x14ac:dyDescent="0.3">
      <c r="D1256" s="164"/>
      <c r="E1256" s="9"/>
      <c r="F1256" s="9"/>
      <c r="G1256" s="9"/>
      <c r="H1256" s="517" t="s">
        <v>32</v>
      </c>
      <c r="I1256" s="518"/>
      <c r="J1256" s="518"/>
      <c r="K1256" s="804">
        <v>44183</v>
      </c>
      <c r="L1256" s="805"/>
      <c r="M1256" s="805"/>
      <c r="N1256" s="805"/>
      <c r="O1256" s="805"/>
      <c r="P1256" s="805"/>
      <c r="Q1256" s="805"/>
      <c r="R1256" s="805"/>
      <c r="S1256" s="806"/>
      <c r="T1256" s="9"/>
      <c r="U1256" s="807" t="s">
        <v>32</v>
      </c>
      <c r="V1256" s="808"/>
      <c r="W1256" s="808"/>
      <c r="X1256" s="809"/>
      <c r="Y1256" s="810"/>
      <c r="Z1256" s="810"/>
      <c r="AA1256" s="810"/>
      <c r="AB1256" s="810"/>
      <c r="AC1256" s="810"/>
      <c r="AD1256" s="810"/>
      <c r="AE1256" s="810"/>
      <c r="AF1256" s="811"/>
      <c r="AG1256" s="16"/>
    </row>
    <row r="1257" spans="4:34" ht="15.75" thickBot="1" x14ac:dyDescent="0.3">
      <c r="D1257" s="164"/>
      <c r="E1257" s="9"/>
      <c r="F1257" s="9"/>
      <c r="G1257" s="9"/>
      <c r="H1257" s="523" t="s">
        <v>33</v>
      </c>
      <c r="I1257" s="524"/>
      <c r="J1257" s="524"/>
      <c r="K1257" s="524"/>
      <c r="L1257" s="524"/>
      <c r="M1257" s="524"/>
      <c r="N1257" s="524"/>
      <c r="O1257" s="524"/>
      <c r="P1257" s="524"/>
      <c r="Q1257" s="524"/>
      <c r="R1257" s="524"/>
      <c r="S1257" s="525"/>
      <c r="T1257" s="22"/>
      <c r="U1257" s="523" t="s">
        <v>34</v>
      </c>
      <c r="V1257" s="524"/>
      <c r="W1257" s="524"/>
      <c r="X1257" s="524"/>
      <c r="Y1257" s="524"/>
      <c r="Z1257" s="524"/>
      <c r="AA1257" s="524"/>
      <c r="AB1257" s="524"/>
      <c r="AC1257" s="524"/>
      <c r="AD1257" s="524"/>
      <c r="AE1257" s="524"/>
      <c r="AF1257" s="525"/>
      <c r="AG1257" s="16"/>
    </row>
    <row r="1258" spans="4:34" x14ac:dyDescent="0.25">
      <c r="D1258" s="164"/>
      <c r="E1258" s="9"/>
      <c r="F1258" s="9"/>
      <c r="G1258" s="9"/>
      <c r="H1258" s="547"/>
      <c r="I1258" s="548"/>
      <c r="J1258" s="548"/>
      <c r="K1258" s="548"/>
      <c r="L1258" s="548"/>
      <c r="M1258" s="548"/>
      <c r="N1258" s="548"/>
      <c r="O1258" s="548"/>
      <c r="P1258" s="548"/>
      <c r="Q1258" s="548"/>
      <c r="R1258" s="548"/>
      <c r="S1258" s="549"/>
      <c r="T1258" s="149"/>
      <c r="U1258" s="547"/>
      <c r="V1258" s="548"/>
      <c r="W1258" s="548"/>
      <c r="X1258" s="548"/>
      <c r="Y1258" s="548"/>
      <c r="Z1258" s="548"/>
      <c r="AA1258" s="548"/>
      <c r="AB1258" s="548"/>
      <c r="AC1258" s="548"/>
      <c r="AD1258" s="548"/>
      <c r="AE1258" s="548"/>
      <c r="AF1258" s="549"/>
      <c r="AG1258" s="16"/>
    </row>
    <row r="1259" spans="4:34" x14ac:dyDescent="0.25">
      <c r="D1259" s="164"/>
      <c r="E1259" s="164"/>
      <c r="F1259" s="164"/>
      <c r="G1259" s="164"/>
      <c r="H1259" s="550"/>
      <c r="I1259" s="551"/>
      <c r="J1259" s="551"/>
      <c r="K1259" s="551"/>
      <c r="L1259" s="551"/>
      <c r="M1259" s="551"/>
      <c r="N1259" s="551"/>
      <c r="O1259" s="551"/>
      <c r="P1259" s="551"/>
      <c r="Q1259" s="551"/>
      <c r="R1259" s="551"/>
      <c r="S1259" s="552"/>
      <c r="T1259" s="149"/>
      <c r="U1259" s="550"/>
      <c r="V1259" s="551"/>
      <c r="W1259" s="551"/>
      <c r="X1259" s="551"/>
      <c r="Y1259" s="551"/>
      <c r="Z1259" s="551"/>
      <c r="AA1259" s="551"/>
      <c r="AB1259" s="551"/>
      <c r="AC1259" s="551"/>
      <c r="AD1259" s="551"/>
      <c r="AE1259" s="551"/>
      <c r="AF1259" s="552"/>
      <c r="AG1259" s="15"/>
    </row>
    <row r="1260" spans="4:34" ht="15.75" thickBot="1" x14ac:dyDescent="0.3">
      <c r="D1260" s="44"/>
      <c r="E1260" s="164"/>
      <c r="F1260" s="164"/>
      <c r="G1260" s="164"/>
      <c r="H1260" s="553"/>
      <c r="I1260" s="554"/>
      <c r="J1260" s="554"/>
      <c r="K1260" s="554"/>
      <c r="L1260" s="554"/>
      <c r="M1260" s="554"/>
      <c r="N1260" s="554"/>
      <c r="O1260" s="554"/>
      <c r="P1260" s="554"/>
      <c r="Q1260" s="554"/>
      <c r="R1260" s="554"/>
      <c r="S1260" s="555"/>
      <c r="T1260" s="149"/>
      <c r="U1260" s="553"/>
      <c r="V1260" s="554"/>
      <c r="W1260" s="554"/>
      <c r="X1260" s="554"/>
      <c r="Y1260" s="554"/>
      <c r="Z1260" s="554"/>
      <c r="AA1260" s="554"/>
      <c r="AB1260" s="554"/>
      <c r="AC1260" s="554"/>
      <c r="AD1260" s="554"/>
      <c r="AE1260" s="554"/>
      <c r="AF1260" s="555"/>
      <c r="AG1260" s="15"/>
    </row>
    <row r="1261" spans="4:34" ht="15.75" thickBot="1" x14ac:dyDescent="0.3">
      <c r="D1261" s="155"/>
      <c r="E1261" s="164"/>
      <c r="F1261" s="164"/>
      <c r="G1261" s="164"/>
      <c r="H1261" s="517" t="s">
        <v>32</v>
      </c>
      <c r="I1261" s="518"/>
      <c r="J1261" s="576"/>
      <c r="K1261" s="27"/>
      <c r="L1261" s="28"/>
      <c r="M1261" s="28"/>
      <c r="N1261" s="28"/>
      <c r="O1261" s="28"/>
      <c r="P1261" s="28"/>
      <c r="Q1261" s="28"/>
      <c r="R1261" s="28"/>
      <c r="S1261" s="45"/>
      <c r="T1261" s="149"/>
      <c r="U1261" s="517" t="s">
        <v>32</v>
      </c>
      <c r="V1261" s="518"/>
      <c r="W1261" s="576"/>
      <c r="X1261" s="27"/>
      <c r="Y1261" s="28"/>
      <c r="Z1261" s="28"/>
      <c r="AA1261" s="28"/>
      <c r="AB1261" s="28"/>
      <c r="AC1261" s="28"/>
      <c r="AD1261" s="28"/>
      <c r="AE1261" s="28"/>
      <c r="AF1261" s="45"/>
      <c r="AG1261" s="15"/>
    </row>
    <row r="1262" spans="4:34" x14ac:dyDescent="0.25">
      <c r="D1262" s="155"/>
      <c r="E1262" s="164"/>
      <c r="F1262" s="164"/>
      <c r="G1262" s="164"/>
      <c r="H1262" s="149"/>
      <c r="I1262" s="149"/>
      <c r="J1262" s="149"/>
      <c r="K1262" s="164"/>
      <c r="L1262" s="164"/>
      <c r="M1262" s="164"/>
      <c r="N1262" s="164"/>
      <c r="O1262" s="164"/>
      <c r="P1262" s="164"/>
      <c r="Q1262" s="164"/>
      <c r="R1262" s="164"/>
      <c r="S1262" s="164"/>
      <c r="T1262" s="149"/>
      <c r="U1262" s="149"/>
      <c r="V1262" s="149"/>
      <c r="W1262" s="149"/>
      <c r="X1262" s="164"/>
      <c r="Y1262" s="164"/>
      <c r="Z1262" s="164"/>
      <c r="AA1262" s="164"/>
      <c r="AB1262" s="164"/>
      <c r="AC1262" s="164"/>
      <c r="AD1262" s="164"/>
      <c r="AE1262" s="164"/>
      <c r="AF1262" s="164"/>
      <c r="AG1262" s="15"/>
    </row>
    <row r="1263" spans="4:34" x14ac:dyDescent="0.25">
      <c r="D1263" s="820" t="s">
        <v>36</v>
      </c>
      <c r="E1263" s="820"/>
      <c r="F1263" s="820"/>
      <c r="G1263" s="820"/>
      <c r="H1263" s="820"/>
      <c r="I1263" s="820"/>
      <c r="J1263" s="820"/>
      <c r="K1263" s="820"/>
      <c r="L1263" s="820"/>
      <c r="M1263" s="820"/>
      <c r="N1263" s="44"/>
      <c r="O1263" s="44"/>
      <c r="P1263" s="44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68"/>
    </row>
    <row r="1264" spans="4:34" x14ac:dyDescent="0.25">
      <c r="D1264" s="620" t="s">
        <v>0</v>
      </c>
      <c r="E1264" s="620"/>
      <c r="F1264" s="620"/>
      <c r="G1264" s="620"/>
      <c r="H1264" s="620"/>
      <c r="I1264" s="620"/>
      <c r="J1264" s="620"/>
      <c r="K1264" s="620"/>
      <c r="L1264" s="620"/>
      <c r="M1264" s="620"/>
      <c r="N1264" s="29"/>
      <c r="O1264" s="10"/>
      <c r="P1264" s="156"/>
      <c r="Q1264" s="156"/>
      <c r="R1264" s="156"/>
      <c r="S1264" s="156"/>
      <c r="T1264" s="156"/>
      <c r="U1264" s="156"/>
      <c r="V1264" s="156"/>
      <c r="W1264" s="9"/>
      <c r="X1264" s="9"/>
      <c r="Y1264" s="164"/>
      <c r="Z1264" s="9"/>
      <c r="AA1264" s="9"/>
      <c r="AB1264" s="9"/>
      <c r="AC1264" s="9"/>
      <c r="AD1264" s="9"/>
      <c r="AE1264" s="9"/>
      <c r="AF1264" s="9"/>
      <c r="AH1264" s="17"/>
    </row>
    <row r="1265" spans="4:34" x14ac:dyDescent="0.25">
      <c r="D1265" s="620" t="s">
        <v>1</v>
      </c>
      <c r="E1265" s="620"/>
      <c r="F1265" s="620"/>
      <c r="G1265" s="620"/>
      <c r="H1265" s="620"/>
      <c r="I1265" s="620"/>
      <c r="J1265" s="620"/>
      <c r="K1265" s="620"/>
      <c r="L1265" s="620"/>
      <c r="M1265" s="620"/>
      <c r="N1265" s="29"/>
      <c r="O1265" s="10"/>
      <c r="P1265" s="11"/>
      <c r="Q1265" s="11"/>
      <c r="R1265" s="164"/>
      <c r="S1265" s="149"/>
      <c r="T1265" s="149"/>
      <c r="U1265" s="149"/>
      <c r="V1265" s="583" t="s">
        <v>2</v>
      </c>
      <c r="W1265" s="583"/>
      <c r="X1265" s="583"/>
      <c r="Y1265" s="12" t="s">
        <v>37</v>
      </c>
      <c r="Z1265" s="161" t="s">
        <v>46</v>
      </c>
      <c r="AA1265" s="621" t="s">
        <v>158</v>
      </c>
      <c r="AB1265" s="621"/>
      <c r="AC1265" s="621"/>
      <c r="AD1265" s="161" t="s">
        <v>3</v>
      </c>
      <c r="AE1265" s="622" t="s">
        <v>82</v>
      </c>
      <c r="AF1265" s="622"/>
      <c r="AH1265" s="17"/>
    </row>
    <row r="1266" spans="4:34" x14ac:dyDescent="0.25">
      <c r="D1266" s="620" t="s">
        <v>4</v>
      </c>
      <c r="E1266" s="620"/>
      <c r="F1266" s="620"/>
      <c r="G1266" s="620"/>
      <c r="H1266" s="620"/>
      <c r="I1266" s="620"/>
      <c r="J1266" s="620"/>
      <c r="K1266" s="620"/>
      <c r="L1266" s="620"/>
      <c r="M1266" s="620"/>
      <c r="N1266" s="29"/>
      <c r="O1266" s="10"/>
      <c r="P1266" s="156"/>
      <c r="Q1266" s="161"/>
      <c r="R1266" s="161"/>
      <c r="S1266" s="161"/>
      <c r="T1266" s="161"/>
      <c r="U1266" s="161"/>
      <c r="V1266" s="161"/>
      <c r="W1266" s="161"/>
      <c r="X1266" s="161"/>
      <c r="Y1266" s="149"/>
      <c r="Z1266" s="161"/>
      <c r="AA1266" s="9"/>
      <c r="AB1266" s="9"/>
      <c r="AC1266" s="9"/>
      <c r="AD1266" s="9"/>
      <c r="AE1266" s="9"/>
      <c r="AF1266" s="9"/>
      <c r="AH1266" s="17"/>
    </row>
    <row r="1267" spans="4:34" ht="15.75" x14ac:dyDescent="0.25">
      <c r="D1267" s="623" t="s">
        <v>5</v>
      </c>
      <c r="E1267" s="623"/>
      <c r="F1267" s="623"/>
      <c r="G1267" s="623"/>
      <c r="H1267" s="623"/>
      <c r="I1267" s="623"/>
      <c r="J1267" s="623"/>
      <c r="K1267" s="623"/>
      <c r="L1267" s="623"/>
      <c r="M1267" s="623"/>
      <c r="N1267" s="623"/>
      <c r="O1267" s="10"/>
      <c r="P1267" s="156"/>
      <c r="Q1267" s="156"/>
      <c r="R1267" s="156"/>
      <c r="S1267" s="156"/>
      <c r="T1267" s="156"/>
      <c r="U1267" s="156"/>
      <c r="V1267" s="156"/>
      <c r="W1267" s="9"/>
      <c r="X1267" s="9"/>
      <c r="Y1267" s="164"/>
      <c r="Z1267" s="9"/>
      <c r="AA1267" s="9"/>
      <c r="AB1267" s="9"/>
      <c r="AC1267" s="9"/>
      <c r="AD1267" s="9"/>
      <c r="AE1267" s="9"/>
      <c r="AF1267" s="9"/>
      <c r="AH1267" s="17"/>
    </row>
    <row r="1268" spans="4:34" ht="18" x14ac:dyDescent="0.25">
      <c r="D1268" s="633"/>
      <c r="E1268" s="633"/>
      <c r="F1268" s="633"/>
      <c r="G1268" s="633"/>
      <c r="H1268" s="633"/>
      <c r="I1268" s="633"/>
      <c r="J1268" s="633"/>
      <c r="K1268" s="633"/>
      <c r="L1268" s="633"/>
      <c r="M1268" s="633"/>
      <c r="N1268" s="633"/>
      <c r="O1268" s="624" t="s">
        <v>6</v>
      </c>
      <c r="P1268" s="624"/>
      <c r="Q1268" s="624"/>
      <c r="R1268" s="624"/>
      <c r="S1268" s="624"/>
      <c r="T1268" s="624"/>
      <c r="U1268" s="624"/>
      <c r="V1268" s="624"/>
      <c r="W1268" s="624"/>
      <c r="X1268" s="624"/>
      <c r="Y1268" s="625" t="s">
        <v>197</v>
      </c>
      <c r="Z1268" s="625"/>
      <c r="AA1268" s="625"/>
      <c r="AB1268" s="13"/>
      <c r="AC1268" s="13"/>
      <c r="AD1268" s="13"/>
      <c r="AE1268" s="13"/>
      <c r="AF1268" s="13"/>
      <c r="AH1268" s="17"/>
    </row>
    <row r="1269" spans="4:34" x14ac:dyDescent="0.25">
      <c r="D1269" s="612"/>
      <c r="E1269" s="612"/>
      <c r="F1269" s="612"/>
      <c r="G1269" s="612"/>
      <c r="H1269" s="612"/>
      <c r="I1269" s="612"/>
      <c r="J1269" s="612"/>
      <c r="K1269" s="612"/>
      <c r="L1269" s="612"/>
      <c r="M1269" s="612"/>
      <c r="N1269" s="612"/>
      <c r="O1269" s="14"/>
      <c r="P1269" s="14"/>
      <c r="Q1269" s="149"/>
      <c r="R1269" s="149"/>
      <c r="S1269" s="159"/>
      <c r="T1269" s="11"/>
      <c r="U1269" s="11"/>
      <c r="V1269" s="9"/>
      <c r="W1269" s="9"/>
      <c r="X1269" s="9"/>
      <c r="Y1269" s="164"/>
      <c r="Z1269" s="9"/>
      <c r="AA1269" s="9"/>
      <c r="AB1269" s="9"/>
      <c r="AC1269" s="9"/>
      <c r="AD1269" s="9"/>
      <c r="AE1269" s="9"/>
      <c r="AF1269" s="9"/>
      <c r="AH1269" s="17"/>
    </row>
    <row r="1270" spans="4:34" ht="15.75" x14ac:dyDescent="0.25"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23"/>
      <c r="U1270" s="23"/>
      <c r="V1270" s="613" t="s">
        <v>7</v>
      </c>
      <c r="W1270" s="613"/>
      <c r="X1270" s="613"/>
      <c r="Y1270" s="613"/>
      <c r="Z1270" s="613"/>
      <c r="AA1270" s="614">
        <f>+X1299</f>
        <v>180499158.65000001</v>
      </c>
      <c r="AB1270" s="614"/>
      <c r="AC1270" s="614"/>
      <c r="AD1270" s="614"/>
      <c r="AE1270" s="614"/>
      <c r="AF1270" s="614"/>
      <c r="AH1270" s="17"/>
    </row>
    <row r="1271" spans="4:34" x14ac:dyDescent="0.25">
      <c r="D1271" s="615" t="s">
        <v>8</v>
      </c>
      <c r="E1271" s="615"/>
      <c r="F1271" s="615"/>
      <c r="G1271" s="615"/>
      <c r="H1271" s="615"/>
      <c r="I1271" s="616" t="s">
        <v>9</v>
      </c>
      <c r="J1271" s="616"/>
      <c r="K1271" s="616"/>
      <c r="L1271" s="616"/>
      <c r="M1271" s="616"/>
      <c r="N1271" s="616"/>
      <c r="O1271" s="616"/>
      <c r="P1271" s="616"/>
      <c r="Q1271" s="616"/>
      <c r="R1271" s="161"/>
      <c r="S1271" s="161"/>
      <c r="T1271" s="161"/>
      <c r="U1271" s="161"/>
      <c r="V1271" s="9"/>
      <c r="W1271" s="9"/>
      <c r="X1271" s="9"/>
      <c r="Y1271" s="164"/>
      <c r="Z1271" s="164"/>
      <c r="AA1271" s="164"/>
      <c r="AB1271" s="9"/>
      <c r="AC1271" s="9"/>
      <c r="AD1271" s="9"/>
      <c r="AE1271" s="9"/>
      <c r="AF1271" s="9"/>
      <c r="AH1271" s="17"/>
    </row>
    <row r="1272" spans="4:34" ht="18" x14ac:dyDescent="0.25">
      <c r="D1272" s="617" t="s">
        <v>10</v>
      </c>
      <c r="E1272" s="617"/>
      <c r="F1272" s="617"/>
      <c r="G1272" s="617"/>
      <c r="H1272" s="617"/>
      <c r="I1272" s="617"/>
      <c r="J1272" s="617"/>
      <c r="K1272" s="662" t="s">
        <v>198</v>
      </c>
      <c r="L1272" s="662"/>
      <c r="M1272" s="662"/>
      <c r="N1272" s="662"/>
      <c r="O1272" s="662"/>
      <c r="P1272" s="662"/>
      <c r="Q1272" s="662"/>
      <c r="R1272" s="662"/>
      <c r="S1272" s="662"/>
      <c r="T1272" s="662"/>
      <c r="U1272" s="662"/>
      <c r="V1272" s="662"/>
      <c r="W1272" s="662"/>
      <c r="X1272" s="662"/>
      <c r="Y1272" s="551" t="s">
        <v>11</v>
      </c>
      <c r="Z1272" s="551"/>
      <c r="AA1272" s="551"/>
      <c r="AB1272" s="551"/>
      <c r="AC1272" s="619">
        <v>9319242</v>
      </c>
      <c r="AD1272" s="619"/>
      <c r="AE1272" s="619"/>
      <c r="AF1272" s="619"/>
      <c r="AH1272" s="17"/>
    </row>
    <row r="1273" spans="4:34" x14ac:dyDescent="0.25">
      <c r="D1273" s="157"/>
      <c r="E1273" s="617" t="s">
        <v>12</v>
      </c>
      <c r="F1273" s="617"/>
      <c r="G1273" s="617"/>
      <c r="H1273" s="617"/>
      <c r="I1273" s="617"/>
      <c r="J1273" s="149"/>
      <c r="K1273" s="149"/>
      <c r="L1273" s="149"/>
      <c r="M1273" s="149"/>
      <c r="N1273" s="149"/>
      <c r="O1273" s="149"/>
      <c r="P1273" s="149"/>
      <c r="Q1273" s="149"/>
      <c r="R1273" s="149"/>
      <c r="S1273" s="149"/>
      <c r="T1273" s="149"/>
      <c r="U1273" s="149"/>
      <c r="V1273" s="149"/>
      <c r="W1273" s="149"/>
      <c r="X1273" s="149"/>
      <c r="Y1273" s="149"/>
      <c r="Z1273" s="149"/>
      <c r="AA1273" s="149"/>
      <c r="AB1273" s="149"/>
      <c r="AC1273" s="158"/>
      <c r="AD1273" s="158"/>
      <c r="AE1273" s="158"/>
      <c r="AF1273" s="158"/>
      <c r="AH1273" s="17"/>
    </row>
    <row r="1274" spans="4:34" ht="30" customHeight="1" x14ac:dyDescent="0.25">
      <c r="D1274" s="583" t="s">
        <v>13</v>
      </c>
      <c r="E1274" s="583"/>
      <c r="F1274" s="583"/>
      <c r="G1274" s="583"/>
      <c r="H1274" s="583"/>
      <c r="I1274" s="824" t="s">
        <v>200</v>
      </c>
      <c r="J1274" s="824"/>
      <c r="K1274" s="824"/>
      <c r="L1274" s="824"/>
      <c r="M1274" s="824"/>
      <c r="N1274" s="824"/>
      <c r="O1274" s="824"/>
      <c r="P1274" s="824"/>
      <c r="Q1274" s="824"/>
      <c r="R1274" s="824"/>
      <c r="S1274" s="824"/>
      <c r="T1274" s="824"/>
      <c r="U1274" s="824"/>
      <c r="V1274" s="824"/>
      <c r="W1274" s="824"/>
      <c r="X1274" s="824"/>
      <c r="Y1274" s="824"/>
      <c r="Z1274" s="824"/>
      <c r="AA1274" s="824"/>
      <c r="AB1274" s="824"/>
      <c r="AC1274" s="824"/>
      <c r="AD1274" s="824"/>
      <c r="AE1274" s="824"/>
      <c r="AF1274" s="824"/>
      <c r="AG1274" s="824"/>
      <c r="AH1274" s="17"/>
    </row>
    <row r="1275" spans="4:34" x14ac:dyDescent="0.25">
      <c r="D1275" s="551" t="s">
        <v>14</v>
      </c>
      <c r="E1275" s="551"/>
      <c r="F1275" s="551"/>
      <c r="G1275" s="551"/>
      <c r="H1275" s="551"/>
      <c r="I1275" s="825" t="s">
        <v>199</v>
      </c>
      <c r="J1275" s="825"/>
      <c r="K1275" s="825"/>
      <c r="L1275" s="825"/>
      <c r="M1275" s="825"/>
      <c r="N1275" s="825"/>
      <c r="O1275" s="825"/>
      <c r="P1275" s="825"/>
      <c r="Q1275" s="825"/>
      <c r="R1275" s="825"/>
      <c r="S1275" s="825"/>
      <c r="T1275" s="825"/>
      <c r="U1275" s="825"/>
      <c r="V1275" s="825"/>
      <c r="W1275" s="825"/>
      <c r="X1275" s="825"/>
      <c r="Y1275" s="825"/>
      <c r="Z1275" s="825"/>
      <c r="AA1275" s="825"/>
      <c r="AB1275" s="825"/>
      <c r="AC1275" s="825"/>
      <c r="AD1275" s="825"/>
      <c r="AE1275" s="825"/>
      <c r="AF1275" s="825"/>
      <c r="AH1275" s="17"/>
    </row>
    <row r="1276" spans="4:34" x14ac:dyDescent="0.25">
      <c r="D1276" s="157"/>
      <c r="E1276" s="149"/>
      <c r="F1276" s="149"/>
      <c r="G1276" s="149"/>
      <c r="H1276" s="149"/>
      <c r="I1276" s="825"/>
      <c r="J1276" s="825"/>
      <c r="K1276" s="825"/>
      <c r="L1276" s="825"/>
      <c r="M1276" s="825"/>
      <c r="N1276" s="825"/>
      <c r="O1276" s="825"/>
      <c r="P1276" s="825"/>
      <c r="Q1276" s="825"/>
      <c r="R1276" s="825"/>
      <c r="S1276" s="825"/>
      <c r="T1276" s="825"/>
      <c r="U1276" s="825"/>
      <c r="V1276" s="825"/>
      <c r="W1276" s="825"/>
      <c r="X1276" s="825"/>
      <c r="Y1276" s="825"/>
      <c r="Z1276" s="825"/>
      <c r="AA1276" s="825"/>
      <c r="AB1276" s="825"/>
      <c r="AC1276" s="825"/>
      <c r="AD1276" s="825"/>
      <c r="AE1276" s="825"/>
      <c r="AF1276" s="825"/>
      <c r="AH1276" s="17"/>
    </row>
    <row r="1277" spans="4:34" ht="15" customHeight="1" x14ac:dyDescent="0.25">
      <c r="D1277" s="156"/>
      <c r="E1277" s="156"/>
      <c r="F1277" s="156"/>
      <c r="G1277" s="156"/>
      <c r="H1277" s="156"/>
      <c r="I1277" s="156"/>
      <c r="J1277" s="156"/>
      <c r="K1277" s="156"/>
      <c r="L1277" s="574"/>
      <c r="M1277" s="574"/>
      <c r="N1277" s="574"/>
      <c r="O1277" s="574"/>
      <c r="P1277" s="574"/>
      <c r="Q1277" s="574"/>
      <c r="R1277" s="574"/>
      <c r="S1277" s="574"/>
      <c r="T1277" s="574"/>
      <c r="U1277" s="574"/>
      <c r="V1277" s="574"/>
      <c r="W1277" s="574"/>
      <c r="X1277" s="574"/>
      <c r="Y1277" s="574"/>
      <c r="Z1277" s="160"/>
      <c r="AA1277" s="575"/>
      <c r="AB1277" s="575"/>
      <c r="AC1277" s="575"/>
      <c r="AD1277" s="575"/>
      <c r="AE1277" s="575"/>
      <c r="AF1277" s="575"/>
      <c r="AH1277" s="17"/>
    </row>
    <row r="1278" spans="4:34" ht="15" customHeight="1" x14ac:dyDescent="0.25">
      <c r="D1278" s="586" t="s">
        <v>15</v>
      </c>
      <c r="E1278" s="586"/>
      <c r="F1278" s="586"/>
      <c r="G1278" s="586"/>
      <c r="H1278" s="586"/>
      <c r="I1278" s="586"/>
      <c r="J1278" s="586"/>
      <c r="K1278" s="586"/>
      <c r="L1278" s="586"/>
      <c r="M1278" s="586"/>
      <c r="N1278" s="586"/>
      <c r="O1278" s="586"/>
      <c r="P1278" s="586"/>
      <c r="Q1278" s="586"/>
      <c r="R1278" s="586"/>
      <c r="S1278" s="586"/>
      <c r="T1278" s="586"/>
      <c r="U1278" s="586"/>
      <c r="V1278" s="586"/>
      <c r="W1278" s="586"/>
      <c r="X1278" s="586"/>
      <c r="Y1278" s="586"/>
      <c r="Z1278" s="586"/>
      <c r="AA1278" s="586"/>
      <c r="AB1278" s="586"/>
      <c r="AC1278" s="586"/>
      <c r="AD1278" s="586"/>
      <c r="AE1278" s="586"/>
      <c r="AF1278" s="586"/>
      <c r="AH1278" s="17"/>
    </row>
    <row r="1279" spans="4:34" ht="15.75" customHeight="1" x14ac:dyDescent="0.25">
      <c r="D1279" s="9"/>
      <c r="E1279" s="587" t="s">
        <v>50</v>
      </c>
      <c r="F1279" s="587"/>
      <c r="G1279" s="587"/>
      <c r="H1279" s="588" t="s">
        <v>51</v>
      </c>
      <c r="I1279" s="588"/>
      <c r="J1279" s="588"/>
      <c r="K1279" s="587" t="s">
        <v>52</v>
      </c>
      <c r="L1279" s="587"/>
      <c r="M1279" s="587"/>
      <c r="N1279" s="587" t="s">
        <v>53</v>
      </c>
      <c r="O1279" s="587"/>
      <c r="P1279" s="587"/>
      <c r="Q1279" s="589"/>
      <c r="R1279" s="589"/>
      <c r="S1279" s="589"/>
      <c r="T1279" s="589"/>
      <c r="U1279" s="161"/>
      <c r="V1279" s="590"/>
      <c r="W1279" s="590"/>
      <c r="X1279" s="590"/>
      <c r="Y1279" s="149"/>
      <c r="Z1279" s="149"/>
      <c r="AA1279" s="591" t="s">
        <v>17</v>
      </c>
      <c r="AB1279" s="591"/>
      <c r="AC1279" s="591"/>
      <c r="AD1279" s="591"/>
      <c r="AE1279" s="591"/>
      <c r="AF1279" s="591"/>
      <c r="AH1279" s="17"/>
    </row>
    <row r="1280" spans="4:34" x14ac:dyDescent="0.25">
      <c r="D1280" s="164"/>
      <c r="E1280" s="629"/>
      <c r="F1280" s="630"/>
      <c r="G1280" s="631"/>
      <c r="H1280" s="629"/>
      <c r="I1280" s="630"/>
      <c r="J1280" s="631"/>
      <c r="K1280" s="629"/>
      <c r="L1280" s="630"/>
      <c r="M1280" s="631"/>
      <c r="N1280" s="629"/>
      <c r="O1280" s="630"/>
      <c r="P1280" s="631"/>
      <c r="Q1280" s="592"/>
      <c r="R1280" s="593"/>
      <c r="S1280" s="593"/>
      <c r="T1280" s="594"/>
      <c r="U1280" s="100"/>
      <c r="V1280" s="595"/>
      <c r="W1280" s="596"/>
      <c r="X1280" s="597"/>
      <c r="Y1280" s="163"/>
      <c r="Z1280" s="15"/>
      <c r="AA1280" s="592">
        <f>E1280+H1280+K1280+N1280</f>
        <v>0</v>
      </c>
      <c r="AB1280" s="593"/>
      <c r="AC1280" s="593"/>
      <c r="AD1280" s="593"/>
      <c r="AE1280" s="593"/>
      <c r="AF1280" s="594"/>
      <c r="AH1280" s="17"/>
    </row>
    <row r="1281" spans="4:34" x14ac:dyDescent="0.25">
      <c r="D1281" s="159"/>
      <c r="E1281" s="159"/>
      <c r="F1281" s="159"/>
      <c r="G1281" s="159"/>
      <c r="H1281" s="159"/>
      <c r="I1281" s="159"/>
      <c r="J1281" s="159"/>
      <c r="K1281" s="159"/>
      <c r="L1281" s="159"/>
      <c r="M1281" s="159"/>
      <c r="N1281" s="159"/>
      <c r="O1281" s="159"/>
      <c r="P1281" s="159"/>
      <c r="Q1281" s="821"/>
      <c r="R1281" s="821"/>
      <c r="S1281" s="821"/>
      <c r="T1281" s="821"/>
      <c r="U1281" s="821"/>
      <c r="V1281" s="821"/>
      <c r="W1281" s="821"/>
      <c r="X1281" s="821"/>
      <c r="Y1281" s="821"/>
      <c r="Z1281" s="822"/>
      <c r="AA1281" s="592"/>
      <c r="AB1281" s="593"/>
      <c r="AC1281" s="593"/>
      <c r="AD1281" s="593"/>
      <c r="AE1281" s="593"/>
      <c r="AF1281" s="594"/>
      <c r="AH1281" s="17"/>
    </row>
    <row r="1282" spans="4:34" ht="15.75" x14ac:dyDescent="0.25">
      <c r="D1282" s="159"/>
      <c r="E1282" s="159"/>
      <c r="F1282" s="159"/>
      <c r="G1282" s="159"/>
      <c r="H1282" s="159"/>
      <c r="I1282" s="159"/>
      <c r="J1282" s="159"/>
      <c r="K1282" s="159"/>
      <c r="L1282" s="159"/>
      <c r="M1282" s="159"/>
      <c r="N1282" s="159"/>
      <c r="O1282" s="159"/>
      <c r="P1282" s="159"/>
      <c r="Q1282" s="159"/>
      <c r="R1282" s="159"/>
      <c r="S1282" s="159"/>
      <c r="T1282" s="159"/>
      <c r="U1282" s="598" t="s">
        <v>18</v>
      </c>
      <c r="V1282" s="598"/>
      <c r="W1282" s="598"/>
      <c r="X1282" s="598"/>
      <c r="Y1282" s="598"/>
      <c r="Z1282" s="599"/>
      <c r="AA1282" s="600">
        <f>+X1299-AA1280</f>
        <v>180499158.65000001</v>
      </c>
      <c r="AB1282" s="601"/>
      <c r="AC1282" s="601"/>
      <c r="AD1282" s="601"/>
      <c r="AE1282" s="601"/>
      <c r="AF1282" s="602"/>
      <c r="AH1282" s="17"/>
    </row>
    <row r="1283" spans="4:34" x14ac:dyDescent="0.25">
      <c r="D1283" s="9"/>
      <c r="E1283" s="9"/>
      <c r="F1283" s="9"/>
      <c r="G1283" s="9"/>
      <c r="H1283" s="603" t="s">
        <v>19</v>
      </c>
      <c r="I1283" s="603"/>
      <c r="J1283" s="603"/>
      <c r="K1283" s="603"/>
      <c r="L1283" s="603"/>
      <c r="M1283" s="603"/>
      <c r="N1283" s="603"/>
      <c r="O1283" s="603"/>
      <c r="P1283" s="603"/>
      <c r="Q1283" s="603"/>
      <c r="R1283" s="603"/>
      <c r="S1283" s="603"/>
      <c r="T1283" s="603"/>
      <c r="U1283" s="603"/>
      <c r="V1283" s="603"/>
      <c r="W1283" s="603"/>
      <c r="X1283" s="604"/>
      <c r="Y1283" s="604"/>
      <c r="Z1283" s="604"/>
      <c r="AA1283" s="604"/>
      <c r="AB1283" s="604"/>
      <c r="AC1283" s="604"/>
      <c r="AD1283" s="604"/>
      <c r="AE1283" s="9"/>
      <c r="AF1283" s="9"/>
      <c r="AH1283" s="17"/>
    </row>
    <row r="1284" spans="4:34" x14ac:dyDescent="0.25">
      <c r="D1284" s="9"/>
      <c r="E1284" s="9"/>
      <c r="F1284" s="9"/>
      <c r="G1284" s="9"/>
      <c r="H1284" s="605" t="s">
        <v>20</v>
      </c>
      <c r="I1284" s="606"/>
      <c r="J1284" s="605" t="s">
        <v>21</v>
      </c>
      <c r="K1284" s="606"/>
      <c r="L1284" s="605" t="s">
        <v>22</v>
      </c>
      <c r="M1284" s="606"/>
      <c r="N1284" s="605" t="s">
        <v>23</v>
      </c>
      <c r="O1284" s="606"/>
      <c r="P1284" s="605" t="s">
        <v>24</v>
      </c>
      <c r="Q1284" s="606"/>
      <c r="R1284" s="605" t="s">
        <v>25</v>
      </c>
      <c r="S1284" s="606"/>
      <c r="T1284" s="607" t="s">
        <v>26</v>
      </c>
      <c r="U1284" s="608"/>
      <c r="V1284" s="607"/>
      <c r="W1284" s="608"/>
      <c r="X1284" s="609" t="s">
        <v>27</v>
      </c>
      <c r="Y1284" s="610"/>
      <c r="Z1284" s="610"/>
      <c r="AA1284" s="610"/>
      <c r="AB1284" s="610"/>
      <c r="AC1284" s="610"/>
      <c r="AD1284" s="611"/>
      <c r="AE1284" s="16"/>
      <c r="AF1284" s="16"/>
      <c r="AH1284" s="17"/>
    </row>
    <row r="1285" spans="4:34" ht="15.75" x14ac:dyDescent="0.25">
      <c r="D1285" s="69"/>
      <c r="E1285" s="69"/>
      <c r="F1285" s="69"/>
      <c r="G1285" s="70"/>
      <c r="H1285" s="562"/>
      <c r="I1285" s="563"/>
      <c r="J1285" s="562"/>
      <c r="K1285" s="563"/>
      <c r="L1285" s="562"/>
      <c r="M1285" s="563"/>
      <c r="N1285" s="562" t="s">
        <v>61</v>
      </c>
      <c r="O1285" s="563"/>
      <c r="P1285" s="562" t="s">
        <v>43</v>
      </c>
      <c r="Q1285" s="563"/>
      <c r="R1285" s="562" t="s">
        <v>35</v>
      </c>
      <c r="S1285" s="563"/>
      <c r="T1285" s="562" t="s">
        <v>28</v>
      </c>
      <c r="U1285" s="563"/>
      <c r="V1285" s="562"/>
      <c r="W1285" s="563"/>
      <c r="X1285" s="580">
        <v>180499158.65000001</v>
      </c>
      <c r="Y1285" s="581"/>
      <c r="Z1285" s="581"/>
      <c r="AA1285" s="581"/>
      <c r="AB1285" s="581"/>
      <c r="AC1285" s="581"/>
      <c r="AD1285" s="582"/>
      <c r="AE1285" s="16"/>
      <c r="AF1285" s="36"/>
      <c r="AG1285" s="36"/>
      <c r="AH1285" s="36"/>
    </row>
    <row r="1286" spans="4:34" ht="15.75" x14ac:dyDescent="0.25">
      <c r="D1286" s="69"/>
      <c r="E1286" s="69"/>
      <c r="F1286" s="69"/>
      <c r="G1286" s="70"/>
      <c r="H1286" s="562"/>
      <c r="I1286" s="563"/>
      <c r="J1286" s="562"/>
      <c r="K1286" s="563"/>
      <c r="L1286" s="562"/>
      <c r="M1286" s="563"/>
      <c r="N1286" s="562"/>
      <c r="O1286" s="563"/>
      <c r="P1286" s="562"/>
      <c r="Q1286" s="563"/>
      <c r="R1286" s="562"/>
      <c r="S1286" s="563"/>
      <c r="T1286" s="562"/>
      <c r="U1286" s="563"/>
      <c r="V1286" s="562"/>
      <c r="W1286" s="563"/>
      <c r="X1286" s="580"/>
      <c r="Y1286" s="581"/>
      <c r="Z1286" s="581"/>
      <c r="AA1286" s="581"/>
      <c r="AB1286" s="581"/>
      <c r="AC1286" s="581"/>
      <c r="AD1286" s="582"/>
      <c r="AE1286" s="16"/>
      <c r="AF1286" s="36"/>
      <c r="AG1286" s="36"/>
      <c r="AH1286" s="36"/>
    </row>
    <row r="1287" spans="4:34" ht="15.75" x14ac:dyDescent="0.25">
      <c r="D1287" s="69"/>
      <c r="E1287" s="69"/>
      <c r="F1287" s="69"/>
      <c r="G1287" s="70"/>
      <c r="H1287" s="562"/>
      <c r="I1287" s="563"/>
      <c r="J1287" s="562"/>
      <c r="K1287" s="563"/>
      <c r="L1287" s="562"/>
      <c r="M1287" s="563"/>
      <c r="N1287" s="562"/>
      <c r="O1287" s="563"/>
      <c r="P1287" s="562"/>
      <c r="Q1287" s="563"/>
      <c r="R1287" s="562"/>
      <c r="S1287" s="563"/>
      <c r="T1287" s="562"/>
      <c r="U1287" s="563"/>
      <c r="V1287" s="562"/>
      <c r="W1287" s="563"/>
      <c r="X1287" s="580"/>
      <c r="Y1287" s="581"/>
      <c r="Z1287" s="581"/>
      <c r="AA1287" s="581"/>
      <c r="AB1287" s="581"/>
      <c r="AC1287" s="581"/>
      <c r="AD1287" s="582"/>
      <c r="AE1287" s="16"/>
      <c r="AF1287" s="16"/>
      <c r="AG1287" s="71"/>
      <c r="AH1287" s="68"/>
    </row>
    <row r="1288" spans="4:34" ht="15.75" x14ac:dyDescent="0.25">
      <c r="D1288" s="69"/>
      <c r="E1288" s="69"/>
      <c r="F1288" s="69"/>
      <c r="G1288" s="70"/>
      <c r="H1288" s="562"/>
      <c r="I1288" s="563"/>
      <c r="J1288" s="562"/>
      <c r="K1288" s="563"/>
      <c r="L1288" s="562"/>
      <c r="M1288" s="563"/>
      <c r="N1288" s="562"/>
      <c r="O1288" s="563"/>
      <c r="P1288" s="562"/>
      <c r="Q1288" s="563"/>
      <c r="R1288" s="562"/>
      <c r="S1288" s="563"/>
      <c r="T1288" s="562"/>
      <c r="U1288" s="563"/>
      <c r="V1288" s="562"/>
      <c r="W1288" s="563"/>
      <c r="X1288" s="580"/>
      <c r="Y1288" s="581"/>
      <c r="Z1288" s="581"/>
      <c r="AA1288" s="581"/>
      <c r="AB1288" s="581"/>
      <c r="AC1288" s="581"/>
      <c r="AD1288" s="582"/>
      <c r="AE1288" s="16"/>
      <c r="AF1288" s="16"/>
      <c r="AG1288" s="71"/>
      <c r="AH1288" s="68"/>
    </row>
    <row r="1289" spans="4:34" ht="15.75" x14ac:dyDescent="0.25">
      <c r="D1289" s="621"/>
      <c r="E1289" s="621"/>
      <c r="F1289" s="621"/>
      <c r="G1289" s="823"/>
      <c r="H1289" s="562"/>
      <c r="I1289" s="563"/>
      <c r="J1289" s="562"/>
      <c r="K1289" s="563"/>
      <c r="L1289" s="562"/>
      <c r="M1289" s="563"/>
      <c r="N1289" s="562"/>
      <c r="O1289" s="563"/>
      <c r="P1289" s="562"/>
      <c r="Q1289" s="563"/>
      <c r="R1289" s="562"/>
      <c r="S1289" s="563"/>
      <c r="T1289" s="562"/>
      <c r="U1289" s="563"/>
      <c r="V1289" s="562"/>
      <c r="W1289" s="563"/>
      <c r="X1289" s="580"/>
      <c r="Y1289" s="581"/>
      <c r="Z1289" s="581"/>
      <c r="AA1289" s="581"/>
      <c r="AB1289" s="581"/>
      <c r="AC1289" s="581"/>
      <c r="AD1289" s="582"/>
      <c r="AE1289" s="16"/>
      <c r="AF1289" s="16"/>
      <c r="AG1289" s="71"/>
      <c r="AH1289" s="68"/>
    </row>
    <row r="1290" spans="4:34" ht="15.75" x14ac:dyDescent="0.25">
      <c r="D1290" s="621"/>
      <c r="E1290" s="621"/>
      <c r="F1290" s="621"/>
      <c r="G1290" s="823"/>
      <c r="H1290" s="562"/>
      <c r="I1290" s="563"/>
      <c r="J1290" s="562"/>
      <c r="K1290" s="563"/>
      <c r="L1290" s="562"/>
      <c r="M1290" s="563"/>
      <c r="N1290" s="562"/>
      <c r="O1290" s="563"/>
      <c r="P1290" s="562"/>
      <c r="Q1290" s="563"/>
      <c r="R1290" s="562"/>
      <c r="S1290" s="563"/>
      <c r="T1290" s="562"/>
      <c r="U1290" s="563"/>
      <c r="V1290" s="562"/>
      <c r="W1290" s="563"/>
      <c r="X1290" s="580"/>
      <c r="Y1290" s="581"/>
      <c r="Z1290" s="581"/>
      <c r="AA1290" s="581"/>
      <c r="AB1290" s="581"/>
      <c r="AC1290" s="581"/>
      <c r="AD1290" s="582"/>
      <c r="AE1290" s="16"/>
      <c r="AF1290" s="16"/>
      <c r="AG1290" s="71"/>
      <c r="AH1290" s="68"/>
    </row>
    <row r="1291" spans="4:34" ht="15.75" x14ac:dyDescent="0.25">
      <c r="D1291" s="621"/>
      <c r="E1291" s="621"/>
      <c r="F1291" s="621"/>
      <c r="G1291" s="823"/>
      <c r="H1291" s="529"/>
      <c r="I1291" s="530"/>
      <c r="J1291" s="529"/>
      <c r="K1291" s="530"/>
      <c r="L1291" s="529"/>
      <c r="M1291" s="530"/>
      <c r="N1291" s="562"/>
      <c r="O1291" s="563"/>
      <c r="P1291" s="562"/>
      <c r="Q1291" s="563"/>
      <c r="R1291" s="562"/>
      <c r="S1291" s="563"/>
      <c r="T1291" s="562"/>
      <c r="U1291" s="563"/>
      <c r="V1291" s="562"/>
      <c r="W1291" s="563"/>
      <c r="X1291" s="580"/>
      <c r="Y1291" s="581"/>
      <c r="Z1291" s="581"/>
      <c r="AA1291" s="581"/>
      <c r="AB1291" s="581"/>
      <c r="AC1291" s="581"/>
      <c r="AD1291" s="582"/>
      <c r="AE1291" s="16"/>
      <c r="AF1291" s="16"/>
      <c r="AG1291" s="71"/>
      <c r="AH1291" s="68"/>
    </row>
    <row r="1292" spans="4:34" ht="15.75" x14ac:dyDescent="0.25">
      <c r="D1292" s="9"/>
      <c r="E1292" s="9"/>
      <c r="F1292" s="9"/>
      <c r="G1292" s="9"/>
      <c r="H1292" s="562"/>
      <c r="I1292" s="563"/>
      <c r="J1292" s="562"/>
      <c r="K1292" s="563"/>
      <c r="L1292" s="562"/>
      <c r="M1292" s="563"/>
      <c r="N1292" s="562"/>
      <c r="O1292" s="563"/>
      <c r="P1292" s="562"/>
      <c r="Q1292" s="563"/>
      <c r="R1292" s="562"/>
      <c r="S1292" s="563"/>
      <c r="T1292" s="562"/>
      <c r="U1292" s="563"/>
      <c r="V1292" s="562"/>
      <c r="W1292" s="563"/>
      <c r="X1292" s="580"/>
      <c r="Y1292" s="581"/>
      <c r="Z1292" s="581"/>
      <c r="AA1292" s="581"/>
      <c r="AB1292" s="581"/>
      <c r="AC1292" s="581"/>
      <c r="AD1292" s="582"/>
      <c r="AE1292" s="16"/>
      <c r="AF1292" s="16"/>
      <c r="AG1292" s="71"/>
      <c r="AH1292" s="68"/>
    </row>
    <row r="1293" spans="4:34" ht="15.75" x14ac:dyDescent="0.25">
      <c r="D1293" s="9"/>
      <c r="E1293" s="9"/>
      <c r="F1293" s="9"/>
      <c r="G1293" s="9"/>
      <c r="H1293" s="562"/>
      <c r="I1293" s="563"/>
      <c r="J1293" s="562"/>
      <c r="K1293" s="563"/>
      <c r="L1293" s="529"/>
      <c r="M1293" s="650"/>
      <c r="N1293" s="562"/>
      <c r="O1293" s="563"/>
      <c r="P1293" s="562"/>
      <c r="Q1293" s="563"/>
      <c r="R1293" s="562"/>
      <c r="S1293" s="563"/>
      <c r="T1293" s="562"/>
      <c r="U1293" s="563"/>
      <c r="V1293" s="562"/>
      <c r="W1293" s="563"/>
      <c r="X1293" s="580"/>
      <c r="Y1293" s="581"/>
      <c r="Z1293" s="581"/>
      <c r="AA1293" s="581"/>
      <c r="AB1293" s="581"/>
      <c r="AC1293" s="581"/>
      <c r="AD1293" s="582"/>
      <c r="AE1293" s="16"/>
      <c r="AF1293" s="16"/>
      <c r="AG1293" s="71"/>
      <c r="AH1293" s="68"/>
    </row>
    <row r="1294" spans="4:34" ht="15.75" x14ac:dyDescent="0.25">
      <c r="D1294" s="9"/>
      <c r="E1294" s="9"/>
      <c r="F1294" s="9"/>
      <c r="G1294" s="9"/>
      <c r="H1294" s="529"/>
      <c r="I1294" s="530"/>
      <c r="J1294" s="529"/>
      <c r="K1294" s="530"/>
      <c r="L1294" s="529"/>
      <c r="M1294" s="650"/>
      <c r="N1294" s="562"/>
      <c r="O1294" s="563"/>
      <c r="P1294" s="765"/>
      <c r="Q1294" s="766"/>
      <c r="R1294" s="765"/>
      <c r="S1294" s="766"/>
      <c r="T1294" s="765"/>
      <c r="U1294" s="766"/>
      <c r="V1294" s="562"/>
      <c r="W1294" s="563"/>
      <c r="X1294" s="580"/>
      <c r="Y1294" s="581"/>
      <c r="Z1294" s="581"/>
      <c r="AA1294" s="581"/>
      <c r="AB1294" s="581"/>
      <c r="AC1294" s="581"/>
      <c r="AD1294" s="582"/>
      <c r="AE1294" s="16"/>
      <c r="AF1294" s="16"/>
      <c r="AG1294" s="71"/>
      <c r="AH1294" s="68"/>
    </row>
    <row r="1295" spans="4:34" ht="15.75" x14ac:dyDescent="0.25">
      <c r="D1295" s="9"/>
      <c r="E1295" s="9"/>
      <c r="F1295" s="9"/>
      <c r="G1295" s="9"/>
      <c r="H1295" s="153"/>
      <c r="I1295" s="154"/>
      <c r="J1295" s="153"/>
      <c r="K1295" s="154"/>
      <c r="L1295" s="153"/>
      <c r="M1295" s="162"/>
      <c r="N1295" s="562"/>
      <c r="O1295" s="563"/>
      <c r="P1295" s="765"/>
      <c r="Q1295" s="766"/>
      <c r="R1295" s="765"/>
      <c r="S1295" s="766"/>
      <c r="T1295" s="765"/>
      <c r="U1295" s="766"/>
      <c r="V1295" s="151"/>
      <c r="W1295" s="152"/>
      <c r="X1295" s="580"/>
      <c r="Y1295" s="581"/>
      <c r="Z1295" s="581"/>
      <c r="AA1295" s="581"/>
      <c r="AB1295" s="581"/>
      <c r="AC1295" s="581"/>
      <c r="AD1295" s="582"/>
      <c r="AE1295" s="16"/>
      <c r="AF1295" s="16"/>
      <c r="AG1295" s="71"/>
      <c r="AH1295" s="68"/>
    </row>
    <row r="1296" spans="4:34" ht="15.75" x14ac:dyDescent="0.25">
      <c r="D1296" s="9"/>
      <c r="E1296" s="9"/>
      <c r="F1296" s="9"/>
      <c r="G1296" s="9"/>
      <c r="H1296" s="529"/>
      <c r="I1296" s="530"/>
      <c r="J1296" s="529"/>
      <c r="K1296" s="530"/>
      <c r="L1296" s="529"/>
      <c r="M1296" s="530"/>
      <c r="N1296" s="562"/>
      <c r="O1296" s="767"/>
      <c r="P1296" s="768"/>
      <c r="Q1296" s="769"/>
      <c r="R1296" s="768"/>
      <c r="S1296" s="769"/>
      <c r="T1296" s="768"/>
      <c r="U1296" s="769"/>
      <c r="V1296" s="151"/>
      <c r="W1296" s="152"/>
      <c r="X1296" s="812"/>
      <c r="Y1296" s="673"/>
      <c r="Z1296" s="673"/>
      <c r="AA1296" s="673"/>
      <c r="AB1296" s="673"/>
      <c r="AC1296" s="673"/>
      <c r="AD1296" s="813"/>
      <c r="AE1296" s="16"/>
      <c r="AF1296" s="16"/>
      <c r="AG1296" s="71"/>
      <c r="AH1296" s="68"/>
    </row>
    <row r="1297" spans="4:34" ht="15.75" x14ac:dyDescent="0.25">
      <c r="D1297" s="9"/>
      <c r="E1297" s="9"/>
      <c r="F1297" s="9"/>
      <c r="G1297" s="9"/>
      <c r="H1297" s="529"/>
      <c r="I1297" s="530"/>
      <c r="J1297" s="529"/>
      <c r="K1297" s="530"/>
      <c r="L1297" s="529"/>
      <c r="M1297" s="530"/>
      <c r="N1297" s="562"/>
      <c r="O1297" s="767"/>
      <c r="P1297" s="768"/>
      <c r="Q1297" s="769"/>
      <c r="R1297" s="768"/>
      <c r="S1297" s="769"/>
      <c r="T1297" s="768"/>
      <c r="U1297" s="769"/>
      <c r="V1297" s="151"/>
      <c r="W1297" s="152"/>
      <c r="X1297" s="812"/>
      <c r="Y1297" s="673"/>
      <c r="Z1297" s="673"/>
      <c r="AA1297" s="673"/>
      <c r="AB1297" s="673"/>
      <c r="AC1297" s="673"/>
      <c r="AD1297" s="813"/>
      <c r="AE1297" s="16"/>
      <c r="AF1297" s="16"/>
      <c r="AG1297" s="71"/>
      <c r="AH1297" s="68"/>
    </row>
    <row r="1298" spans="4:34" ht="15.75" x14ac:dyDescent="0.25">
      <c r="D1298" s="9"/>
      <c r="E1298" s="9"/>
      <c r="F1298" s="9"/>
      <c r="G1298" s="9"/>
      <c r="H1298" s="529"/>
      <c r="I1298" s="530"/>
      <c r="J1298" s="529"/>
      <c r="K1298" s="530"/>
      <c r="L1298" s="529"/>
      <c r="M1298" s="530"/>
      <c r="N1298" s="562"/>
      <c r="O1298" s="767"/>
      <c r="P1298" s="768"/>
      <c r="Q1298" s="769"/>
      <c r="R1298" s="768"/>
      <c r="S1298" s="769"/>
      <c r="T1298" s="768"/>
      <c r="U1298" s="769"/>
      <c r="V1298" s="151"/>
      <c r="W1298" s="152"/>
      <c r="X1298" s="812"/>
      <c r="Y1298" s="673"/>
      <c r="Z1298" s="673"/>
      <c r="AA1298" s="673"/>
      <c r="AB1298" s="673"/>
      <c r="AC1298" s="673"/>
      <c r="AD1298" s="813"/>
      <c r="AE1298" s="16"/>
      <c r="AF1298" s="16"/>
      <c r="AH1298" s="17"/>
    </row>
    <row r="1299" spans="4:34" ht="15" customHeight="1" thickBot="1" x14ac:dyDescent="0.3">
      <c r="D1299" s="9"/>
      <c r="E1299" s="9"/>
      <c r="F1299" s="9"/>
      <c r="G1299" s="9"/>
      <c r="H1299" s="685"/>
      <c r="I1299" s="686"/>
      <c r="J1299" s="685"/>
      <c r="K1299" s="686"/>
      <c r="L1299" s="685"/>
      <c r="M1299" s="686"/>
      <c r="N1299" s="685"/>
      <c r="O1299" s="686"/>
      <c r="P1299" s="685"/>
      <c r="Q1299" s="686"/>
      <c r="R1299" s="685"/>
      <c r="S1299" s="686"/>
      <c r="T1299" s="687" t="s">
        <v>29</v>
      </c>
      <c r="U1299" s="688"/>
      <c r="V1299" s="688"/>
      <c r="W1299" s="814"/>
      <c r="X1299" s="815">
        <f>SUM(X1285:AD1298)</f>
        <v>180499158.65000001</v>
      </c>
      <c r="Y1299" s="816"/>
      <c r="Z1299" s="816"/>
      <c r="AA1299" s="816"/>
      <c r="AB1299" s="816"/>
      <c r="AC1299" s="816"/>
      <c r="AD1299" s="817"/>
      <c r="AE1299" s="9"/>
      <c r="AF1299" s="818"/>
      <c r="AG1299" s="818"/>
      <c r="AH1299" s="818"/>
    </row>
    <row r="1300" spans="4:34" ht="16.5" thickBot="1" x14ac:dyDescent="0.3">
      <c r="D1300" s="164"/>
      <c r="E1300" s="9"/>
      <c r="F1300" s="9"/>
      <c r="G1300" s="9"/>
      <c r="H1300" s="9"/>
      <c r="I1300" s="799"/>
      <c r="J1300" s="799"/>
      <c r="K1300" s="799"/>
      <c r="L1300" s="799"/>
      <c r="M1300" s="799"/>
      <c r="N1300" s="799"/>
      <c r="O1300" s="799"/>
      <c r="P1300" s="799"/>
      <c r="Q1300" s="799"/>
      <c r="R1300" s="799"/>
      <c r="S1300" s="799"/>
      <c r="T1300" s="799"/>
      <c r="U1300" s="799"/>
      <c r="V1300" s="799"/>
      <c r="W1300" s="799"/>
      <c r="X1300" s="799"/>
      <c r="Y1300" s="819"/>
      <c r="Z1300" s="819"/>
      <c r="AA1300" s="819"/>
      <c r="AB1300" s="819"/>
      <c r="AC1300" s="819"/>
      <c r="AD1300" s="819"/>
      <c r="AE1300" s="819"/>
      <c r="AF1300" s="16"/>
      <c r="AG1300" s="16"/>
      <c r="AH1300" s="17"/>
    </row>
    <row r="1301" spans="4:34" ht="16.5" thickBot="1" x14ac:dyDescent="0.3">
      <c r="D1301" s="164"/>
      <c r="E1301" s="9"/>
      <c r="F1301" s="9"/>
      <c r="G1301" s="9"/>
      <c r="H1301" s="689" t="s">
        <v>30</v>
      </c>
      <c r="I1301" s="690"/>
      <c r="J1301" s="690"/>
      <c r="K1301" s="690"/>
      <c r="L1301" s="690"/>
      <c r="M1301" s="690"/>
      <c r="N1301" s="690"/>
      <c r="O1301" s="690"/>
      <c r="P1301" s="690"/>
      <c r="Q1301" s="690"/>
      <c r="R1301" s="690"/>
      <c r="S1301" s="691"/>
      <c r="T1301" s="43"/>
      <c r="U1301" s="544" t="s">
        <v>31</v>
      </c>
      <c r="V1301" s="545"/>
      <c r="W1301" s="545"/>
      <c r="X1301" s="545"/>
      <c r="Y1301" s="545"/>
      <c r="Z1301" s="545"/>
      <c r="AA1301" s="545"/>
      <c r="AB1301" s="545"/>
      <c r="AC1301" s="545"/>
      <c r="AD1301" s="545"/>
      <c r="AE1301" s="545"/>
      <c r="AF1301" s="546"/>
      <c r="AG1301" s="16"/>
    </row>
    <row r="1302" spans="4:34" x14ac:dyDescent="0.25">
      <c r="D1302" s="164"/>
      <c r="E1302" s="9"/>
      <c r="F1302" s="9"/>
      <c r="G1302" s="9"/>
      <c r="H1302" s="547"/>
      <c r="I1302" s="548"/>
      <c r="J1302" s="548"/>
      <c r="K1302" s="548"/>
      <c r="L1302" s="548"/>
      <c r="M1302" s="548"/>
      <c r="N1302" s="548"/>
      <c r="O1302" s="548"/>
      <c r="P1302" s="548"/>
      <c r="Q1302" s="548"/>
      <c r="R1302" s="548"/>
      <c r="S1302" s="549"/>
      <c r="T1302" s="9"/>
      <c r="U1302" s="795"/>
      <c r="V1302" s="796"/>
      <c r="W1302" s="796"/>
      <c r="X1302" s="796"/>
      <c r="Y1302" s="796"/>
      <c r="Z1302" s="796"/>
      <c r="AA1302" s="796"/>
      <c r="AB1302" s="796"/>
      <c r="AC1302" s="796"/>
      <c r="AD1302" s="796"/>
      <c r="AE1302" s="796"/>
      <c r="AF1302" s="797"/>
      <c r="AG1302" s="16"/>
    </row>
    <row r="1303" spans="4:34" x14ac:dyDescent="0.25">
      <c r="D1303" s="164"/>
      <c r="E1303" s="9"/>
      <c r="F1303" s="9"/>
      <c r="G1303" s="9"/>
      <c r="H1303" s="550"/>
      <c r="I1303" s="551"/>
      <c r="J1303" s="551"/>
      <c r="K1303" s="551"/>
      <c r="L1303" s="551"/>
      <c r="M1303" s="551"/>
      <c r="N1303" s="551"/>
      <c r="O1303" s="551"/>
      <c r="P1303" s="551"/>
      <c r="Q1303" s="551"/>
      <c r="R1303" s="551"/>
      <c r="S1303" s="552"/>
      <c r="T1303" s="9"/>
      <c r="U1303" s="798"/>
      <c r="V1303" s="799"/>
      <c r="W1303" s="799"/>
      <c r="X1303" s="799"/>
      <c r="Y1303" s="799"/>
      <c r="Z1303" s="799"/>
      <c r="AA1303" s="799"/>
      <c r="AB1303" s="799"/>
      <c r="AC1303" s="799"/>
      <c r="AD1303" s="799"/>
      <c r="AE1303" s="799"/>
      <c r="AF1303" s="800"/>
      <c r="AG1303" s="16"/>
    </row>
    <row r="1304" spans="4:34" ht="15.75" thickBot="1" x14ac:dyDescent="0.3">
      <c r="D1304" s="164"/>
      <c r="E1304" s="9"/>
      <c r="F1304" s="9"/>
      <c r="G1304" s="9"/>
      <c r="H1304" s="553"/>
      <c r="I1304" s="554"/>
      <c r="J1304" s="554"/>
      <c r="K1304" s="554"/>
      <c r="L1304" s="554"/>
      <c r="M1304" s="554"/>
      <c r="N1304" s="554"/>
      <c r="O1304" s="554"/>
      <c r="P1304" s="554"/>
      <c r="Q1304" s="554"/>
      <c r="R1304" s="554"/>
      <c r="S1304" s="555"/>
      <c r="T1304" s="9"/>
      <c r="U1304" s="801"/>
      <c r="V1304" s="802"/>
      <c r="W1304" s="802"/>
      <c r="X1304" s="802"/>
      <c r="Y1304" s="802"/>
      <c r="Z1304" s="802"/>
      <c r="AA1304" s="802"/>
      <c r="AB1304" s="802"/>
      <c r="AC1304" s="802"/>
      <c r="AD1304" s="802"/>
      <c r="AE1304" s="802"/>
      <c r="AF1304" s="803"/>
      <c r="AG1304" s="16"/>
    </row>
    <row r="1305" spans="4:34" ht="16.5" thickBot="1" x14ac:dyDescent="0.3">
      <c r="D1305" s="164"/>
      <c r="E1305" s="9"/>
      <c r="F1305" s="9"/>
      <c r="G1305" s="9"/>
      <c r="H1305" s="517" t="s">
        <v>32</v>
      </c>
      <c r="I1305" s="518"/>
      <c r="J1305" s="518"/>
      <c r="K1305" s="804">
        <v>44183</v>
      </c>
      <c r="L1305" s="805"/>
      <c r="M1305" s="805"/>
      <c r="N1305" s="805"/>
      <c r="O1305" s="805"/>
      <c r="P1305" s="805"/>
      <c r="Q1305" s="805"/>
      <c r="R1305" s="805"/>
      <c r="S1305" s="806"/>
      <c r="T1305" s="9"/>
      <c r="U1305" s="807" t="s">
        <v>32</v>
      </c>
      <c r="V1305" s="808"/>
      <c r="W1305" s="808"/>
      <c r="X1305" s="809"/>
      <c r="Y1305" s="810"/>
      <c r="Z1305" s="810"/>
      <c r="AA1305" s="810"/>
      <c r="AB1305" s="810"/>
      <c r="AC1305" s="810"/>
      <c r="AD1305" s="810"/>
      <c r="AE1305" s="810"/>
      <c r="AF1305" s="811"/>
      <c r="AG1305" s="16"/>
    </row>
    <row r="1306" spans="4:34" ht="15.75" thickBot="1" x14ac:dyDescent="0.3">
      <c r="D1306" s="164"/>
      <c r="E1306" s="9"/>
      <c r="F1306" s="9"/>
      <c r="G1306" s="9"/>
      <c r="H1306" s="523" t="s">
        <v>33</v>
      </c>
      <c r="I1306" s="524"/>
      <c r="J1306" s="524"/>
      <c r="K1306" s="524"/>
      <c r="L1306" s="524"/>
      <c r="M1306" s="524"/>
      <c r="N1306" s="524"/>
      <c r="O1306" s="524"/>
      <c r="P1306" s="524"/>
      <c r="Q1306" s="524"/>
      <c r="R1306" s="524"/>
      <c r="S1306" s="525"/>
      <c r="T1306" s="22"/>
      <c r="U1306" s="523" t="s">
        <v>34</v>
      </c>
      <c r="V1306" s="524"/>
      <c r="W1306" s="524"/>
      <c r="X1306" s="524"/>
      <c r="Y1306" s="524"/>
      <c r="Z1306" s="524"/>
      <c r="AA1306" s="524"/>
      <c r="AB1306" s="524"/>
      <c r="AC1306" s="524"/>
      <c r="AD1306" s="524"/>
      <c r="AE1306" s="524"/>
      <c r="AF1306" s="525"/>
      <c r="AG1306" s="16"/>
    </row>
    <row r="1307" spans="4:34" x14ac:dyDescent="0.25">
      <c r="D1307" s="164"/>
      <c r="E1307" s="9"/>
      <c r="F1307" s="9"/>
      <c r="G1307" s="9"/>
      <c r="H1307" s="547"/>
      <c r="I1307" s="548"/>
      <c r="J1307" s="548"/>
      <c r="K1307" s="548"/>
      <c r="L1307" s="548"/>
      <c r="M1307" s="548"/>
      <c r="N1307" s="548"/>
      <c r="O1307" s="548"/>
      <c r="P1307" s="548"/>
      <c r="Q1307" s="548"/>
      <c r="R1307" s="548"/>
      <c r="S1307" s="549"/>
      <c r="T1307" s="149"/>
      <c r="U1307" s="547"/>
      <c r="V1307" s="548"/>
      <c r="W1307" s="548"/>
      <c r="X1307" s="548"/>
      <c r="Y1307" s="548"/>
      <c r="Z1307" s="548"/>
      <c r="AA1307" s="548"/>
      <c r="AB1307" s="548"/>
      <c r="AC1307" s="548"/>
      <c r="AD1307" s="548"/>
      <c r="AE1307" s="548"/>
      <c r="AF1307" s="549"/>
      <c r="AG1307" s="16"/>
    </row>
    <row r="1308" spans="4:34" x14ac:dyDescent="0.25">
      <c r="D1308" s="164"/>
      <c r="E1308" s="164"/>
      <c r="F1308" s="164"/>
      <c r="G1308" s="164"/>
      <c r="H1308" s="550"/>
      <c r="I1308" s="551"/>
      <c r="J1308" s="551"/>
      <c r="K1308" s="551"/>
      <c r="L1308" s="551"/>
      <c r="M1308" s="551"/>
      <c r="N1308" s="551"/>
      <c r="O1308" s="551"/>
      <c r="P1308" s="551"/>
      <c r="Q1308" s="551"/>
      <c r="R1308" s="551"/>
      <c r="S1308" s="552"/>
      <c r="T1308" s="149"/>
      <c r="U1308" s="550"/>
      <c r="V1308" s="551"/>
      <c r="W1308" s="551"/>
      <c r="X1308" s="551"/>
      <c r="Y1308" s="551"/>
      <c r="Z1308" s="551"/>
      <c r="AA1308" s="551"/>
      <c r="AB1308" s="551"/>
      <c r="AC1308" s="551"/>
      <c r="AD1308" s="551"/>
      <c r="AE1308" s="551"/>
      <c r="AF1308" s="552"/>
      <c r="AG1308" s="15"/>
    </row>
    <row r="1309" spans="4:34" ht="15.75" thickBot="1" x14ac:dyDescent="0.3">
      <c r="D1309" s="44"/>
      <c r="E1309" s="164"/>
      <c r="F1309" s="164"/>
      <c r="G1309" s="164"/>
      <c r="H1309" s="553"/>
      <c r="I1309" s="554"/>
      <c r="J1309" s="554"/>
      <c r="K1309" s="554"/>
      <c r="L1309" s="554"/>
      <c r="M1309" s="554"/>
      <c r="N1309" s="554"/>
      <c r="O1309" s="554"/>
      <c r="P1309" s="554"/>
      <c r="Q1309" s="554"/>
      <c r="R1309" s="554"/>
      <c r="S1309" s="555"/>
      <c r="T1309" s="149"/>
      <c r="U1309" s="553"/>
      <c r="V1309" s="554"/>
      <c r="W1309" s="554"/>
      <c r="X1309" s="554"/>
      <c r="Y1309" s="554"/>
      <c r="Z1309" s="554"/>
      <c r="AA1309" s="554"/>
      <c r="AB1309" s="554"/>
      <c r="AC1309" s="554"/>
      <c r="AD1309" s="554"/>
      <c r="AE1309" s="554"/>
      <c r="AF1309" s="555"/>
      <c r="AG1309" s="15"/>
    </row>
    <row r="1310" spans="4:34" ht="15.75" thickBot="1" x14ac:dyDescent="0.3">
      <c r="D1310" s="155"/>
      <c r="E1310" s="164"/>
      <c r="F1310" s="164"/>
      <c r="G1310" s="164"/>
      <c r="H1310" s="517" t="s">
        <v>32</v>
      </c>
      <c r="I1310" s="518"/>
      <c r="J1310" s="576"/>
      <c r="K1310" s="27"/>
      <c r="L1310" s="28"/>
      <c r="M1310" s="28"/>
      <c r="N1310" s="28"/>
      <c r="O1310" s="28"/>
      <c r="P1310" s="28"/>
      <c r="Q1310" s="28"/>
      <c r="R1310" s="28"/>
      <c r="S1310" s="45"/>
      <c r="T1310" s="149"/>
      <c r="U1310" s="517" t="s">
        <v>32</v>
      </c>
      <c r="V1310" s="518"/>
      <c r="W1310" s="576"/>
      <c r="X1310" s="27"/>
      <c r="Y1310" s="28"/>
      <c r="Z1310" s="28"/>
      <c r="AA1310" s="28"/>
      <c r="AB1310" s="28"/>
      <c r="AC1310" s="28"/>
      <c r="AD1310" s="28"/>
      <c r="AE1310" s="28"/>
      <c r="AF1310" s="45"/>
      <c r="AG1310" s="15"/>
    </row>
    <row r="1311" spans="4:34" x14ac:dyDescent="0.25">
      <c r="D1311" s="155"/>
      <c r="E1311" s="164"/>
      <c r="F1311" s="164"/>
      <c r="G1311" s="164"/>
      <c r="H1311" s="149"/>
      <c r="I1311" s="149"/>
      <c r="J1311" s="149"/>
      <c r="K1311" s="164"/>
      <c r="L1311" s="164"/>
      <c r="M1311" s="164"/>
      <c r="N1311" s="164"/>
      <c r="O1311" s="164"/>
      <c r="P1311" s="164"/>
      <c r="Q1311" s="164"/>
      <c r="R1311" s="164"/>
      <c r="S1311" s="164"/>
      <c r="T1311" s="149"/>
      <c r="U1311" s="149"/>
      <c r="V1311" s="149"/>
      <c r="W1311" s="149"/>
      <c r="X1311" s="164"/>
      <c r="Y1311" s="164"/>
      <c r="Z1311" s="164"/>
      <c r="AA1311" s="164"/>
      <c r="AB1311" s="164"/>
      <c r="AC1311" s="164"/>
      <c r="AD1311" s="164"/>
      <c r="AE1311" s="164"/>
      <c r="AF1311" s="164"/>
      <c r="AG1311" s="15"/>
    </row>
    <row r="1312" spans="4:34" x14ac:dyDescent="0.25">
      <c r="D1312" s="820" t="s">
        <v>36</v>
      </c>
      <c r="E1312" s="820"/>
      <c r="F1312" s="820"/>
      <c r="G1312" s="820"/>
      <c r="H1312" s="820"/>
      <c r="I1312" s="820"/>
      <c r="J1312" s="820"/>
      <c r="K1312" s="820"/>
      <c r="L1312" s="820"/>
      <c r="M1312" s="820"/>
      <c r="N1312" s="44"/>
      <c r="O1312" s="44"/>
      <c r="P1312" s="44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68"/>
    </row>
    <row r="1313" spans="4:34" x14ac:dyDescent="0.25">
      <c r="D1313" s="620" t="s">
        <v>0</v>
      </c>
      <c r="E1313" s="620"/>
      <c r="F1313" s="620"/>
      <c r="G1313" s="620"/>
      <c r="H1313" s="620"/>
      <c r="I1313" s="620"/>
      <c r="J1313" s="620"/>
      <c r="K1313" s="620"/>
      <c r="L1313" s="620"/>
      <c r="M1313" s="620"/>
      <c r="N1313" s="29"/>
      <c r="O1313" s="10"/>
      <c r="P1313" s="156"/>
      <c r="Q1313" s="156"/>
      <c r="R1313" s="156"/>
      <c r="S1313" s="156"/>
      <c r="T1313" s="156"/>
      <c r="U1313" s="156"/>
      <c r="V1313" s="156"/>
      <c r="W1313" s="9"/>
      <c r="X1313" s="9"/>
      <c r="Y1313" s="164"/>
      <c r="Z1313" s="9"/>
      <c r="AA1313" s="9"/>
      <c r="AB1313" s="9"/>
      <c r="AC1313" s="9"/>
      <c r="AD1313" s="9"/>
      <c r="AE1313" s="9"/>
      <c r="AF1313" s="9"/>
      <c r="AH1313" s="17"/>
    </row>
    <row r="1314" spans="4:34" x14ac:dyDescent="0.25">
      <c r="D1314" s="620" t="s">
        <v>1</v>
      </c>
      <c r="E1314" s="620"/>
      <c r="F1314" s="620"/>
      <c r="G1314" s="620"/>
      <c r="H1314" s="620"/>
      <c r="I1314" s="620"/>
      <c r="J1314" s="620"/>
      <c r="K1314" s="620"/>
      <c r="L1314" s="620"/>
      <c r="M1314" s="620"/>
      <c r="N1314" s="29"/>
      <c r="O1314" s="10"/>
      <c r="P1314" s="11"/>
      <c r="Q1314" s="11"/>
      <c r="R1314" s="164"/>
      <c r="S1314" s="149"/>
      <c r="T1314" s="149"/>
      <c r="U1314" s="149"/>
      <c r="V1314" s="583" t="s">
        <v>2</v>
      </c>
      <c r="W1314" s="583"/>
      <c r="X1314" s="583"/>
      <c r="Y1314" s="12" t="s">
        <v>37</v>
      </c>
      <c r="Z1314" s="161" t="s">
        <v>46</v>
      </c>
      <c r="AA1314" s="621" t="s">
        <v>158</v>
      </c>
      <c r="AB1314" s="621"/>
      <c r="AC1314" s="621"/>
      <c r="AD1314" s="161" t="s">
        <v>3</v>
      </c>
      <c r="AE1314" s="622" t="s">
        <v>82</v>
      </c>
      <c r="AF1314" s="622"/>
      <c r="AH1314" s="17"/>
    </row>
    <row r="1315" spans="4:34" x14ac:dyDescent="0.25">
      <c r="D1315" s="620" t="s">
        <v>4</v>
      </c>
      <c r="E1315" s="620"/>
      <c r="F1315" s="620"/>
      <c r="G1315" s="620"/>
      <c r="H1315" s="620"/>
      <c r="I1315" s="620"/>
      <c r="J1315" s="620"/>
      <c r="K1315" s="620"/>
      <c r="L1315" s="620"/>
      <c r="M1315" s="620"/>
      <c r="N1315" s="29"/>
      <c r="O1315" s="10"/>
      <c r="P1315" s="156"/>
      <c r="Q1315" s="161"/>
      <c r="R1315" s="161"/>
      <c r="S1315" s="161"/>
      <c r="T1315" s="161"/>
      <c r="U1315" s="161"/>
      <c r="V1315" s="161"/>
      <c r="W1315" s="161"/>
      <c r="X1315" s="161"/>
      <c r="Y1315" s="149"/>
      <c r="Z1315" s="161"/>
      <c r="AA1315" s="9"/>
      <c r="AB1315" s="9"/>
      <c r="AC1315" s="9"/>
      <c r="AD1315" s="9"/>
      <c r="AE1315" s="9"/>
      <c r="AF1315" s="9"/>
      <c r="AH1315" s="17"/>
    </row>
    <row r="1316" spans="4:34" ht="15.75" x14ac:dyDescent="0.25">
      <c r="D1316" s="623" t="s">
        <v>5</v>
      </c>
      <c r="E1316" s="623"/>
      <c r="F1316" s="623"/>
      <c r="G1316" s="623"/>
      <c r="H1316" s="623"/>
      <c r="I1316" s="623"/>
      <c r="J1316" s="623"/>
      <c r="K1316" s="623"/>
      <c r="L1316" s="623"/>
      <c r="M1316" s="623"/>
      <c r="N1316" s="623"/>
      <c r="O1316" s="10"/>
      <c r="P1316" s="156"/>
      <c r="Q1316" s="156"/>
      <c r="R1316" s="156"/>
      <c r="S1316" s="156"/>
      <c r="T1316" s="156"/>
      <c r="U1316" s="156"/>
      <c r="V1316" s="156"/>
      <c r="W1316" s="9"/>
      <c r="X1316" s="9"/>
      <c r="Y1316" s="164"/>
      <c r="Z1316" s="9"/>
      <c r="AA1316" s="9"/>
      <c r="AB1316" s="9"/>
      <c r="AC1316" s="9"/>
      <c r="AD1316" s="9"/>
      <c r="AE1316" s="9"/>
      <c r="AF1316" s="9"/>
      <c r="AH1316" s="17"/>
    </row>
    <row r="1317" spans="4:34" ht="18" x14ac:dyDescent="0.25">
      <c r="D1317" s="633"/>
      <c r="E1317" s="633"/>
      <c r="F1317" s="633"/>
      <c r="G1317" s="633"/>
      <c r="H1317" s="633"/>
      <c r="I1317" s="633"/>
      <c r="J1317" s="633"/>
      <c r="K1317" s="633"/>
      <c r="L1317" s="633"/>
      <c r="M1317" s="633"/>
      <c r="N1317" s="633"/>
      <c r="O1317" s="624" t="s">
        <v>6</v>
      </c>
      <c r="P1317" s="624"/>
      <c r="Q1317" s="624"/>
      <c r="R1317" s="624"/>
      <c r="S1317" s="624"/>
      <c r="T1317" s="624"/>
      <c r="U1317" s="624"/>
      <c r="V1317" s="624"/>
      <c r="W1317" s="624"/>
      <c r="X1317" s="624"/>
      <c r="Y1317" s="625" t="s">
        <v>201</v>
      </c>
      <c r="Z1317" s="625"/>
      <c r="AA1317" s="625"/>
      <c r="AB1317" s="13"/>
      <c r="AC1317" s="13"/>
      <c r="AD1317" s="13"/>
      <c r="AE1317" s="13"/>
      <c r="AF1317" s="13"/>
      <c r="AH1317" s="17"/>
    </row>
    <row r="1318" spans="4:34" x14ac:dyDescent="0.25">
      <c r="D1318" s="612"/>
      <c r="E1318" s="612"/>
      <c r="F1318" s="612"/>
      <c r="G1318" s="612"/>
      <c r="H1318" s="612"/>
      <c r="I1318" s="612"/>
      <c r="J1318" s="612"/>
      <c r="K1318" s="612"/>
      <c r="L1318" s="612"/>
      <c r="M1318" s="612"/>
      <c r="N1318" s="612"/>
      <c r="O1318" s="14"/>
      <c r="P1318" s="14"/>
      <c r="Q1318" s="149"/>
      <c r="R1318" s="149"/>
      <c r="S1318" s="159"/>
      <c r="T1318" s="11"/>
      <c r="U1318" s="11"/>
      <c r="V1318" s="9"/>
      <c r="W1318" s="9"/>
      <c r="X1318" s="9"/>
      <c r="Y1318" s="164"/>
      <c r="Z1318" s="9"/>
      <c r="AA1318" s="9"/>
      <c r="AB1318" s="9"/>
      <c r="AC1318" s="9"/>
      <c r="AD1318" s="9"/>
      <c r="AE1318" s="9"/>
      <c r="AF1318" s="9"/>
      <c r="AH1318" s="17"/>
    </row>
    <row r="1319" spans="4:34" ht="15.75" x14ac:dyDescent="0.25"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23"/>
      <c r="U1319" s="23"/>
      <c r="V1319" s="613" t="s">
        <v>7</v>
      </c>
      <c r="W1319" s="613"/>
      <c r="X1319" s="613"/>
      <c r="Y1319" s="613"/>
      <c r="Z1319" s="613"/>
      <c r="AA1319" s="614">
        <f>+X1348</f>
        <v>263524840.53999999</v>
      </c>
      <c r="AB1319" s="614"/>
      <c r="AC1319" s="614"/>
      <c r="AD1319" s="614"/>
      <c r="AE1319" s="614"/>
      <c r="AF1319" s="614"/>
      <c r="AH1319" s="17"/>
    </row>
    <row r="1320" spans="4:34" x14ac:dyDescent="0.25">
      <c r="D1320" s="615" t="s">
        <v>8</v>
      </c>
      <c r="E1320" s="615"/>
      <c r="F1320" s="615"/>
      <c r="G1320" s="615"/>
      <c r="H1320" s="615"/>
      <c r="I1320" s="616" t="s">
        <v>9</v>
      </c>
      <c r="J1320" s="616"/>
      <c r="K1320" s="616"/>
      <c r="L1320" s="616"/>
      <c r="M1320" s="616"/>
      <c r="N1320" s="616"/>
      <c r="O1320" s="616"/>
      <c r="P1320" s="616"/>
      <c r="Q1320" s="616"/>
      <c r="R1320" s="161"/>
      <c r="S1320" s="161"/>
      <c r="T1320" s="161"/>
      <c r="U1320" s="161"/>
      <c r="V1320" s="9"/>
      <c r="W1320" s="9"/>
      <c r="X1320" s="9"/>
      <c r="Y1320" s="164"/>
      <c r="Z1320" s="164"/>
      <c r="AA1320" s="164"/>
      <c r="AB1320" s="9"/>
      <c r="AC1320" s="9"/>
      <c r="AD1320" s="9"/>
      <c r="AE1320" s="9"/>
      <c r="AF1320" s="9"/>
      <c r="AH1320" s="17"/>
    </row>
    <row r="1321" spans="4:34" ht="18" x14ac:dyDescent="0.25">
      <c r="D1321" s="617" t="s">
        <v>10</v>
      </c>
      <c r="E1321" s="617"/>
      <c r="F1321" s="617"/>
      <c r="G1321" s="617"/>
      <c r="H1321" s="617"/>
      <c r="I1321" s="617"/>
      <c r="J1321" s="617"/>
      <c r="K1321" s="662" t="s">
        <v>202</v>
      </c>
      <c r="L1321" s="662"/>
      <c r="M1321" s="662"/>
      <c r="N1321" s="662"/>
      <c r="O1321" s="662"/>
      <c r="P1321" s="662"/>
      <c r="Q1321" s="662"/>
      <c r="R1321" s="662"/>
      <c r="S1321" s="662"/>
      <c r="T1321" s="662"/>
      <c r="U1321" s="662"/>
      <c r="V1321" s="662"/>
      <c r="W1321" s="662"/>
      <c r="X1321" s="662"/>
      <c r="Y1321" s="551" t="s">
        <v>11</v>
      </c>
      <c r="Z1321" s="551"/>
      <c r="AA1321" s="551"/>
      <c r="AB1321" s="551"/>
      <c r="AC1321" s="619">
        <v>9324323</v>
      </c>
      <c r="AD1321" s="619"/>
      <c r="AE1321" s="619"/>
      <c r="AF1321" s="619"/>
      <c r="AH1321" s="17"/>
    </row>
    <row r="1322" spans="4:34" x14ac:dyDescent="0.25">
      <c r="D1322" s="157"/>
      <c r="E1322" s="617" t="s">
        <v>12</v>
      </c>
      <c r="F1322" s="617"/>
      <c r="G1322" s="617"/>
      <c r="H1322" s="617"/>
      <c r="I1322" s="617"/>
      <c r="J1322" s="149"/>
      <c r="K1322" s="149"/>
      <c r="L1322" s="149"/>
      <c r="M1322" s="149"/>
      <c r="N1322" s="149"/>
      <c r="O1322" s="149"/>
      <c r="P1322" s="149"/>
      <c r="Q1322" s="149"/>
      <c r="R1322" s="149"/>
      <c r="S1322" s="149"/>
      <c r="T1322" s="149"/>
      <c r="U1322" s="149"/>
      <c r="V1322" s="149"/>
      <c r="W1322" s="149"/>
      <c r="X1322" s="149"/>
      <c r="Y1322" s="149"/>
      <c r="Z1322" s="149"/>
      <c r="AA1322" s="149"/>
      <c r="AB1322" s="149"/>
      <c r="AC1322" s="158"/>
      <c r="AD1322" s="158"/>
      <c r="AE1322" s="158"/>
      <c r="AF1322" s="158"/>
      <c r="AH1322" s="17"/>
    </row>
    <row r="1323" spans="4:34" ht="33" customHeight="1" x14ac:dyDescent="0.25">
      <c r="D1323" s="583" t="s">
        <v>13</v>
      </c>
      <c r="E1323" s="583"/>
      <c r="F1323" s="583"/>
      <c r="G1323" s="583"/>
      <c r="H1323" s="583"/>
      <c r="I1323" s="824" t="s">
        <v>204</v>
      </c>
      <c r="J1323" s="824"/>
      <c r="K1323" s="824"/>
      <c r="L1323" s="824"/>
      <c r="M1323" s="824"/>
      <c r="N1323" s="824"/>
      <c r="O1323" s="824"/>
      <c r="P1323" s="824"/>
      <c r="Q1323" s="824"/>
      <c r="R1323" s="824"/>
      <c r="S1323" s="824"/>
      <c r="T1323" s="824"/>
      <c r="U1323" s="824"/>
      <c r="V1323" s="824"/>
      <c r="W1323" s="824"/>
      <c r="X1323" s="824"/>
      <c r="Y1323" s="824"/>
      <c r="Z1323" s="824"/>
      <c r="AA1323" s="824"/>
      <c r="AB1323" s="824"/>
      <c r="AC1323" s="824"/>
      <c r="AD1323" s="824"/>
      <c r="AE1323" s="824"/>
      <c r="AF1323" s="824"/>
      <c r="AG1323" s="824"/>
      <c r="AH1323" s="17"/>
    </row>
    <row r="1324" spans="4:34" x14ac:dyDescent="0.25">
      <c r="D1324" s="551" t="s">
        <v>14</v>
      </c>
      <c r="E1324" s="551"/>
      <c r="F1324" s="551"/>
      <c r="G1324" s="551"/>
      <c r="H1324" s="551"/>
      <c r="I1324" s="825" t="s">
        <v>203</v>
      </c>
      <c r="J1324" s="825"/>
      <c r="K1324" s="825"/>
      <c r="L1324" s="825"/>
      <c r="M1324" s="825"/>
      <c r="N1324" s="825"/>
      <c r="O1324" s="825"/>
      <c r="P1324" s="825"/>
      <c r="Q1324" s="825"/>
      <c r="R1324" s="825"/>
      <c r="S1324" s="825"/>
      <c r="T1324" s="825"/>
      <c r="U1324" s="825"/>
      <c r="V1324" s="825"/>
      <c r="W1324" s="825"/>
      <c r="X1324" s="825"/>
      <c r="Y1324" s="825"/>
      <c r="Z1324" s="825"/>
      <c r="AA1324" s="825"/>
      <c r="AB1324" s="825"/>
      <c r="AC1324" s="825"/>
      <c r="AD1324" s="825"/>
      <c r="AE1324" s="825"/>
      <c r="AF1324" s="825"/>
      <c r="AH1324" s="17"/>
    </row>
    <row r="1325" spans="4:34" x14ac:dyDescent="0.25">
      <c r="D1325" s="157"/>
      <c r="E1325" s="149"/>
      <c r="F1325" s="149"/>
      <c r="G1325" s="149"/>
      <c r="H1325" s="149"/>
      <c r="I1325" s="825"/>
      <c r="J1325" s="825"/>
      <c r="K1325" s="825"/>
      <c r="L1325" s="825"/>
      <c r="M1325" s="825"/>
      <c r="N1325" s="825"/>
      <c r="O1325" s="825"/>
      <c r="P1325" s="825"/>
      <c r="Q1325" s="825"/>
      <c r="R1325" s="825"/>
      <c r="S1325" s="825"/>
      <c r="T1325" s="825"/>
      <c r="U1325" s="825"/>
      <c r="V1325" s="825"/>
      <c r="W1325" s="825"/>
      <c r="X1325" s="825"/>
      <c r="Y1325" s="825"/>
      <c r="Z1325" s="825"/>
      <c r="AA1325" s="825"/>
      <c r="AB1325" s="825"/>
      <c r="AC1325" s="825"/>
      <c r="AD1325" s="825"/>
      <c r="AE1325" s="825"/>
      <c r="AF1325" s="825"/>
      <c r="AH1325" s="17"/>
    </row>
    <row r="1326" spans="4:34" ht="15.75" x14ac:dyDescent="0.25">
      <c r="D1326" s="156"/>
      <c r="E1326" s="156"/>
      <c r="F1326" s="156"/>
      <c r="G1326" s="156"/>
      <c r="H1326" s="156"/>
      <c r="I1326" s="156"/>
      <c r="J1326" s="156"/>
      <c r="K1326" s="156"/>
      <c r="L1326" s="574"/>
      <c r="M1326" s="574"/>
      <c r="N1326" s="574"/>
      <c r="O1326" s="574"/>
      <c r="P1326" s="574"/>
      <c r="Q1326" s="574"/>
      <c r="R1326" s="574"/>
      <c r="S1326" s="574"/>
      <c r="T1326" s="574"/>
      <c r="U1326" s="574"/>
      <c r="V1326" s="574"/>
      <c r="W1326" s="574"/>
      <c r="X1326" s="574"/>
      <c r="Y1326" s="574"/>
      <c r="Z1326" s="160"/>
      <c r="AA1326" s="575"/>
      <c r="AB1326" s="575"/>
      <c r="AC1326" s="575"/>
      <c r="AD1326" s="575"/>
      <c r="AE1326" s="575"/>
      <c r="AF1326" s="575"/>
      <c r="AH1326" s="17"/>
    </row>
    <row r="1327" spans="4:34" ht="15.75" x14ac:dyDescent="0.25">
      <c r="D1327" s="586" t="s">
        <v>15</v>
      </c>
      <c r="E1327" s="586"/>
      <c r="F1327" s="586"/>
      <c r="G1327" s="586"/>
      <c r="H1327" s="586"/>
      <c r="I1327" s="586"/>
      <c r="J1327" s="586"/>
      <c r="K1327" s="586"/>
      <c r="L1327" s="586"/>
      <c r="M1327" s="586"/>
      <c r="N1327" s="586"/>
      <c r="O1327" s="586"/>
      <c r="P1327" s="586"/>
      <c r="Q1327" s="586"/>
      <c r="R1327" s="586"/>
      <c r="S1327" s="586"/>
      <c r="T1327" s="586"/>
      <c r="U1327" s="586"/>
      <c r="V1327" s="586"/>
      <c r="W1327" s="586"/>
      <c r="X1327" s="586"/>
      <c r="Y1327" s="586"/>
      <c r="Z1327" s="586"/>
      <c r="AA1327" s="586"/>
      <c r="AB1327" s="586"/>
      <c r="AC1327" s="586"/>
      <c r="AD1327" s="586"/>
      <c r="AE1327" s="586"/>
      <c r="AF1327" s="586"/>
      <c r="AH1327" s="17"/>
    </row>
    <row r="1328" spans="4:34" x14ac:dyDescent="0.25">
      <c r="D1328" s="9"/>
      <c r="E1328" s="587" t="s">
        <v>50</v>
      </c>
      <c r="F1328" s="587"/>
      <c r="G1328" s="587"/>
      <c r="H1328" s="588" t="s">
        <v>51</v>
      </c>
      <c r="I1328" s="588"/>
      <c r="J1328" s="588"/>
      <c r="K1328" s="587" t="s">
        <v>52</v>
      </c>
      <c r="L1328" s="587"/>
      <c r="M1328" s="587"/>
      <c r="N1328" s="587" t="s">
        <v>53</v>
      </c>
      <c r="O1328" s="587"/>
      <c r="P1328" s="587"/>
      <c r="Q1328" s="589"/>
      <c r="R1328" s="589"/>
      <c r="S1328" s="589"/>
      <c r="T1328" s="589"/>
      <c r="U1328" s="161"/>
      <c r="V1328" s="590"/>
      <c r="W1328" s="590"/>
      <c r="X1328" s="590"/>
      <c r="Y1328" s="149"/>
      <c r="Z1328" s="149"/>
      <c r="AA1328" s="591" t="s">
        <v>17</v>
      </c>
      <c r="AB1328" s="591"/>
      <c r="AC1328" s="591"/>
      <c r="AD1328" s="591"/>
      <c r="AE1328" s="591"/>
      <c r="AF1328" s="591"/>
      <c r="AH1328" s="17"/>
    </row>
    <row r="1329" spans="4:34" x14ac:dyDescent="0.25">
      <c r="D1329" s="164"/>
      <c r="E1329" s="629"/>
      <c r="F1329" s="630"/>
      <c r="G1329" s="631"/>
      <c r="H1329" s="629"/>
      <c r="I1329" s="630"/>
      <c r="J1329" s="631"/>
      <c r="K1329" s="629"/>
      <c r="L1329" s="630"/>
      <c r="M1329" s="631"/>
      <c r="N1329" s="629"/>
      <c r="O1329" s="630"/>
      <c r="P1329" s="631"/>
      <c r="Q1329" s="592"/>
      <c r="R1329" s="593"/>
      <c r="S1329" s="593"/>
      <c r="T1329" s="594"/>
      <c r="U1329" s="100"/>
      <c r="V1329" s="595"/>
      <c r="W1329" s="596"/>
      <c r="X1329" s="597"/>
      <c r="Y1329" s="163"/>
      <c r="Z1329" s="15"/>
      <c r="AA1329" s="592">
        <f>E1329+H1329+K1329+N1329</f>
        <v>0</v>
      </c>
      <c r="AB1329" s="593"/>
      <c r="AC1329" s="593"/>
      <c r="AD1329" s="593"/>
      <c r="AE1329" s="593"/>
      <c r="AF1329" s="594"/>
      <c r="AH1329" s="17"/>
    </row>
    <row r="1330" spans="4:34" x14ac:dyDescent="0.25">
      <c r="D1330" s="159"/>
      <c r="E1330" s="159"/>
      <c r="F1330" s="159"/>
      <c r="G1330" s="159"/>
      <c r="H1330" s="159"/>
      <c r="I1330" s="159"/>
      <c r="J1330" s="159"/>
      <c r="K1330" s="159"/>
      <c r="L1330" s="159"/>
      <c r="M1330" s="159"/>
      <c r="N1330" s="159"/>
      <c r="O1330" s="159"/>
      <c r="P1330" s="159"/>
      <c r="Q1330" s="821"/>
      <c r="R1330" s="821"/>
      <c r="S1330" s="821"/>
      <c r="T1330" s="821"/>
      <c r="U1330" s="821"/>
      <c r="V1330" s="821"/>
      <c r="W1330" s="821"/>
      <c r="X1330" s="821"/>
      <c r="Y1330" s="821"/>
      <c r="Z1330" s="822"/>
      <c r="AA1330" s="592"/>
      <c r="AB1330" s="593"/>
      <c r="AC1330" s="593"/>
      <c r="AD1330" s="593"/>
      <c r="AE1330" s="593"/>
      <c r="AF1330" s="594"/>
      <c r="AH1330" s="17"/>
    </row>
    <row r="1331" spans="4:34" ht="15.75" x14ac:dyDescent="0.25">
      <c r="D1331" s="159"/>
      <c r="E1331" s="159"/>
      <c r="F1331" s="159"/>
      <c r="G1331" s="159"/>
      <c r="H1331" s="159"/>
      <c r="I1331" s="159"/>
      <c r="J1331" s="159"/>
      <c r="K1331" s="159"/>
      <c r="L1331" s="159"/>
      <c r="M1331" s="159"/>
      <c r="N1331" s="159"/>
      <c r="O1331" s="159"/>
      <c r="P1331" s="159"/>
      <c r="Q1331" s="159"/>
      <c r="R1331" s="159"/>
      <c r="S1331" s="159"/>
      <c r="T1331" s="159"/>
      <c r="U1331" s="598" t="s">
        <v>18</v>
      </c>
      <c r="V1331" s="598"/>
      <c r="W1331" s="598"/>
      <c r="X1331" s="598"/>
      <c r="Y1331" s="598"/>
      <c r="Z1331" s="599"/>
      <c r="AA1331" s="600">
        <f>+X1348-AA1329</f>
        <v>263524840.53999999</v>
      </c>
      <c r="AB1331" s="601"/>
      <c r="AC1331" s="601"/>
      <c r="AD1331" s="601"/>
      <c r="AE1331" s="601"/>
      <c r="AF1331" s="602"/>
      <c r="AH1331" s="17"/>
    </row>
    <row r="1332" spans="4:34" x14ac:dyDescent="0.25">
      <c r="D1332" s="9"/>
      <c r="E1332" s="9"/>
      <c r="F1332" s="9"/>
      <c r="G1332" s="9"/>
      <c r="H1332" s="603" t="s">
        <v>19</v>
      </c>
      <c r="I1332" s="603"/>
      <c r="J1332" s="603"/>
      <c r="K1332" s="603"/>
      <c r="L1332" s="603"/>
      <c r="M1332" s="603"/>
      <c r="N1332" s="603"/>
      <c r="O1332" s="603"/>
      <c r="P1332" s="603"/>
      <c r="Q1332" s="603"/>
      <c r="R1332" s="603"/>
      <c r="S1332" s="603"/>
      <c r="T1332" s="603"/>
      <c r="U1332" s="603"/>
      <c r="V1332" s="603"/>
      <c r="W1332" s="603"/>
      <c r="X1332" s="604"/>
      <c r="Y1332" s="604"/>
      <c r="Z1332" s="604"/>
      <c r="AA1332" s="604"/>
      <c r="AB1332" s="604"/>
      <c r="AC1332" s="604"/>
      <c r="AD1332" s="604"/>
      <c r="AE1332" s="9"/>
      <c r="AF1332" s="9"/>
      <c r="AH1332" s="17"/>
    </row>
    <row r="1333" spans="4:34" x14ac:dyDescent="0.25">
      <c r="D1333" s="9"/>
      <c r="E1333" s="9"/>
      <c r="F1333" s="9"/>
      <c r="G1333" s="9"/>
      <c r="H1333" s="605" t="s">
        <v>20</v>
      </c>
      <c r="I1333" s="606"/>
      <c r="J1333" s="605" t="s">
        <v>21</v>
      </c>
      <c r="K1333" s="606"/>
      <c r="L1333" s="605" t="s">
        <v>22</v>
      </c>
      <c r="M1333" s="606"/>
      <c r="N1333" s="605" t="s">
        <v>23</v>
      </c>
      <c r="O1333" s="606"/>
      <c r="P1333" s="605" t="s">
        <v>24</v>
      </c>
      <c r="Q1333" s="606"/>
      <c r="R1333" s="605" t="s">
        <v>25</v>
      </c>
      <c r="S1333" s="606"/>
      <c r="T1333" s="607" t="s">
        <v>26</v>
      </c>
      <c r="U1333" s="608"/>
      <c r="V1333" s="607"/>
      <c r="W1333" s="608"/>
      <c r="X1333" s="609" t="s">
        <v>27</v>
      </c>
      <c r="Y1333" s="610"/>
      <c r="Z1333" s="610"/>
      <c r="AA1333" s="610"/>
      <c r="AB1333" s="610"/>
      <c r="AC1333" s="610"/>
      <c r="AD1333" s="611"/>
      <c r="AE1333" s="16"/>
      <c r="AF1333" s="16"/>
      <c r="AH1333" s="17"/>
    </row>
    <row r="1334" spans="4:34" ht="15.75" x14ac:dyDescent="0.25">
      <c r="D1334" s="69"/>
      <c r="E1334" s="69"/>
      <c r="F1334" s="69"/>
      <c r="G1334" s="70"/>
      <c r="H1334" s="562"/>
      <c r="I1334" s="563"/>
      <c r="J1334" s="562"/>
      <c r="K1334" s="563"/>
      <c r="L1334" s="562"/>
      <c r="M1334" s="563"/>
      <c r="N1334" s="562" t="s">
        <v>61</v>
      </c>
      <c r="O1334" s="563"/>
      <c r="P1334" s="562" t="s">
        <v>43</v>
      </c>
      <c r="Q1334" s="563"/>
      <c r="R1334" s="562" t="s">
        <v>35</v>
      </c>
      <c r="S1334" s="563"/>
      <c r="T1334" s="562" t="s">
        <v>28</v>
      </c>
      <c r="U1334" s="563"/>
      <c r="V1334" s="562"/>
      <c r="W1334" s="563"/>
      <c r="X1334" s="580">
        <v>263524840.53999999</v>
      </c>
      <c r="Y1334" s="581"/>
      <c r="Z1334" s="581"/>
      <c r="AA1334" s="581"/>
      <c r="AB1334" s="581"/>
      <c r="AC1334" s="581"/>
      <c r="AD1334" s="582"/>
      <c r="AE1334" s="16"/>
      <c r="AF1334" s="36"/>
      <c r="AG1334" s="36"/>
      <c r="AH1334" s="36"/>
    </row>
    <row r="1335" spans="4:34" ht="15.75" x14ac:dyDescent="0.25">
      <c r="D1335" s="69"/>
      <c r="E1335" s="69"/>
      <c r="F1335" s="69"/>
      <c r="G1335" s="70"/>
      <c r="H1335" s="562"/>
      <c r="I1335" s="563"/>
      <c r="J1335" s="562"/>
      <c r="K1335" s="563"/>
      <c r="L1335" s="562"/>
      <c r="M1335" s="563"/>
      <c r="N1335" s="562"/>
      <c r="O1335" s="563"/>
      <c r="P1335" s="562"/>
      <c r="Q1335" s="563"/>
      <c r="R1335" s="562"/>
      <c r="S1335" s="563"/>
      <c r="T1335" s="562"/>
      <c r="U1335" s="563"/>
      <c r="V1335" s="562"/>
      <c r="W1335" s="563"/>
      <c r="X1335" s="580"/>
      <c r="Y1335" s="581"/>
      <c r="Z1335" s="581"/>
      <c r="AA1335" s="581"/>
      <c r="AB1335" s="581"/>
      <c r="AC1335" s="581"/>
      <c r="AD1335" s="582"/>
      <c r="AE1335" s="16"/>
      <c r="AF1335" s="36"/>
      <c r="AG1335" s="36"/>
      <c r="AH1335" s="36"/>
    </row>
    <row r="1336" spans="4:34" ht="15.75" x14ac:dyDescent="0.25">
      <c r="D1336" s="69"/>
      <c r="E1336" s="69"/>
      <c r="F1336" s="69"/>
      <c r="G1336" s="70"/>
      <c r="H1336" s="562"/>
      <c r="I1336" s="563"/>
      <c r="J1336" s="562"/>
      <c r="K1336" s="563"/>
      <c r="L1336" s="562"/>
      <c r="M1336" s="563"/>
      <c r="N1336" s="562"/>
      <c r="O1336" s="563"/>
      <c r="P1336" s="562"/>
      <c r="Q1336" s="563"/>
      <c r="R1336" s="562"/>
      <c r="S1336" s="563"/>
      <c r="T1336" s="562"/>
      <c r="U1336" s="563"/>
      <c r="V1336" s="562"/>
      <c r="W1336" s="563"/>
      <c r="X1336" s="580"/>
      <c r="Y1336" s="581"/>
      <c r="Z1336" s="581"/>
      <c r="AA1336" s="581"/>
      <c r="AB1336" s="581"/>
      <c r="AC1336" s="581"/>
      <c r="AD1336" s="582"/>
      <c r="AE1336" s="16"/>
      <c r="AF1336" s="16"/>
      <c r="AG1336" s="71"/>
      <c r="AH1336" s="68"/>
    </row>
    <row r="1337" spans="4:34" ht="15.75" x14ac:dyDescent="0.25">
      <c r="D1337" s="69"/>
      <c r="E1337" s="69"/>
      <c r="F1337" s="69"/>
      <c r="G1337" s="70"/>
      <c r="H1337" s="562"/>
      <c r="I1337" s="563"/>
      <c r="J1337" s="562"/>
      <c r="K1337" s="563"/>
      <c r="L1337" s="562"/>
      <c r="M1337" s="563"/>
      <c r="N1337" s="562"/>
      <c r="O1337" s="563"/>
      <c r="P1337" s="562"/>
      <c r="Q1337" s="563"/>
      <c r="R1337" s="562"/>
      <c r="S1337" s="563"/>
      <c r="T1337" s="562"/>
      <c r="U1337" s="563"/>
      <c r="V1337" s="562"/>
      <c r="W1337" s="563"/>
      <c r="X1337" s="580"/>
      <c r="Y1337" s="581"/>
      <c r="Z1337" s="581"/>
      <c r="AA1337" s="581"/>
      <c r="AB1337" s="581"/>
      <c r="AC1337" s="581"/>
      <c r="AD1337" s="582"/>
      <c r="AE1337" s="16"/>
      <c r="AF1337" s="16"/>
      <c r="AG1337" s="71"/>
      <c r="AH1337" s="68"/>
    </row>
    <row r="1338" spans="4:34" ht="15.75" x14ac:dyDescent="0.25">
      <c r="D1338" s="621"/>
      <c r="E1338" s="621"/>
      <c r="F1338" s="621"/>
      <c r="G1338" s="823"/>
      <c r="H1338" s="562"/>
      <c r="I1338" s="563"/>
      <c r="J1338" s="562"/>
      <c r="K1338" s="563"/>
      <c r="L1338" s="562"/>
      <c r="M1338" s="563"/>
      <c r="N1338" s="562"/>
      <c r="O1338" s="563"/>
      <c r="P1338" s="562"/>
      <c r="Q1338" s="563"/>
      <c r="R1338" s="562"/>
      <c r="S1338" s="563"/>
      <c r="T1338" s="562"/>
      <c r="U1338" s="563"/>
      <c r="V1338" s="562"/>
      <c r="W1338" s="563"/>
      <c r="X1338" s="580"/>
      <c r="Y1338" s="581"/>
      <c r="Z1338" s="581"/>
      <c r="AA1338" s="581"/>
      <c r="AB1338" s="581"/>
      <c r="AC1338" s="581"/>
      <c r="AD1338" s="582"/>
      <c r="AE1338" s="16"/>
      <c r="AF1338" s="16"/>
      <c r="AG1338" s="71"/>
      <c r="AH1338" s="68"/>
    </row>
    <row r="1339" spans="4:34" ht="15.75" x14ac:dyDescent="0.25">
      <c r="D1339" s="621"/>
      <c r="E1339" s="621"/>
      <c r="F1339" s="621"/>
      <c r="G1339" s="823"/>
      <c r="H1339" s="562"/>
      <c r="I1339" s="563"/>
      <c r="J1339" s="562"/>
      <c r="K1339" s="563"/>
      <c r="L1339" s="562"/>
      <c r="M1339" s="563"/>
      <c r="N1339" s="562"/>
      <c r="O1339" s="563"/>
      <c r="P1339" s="562"/>
      <c r="Q1339" s="563"/>
      <c r="R1339" s="562"/>
      <c r="S1339" s="563"/>
      <c r="T1339" s="562"/>
      <c r="U1339" s="563"/>
      <c r="V1339" s="562"/>
      <c r="W1339" s="563"/>
      <c r="X1339" s="580"/>
      <c r="Y1339" s="581"/>
      <c r="Z1339" s="581"/>
      <c r="AA1339" s="581"/>
      <c r="AB1339" s="581"/>
      <c r="AC1339" s="581"/>
      <c r="AD1339" s="582"/>
      <c r="AE1339" s="16"/>
      <c r="AF1339" s="16"/>
      <c r="AG1339" s="71"/>
      <c r="AH1339" s="68"/>
    </row>
    <row r="1340" spans="4:34" ht="15.75" x14ac:dyDescent="0.25">
      <c r="D1340" s="621"/>
      <c r="E1340" s="621"/>
      <c r="F1340" s="621"/>
      <c r="G1340" s="823"/>
      <c r="H1340" s="529"/>
      <c r="I1340" s="530"/>
      <c r="J1340" s="529"/>
      <c r="K1340" s="530"/>
      <c r="L1340" s="529"/>
      <c r="M1340" s="530"/>
      <c r="N1340" s="562"/>
      <c r="O1340" s="563"/>
      <c r="P1340" s="562"/>
      <c r="Q1340" s="563"/>
      <c r="R1340" s="562"/>
      <c r="S1340" s="563"/>
      <c r="T1340" s="562"/>
      <c r="U1340" s="563"/>
      <c r="V1340" s="562"/>
      <c r="W1340" s="563"/>
      <c r="X1340" s="580"/>
      <c r="Y1340" s="581"/>
      <c r="Z1340" s="581"/>
      <c r="AA1340" s="581"/>
      <c r="AB1340" s="581"/>
      <c r="AC1340" s="581"/>
      <c r="AD1340" s="582"/>
      <c r="AE1340" s="16"/>
      <c r="AF1340" s="16"/>
      <c r="AG1340" s="71"/>
      <c r="AH1340" s="68"/>
    </row>
    <row r="1341" spans="4:34" ht="15.75" x14ac:dyDescent="0.25">
      <c r="D1341" s="9"/>
      <c r="E1341" s="9"/>
      <c r="F1341" s="9"/>
      <c r="G1341" s="9"/>
      <c r="H1341" s="562"/>
      <c r="I1341" s="563"/>
      <c r="J1341" s="562"/>
      <c r="K1341" s="563"/>
      <c r="L1341" s="562"/>
      <c r="M1341" s="563"/>
      <c r="N1341" s="562"/>
      <c r="O1341" s="563"/>
      <c r="P1341" s="562"/>
      <c r="Q1341" s="563"/>
      <c r="R1341" s="562"/>
      <c r="S1341" s="563"/>
      <c r="T1341" s="562"/>
      <c r="U1341" s="563"/>
      <c r="V1341" s="562"/>
      <c r="W1341" s="563"/>
      <c r="X1341" s="580"/>
      <c r="Y1341" s="581"/>
      <c r="Z1341" s="581"/>
      <c r="AA1341" s="581"/>
      <c r="AB1341" s="581"/>
      <c r="AC1341" s="581"/>
      <c r="AD1341" s="582"/>
      <c r="AE1341" s="16"/>
      <c r="AF1341" s="16"/>
      <c r="AG1341" s="71"/>
      <c r="AH1341" s="68"/>
    </row>
    <row r="1342" spans="4:34" ht="15.75" x14ac:dyDescent="0.25">
      <c r="D1342" s="9"/>
      <c r="E1342" s="9"/>
      <c r="F1342" s="9"/>
      <c r="G1342" s="9"/>
      <c r="H1342" s="562"/>
      <c r="I1342" s="563"/>
      <c r="J1342" s="562"/>
      <c r="K1342" s="563"/>
      <c r="L1342" s="529"/>
      <c r="M1342" s="650"/>
      <c r="N1342" s="562"/>
      <c r="O1342" s="563"/>
      <c r="P1342" s="562"/>
      <c r="Q1342" s="563"/>
      <c r="R1342" s="562"/>
      <c r="S1342" s="563"/>
      <c r="T1342" s="562"/>
      <c r="U1342" s="563"/>
      <c r="V1342" s="562"/>
      <c r="W1342" s="563"/>
      <c r="X1342" s="580"/>
      <c r="Y1342" s="581"/>
      <c r="Z1342" s="581"/>
      <c r="AA1342" s="581"/>
      <c r="AB1342" s="581"/>
      <c r="AC1342" s="581"/>
      <c r="AD1342" s="582"/>
      <c r="AE1342" s="16"/>
      <c r="AF1342" s="16"/>
      <c r="AG1342" s="71"/>
      <c r="AH1342" s="68"/>
    </row>
    <row r="1343" spans="4:34" ht="15.75" x14ac:dyDescent="0.25">
      <c r="D1343" s="9"/>
      <c r="E1343" s="9"/>
      <c r="F1343" s="9"/>
      <c r="G1343" s="9"/>
      <c r="H1343" s="529"/>
      <c r="I1343" s="530"/>
      <c r="J1343" s="529"/>
      <c r="K1343" s="530"/>
      <c r="L1343" s="529"/>
      <c r="M1343" s="650"/>
      <c r="N1343" s="562"/>
      <c r="O1343" s="563"/>
      <c r="P1343" s="765"/>
      <c r="Q1343" s="766"/>
      <c r="R1343" s="765"/>
      <c r="S1343" s="766"/>
      <c r="T1343" s="765"/>
      <c r="U1343" s="766"/>
      <c r="V1343" s="562"/>
      <c r="W1343" s="563"/>
      <c r="X1343" s="580"/>
      <c r="Y1343" s="581"/>
      <c r="Z1343" s="581"/>
      <c r="AA1343" s="581"/>
      <c r="AB1343" s="581"/>
      <c r="AC1343" s="581"/>
      <c r="AD1343" s="582"/>
      <c r="AE1343" s="16"/>
      <c r="AF1343" s="16"/>
      <c r="AG1343" s="71"/>
      <c r="AH1343" s="68"/>
    </row>
    <row r="1344" spans="4:34" ht="15" customHeight="1" x14ac:dyDescent="0.25">
      <c r="D1344" s="9"/>
      <c r="E1344" s="9"/>
      <c r="F1344" s="9"/>
      <c r="G1344" s="9"/>
      <c r="H1344" s="153"/>
      <c r="I1344" s="154"/>
      <c r="J1344" s="153"/>
      <c r="K1344" s="154"/>
      <c r="L1344" s="153"/>
      <c r="M1344" s="162"/>
      <c r="N1344" s="562"/>
      <c r="O1344" s="563"/>
      <c r="P1344" s="765"/>
      <c r="Q1344" s="766"/>
      <c r="R1344" s="765"/>
      <c r="S1344" s="766"/>
      <c r="T1344" s="765"/>
      <c r="U1344" s="766"/>
      <c r="V1344" s="151"/>
      <c r="W1344" s="152"/>
      <c r="X1344" s="580"/>
      <c r="Y1344" s="581"/>
      <c r="Z1344" s="581"/>
      <c r="AA1344" s="581"/>
      <c r="AB1344" s="581"/>
      <c r="AC1344" s="581"/>
      <c r="AD1344" s="582"/>
      <c r="AE1344" s="16"/>
      <c r="AF1344" s="16"/>
      <c r="AG1344" s="71"/>
      <c r="AH1344" s="68"/>
    </row>
    <row r="1345" spans="4:34" ht="15.75" x14ac:dyDescent="0.25">
      <c r="D1345" s="9"/>
      <c r="E1345" s="9"/>
      <c r="F1345" s="9"/>
      <c r="G1345" s="9"/>
      <c r="H1345" s="529"/>
      <c r="I1345" s="530"/>
      <c r="J1345" s="529"/>
      <c r="K1345" s="530"/>
      <c r="L1345" s="529"/>
      <c r="M1345" s="530"/>
      <c r="N1345" s="562"/>
      <c r="O1345" s="767"/>
      <c r="P1345" s="768"/>
      <c r="Q1345" s="769"/>
      <c r="R1345" s="768"/>
      <c r="S1345" s="769"/>
      <c r="T1345" s="768"/>
      <c r="U1345" s="769"/>
      <c r="V1345" s="151"/>
      <c r="W1345" s="152"/>
      <c r="X1345" s="812"/>
      <c r="Y1345" s="673"/>
      <c r="Z1345" s="673"/>
      <c r="AA1345" s="673"/>
      <c r="AB1345" s="673"/>
      <c r="AC1345" s="673"/>
      <c r="AD1345" s="813"/>
      <c r="AE1345" s="16"/>
      <c r="AF1345" s="16"/>
      <c r="AG1345" s="71"/>
      <c r="AH1345" s="68"/>
    </row>
    <row r="1346" spans="4:34" ht="15.75" x14ac:dyDescent="0.25">
      <c r="D1346" s="9"/>
      <c r="E1346" s="9"/>
      <c r="F1346" s="9"/>
      <c r="G1346" s="9"/>
      <c r="H1346" s="529"/>
      <c r="I1346" s="530"/>
      <c r="J1346" s="529"/>
      <c r="K1346" s="530"/>
      <c r="L1346" s="529"/>
      <c r="M1346" s="530"/>
      <c r="N1346" s="562"/>
      <c r="O1346" s="767"/>
      <c r="P1346" s="768"/>
      <c r="Q1346" s="769"/>
      <c r="R1346" s="768"/>
      <c r="S1346" s="769"/>
      <c r="T1346" s="768"/>
      <c r="U1346" s="769"/>
      <c r="V1346" s="151"/>
      <c r="W1346" s="152"/>
      <c r="X1346" s="812"/>
      <c r="Y1346" s="673"/>
      <c r="Z1346" s="673"/>
      <c r="AA1346" s="673"/>
      <c r="AB1346" s="673"/>
      <c r="AC1346" s="673"/>
      <c r="AD1346" s="813"/>
      <c r="AE1346" s="16"/>
      <c r="AF1346" s="16"/>
      <c r="AG1346" s="71"/>
      <c r="AH1346" s="68"/>
    </row>
    <row r="1347" spans="4:34" ht="15.75" x14ac:dyDescent="0.25">
      <c r="D1347" s="9"/>
      <c r="E1347" s="9"/>
      <c r="F1347" s="9"/>
      <c r="G1347" s="9"/>
      <c r="H1347" s="529"/>
      <c r="I1347" s="530"/>
      <c r="J1347" s="529"/>
      <c r="K1347" s="530"/>
      <c r="L1347" s="529"/>
      <c r="M1347" s="530"/>
      <c r="N1347" s="562"/>
      <c r="O1347" s="767"/>
      <c r="P1347" s="768"/>
      <c r="Q1347" s="769"/>
      <c r="R1347" s="768"/>
      <c r="S1347" s="769"/>
      <c r="T1347" s="768"/>
      <c r="U1347" s="769"/>
      <c r="V1347" s="151"/>
      <c r="W1347" s="152"/>
      <c r="X1347" s="812"/>
      <c r="Y1347" s="673"/>
      <c r="Z1347" s="673"/>
      <c r="AA1347" s="673"/>
      <c r="AB1347" s="673"/>
      <c r="AC1347" s="673"/>
      <c r="AD1347" s="813"/>
      <c r="AE1347" s="16"/>
      <c r="AF1347" s="16"/>
      <c r="AH1347" s="17"/>
    </row>
    <row r="1348" spans="4:34" ht="16.5" thickBot="1" x14ac:dyDescent="0.3">
      <c r="D1348" s="9"/>
      <c r="E1348" s="9"/>
      <c r="F1348" s="9"/>
      <c r="G1348" s="9"/>
      <c r="H1348" s="685"/>
      <c r="I1348" s="686"/>
      <c r="J1348" s="685"/>
      <c r="K1348" s="686"/>
      <c r="L1348" s="685"/>
      <c r="M1348" s="686"/>
      <c r="N1348" s="685"/>
      <c r="O1348" s="686"/>
      <c r="P1348" s="685"/>
      <c r="Q1348" s="686"/>
      <c r="R1348" s="685"/>
      <c r="S1348" s="686"/>
      <c r="T1348" s="687" t="s">
        <v>29</v>
      </c>
      <c r="U1348" s="688"/>
      <c r="V1348" s="688"/>
      <c r="W1348" s="814"/>
      <c r="X1348" s="815">
        <f>SUM(X1334:AD1347)</f>
        <v>263524840.53999999</v>
      </c>
      <c r="Y1348" s="816"/>
      <c r="Z1348" s="816"/>
      <c r="AA1348" s="816"/>
      <c r="AB1348" s="816"/>
      <c r="AC1348" s="816"/>
      <c r="AD1348" s="817"/>
      <c r="AE1348" s="9"/>
      <c r="AF1348" s="818"/>
      <c r="AG1348" s="818"/>
      <c r="AH1348" s="818"/>
    </row>
    <row r="1349" spans="4:34" ht="16.5" thickBot="1" x14ac:dyDescent="0.3">
      <c r="D1349" s="164"/>
      <c r="E1349" s="9"/>
      <c r="F1349" s="9"/>
      <c r="G1349" s="9"/>
      <c r="H1349" s="9"/>
      <c r="I1349" s="799"/>
      <c r="J1349" s="799"/>
      <c r="K1349" s="799"/>
      <c r="L1349" s="799"/>
      <c r="M1349" s="799"/>
      <c r="N1349" s="799"/>
      <c r="O1349" s="799"/>
      <c r="P1349" s="799"/>
      <c r="Q1349" s="799"/>
      <c r="R1349" s="799"/>
      <c r="S1349" s="799"/>
      <c r="T1349" s="799"/>
      <c r="U1349" s="799"/>
      <c r="V1349" s="799"/>
      <c r="W1349" s="799"/>
      <c r="X1349" s="799"/>
      <c r="Y1349" s="819"/>
      <c r="Z1349" s="819"/>
      <c r="AA1349" s="819"/>
      <c r="AB1349" s="819"/>
      <c r="AC1349" s="819"/>
      <c r="AD1349" s="819"/>
      <c r="AE1349" s="819"/>
      <c r="AF1349" s="16"/>
      <c r="AG1349" s="16"/>
      <c r="AH1349" s="17"/>
    </row>
    <row r="1350" spans="4:34" ht="16.5" thickBot="1" x14ac:dyDescent="0.3">
      <c r="D1350" s="164"/>
      <c r="E1350" s="9"/>
      <c r="F1350" s="9"/>
      <c r="G1350" s="9"/>
      <c r="H1350" s="689" t="s">
        <v>30</v>
      </c>
      <c r="I1350" s="690"/>
      <c r="J1350" s="690"/>
      <c r="K1350" s="690"/>
      <c r="L1350" s="690"/>
      <c r="M1350" s="690"/>
      <c r="N1350" s="690"/>
      <c r="O1350" s="690"/>
      <c r="P1350" s="690"/>
      <c r="Q1350" s="690"/>
      <c r="R1350" s="690"/>
      <c r="S1350" s="691"/>
      <c r="T1350" s="43"/>
      <c r="U1350" s="544" t="s">
        <v>31</v>
      </c>
      <c r="V1350" s="545"/>
      <c r="W1350" s="545"/>
      <c r="X1350" s="545"/>
      <c r="Y1350" s="545"/>
      <c r="Z1350" s="545"/>
      <c r="AA1350" s="545"/>
      <c r="AB1350" s="545"/>
      <c r="AC1350" s="545"/>
      <c r="AD1350" s="545"/>
      <c r="AE1350" s="545"/>
      <c r="AF1350" s="546"/>
      <c r="AG1350" s="16"/>
    </row>
    <row r="1351" spans="4:34" x14ac:dyDescent="0.25">
      <c r="D1351" s="164"/>
      <c r="E1351" s="9"/>
      <c r="F1351" s="9"/>
      <c r="G1351" s="9"/>
      <c r="H1351" s="547"/>
      <c r="I1351" s="548"/>
      <c r="J1351" s="548"/>
      <c r="K1351" s="548"/>
      <c r="L1351" s="548"/>
      <c r="M1351" s="548"/>
      <c r="N1351" s="548"/>
      <c r="O1351" s="548"/>
      <c r="P1351" s="548"/>
      <c r="Q1351" s="548"/>
      <c r="R1351" s="548"/>
      <c r="S1351" s="549"/>
      <c r="T1351" s="9"/>
      <c r="U1351" s="795"/>
      <c r="V1351" s="796"/>
      <c r="W1351" s="796"/>
      <c r="X1351" s="796"/>
      <c r="Y1351" s="796"/>
      <c r="Z1351" s="796"/>
      <c r="AA1351" s="796"/>
      <c r="AB1351" s="796"/>
      <c r="AC1351" s="796"/>
      <c r="AD1351" s="796"/>
      <c r="AE1351" s="796"/>
      <c r="AF1351" s="797"/>
      <c r="AG1351" s="16"/>
    </row>
    <row r="1352" spans="4:34" x14ac:dyDescent="0.25">
      <c r="D1352" s="164"/>
      <c r="E1352" s="9"/>
      <c r="F1352" s="9"/>
      <c r="G1352" s="9"/>
      <c r="H1352" s="550"/>
      <c r="I1352" s="551"/>
      <c r="J1352" s="551"/>
      <c r="K1352" s="551"/>
      <c r="L1352" s="551"/>
      <c r="M1352" s="551"/>
      <c r="N1352" s="551"/>
      <c r="O1352" s="551"/>
      <c r="P1352" s="551"/>
      <c r="Q1352" s="551"/>
      <c r="R1352" s="551"/>
      <c r="S1352" s="552"/>
      <c r="T1352" s="9"/>
      <c r="U1352" s="798"/>
      <c r="V1352" s="799"/>
      <c r="W1352" s="799"/>
      <c r="X1352" s="799"/>
      <c r="Y1352" s="799"/>
      <c r="Z1352" s="799"/>
      <c r="AA1352" s="799"/>
      <c r="AB1352" s="799"/>
      <c r="AC1352" s="799"/>
      <c r="AD1352" s="799"/>
      <c r="AE1352" s="799"/>
      <c r="AF1352" s="800"/>
      <c r="AG1352" s="16"/>
    </row>
    <row r="1353" spans="4:34" ht="15.75" thickBot="1" x14ac:dyDescent="0.3">
      <c r="D1353" s="164"/>
      <c r="E1353" s="9"/>
      <c r="F1353" s="9"/>
      <c r="G1353" s="9"/>
      <c r="H1353" s="553"/>
      <c r="I1353" s="554"/>
      <c r="J1353" s="554"/>
      <c r="K1353" s="554"/>
      <c r="L1353" s="554"/>
      <c r="M1353" s="554"/>
      <c r="N1353" s="554"/>
      <c r="O1353" s="554"/>
      <c r="P1353" s="554"/>
      <c r="Q1353" s="554"/>
      <c r="R1353" s="554"/>
      <c r="S1353" s="555"/>
      <c r="T1353" s="9"/>
      <c r="U1353" s="801"/>
      <c r="V1353" s="802"/>
      <c r="W1353" s="802"/>
      <c r="X1353" s="802"/>
      <c r="Y1353" s="802"/>
      <c r="Z1353" s="802"/>
      <c r="AA1353" s="802"/>
      <c r="AB1353" s="802"/>
      <c r="AC1353" s="802"/>
      <c r="AD1353" s="802"/>
      <c r="AE1353" s="802"/>
      <c r="AF1353" s="803"/>
      <c r="AG1353" s="16"/>
    </row>
    <row r="1354" spans="4:34" ht="16.5" thickBot="1" x14ac:dyDescent="0.3">
      <c r="D1354" s="164"/>
      <c r="E1354" s="9"/>
      <c r="F1354" s="9"/>
      <c r="G1354" s="9"/>
      <c r="H1354" s="517" t="s">
        <v>32</v>
      </c>
      <c r="I1354" s="518"/>
      <c r="J1354" s="518"/>
      <c r="K1354" s="804">
        <v>44183</v>
      </c>
      <c r="L1354" s="805"/>
      <c r="M1354" s="805"/>
      <c r="N1354" s="805"/>
      <c r="O1354" s="805"/>
      <c r="P1354" s="805"/>
      <c r="Q1354" s="805"/>
      <c r="R1354" s="805"/>
      <c r="S1354" s="806"/>
      <c r="T1354" s="9"/>
      <c r="U1354" s="807" t="s">
        <v>32</v>
      </c>
      <c r="V1354" s="808"/>
      <c r="W1354" s="808"/>
      <c r="X1354" s="809"/>
      <c r="Y1354" s="810"/>
      <c r="Z1354" s="810"/>
      <c r="AA1354" s="810"/>
      <c r="AB1354" s="810"/>
      <c r="AC1354" s="810"/>
      <c r="AD1354" s="810"/>
      <c r="AE1354" s="810"/>
      <c r="AF1354" s="811"/>
      <c r="AG1354" s="16"/>
    </row>
    <row r="1355" spans="4:34" ht="15.75" thickBot="1" x14ac:dyDescent="0.3">
      <c r="D1355" s="164"/>
      <c r="E1355" s="9"/>
      <c r="F1355" s="9"/>
      <c r="G1355" s="9"/>
      <c r="H1355" s="523" t="s">
        <v>33</v>
      </c>
      <c r="I1355" s="524"/>
      <c r="J1355" s="524"/>
      <c r="K1355" s="524"/>
      <c r="L1355" s="524"/>
      <c r="M1355" s="524"/>
      <c r="N1355" s="524"/>
      <c r="O1355" s="524"/>
      <c r="P1355" s="524"/>
      <c r="Q1355" s="524"/>
      <c r="R1355" s="524"/>
      <c r="S1355" s="525"/>
      <c r="T1355" s="22"/>
      <c r="U1355" s="523" t="s">
        <v>34</v>
      </c>
      <c r="V1355" s="524"/>
      <c r="W1355" s="524"/>
      <c r="X1355" s="524"/>
      <c r="Y1355" s="524"/>
      <c r="Z1355" s="524"/>
      <c r="AA1355" s="524"/>
      <c r="AB1355" s="524"/>
      <c r="AC1355" s="524"/>
      <c r="AD1355" s="524"/>
      <c r="AE1355" s="524"/>
      <c r="AF1355" s="525"/>
      <c r="AG1355" s="16"/>
    </row>
    <row r="1356" spans="4:34" x14ac:dyDescent="0.25">
      <c r="D1356" s="164"/>
      <c r="E1356" s="9"/>
      <c r="F1356" s="9"/>
      <c r="G1356" s="9"/>
      <c r="H1356" s="547"/>
      <c r="I1356" s="548"/>
      <c r="J1356" s="548"/>
      <c r="K1356" s="548"/>
      <c r="L1356" s="548"/>
      <c r="M1356" s="548"/>
      <c r="N1356" s="548"/>
      <c r="O1356" s="548"/>
      <c r="P1356" s="548"/>
      <c r="Q1356" s="548"/>
      <c r="R1356" s="548"/>
      <c r="S1356" s="549"/>
      <c r="T1356" s="149"/>
      <c r="U1356" s="547"/>
      <c r="V1356" s="548"/>
      <c r="W1356" s="548"/>
      <c r="X1356" s="548"/>
      <c r="Y1356" s="548"/>
      <c r="Z1356" s="548"/>
      <c r="AA1356" s="548"/>
      <c r="AB1356" s="548"/>
      <c r="AC1356" s="548"/>
      <c r="AD1356" s="548"/>
      <c r="AE1356" s="548"/>
      <c r="AF1356" s="549"/>
      <c r="AG1356" s="16"/>
    </row>
    <row r="1357" spans="4:34" x14ac:dyDescent="0.25">
      <c r="D1357" s="164"/>
      <c r="E1357" s="164"/>
      <c r="F1357" s="164"/>
      <c r="G1357" s="164"/>
      <c r="H1357" s="550"/>
      <c r="I1357" s="551"/>
      <c r="J1357" s="551"/>
      <c r="K1357" s="551"/>
      <c r="L1357" s="551"/>
      <c r="M1357" s="551"/>
      <c r="N1357" s="551"/>
      <c r="O1357" s="551"/>
      <c r="P1357" s="551"/>
      <c r="Q1357" s="551"/>
      <c r="R1357" s="551"/>
      <c r="S1357" s="552"/>
      <c r="T1357" s="149"/>
      <c r="U1357" s="550"/>
      <c r="V1357" s="551"/>
      <c r="W1357" s="551"/>
      <c r="X1357" s="551"/>
      <c r="Y1357" s="551"/>
      <c r="Z1357" s="551"/>
      <c r="AA1357" s="551"/>
      <c r="AB1357" s="551"/>
      <c r="AC1357" s="551"/>
      <c r="AD1357" s="551"/>
      <c r="AE1357" s="551"/>
      <c r="AF1357" s="552"/>
      <c r="AG1357" s="15"/>
    </row>
    <row r="1358" spans="4:34" ht="15.75" thickBot="1" x14ac:dyDescent="0.3">
      <c r="D1358" s="44"/>
      <c r="E1358" s="164"/>
      <c r="F1358" s="164"/>
      <c r="G1358" s="164"/>
      <c r="H1358" s="553"/>
      <c r="I1358" s="554"/>
      <c r="J1358" s="554"/>
      <c r="K1358" s="554"/>
      <c r="L1358" s="554"/>
      <c r="M1358" s="554"/>
      <c r="N1358" s="554"/>
      <c r="O1358" s="554"/>
      <c r="P1358" s="554"/>
      <c r="Q1358" s="554"/>
      <c r="R1358" s="554"/>
      <c r="S1358" s="555"/>
      <c r="T1358" s="149"/>
      <c r="U1358" s="553"/>
      <c r="V1358" s="554"/>
      <c r="W1358" s="554"/>
      <c r="X1358" s="554"/>
      <c r="Y1358" s="554"/>
      <c r="Z1358" s="554"/>
      <c r="AA1358" s="554"/>
      <c r="AB1358" s="554"/>
      <c r="AC1358" s="554"/>
      <c r="AD1358" s="554"/>
      <c r="AE1358" s="554"/>
      <c r="AF1358" s="555"/>
      <c r="AG1358" s="15"/>
    </row>
    <row r="1359" spans="4:34" ht="15.75" thickBot="1" x14ac:dyDescent="0.3">
      <c r="D1359" s="155"/>
      <c r="E1359" s="164"/>
      <c r="F1359" s="164"/>
      <c r="G1359" s="164"/>
      <c r="H1359" s="517" t="s">
        <v>32</v>
      </c>
      <c r="I1359" s="518"/>
      <c r="J1359" s="576"/>
      <c r="K1359" s="27"/>
      <c r="L1359" s="28"/>
      <c r="M1359" s="28"/>
      <c r="N1359" s="28"/>
      <c r="O1359" s="28"/>
      <c r="P1359" s="28"/>
      <c r="Q1359" s="28"/>
      <c r="R1359" s="28"/>
      <c r="S1359" s="45"/>
      <c r="T1359" s="149"/>
      <c r="U1359" s="517" t="s">
        <v>32</v>
      </c>
      <c r="V1359" s="518"/>
      <c r="W1359" s="576"/>
      <c r="X1359" s="27"/>
      <c r="Y1359" s="28"/>
      <c r="Z1359" s="28"/>
      <c r="AA1359" s="28"/>
      <c r="AB1359" s="28"/>
      <c r="AC1359" s="28"/>
      <c r="AD1359" s="28"/>
      <c r="AE1359" s="28"/>
      <c r="AF1359" s="45"/>
      <c r="AG1359" s="15"/>
    </row>
    <row r="1360" spans="4:34" x14ac:dyDescent="0.25">
      <c r="D1360" s="155"/>
      <c r="E1360" s="164"/>
      <c r="F1360" s="164"/>
      <c r="G1360" s="164"/>
      <c r="H1360" s="149"/>
      <c r="I1360" s="149"/>
      <c r="J1360" s="149"/>
      <c r="K1360" s="164"/>
      <c r="L1360" s="164"/>
      <c r="M1360" s="164"/>
      <c r="N1360" s="164"/>
      <c r="O1360" s="164"/>
      <c r="P1360" s="164"/>
      <c r="Q1360" s="164"/>
      <c r="R1360" s="164"/>
      <c r="S1360" s="164"/>
      <c r="T1360" s="149"/>
      <c r="U1360" s="149"/>
      <c r="V1360" s="149"/>
      <c r="W1360" s="149"/>
      <c r="X1360" s="164"/>
      <c r="Y1360" s="164"/>
      <c r="Z1360" s="164"/>
      <c r="AA1360" s="164"/>
      <c r="AB1360" s="164"/>
      <c r="AC1360" s="164"/>
      <c r="AD1360" s="164"/>
      <c r="AE1360" s="164"/>
      <c r="AF1360" s="164"/>
      <c r="AG1360" s="15"/>
    </row>
    <row r="1361" spans="4:34" x14ac:dyDescent="0.25">
      <c r="D1361" s="820" t="s">
        <v>36</v>
      </c>
      <c r="E1361" s="820"/>
      <c r="F1361" s="820"/>
      <c r="G1361" s="820"/>
      <c r="H1361" s="820"/>
      <c r="I1361" s="820"/>
      <c r="J1361" s="820"/>
      <c r="K1361" s="820"/>
      <c r="L1361" s="820"/>
      <c r="M1361" s="820"/>
      <c r="N1361" s="44"/>
      <c r="O1361" s="44"/>
      <c r="P1361" s="44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68"/>
    </row>
    <row r="1362" spans="4:34" x14ac:dyDescent="0.25">
      <c r="D1362" s="620" t="s">
        <v>0</v>
      </c>
      <c r="E1362" s="620"/>
      <c r="F1362" s="620"/>
      <c r="G1362" s="620"/>
      <c r="H1362" s="620"/>
      <c r="I1362" s="620"/>
      <c r="J1362" s="620"/>
      <c r="K1362" s="620"/>
      <c r="L1362" s="620"/>
      <c r="M1362" s="620"/>
      <c r="N1362" s="29"/>
      <c r="O1362" s="10"/>
      <c r="P1362" s="156"/>
      <c r="Q1362" s="156"/>
      <c r="R1362" s="156"/>
      <c r="S1362" s="156"/>
      <c r="T1362" s="156"/>
      <c r="U1362" s="156"/>
      <c r="V1362" s="156"/>
      <c r="W1362" s="9"/>
      <c r="X1362" s="9"/>
      <c r="Y1362" s="164"/>
      <c r="Z1362" s="9"/>
      <c r="AA1362" s="9"/>
      <c r="AB1362" s="9"/>
      <c r="AC1362" s="9"/>
      <c r="AD1362" s="9"/>
      <c r="AE1362" s="9"/>
      <c r="AF1362" s="9"/>
      <c r="AH1362" s="17"/>
    </row>
    <row r="1363" spans="4:34" x14ac:dyDescent="0.25">
      <c r="D1363" s="620" t="s">
        <v>1</v>
      </c>
      <c r="E1363" s="620"/>
      <c r="F1363" s="620"/>
      <c r="G1363" s="620"/>
      <c r="H1363" s="620"/>
      <c r="I1363" s="620"/>
      <c r="J1363" s="620"/>
      <c r="K1363" s="620"/>
      <c r="L1363" s="620"/>
      <c r="M1363" s="620"/>
      <c r="N1363" s="29"/>
      <c r="O1363" s="10"/>
      <c r="P1363" s="11"/>
      <c r="Q1363" s="11"/>
      <c r="R1363" s="164"/>
      <c r="S1363" s="149"/>
      <c r="T1363" s="149"/>
      <c r="U1363" s="149"/>
      <c r="V1363" s="583" t="s">
        <v>2</v>
      </c>
      <c r="W1363" s="583"/>
      <c r="X1363" s="583"/>
      <c r="Y1363" s="12" t="s">
        <v>37</v>
      </c>
      <c r="Z1363" s="161" t="s">
        <v>46</v>
      </c>
      <c r="AA1363" s="621" t="s">
        <v>158</v>
      </c>
      <c r="AB1363" s="621"/>
      <c r="AC1363" s="621"/>
      <c r="AD1363" s="161" t="s">
        <v>3</v>
      </c>
      <c r="AE1363" s="622" t="s">
        <v>82</v>
      </c>
      <c r="AF1363" s="622"/>
      <c r="AH1363" s="17"/>
    </row>
    <row r="1364" spans="4:34" x14ac:dyDescent="0.25">
      <c r="D1364" s="620" t="s">
        <v>4</v>
      </c>
      <c r="E1364" s="620"/>
      <c r="F1364" s="620"/>
      <c r="G1364" s="620"/>
      <c r="H1364" s="620"/>
      <c r="I1364" s="620"/>
      <c r="J1364" s="620"/>
      <c r="K1364" s="620"/>
      <c r="L1364" s="620"/>
      <c r="M1364" s="620"/>
      <c r="N1364" s="29"/>
      <c r="O1364" s="10"/>
      <c r="P1364" s="156"/>
      <c r="Q1364" s="161"/>
      <c r="R1364" s="161"/>
      <c r="S1364" s="161"/>
      <c r="T1364" s="161"/>
      <c r="U1364" s="161"/>
      <c r="V1364" s="161"/>
      <c r="W1364" s="161"/>
      <c r="X1364" s="161"/>
      <c r="Y1364" s="149"/>
      <c r="Z1364" s="161"/>
      <c r="AA1364" s="9"/>
      <c r="AB1364" s="9"/>
      <c r="AC1364" s="9"/>
      <c r="AD1364" s="9"/>
      <c r="AE1364" s="9"/>
      <c r="AF1364" s="9"/>
      <c r="AH1364" s="17"/>
    </row>
    <row r="1365" spans="4:34" ht="15.75" x14ac:dyDescent="0.25">
      <c r="D1365" s="623" t="s">
        <v>5</v>
      </c>
      <c r="E1365" s="623"/>
      <c r="F1365" s="623"/>
      <c r="G1365" s="623"/>
      <c r="H1365" s="623"/>
      <c r="I1365" s="623"/>
      <c r="J1365" s="623"/>
      <c r="K1365" s="623"/>
      <c r="L1365" s="623"/>
      <c r="M1365" s="623"/>
      <c r="N1365" s="623"/>
      <c r="O1365" s="10"/>
      <c r="P1365" s="156"/>
      <c r="Q1365" s="156"/>
      <c r="R1365" s="156"/>
      <c r="S1365" s="156"/>
      <c r="T1365" s="156"/>
      <c r="U1365" s="156"/>
      <c r="V1365" s="156"/>
      <c r="W1365" s="9"/>
      <c r="X1365" s="9"/>
      <c r="Y1365" s="164"/>
      <c r="Z1365" s="9"/>
      <c r="AA1365" s="9"/>
      <c r="AB1365" s="9"/>
      <c r="AC1365" s="9"/>
      <c r="AD1365" s="9"/>
      <c r="AE1365" s="9"/>
      <c r="AF1365" s="9"/>
      <c r="AH1365" s="17"/>
    </row>
    <row r="1366" spans="4:34" ht="18" x14ac:dyDescent="0.25">
      <c r="D1366" s="633"/>
      <c r="E1366" s="633"/>
      <c r="F1366" s="633"/>
      <c r="G1366" s="633"/>
      <c r="H1366" s="633"/>
      <c r="I1366" s="633"/>
      <c r="J1366" s="633"/>
      <c r="K1366" s="633"/>
      <c r="L1366" s="633"/>
      <c r="M1366" s="633"/>
      <c r="N1366" s="633"/>
      <c r="O1366" s="624" t="s">
        <v>6</v>
      </c>
      <c r="P1366" s="624"/>
      <c r="Q1366" s="624"/>
      <c r="R1366" s="624"/>
      <c r="S1366" s="624"/>
      <c r="T1366" s="624"/>
      <c r="U1366" s="624"/>
      <c r="V1366" s="624"/>
      <c r="W1366" s="624"/>
      <c r="X1366" s="624"/>
      <c r="Y1366" s="625" t="s">
        <v>205</v>
      </c>
      <c r="Z1366" s="625"/>
      <c r="AA1366" s="625"/>
      <c r="AB1366" s="13"/>
      <c r="AC1366" s="13"/>
      <c r="AD1366" s="13"/>
      <c r="AE1366" s="13"/>
      <c r="AF1366" s="13"/>
      <c r="AH1366" s="17"/>
    </row>
    <row r="1367" spans="4:34" x14ac:dyDescent="0.25">
      <c r="D1367" s="612"/>
      <c r="E1367" s="612"/>
      <c r="F1367" s="612"/>
      <c r="G1367" s="612"/>
      <c r="H1367" s="612"/>
      <c r="I1367" s="612"/>
      <c r="J1367" s="612"/>
      <c r="K1367" s="612"/>
      <c r="L1367" s="612"/>
      <c r="M1367" s="612"/>
      <c r="N1367" s="612"/>
      <c r="O1367" s="14"/>
      <c r="P1367" s="14"/>
      <c r="Q1367" s="149"/>
      <c r="R1367" s="149"/>
      <c r="S1367" s="159"/>
      <c r="T1367" s="11"/>
      <c r="U1367" s="11"/>
      <c r="V1367" s="9"/>
      <c r="W1367" s="9"/>
      <c r="X1367" s="9"/>
      <c r="Y1367" s="164"/>
      <c r="Z1367" s="9"/>
      <c r="AA1367" s="9"/>
      <c r="AB1367" s="9"/>
      <c r="AC1367" s="9"/>
      <c r="AD1367" s="9"/>
      <c r="AE1367" s="9"/>
      <c r="AF1367" s="9"/>
      <c r="AH1367" s="17"/>
    </row>
    <row r="1368" spans="4:34" ht="15.75" x14ac:dyDescent="0.25"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23"/>
      <c r="U1368" s="23"/>
      <c r="V1368" s="613" t="s">
        <v>7</v>
      </c>
      <c r="W1368" s="613"/>
      <c r="X1368" s="613"/>
      <c r="Y1368" s="613"/>
      <c r="Z1368" s="613"/>
      <c r="AA1368" s="614">
        <f>+X1397</f>
        <v>167754207.28999999</v>
      </c>
      <c r="AB1368" s="614"/>
      <c r="AC1368" s="614"/>
      <c r="AD1368" s="614"/>
      <c r="AE1368" s="614"/>
      <c r="AF1368" s="614"/>
      <c r="AH1368" s="17"/>
    </row>
    <row r="1369" spans="4:34" x14ac:dyDescent="0.25">
      <c r="D1369" s="615" t="s">
        <v>8</v>
      </c>
      <c r="E1369" s="615"/>
      <c r="F1369" s="615"/>
      <c r="G1369" s="615"/>
      <c r="H1369" s="615"/>
      <c r="I1369" s="616" t="s">
        <v>9</v>
      </c>
      <c r="J1369" s="616"/>
      <c r="K1369" s="616"/>
      <c r="L1369" s="616"/>
      <c r="M1369" s="616"/>
      <c r="N1369" s="616"/>
      <c r="O1369" s="616"/>
      <c r="P1369" s="616"/>
      <c r="Q1369" s="616"/>
      <c r="R1369" s="161"/>
      <c r="S1369" s="161"/>
      <c r="T1369" s="161"/>
      <c r="U1369" s="161"/>
      <c r="V1369" s="9"/>
      <c r="W1369" s="9"/>
      <c r="X1369" s="9"/>
      <c r="Y1369" s="164"/>
      <c r="Z1369" s="164"/>
      <c r="AA1369" s="164"/>
      <c r="AB1369" s="9"/>
      <c r="AC1369" s="9"/>
      <c r="AD1369" s="9"/>
      <c r="AE1369" s="9"/>
      <c r="AF1369" s="9"/>
      <c r="AH1369" s="17"/>
    </row>
    <row r="1370" spans="4:34" ht="18" x14ac:dyDescent="0.25">
      <c r="D1370" s="617" t="s">
        <v>10</v>
      </c>
      <c r="E1370" s="617"/>
      <c r="F1370" s="617"/>
      <c r="G1370" s="617"/>
      <c r="H1370" s="617"/>
      <c r="I1370" s="617"/>
      <c r="J1370" s="617"/>
      <c r="K1370" s="662" t="s">
        <v>206</v>
      </c>
      <c r="L1370" s="662"/>
      <c r="M1370" s="662"/>
      <c r="N1370" s="662"/>
      <c r="O1370" s="662"/>
      <c r="P1370" s="662"/>
      <c r="Q1370" s="662"/>
      <c r="R1370" s="662"/>
      <c r="S1370" s="662"/>
      <c r="T1370" s="662"/>
      <c r="U1370" s="662"/>
      <c r="V1370" s="662"/>
      <c r="W1370" s="662"/>
      <c r="X1370" s="662"/>
      <c r="Y1370" s="551" t="s">
        <v>11</v>
      </c>
      <c r="Z1370" s="551"/>
      <c r="AA1370" s="551"/>
      <c r="AB1370" s="551"/>
      <c r="AC1370" s="619">
        <v>10030632</v>
      </c>
      <c r="AD1370" s="619"/>
      <c r="AE1370" s="619"/>
      <c r="AF1370" s="619"/>
      <c r="AH1370" s="17"/>
    </row>
    <row r="1371" spans="4:34" x14ac:dyDescent="0.25">
      <c r="D1371" s="157"/>
      <c r="E1371" s="617" t="s">
        <v>12</v>
      </c>
      <c r="F1371" s="617"/>
      <c r="G1371" s="617"/>
      <c r="H1371" s="617"/>
      <c r="I1371" s="617"/>
      <c r="J1371" s="149"/>
      <c r="K1371" s="149"/>
      <c r="L1371" s="149"/>
      <c r="M1371" s="149"/>
      <c r="N1371" s="149"/>
      <c r="O1371" s="149"/>
      <c r="P1371" s="149"/>
      <c r="Q1371" s="149"/>
      <c r="R1371" s="149"/>
      <c r="S1371" s="149"/>
      <c r="T1371" s="149"/>
      <c r="U1371" s="149"/>
      <c r="V1371" s="149"/>
      <c r="W1371" s="149"/>
      <c r="X1371" s="149"/>
      <c r="Y1371" s="149"/>
      <c r="Z1371" s="149"/>
      <c r="AA1371" s="149"/>
      <c r="AB1371" s="149"/>
      <c r="AC1371" s="158"/>
      <c r="AD1371" s="158"/>
      <c r="AE1371" s="158"/>
      <c r="AF1371" s="158"/>
      <c r="AH1371" s="17"/>
    </row>
    <row r="1372" spans="4:34" ht="29.25" customHeight="1" x14ac:dyDescent="0.25">
      <c r="D1372" s="583" t="s">
        <v>13</v>
      </c>
      <c r="E1372" s="583"/>
      <c r="F1372" s="583"/>
      <c r="G1372" s="583"/>
      <c r="H1372" s="583"/>
      <c r="I1372" s="824" t="s">
        <v>208</v>
      </c>
      <c r="J1372" s="824"/>
      <c r="K1372" s="824"/>
      <c r="L1372" s="824"/>
      <c r="M1372" s="824"/>
      <c r="N1372" s="824"/>
      <c r="O1372" s="824"/>
      <c r="P1372" s="824"/>
      <c r="Q1372" s="824"/>
      <c r="R1372" s="824"/>
      <c r="S1372" s="824"/>
      <c r="T1372" s="824"/>
      <c r="U1372" s="824"/>
      <c r="V1372" s="824"/>
      <c r="W1372" s="824"/>
      <c r="X1372" s="824"/>
      <c r="Y1372" s="824"/>
      <c r="Z1372" s="824"/>
      <c r="AA1372" s="824"/>
      <c r="AB1372" s="824"/>
      <c r="AC1372" s="824"/>
      <c r="AD1372" s="824"/>
      <c r="AE1372" s="824"/>
      <c r="AF1372" s="824"/>
      <c r="AG1372" s="824"/>
      <c r="AH1372" s="17"/>
    </row>
    <row r="1373" spans="4:34" x14ac:dyDescent="0.25">
      <c r="D1373" s="551" t="s">
        <v>14</v>
      </c>
      <c r="E1373" s="551"/>
      <c r="F1373" s="551"/>
      <c r="G1373" s="551"/>
      <c r="H1373" s="551"/>
      <c r="I1373" s="825" t="s">
        <v>207</v>
      </c>
      <c r="J1373" s="825"/>
      <c r="K1373" s="825"/>
      <c r="L1373" s="825"/>
      <c r="M1373" s="825"/>
      <c r="N1373" s="825"/>
      <c r="O1373" s="825"/>
      <c r="P1373" s="825"/>
      <c r="Q1373" s="825"/>
      <c r="R1373" s="825"/>
      <c r="S1373" s="825"/>
      <c r="T1373" s="825"/>
      <c r="U1373" s="825"/>
      <c r="V1373" s="825"/>
      <c r="W1373" s="825"/>
      <c r="X1373" s="825"/>
      <c r="Y1373" s="825"/>
      <c r="Z1373" s="825"/>
      <c r="AA1373" s="825"/>
      <c r="AB1373" s="825"/>
      <c r="AC1373" s="825"/>
      <c r="AD1373" s="825"/>
      <c r="AE1373" s="825"/>
      <c r="AF1373" s="825"/>
      <c r="AH1373" s="17"/>
    </row>
    <row r="1374" spans="4:34" x14ac:dyDescent="0.25">
      <c r="D1374" s="157"/>
      <c r="E1374" s="149"/>
      <c r="F1374" s="149"/>
      <c r="G1374" s="149"/>
      <c r="H1374" s="149"/>
      <c r="I1374" s="825"/>
      <c r="J1374" s="825"/>
      <c r="K1374" s="825"/>
      <c r="L1374" s="825"/>
      <c r="M1374" s="825"/>
      <c r="N1374" s="825"/>
      <c r="O1374" s="825"/>
      <c r="P1374" s="825"/>
      <c r="Q1374" s="825"/>
      <c r="R1374" s="825"/>
      <c r="S1374" s="825"/>
      <c r="T1374" s="825"/>
      <c r="U1374" s="825"/>
      <c r="V1374" s="825"/>
      <c r="W1374" s="825"/>
      <c r="X1374" s="825"/>
      <c r="Y1374" s="825"/>
      <c r="Z1374" s="825"/>
      <c r="AA1374" s="825"/>
      <c r="AB1374" s="825"/>
      <c r="AC1374" s="825"/>
      <c r="AD1374" s="825"/>
      <c r="AE1374" s="825"/>
      <c r="AF1374" s="825"/>
      <c r="AH1374" s="17"/>
    </row>
    <row r="1375" spans="4:34" ht="15.75" x14ac:dyDescent="0.25">
      <c r="D1375" s="156"/>
      <c r="E1375" s="156"/>
      <c r="F1375" s="156"/>
      <c r="G1375" s="156"/>
      <c r="H1375" s="156"/>
      <c r="I1375" s="156"/>
      <c r="J1375" s="156"/>
      <c r="K1375" s="156"/>
      <c r="L1375" s="574"/>
      <c r="M1375" s="574"/>
      <c r="N1375" s="574"/>
      <c r="O1375" s="574"/>
      <c r="P1375" s="574"/>
      <c r="Q1375" s="574"/>
      <c r="R1375" s="574"/>
      <c r="S1375" s="574"/>
      <c r="T1375" s="574"/>
      <c r="U1375" s="574"/>
      <c r="V1375" s="574"/>
      <c r="W1375" s="574"/>
      <c r="X1375" s="574"/>
      <c r="Y1375" s="574"/>
      <c r="Z1375" s="160"/>
      <c r="AA1375" s="575"/>
      <c r="AB1375" s="575"/>
      <c r="AC1375" s="575"/>
      <c r="AD1375" s="575"/>
      <c r="AE1375" s="575"/>
      <c r="AF1375" s="575"/>
      <c r="AH1375" s="17"/>
    </row>
    <row r="1376" spans="4:34" ht="15.75" x14ac:dyDescent="0.25">
      <c r="D1376" s="586" t="s">
        <v>15</v>
      </c>
      <c r="E1376" s="586"/>
      <c r="F1376" s="586"/>
      <c r="G1376" s="586"/>
      <c r="H1376" s="586"/>
      <c r="I1376" s="586"/>
      <c r="J1376" s="586"/>
      <c r="K1376" s="586"/>
      <c r="L1376" s="586"/>
      <c r="M1376" s="586"/>
      <c r="N1376" s="586"/>
      <c r="O1376" s="586"/>
      <c r="P1376" s="586"/>
      <c r="Q1376" s="586"/>
      <c r="R1376" s="586"/>
      <c r="S1376" s="586"/>
      <c r="T1376" s="586"/>
      <c r="U1376" s="586"/>
      <c r="V1376" s="586"/>
      <c r="W1376" s="586"/>
      <c r="X1376" s="586"/>
      <c r="Y1376" s="586"/>
      <c r="Z1376" s="586"/>
      <c r="AA1376" s="586"/>
      <c r="AB1376" s="586"/>
      <c r="AC1376" s="586"/>
      <c r="AD1376" s="586"/>
      <c r="AE1376" s="586"/>
      <c r="AF1376" s="586"/>
      <c r="AH1376" s="17"/>
    </row>
    <row r="1377" spans="4:34" x14ac:dyDescent="0.25">
      <c r="D1377" s="9"/>
      <c r="E1377" s="587" t="s">
        <v>50</v>
      </c>
      <c r="F1377" s="587"/>
      <c r="G1377" s="587"/>
      <c r="H1377" s="588" t="s">
        <v>51</v>
      </c>
      <c r="I1377" s="588"/>
      <c r="J1377" s="588"/>
      <c r="K1377" s="587" t="s">
        <v>52</v>
      </c>
      <c r="L1377" s="587"/>
      <c r="M1377" s="587"/>
      <c r="N1377" s="587" t="s">
        <v>53</v>
      </c>
      <c r="O1377" s="587"/>
      <c r="P1377" s="587"/>
      <c r="Q1377" s="589"/>
      <c r="R1377" s="589"/>
      <c r="S1377" s="589"/>
      <c r="T1377" s="589"/>
      <c r="U1377" s="161"/>
      <c r="V1377" s="590"/>
      <c r="W1377" s="590"/>
      <c r="X1377" s="590"/>
      <c r="Y1377" s="149"/>
      <c r="Z1377" s="149"/>
      <c r="AA1377" s="591" t="s">
        <v>17</v>
      </c>
      <c r="AB1377" s="591"/>
      <c r="AC1377" s="591"/>
      <c r="AD1377" s="591"/>
      <c r="AE1377" s="591"/>
      <c r="AF1377" s="591"/>
      <c r="AH1377" s="17"/>
    </row>
    <row r="1378" spans="4:34" x14ac:dyDescent="0.25">
      <c r="D1378" s="164"/>
      <c r="E1378" s="629"/>
      <c r="F1378" s="630"/>
      <c r="G1378" s="631"/>
      <c r="H1378" s="629"/>
      <c r="I1378" s="630"/>
      <c r="J1378" s="631"/>
      <c r="K1378" s="629"/>
      <c r="L1378" s="630"/>
      <c r="M1378" s="631"/>
      <c r="N1378" s="629"/>
      <c r="O1378" s="630"/>
      <c r="P1378" s="631"/>
      <c r="Q1378" s="592"/>
      <c r="R1378" s="593"/>
      <c r="S1378" s="593"/>
      <c r="T1378" s="594"/>
      <c r="U1378" s="100"/>
      <c r="V1378" s="595"/>
      <c r="W1378" s="596"/>
      <c r="X1378" s="597"/>
      <c r="Y1378" s="163"/>
      <c r="Z1378" s="15"/>
      <c r="AA1378" s="592">
        <f>E1378+H1378+K1378+N1378</f>
        <v>0</v>
      </c>
      <c r="AB1378" s="593"/>
      <c r="AC1378" s="593"/>
      <c r="AD1378" s="593"/>
      <c r="AE1378" s="593"/>
      <c r="AF1378" s="594"/>
      <c r="AH1378" s="17"/>
    </row>
    <row r="1379" spans="4:34" x14ac:dyDescent="0.25">
      <c r="D1379" s="159"/>
      <c r="E1379" s="159"/>
      <c r="F1379" s="159"/>
      <c r="G1379" s="159"/>
      <c r="H1379" s="159"/>
      <c r="I1379" s="159"/>
      <c r="J1379" s="159"/>
      <c r="K1379" s="159"/>
      <c r="L1379" s="159"/>
      <c r="M1379" s="159"/>
      <c r="N1379" s="159"/>
      <c r="O1379" s="159"/>
      <c r="P1379" s="159"/>
      <c r="Q1379" s="821"/>
      <c r="R1379" s="821"/>
      <c r="S1379" s="821"/>
      <c r="T1379" s="821"/>
      <c r="U1379" s="821"/>
      <c r="V1379" s="821"/>
      <c r="W1379" s="821"/>
      <c r="X1379" s="821"/>
      <c r="Y1379" s="821"/>
      <c r="Z1379" s="822"/>
      <c r="AA1379" s="592"/>
      <c r="AB1379" s="593"/>
      <c r="AC1379" s="593"/>
      <c r="AD1379" s="593"/>
      <c r="AE1379" s="593"/>
      <c r="AF1379" s="594"/>
      <c r="AH1379" s="17"/>
    </row>
    <row r="1380" spans="4:34" ht="15.75" x14ac:dyDescent="0.25">
      <c r="D1380" s="159"/>
      <c r="E1380" s="159"/>
      <c r="F1380" s="159"/>
      <c r="G1380" s="159"/>
      <c r="H1380" s="159"/>
      <c r="I1380" s="159"/>
      <c r="J1380" s="159"/>
      <c r="K1380" s="159"/>
      <c r="L1380" s="159"/>
      <c r="M1380" s="159"/>
      <c r="N1380" s="159"/>
      <c r="O1380" s="159"/>
      <c r="P1380" s="159"/>
      <c r="Q1380" s="159"/>
      <c r="R1380" s="159"/>
      <c r="S1380" s="159"/>
      <c r="T1380" s="159"/>
      <c r="U1380" s="598" t="s">
        <v>18</v>
      </c>
      <c r="V1380" s="598"/>
      <c r="W1380" s="598"/>
      <c r="X1380" s="598"/>
      <c r="Y1380" s="598"/>
      <c r="Z1380" s="599"/>
      <c r="AA1380" s="600">
        <f>+X1397-AA1378</f>
        <v>167754207.28999999</v>
      </c>
      <c r="AB1380" s="601"/>
      <c r="AC1380" s="601"/>
      <c r="AD1380" s="601"/>
      <c r="AE1380" s="601"/>
      <c r="AF1380" s="602"/>
      <c r="AH1380" s="17"/>
    </row>
    <row r="1381" spans="4:34" x14ac:dyDescent="0.25">
      <c r="D1381" s="9"/>
      <c r="E1381" s="9"/>
      <c r="F1381" s="9"/>
      <c r="G1381" s="9"/>
      <c r="H1381" s="603" t="s">
        <v>19</v>
      </c>
      <c r="I1381" s="603"/>
      <c r="J1381" s="603"/>
      <c r="K1381" s="603"/>
      <c r="L1381" s="603"/>
      <c r="M1381" s="603"/>
      <c r="N1381" s="603"/>
      <c r="O1381" s="603"/>
      <c r="P1381" s="603"/>
      <c r="Q1381" s="603"/>
      <c r="R1381" s="603"/>
      <c r="S1381" s="603"/>
      <c r="T1381" s="603"/>
      <c r="U1381" s="603"/>
      <c r="V1381" s="603"/>
      <c r="W1381" s="603"/>
      <c r="X1381" s="604"/>
      <c r="Y1381" s="604"/>
      <c r="Z1381" s="604"/>
      <c r="AA1381" s="604"/>
      <c r="AB1381" s="604"/>
      <c r="AC1381" s="604"/>
      <c r="AD1381" s="604"/>
      <c r="AE1381" s="9"/>
      <c r="AF1381" s="9"/>
      <c r="AH1381" s="17"/>
    </row>
    <row r="1382" spans="4:34" x14ac:dyDescent="0.25">
      <c r="D1382" s="9"/>
      <c r="E1382" s="9"/>
      <c r="F1382" s="9"/>
      <c r="G1382" s="9"/>
      <c r="H1382" s="605" t="s">
        <v>20</v>
      </c>
      <c r="I1382" s="606"/>
      <c r="J1382" s="605" t="s">
        <v>21</v>
      </c>
      <c r="K1382" s="606"/>
      <c r="L1382" s="605" t="s">
        <v>22</v>
      </c>
      <c r="M1382" s="606"/>
      <c r="N1382" s="605" t="s">
        <v>23</v>
      </c>
      <c r="O1382" s="606"/>
      <c r="P1382" s="605" t="s">
        <v>24</v>
      </c>
      <c r="Q1382" s="606"/>
      <c r="R1382" s="605" t="s">
        <v>25</v>
      </c>
      <c r="S1382" s="606"/>
      <c r="T1382" s="607" t="s">
        <v>26</v>
      </c>
      <c r="U1382" s="608"/>
      <c r="V1382" s="607"/>
      <c r="W1382" s="608"/>
      <c r="X1382" s="609" t="s">
        <v>27</v>
      </c>
      <c r="Y1382" s="610"/>
      <c r="Z1382" s="610"/>
      <c r="AA1382" s="610"/>
      <c r="AB1382" s="610"/>
      <c r="AC1382" s="610"/>
      <c r="AD1382" s="611"/>
      <c r="AE1382" s="16"/>
      <c r="AF1382" s="16"/>
      <c r="AH1382" s="17"/>
    </row>
    <row r="1383" spans="4:34" ht="15.75" x14ac:dyDescent="0.25">
      <c r="D1383" s="69"/>
      <c r="E1383" s="69"/>
      <c r="F1383" s="69"/>
      <c r="G1383" s="70"/>
      <c r="H1383" s="562"/>
      <c r="I1383" s="563"/>
      <c r="J1383" s="562"/>
      <c r="K1383" s="563"/>
      <c r="L1383" s="562"/>
      <c r="M1383" s="563"/>
      <c r="N1383" s="562" t="s">
        <v>61</v>
      </c>
      <c r="O1383" s="563"/>
      <c r="P1383" s="562" t="s">
        <v>43</v>
      </c>
      <c r="Q1383" s="563"/>
      <c r="R1383" s="562" t="s">
        <v>35</v>
      </c>
      <c r="S1383" s="563"/>
      <c r="T1383" s="562" t="s">
        <v>28</v>
      </c>
      <c r="U1383" s="563"/>
      <c r="V1383" s="562"/>
      <c r="W1383" s="563"/>
      <c r="X1383" s="580">
        <v>167754207.28999999</v>
      </c>
      <c r="Y1383" s="581"/>
      <c r="Z1383" s="581"/>
      <c r="AA1383" s="581"/>
      <c r="AB1383" s="581"/>
      <c r="AC1383" s="581"/>
      <c r="AD1383" s="582"/>
      <c r="AE1383" s="16"/>
      <c r="AF1383" s="36"/>
      <c r="AG1383" s="36"/>
      <c r="AH1383" s="36"/>
    </row>
    <row r="1384" spans="4:34" ht="15.75" x14ac:dyDescent="0.25">
      <c r="D1384" s="69"/>
      <c r="E1384" s="69"/>
      <c r="F1384" s="69"/>
      <c r="G1384" s="70"/>
      <c r="H1384" s="562"/>
      <c r="I1384" s="563"/>
      <c r="J1384" s="562"/>
      <c r="K1384" s="563"/>
      <c r="L1384" s="562"/>
      <c r="M1384" s="563"/>
      <c r="N1384" s="562"/>
      <c r="O1384" s="563"/>
      <c r="P1384" s="562"/>
      <c r="Q1384" s="563"/>
      <c r="R1384" s="562"/>
      <c r="S1384" s="563"/>
      <c r="T1384" s="562"/>
      <c r="U1384" s="563"/>
      <c r="V1384" s="562"/>
      <c r="W1384" s="563"/>
      <c r="X1384" s="580"/>
      <c r="Y1384" s="581"/>
      <c r="Z1384" s="581"/>
      <c r="AA1384" s="581"/>
      <c r="AB1384" s="581"/>
      <c r="AC1384" s="581"/>
      <c r="AD1384" s="582"/>
      <c r="AE1384" s="16"/>
      <c r="AF1384" s="36"/>
      <c r="AG1384" s="36"/>
      <c r="AH1384" s="36"/>
    </row>
    <row r="1385" spans="4:34" ht="15.75" x14ac:dyDescent="0.25">
      <c r="D1385" s="69"/>
      <c r="E1385" s="69"/>
      <c r="F1385" s="69"/>
      <c r="G1385" s="70"/>
      <c r="H1385" s="562"/>
      <c r="I1385" s="563"/>
      <c r="J1385" s="562"/>
      <c r="K1385" s="563"/>
      <c r="L1385" s="562"/>
      <c r="M1385" s="563"/>
      <c r="N1385" s="562"/>
      <c r="O1385" s="563"/>
      <c r="P1385" s="562"/>
      <c r="Q1385" s="563"/>
      <c r="R1385" s="562"/>
      <c r="S1385" s="563"/>
      <c r="T1385" s="562"/>
      <c r="U1385" s="563"/>
      <c r="V1385" s="562"/>
      <c r="W1385" s="563"/>
      <c r="X1385" s="580"/>
      <c r="Y1385" s="581"/>
      <c r="Z1385" s="581"/>
      <c r="AA1385" s="581"/>
      <c r="AB1385" s="581"/>
      <c r="AC1385" s="581"/>
      <c r="AD1385" s="582"/>
      <c r="AE1385" s="16"/>
      <c r="AF1385" s="16"/>
      <c r="AG1385" s="71"/>
      <c r="AH1385" s="68"/>
    </row>
    <row r="1386" spans="4:34" ht="15.75" x14ac:dyDescent="0.25">
      <c r="D1386" s="69"/>
      <c r="E1386" s="69"/>
      <c r="F1386" s="69"/>
      <c r="G1386" s="70"/>
      <c r="H1386" s="562"/>
      <c r="I1386" s="563"/>
      <c r="J1386" s="562"/>
      <c r="K1386" s="563"/>
      <c r="L1386" s="562"/>
      <c r="M1386" s="563"/>
      <c r="N1386" s="562"/>
      <c r="O1386" s="563"/>
      <c r="P1386" s="562"/>
      <c r="Q1386" s="563"/>
      <c r="R1386" s="562"/>
      <c r="S1386" s="563"/>
      <c r="T1386" s="562"/>
      <c r="U1386" s="563"/>
      <c r="V1386" s="562"/>
      <c r="W1386" s="563"/>
      <c r="X1386" s="580"/>
      <c r="Y1386" s="581"/>
      <c r="Z1386" s="581"/>
      <c r="AA1386" s="581"/>
      <c r="AB1386" s="581"/>
      <c r="AC1386" s="581"/>
      <c r="AD1386" s="582"/>
      <c r="AE1386" s="16"/>
      <c r="AF1386" s="16"/>
      <c r="AG1386" s="71"/>
      <c r="AH1386" s="68"/>
    </row>
    <row r="1387" spans="4:34" ht="15.75" x14ac:dyDescent="0.25">
      <c r="D1387" s="621"/>
      <c r="E1387" s="621"/>
      <c r="F1387" s="621"/>
      <c r="G1387" s="823"/>
      <c r="H1387" s="562"/>
      <c r="I1387" s="563"/>
      <c r="J1387" s="562"/>
      <c r="K1387" s="563"/>
      <c r="L1387" s="562"/>
      <c r="M1387" s="563"/>
      <c r="N1387" s="562"/>
      <c r="O1387" s="563"/>
      <c r="P1387" s="562"/>
      <c r="Q1387" s="563"/>
      <c r="R1387" s="562"/>
      <c r="S1387" s="563"/>
      <c r="T1387" s="562"/>
      <c r="U1387" s="563"/>
      <c r="V1387" s="562"/>
      <c r="W1387" s="563"/>
      <c r="X1387" s="580"/>
      <c r="Y1387" s="581"/>
      <c r="Z1387" s="581"/>
      <c r="AA1387" s="581"/>
      <c r="AB1387" s="581"/>
      <c r="AC1387" s="581"/>
      <c r="AD1387" s="582"/>
      <c r="AE1387" s="16"/>
      <c r="AF1387" s="16"/>
      <c r="AG1387" s="71"/>
      <c r="AH1387" s="68"/>
    </row>
    <row r="1388" spans="4:34" ht="15.75" x14ac:dyDescent="0.25">
      <c r="D1388" s="621"/>
      <c r="E1388" s="621"/>
      <c r="F1388" s="621"/>
      <c r="G1388" s="823"/>
      <c r="H1388" s="562"/>
      <c r="I1388" s="563"/>
      <c r="J1388" s="562"/>
      <c r="K1388" s="563"/>
      <c r="L1388" s="562"/>
      <c r="M1388" s="563"/>
      <c r="N1388" s="562"/>
      <c r="O1388" s="563"/>
      <c r="P1388" s="562"/>
      <c r="Q1388" s="563"/>
      <c r="R1388" s="562"/>
      <c r="S1388" s="563"/>
      <c r="T1388" s="562"/>
      <c r="U1388" s="563"/>
      <c r="V1388" s="562"/>
      <c r="W1388" s="563"/>
      <c r="X1388" s="580"/>
      <c r="Y1388" s="581"/>
      <c r="Z1388" s="581"/>
      <c r="AA1388" s="581"/>
      <c r="AB1388" s="581"/>
      <c r="AC1388" s="581"/>
      <c r="AD1388" s="582"/>
      <c r="AE1388" s="16"/>
      <c r="AF1388" s="16"/>
      <c r="AG1388" s="71"/>
      <c r="AH1388" s="68"/>
    </row>
    <row r="1389" spans="4:34" ht="15.75" x14ac:dyDescent="0.25">
      <c r="D1389" s="621"/>
      <c r="E1389" s="621"/>
      <c r="F1389" s="621"/>
      <c r="G1389" s="823"/>
      <c r="H1389" s="529"/>
      <c r="I1389" s="530"/>
      <c r="J1389" s="529"/>
      <c r="K1389" s="530"/>
      <c r="L1389" s="529"/>
      <c r="M1389" s="530"/>
      <c r="N1389" s="562"/>
      <c r="O1389" s="563"/>
      <c r="P1389" s="562"/>
      <c r="Q1389" s="563"/>
      <c r="R1389" s="562"/>
      <c r="S1389" s="563"/>
      <c r="T1389" s="562"/>
      <c r="U1389" s="563"/>
      <c r="V1389" s="562"/>
      <c r="W1389" s="563"/>
      <c r="X1389" s="580"/>
      <c r="Y1389" s="581"/>
      <c r="Z1389" s="581"/>
      <c r="AA1389" s="581"/>
      <c r="AB1389" s="581"/>
      <c r="AC1389" s="581"/>
      <c r="AD1389" s="582"/>
      <c r="AE1389" s="16"/>
      <c r="AF1389" s="16"/>
      <c r="AG1389" s="71"/>
      <c r="AH1389" s="68"/>
    </row>
    <row r="1390" spans="4:34" ht="15" customHeight="1" x14ac:dyDescent="0.25">
      <c r="D1390" s="9"/>
      <c r="E1390" s="9"/>
      <c r="F1390" s="9"/>
      <c r="G1390" s="9"/>
      <c r="H1390" s="562"/>
      <c r="I1390" s="563"/>
      <c r="J1390" s="562"/>
      <c r="K1390" s="563"/>
      <c r="L1390" s="562"/>
      <c r="M1390" s="563"/>
      <c r="N1390" s="562"/>
      <c r="O1390" s="563"/>
      <c r="P1390" s="562"/>
      <c r="Q1390" s="563"/>
      <c r="R1390" s="562"/>
      <c r="S1390" s="563"/>
      <c r="T1390" s="562"/>
      <c r="U1390" s="563"/>
      <c r="V1390" s="562"/>
      <c r="W1390" s="563"/>
      <c r="X1390" s="580"/>
      <c r="Y1390" s="581"/>
      <c r="Z1390" s="581"/>
      <c r="AA1390" s="581"/>
      <c r="AB1390" s="581"/>
      <c r="AC1390" s="581"/>
      <c r="AD1390" s="582"/>
      <c r="AE1390" s="16"/>
      <c r="AF1390" s="16"/>
      <c r="AG1390" s="71"/>
      <c r="AH1390" s="68"/>
    </row>
    <row r="1391" spans="4:34" ht="15.75" x14ac:dyDescent="0.25">
      <c r="D1391" s="9"/>
      <c r="E1391" s="9"/>
      <c r="F1391" s="9"/>
      <c r="G1391" s="9"/>
      <c r="H1391" s="562"/>
      <c r="I1391" s="563"/>
      <c r="J1391" s="562"/>
      <c r="K1391" s="563"/>
      <c r="L1391" s="529"/>
      <c r="M1391" s="650"/>
      <c r="N1391" s="562"/>
      <c r="O1391" s="563"/>
      <c r="P1391" s="562"/>
      <c r="Q1391" s="563"/>
      <c r="R1391" s="562"/>
      <c r="S1391" s="563"/>
      <c r="T1391" s="562"/>
      <c r="U1391" s="563"/>
      <c r="V1391" s="562"/>
      <c r="W1391" s="563"/>
      <c r="X1391" s="580"/>
      <c r="Y1391" s="581"/>
      <c r="Z1391" s="581"/>
      <c r="AA1391" s="581"/>
      <c r="AB1391" s="581"/>
      <c r="AC1391" s="581"/>
      <c r="AD1391" s="582"/>
      <c r="AE1391" s="16"/>
      <c r="AF1391" s="16"/>
      <c r="AG1391" s="71"/>
      <c r="AH1391" s="68"/>
    </row>
    <row r="1392" spans="4:34" ht="15.75" x14ac:dyDescent="0.25">
      <c r="D1392" s="9"/>
      <c r="E1392" s="9"/>
      <c r="F1392" s="9"/>
      <c r="G1392" s="9"/>
      <c r="H1392" s="529"/>
      <c r="I1392" s="530"/>
      <c r="J1392" s="529"/>
      <c r="K1392" s="530"/>
      <c r="L1392" s="529"/>
      <c r="M1392" s="650"/>
      <c r="N1392" s="562"/>
      <c r="O1392" s="563"/>
      <c r="P1392" s="765"/>
      <c r="Q1392" s="766"/>
      <c r="R1392" s="765"/>
      <c r="S1392" s="766"/>
      <c r="T1392" s="765"/>
      <c r="U1392" s="766"/>
      <c r="V1392" s="562"/>
      <c r="W1392" s="563"/>
      <c r="X1392" s="580"/>
      <c r="Y1392" s="581"/>
      <c r="Z1392" s="581"/>
      <c r="AA1392" s="581"/>
      <c r="AB1392" s="581"/>
      <c r="AC1392" s="581"/>
      <c r="AD1392" s="582"/>
      <c r="AE1392" s="16"/>
      <c r="AF1392" s="16"/>
      <c r="AG1392" s="71"/>
      <c r="AH1392" s="68"/>
    </row>
    <row r="1393" spans="4:34" ht="15.75" x14ac:dyDescent="0.25">
      <c r="D1393" s="9"/>
      <c r="E1393" s="9"/>
      <c r="F1393" s="9"/>
      <c r="G1393" s="9"/>
      <c r="H1393" s="153"/>
      <c r="I1393" s="154"/>
      <c r="J1393" s="153"/>
      <c r="K1393" s="154"/>
      <c r="L1393" s="153"/>
      <c r="M1393" s="162"/>
      <c r="N1393" s="562"/>
      <c r="O1393" s="563"/>
      <c r="P1393" s="765"/>
      <c r="Q1393" s="766"/>
      <c r="R1393" s="765"/>
      <c r="S1393" s="766"/>
      <c r="T1393" s="765"/>
      <c r="U1393" s="766"/>
      <c r="V1393" s="151"/>
      <c r="W1393" s="152"/>
      <c r="X1393" s="580"/>
      <c r="Y1393" s="581"/>
      <c r="Z1393" s="581"/>
      <c r="AA1393" s="581"/>
      <c r="AB1393" s="581"/>
      <c r="AC1393" s="581"/>
      <c r="AD1393" s="582"/>
      <c r="AE1393" s="16"/>
      <c r="AF1393" s="16"/>
      <c r="AG1393" s="71"/>
      <c r="AH1393" s="68"/>
    </row>
    <row r="1394" spans="4:34" ht="15.75" x14ac:dyDescent="0.25">
      <c r="D1394" s="9"/>
      <c r="E1394" s="9"/>
      <c r="F1394" s="9"/>
      <c r="G1394" s="9"/>
      <c r="H1394" s="529"/>
      <c r="I1394" s="530"/>
      <c r="J1394" s="529"/>
      <c r="K1394" s="530"/>
      <c r="L1394" s="529"/>
      <c r="M1394" s="530"/>
      <c r="N1394" s="562"/>
      <c r="O1394" s="767"/>
      <c r="P1394" s="768"/>
      <c r="Q1394" s="769"/>
      <c r="R1394" s="768"/>
      <c r="S1394" s="769"/>
      <c r="T1394" s="768"/>
      <c r="U1394" s="769"/>
      <c r="V1394" s="151"/>
      <c r="W1394" s="152"/>
      <c r="X1394" s="812"/>
      <c r="Y1394" s="673"/>
      <c r="Z1394" s="673"/>
      <c r="AA1394" s="673"/>
      <c r="AB1394" s="673"/>
      <c r="AC1394" s="673"/>
      <c r="AD1394" s="813"/>
      <c r="AE1394" s="16"/>
      <c r="AF1394" s="16"/>
      <c r="AG1394" s="71"/>
      <c r="AH1394" s="68"/>
    </row>
    <row r="1395" spans="4:34" ht="15.75" x14ac:dyDescent="0.25">
      <c r="D1395" s="9"/>
      <c r="E1395" s="9"/>
      <c r="F1395" s="9"/>
      <c r="G1395" s="9"/>
      <c r="H1395" s="529"/>
      <c r="I1395" s="530"/>
      <c r="J1395" s="529"/>
      <c r="K1395" s="530"/>
      <c r="L1395" s="529"/>
      <c r="M1395" s="530"/>
      <c r="N1395" s="562"/>
      <c r="O1395" s="767"/>
      <c r="P1395" s="768"/>
      <c r="Q1395" s="769"/>
      <c r="R1395" s="768"/>
      <c r="S1395" s="769"/>
      <c r="T1395" s="768"/>
      <c r="U1395" s="769"/>
      <c r="V1395" s="151"/>
      <c r="W1395" s="152"/>
      <c r="X1395" s="812"/>
      <c r="Y1395" s="673"/>
      <c r="Z1395" s="673"/>
      <c r="AA1395" s="673"/>
      <c r="AB1395" s="673"/>
      <c r="AC1395" s="673"/>
      <c r="AD1395" s="813"/>
      <c r="AE1395" s="16"/>
      <c r="AF1395" s="16"/>
      <c r="AG1395" s="71"/>
      <c r="AH1395" s="68"/>
    </row>
    <row r="1396" spans="4:34" ht="15.75" x14ac:dyDescent="0.25">
      <c r="D1396" s="9"/>
      <c r="E1396" s="9"/>
      <c r="F1396" s="9"/>
      <c r="G1396" s="9"/>
      <c r="H1396" s="529"/>
      <c r="I1396" s="530"/>
      <c r="J1396" s="529"/>
      <c r="K1396" s="530"/>
      <c r="L1396" s="529"/>
      <c r="M1396" s="530"/>
      <c r="N1396" s="562"/>
      <c r="O1396" s="767"/>
      <c r="P1396" s="768"/>
      <c r="Q1396" s="769"/>
      <c r="R1396" s="768"/>
      <c r="S1396" s="769"/>
      <c r="T1396" s="768"/>
      <c r="U1396" s="769"/>
      <c r="V1396" s="151"/>
      <c r="W1396" s="152"/>
      <c r="X1396" s="812"/>
      <c r="Y1396" s="673"/>
      <c r="Z1396" s="673"/>
      <c r="AA1396" s="673"/>
      <c r="AB1396" s="673"/>
      <c r="AC1396" s="673"/>
      <c r="AD1396" s="813"/>
      <c r="AE1396" s="16"/>
      <c r="AF1396" s="16"/>
      <c r="AH1396" s="17"/>
    </row>
    <row r="1397" spans="4:34" ht="16.5" thickBot="1" x14ac:dyDescent="0.3">
      <c r="D1397" s="9"/>
      <c r="E1397" s="9"/>
      <c r="F1397" s="9"/>
      <c r="G1397" s="9"/>
      <c r="H1397" s="685"/>
      <c r="I1397" s="686"/>
      <c r="J1397" s="685"/>
      <c r="K1397" s="686"/>
      <c r="L1397" s="685"/>
      <c r="M1397" s="686"/>
      <c r="N1397" s="685"/>
      <c r="O1397" s="686"/>
      <c r="P1397" s="685"/>
      <c r="Q1397" s="686"/>
      <c r="R1397" s="685"/>
      <c r="S1397" s="686"/>
      <c r="T1397" s="687" t="s">
        <v>29</v>
      </c>
      <c r="U1397" s="688"/>
      <c r="V1397" s="688"/>
      <c r="W1397" s="814"/>
      <c r="X1397" s="815">
        <f>SUM(X1383:AD1396)</f>
        <v>167754207.28999999</v>
      </c>
      <c r="Y1397" s="816"/>
      <c r="Z1397" s="816"/>
      <c r="AA1397" s="816"/>
      <c r="AB1397" s="816"/>
      <c r="AC1397" s="816"/>
      <c r="AD1397" s="817"/>
      <c r="AE1397" s="9"/>
      <c r="AF1397" s="818"/>
      <c r="AG1397" s="818"/>
      <c r="AH1397" s="818"/>
    </row>
    <row r="1398" spans="4:34" ht="16.5" thickBot="1" x14ac:dyDescent="0.3">
      <c r="D1398" s="164"/>
      <c r="E1398" s="9"/>
      <c r="F1398" s="9"/>
      <c r="G1398" s="9"/>
      <c r="H1398" s="9"/>
      <c r="I1398" s="799"/>
      <c r="J1398" s="799"/>
      <c r="K1398" s="799"/>
      <c r="L1398" s="799"/>
      <c r="M1398" s="799"/>
      <c r="N1398" s="799"/>
      <c r="O1398" s="799"/>
      <c r="P1398" s="799"/>
      <c r="Q1398" s="799"/>
      <c r="R1398" s="799"/>
      <c r="S1398" s="799"/>
      <c r="T1398" s="799"/>
      <c r="U1398" s="799"/>
      <c r="V1398" s="799"/>
      <c r="W1398" s="799"/>
      <c r="X1398" s="799"/>
      <c r="Y1398" s="819"/>
      <c r="Z1398" s="819"/>
      <c r="AA1398" s="819"/>
      <c r="AB1398" s="819"/>
      <c r="AC1398" s="819"/>
      <c r="AD1398" s="819"/>
      <c r="AE1398" s="819"/>
      <c r="AF1398" s="16"/>
      <c r="AG1398" s="16"/>
      <c r="AH1398" s="17"/>
    </row>
    <row r="1399" spans="4:34" ht="16.5" thickBot="1" x14ac:dyDescent="0.3">
      <c r="D1399" s="164"/>
      <c r="E1399" s="9"/>
      <c r="F1399" s="9"/>
      <c r="G1399" s="9"/>
      <c r="H1399" s="689" t="s">
        <v>30</v>
      </c>
      <c r="I1399" s="690"/>
      <c r="J1399" s="690"/>
      <c r="K1399" s="690"/>
      <c r="L1399" s="690"/>
      <c r="M1399" s="690"/>
      <c r="N1399" s="690"/>
      <c r="O1399" s="690"/>
      <c r="P1399" s="690"/>
      <c r="Q1399" s="690"/>
      <c r="R1399" s="690"/>
      <c r="S1399" s="691"/>
      <c r="T1399" s="43"/>
      <c r="U1399" s="544" t="s">
        <v>31</v>
      </c>
      <c r="V1399" s="545"/>
      <c r="W1399" s="545"/>
      <c r="X1399" s="545"/>
      <c r="Y1399" s="545"/>
      <c r="Z1399" s="545"/>
      <c r="AA1399" s="545"/>
      <c r="AB1399" s="545"/>
      <c r="AC1399" s="545"/>
      <c r="AD1399" s="545"/>
      <c r="AE1399" s="545"/>
      <c r="AF1399" s="546"/>
      <c r="AG1399" s="16"/>
    </row>
    <row r="1400" spans="4:34" x14ac:dyDescent="0.25">
      <c r="D1400" s="164"/>
      <c r="E1400" s="9"/>
      <c r="F1400" s="9"/>
      <c r="G1400" s="9"/>
      <c r="H1400" s="547"/>
      <c r="I1400" s="548"/>
      <c r="J1400" s="548"/>
      <c r="K1400" s="548"/>
      <c r="L1400" s="548"/>
      <c r="M1400" s="548"/>
      <c r="N1400" s="548"/>
      <c r="O1400" s="548"/>
      <c r="P1400" s="548"/>
      <c r="Q1400" s="548"/>
      <c r="R1400" s="548"/>
      <c r="S1400" s="549"/>
      <c r="T1400" s="9"/>
      <c r="U1400" s="795"/>
      <c r="V1400" s="796"/>
      <c r="W1400" s="796"/>
      <c r="X1400" s="796"/>
      <c r="Y1400" s="796"/>
      <c r="Z1400" s="796"/>
      <c r="AA1400" s="796"/>
      <c r="AB1400" s="796"/>
      <c r="AC1400" s="796"/>
      <c r="AD1400" s="796"/>
      <c r="AE1400" s="796"/>
      <c r="AF1400" s="797"/>
      <c r="AG1400" s="16"/>
    </row>
    <row r="1401" spans="4:34" x14ac:dyDescent="0.25">
      <c r="D1401" s="164"/>
      <c r="E1401" s="9"/>
      <c r="F1401" s="9"/>
      <c r="G1401" s="9"/>
      <c r="H1401" s="550"/>
      <c r="I1401" s="551"/>
      <c r="J1401" s="551"/>
      <c r="K1401" s="551"/>
      <c r="L1401" s="551"/>
      <c r="M1401" s="551"/>
      <c r="N1401" s="551"/>
      <c r="O1401" s="551"/>
      <c r="P1401" s="551"/>
      <c r="Q1401" s="551"/>
      <c r="R1401" s="551"/>
      <c r="S1401" s="552"/>
      <c r="T1401" s="9"/>
      <c r="U1401" s="798"/>
      <c r="V1401" s="799"/>
      <c r="W1401" s="799"/>
      <c r="X1401" s="799"/>
      <c r="Y1401" s="799"/>
      <c r="Z1401" s="799"/>
      <c r="AA1401" s="799"/>
      <c r="AB1401" s="799"/>
      <c r="AC1401" s="799"/>
      <c r="AD1401" s="799"/>
      <c r="AE1401" s="799"/>
      <c r="AF1401" s="800"/>
      <c r="AG1401" s="16"/>
    </row>
    <row r="1402" spans="4:34" ht="15.75" thickBot="1" x14ac:dyDescent="0.3">
      <c r="D1402" s="164"/>
      <c r="E1402" s="9"/>
      <c r="F1402" s="9"/>
      <c r="G1402" s="9"/>
      <c r="H1402" s="553"/>
      <c r="I1402" s="554"/>
      <c r="J1402" s="554"/>
      <c r="K1402" s="554"/>
      <c r="L1402" s="554"/>
      <c r="M1402" s="554"/>
      <c r="N1402" s="554"/>
      <c r="O1402" s="554"/>
      <c r="P1402" s="554"/>
      <c r="Q1402" s="554"/>
      <c r="R1402" s="554"/>
      <c r="S1402" s="555"/>
      <c r="T1402" s="9"/>
      <c r="U1402" s="801"/>
      <c r="V1402" s="802"/>
      <c r="W1402" s="802"/>
      <c r="X1402" s="802"/>
      <c r="Y1402" s="802"/>
      <c r="Z1402" s="802"/>
      <c r="AA1402" s="802"/>
      <c r="AB1402" s="802"/>
      <c r="AC1402" s="802"/>
      <c r="AD1402" s="802"/>
      <c r="AE1402" s="802"/>
      <c r="AF1402" s="803"/>
      <c r="AG1402" s="16"/>
    </row>
    <row r="1403" spans="4:34" ht="16.5" thickBot="1" x14ac:dyDescent="0.3">
      <c r="D1403" s="164"/>
      <c r="E1403" s="9"/>
      <c r="F1403" s="9"/>
      <c r="G1403" s="9"/>
      <c r="H1403" s="517" t="s">
        <v>32</v>
      </c>
      <c r="I1403" s="518"/>
      <c r="J1403" s="518"/>
      <c r="K1403" s="804">
        <v>44183</v>
      </c>
      <c r="L1403" s="805"/>
      <c r="M1403" s="805"/>
      <c r="N1403" s="805"/>
      <c r="O1403" s="805"/>
      <c r="P1403" s="805"/>
      <c r="Q1403" s="805"/>
      <c r="R1403" s="805"/>
      <c r="S1403" s="806"/>
      <c r="T1403" s="9"/>
      <c r="U1403" s="807" t="s">
        <v>32</v>
      </c>
      <c r="V1403" s="808"/>
      <c r="W1403" s="808"/>
      <c r="X1403" s="809"/>
      <c r="Y1403" s="810"/>
      <c r="Z1403" s="810"/>
      <c r="AA1403" s="810"/>
      <c r="AB1403" s="810"/>
      <c r="AC1403" s="810"/>
      <c r="AD1403" s="810"/>
      <c r="AE1403" s="810"/>
      <c r="AF1403" s="811"/>
      <c r="AG1403" s="16"/>
    </row>
    <row r="1404" spans="4:34" ht="15.75" thickBot="1" x14ac:dyDescent="0.3">
      <c r="D1404" s="164"/>
      <c r="E1404" s="9"/>
      <c r="F1404" s="9"/>
      <c r="G1404" s="9"/>
      <c r="H1404" s="523" t="s">
        <v>33</v>
      </c>
      <c r="I1404" s="524"/>
      <c r="J1404" s="524"/>
      <c r="K1404" s="524"/>
      <c r="L1404" s="524"/>
      <c r="M1404" s="524"/>
      <c r="N1404" s="524"/>
      <c r="O1404" s="524"/>
      <c r="P1404" s="524"/>
      <c r="Q1404" s="524"/>
      <c r="R1404" s="524"/>
      <c r="S1404" s="525"/>
      <c r="T1404" s="22"/>
      <c r="U1404" s="523" t="s">
        <v>34</v>
      </c>
      <c r="V1404" s="524"/>
      <c r="W1404" s="524"/>
      <c r="X1404" s="524"/>
      <c r="Y1404" s="524"/>
      <c r="Z1404" s="524"/>
      <c r="AA1404" s="524"/>
      <c r="AB1404" s="524"/>
      <c r="AC1404" s="524"/>
      <c r="AD1404" s="524"/>
      <c r="AE1404" s="524"/>
      <c r="AF1404" s="525"/>
      <c r="AG1404" s="16"/>
    </row>
    <row r="1405" spans="4:34" x14ac:dyDescent="0.25">
      <c r="D1405" s="164"/>
      <c r="E1405" s="9"/>
      <c r="F1405" s="9"/>
      <c r="G1405" s="9"/>
      <c r="H1405" s="547"/>
      <c r="I1405" s="548"/>
      <c r="J1405" s="548"/>
      <c r="K1405" s="548"/>
      <c r="L1405" s="548"/>
      <c r="M1405" s="548"/>
      <c r="N1405" s="548"/>
      <c r="O1405" s="548"/>
      <c r="P1405" s="548"/>
      <c r="Q1405" s="548"/>
      <c r="R1405" s="548"/>
      <c r="S1405" s="549"/>
      <c r="T1405" s="149"/>
      <c r="U1405" s="547"/>
      <c r="V1405" s="548"/>
      <c r="W1405" s="548"/>
      <c r="X1405" s="548"/>
      <c r="Y1405" s="548"/>
      <c r="Z1405" s="548"/>
      <c r="AA1405" s="548"/>
      <c r="AB1405" s="548"/>
      <c r="AC1405" s="548"/>
      <c r="AD1405" s="548"/>
      <c r="AE1405" s="548"/>
      <c r="AF1405" s="549"/>
      <c r="AG1405" s="16"/>
    </row>
    <row r="1406" spans="4:34" x14ac:dyDescent="0.25">
      <c r="D1406" s="164"/>
      <c r="E1406" s="164"/>
      <c r="F1406" s="164"/>
      <c r="G1406" s="164"/>
      <c r="H1406" s="550"/>
      <c r="I1406" s="551"/>
      <c r="J1406" s="551"/>
      <c r="K1406" s="551"/>
      <c r="L1406" s="551"/>
      <c r="M1406" s="551"/>
      <c r="N1406" s="551"/>
      <c r="O1406" s="551"/>
      <c r="P1406" s="551"/>
      <c r="Q1406" s="551"/>
      <c r="R1406" s="551"/>
      <c r="S1406" s="552"/>
      <c r="T1406" s="149"/>
      <c r="U1406" s="550"/>
      <c r="V1406" s="551"/>
      <c r="W1406" s="551"/>
      <c r="X1406" s="551"/>
      <c r="Y1406" s="551"/>
      <c r="Z1406" s="551"/>
      <c r="AA1406" s="551"/>
      <c r="AB1406" s="551"/>
      <c r="AC1406" s="551"/>
      <c r="AD1406" s="551"/>
      <c r="AE1406" s="551"/>
      <c r="AF1406" s="552"/>
      <c r="AG1406" s="15"/>
    </row>
    <row r="1407" spans="4:34" ht="15.75" thickBot="1" x14ac:dyDescent="0.3">
      <c r="D1407" s="44"/>
      <c r="E1407" s="164"/>
      <c r="F1407" s="164"/>
      <c r="G1407" s="164"/>
      <c r="H1407" s="553"/>
      <c r="I1407" s="554"/>
      <c r="J1407" s="554"/>
      <c r="K1407" s="554"/>
      <c r="L1407" s="554"/>
      <c r="M1407" s="554"/>
      <c r="N1407" s="554"/>
      <c r="O1407" s="554"/>
      <c r="P1407" s="554"/>
      <c r="Q1407" s="554"/>
      <c r="R1407" s="554"/>
      <c r="S1407" s="555"/>
      <c r="T1407" s="149"/>
      <c r="U1407" s="553"/>
      <c r="V1407" s="554"/>
      <c r="W1407" s="554"/>
      <c r="X1407" s="554"/>
      <c r="Y1407" s="554"/>
      <c r="Z1407" s="554"/>
      <c r="AA1407" s="554"/>
      <c r="AB1407" s="554"/>
      <c r="AC1407" s="554"/>
      <c r="AD1407" s="554"/>
      <c r="AE1407" s="554"/>
      <c r="AF1407" s="555"/>
      <c r="AG1407" s="15"/>
    </row>
    <row r="1408" spans="4:34" ht="15.75" thickBot="1" x14ac:dyDescent="0.3">
      <c r="D1408" s="155"/>
      <c r="E1408" s="164"/>
      <c r="F1408" s="164"/>
      <c r="G1408" s="164"/>
      <c r="H1408" s="517" t="s">
        <v>32</v>
      </c>
      <c r="I1408" s="518"/>
      <c r="J1408" s="576"/>
      <c r="K1408" s="27"/>
      <c r="L1408" s="28"/>
      <c r="M1408" s="28"/>
      <c r="N1408" s="28"/>
      <c r="O1408" s="28"/>
      <c r="P1408" s="28"/>
      <c r="Q1408" s="28"/>
      <c r="R1408" s="28"/>
      <c r="S1408" s="45"/>
      <c r="T1408" s="149"/>
      <c r="U1408" s="517" t="s">
        <v>32</v>
      </c>
      <c r="V1408" s="518"/>
      <c r="W1408" s="576"/>
      <c r="X1408" s="27"/>
      <c r="Y1408" s="28"/>
      <c r="Z1408" s="28"/>
      <c r="AA1408" s="28"/>
      <c r="AB1408" s="28"/>
      <c r="AC1408" s="28"/>
      <c r="AD1408" s="28"/>
      <c r="AE1408" s="28"/>
      <c r="AF1408" s="45"/>
      <c r="AG1408" s="15"/>
    </row>
    <row r="1409" spans="4:34" ht="15.75" x14ac:dyDescent="0.25">
      <c r="D1409" s="8"/>
      <c r="E1409" s="9"/>
      <c r="F1409" s="9"/>
      <c r="G1409" s="9"/>
      <c r="H1409" s="9"/>
      <c r="I1409" s="799"/>
      <c r="J1409" s="799"/>
      <c r="K1409" s="799"/>
      <c r="L1409" s="799"/>
      <c r="M1409" s="799"/>
      <c r="N1409" s="799"/>
      <c r="O1409" s="799"/>
      <c r="P1409" s="799"/>
      <c r="Q1409" s="799"/>
      <c r="R1409" s="799"/>
      <c r="S1409" s="799"/>
      <c r="T1409" s="799"/>
      <c r="U1409" s="799"/>
      <c r="V1409" s="799"/>
      <c r="W1409" s="799"/>
      <c r="X1409" s="799"/>
      <c r="Y1409" s="819"/>
      <c r="Z1409" s="819"/>
      <c r="AA1409" s="819"/>
      <c r="AB1409" s="819"/>
      <c r="AC1409" s="819"/>
      <c r="AD1409" s="819"/>
      <c r="AE1409" s="819"/>
      <c r="AF1409" s="16"/>
      <c r="AG1409" s="16"/>
      <c r="AH1409" s="17"/>
    </row>
    <row r="1410" spans="4:34" x14ac:dyDescent="0.25">
      <c r="D1410" s="820" t="s">
        <v>36</v>
      </c>
      <c r="E1410" s="820"/>
      <c r="F1410" s="820"/>
      <c r="G1410" s="820"/>
      <c r="H1410" s="820"/>
      <c r="I1410" s="820"/>
      <c r="J1410" s="820"/>
      <c r="K1410" s="820"/>
      <c r="L1410" s="820"/>
      <c r="M1410" s="820"/>
      <c r="N1410" s="44"/>
      <c r="O1410" s="44"/>
      <c r="P1410" s="44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68"/>
    </row>
    <row r="1411" spans="4:34" ht="15" customHeight="1" x14ac:dyDescent="0.25">
      <c r="D1411" s="620" t="s">
        <v>0</v>
      </c>
      <c r="E1411" s="620"/>
      <c r="F1411" s="620"/>
      <c r="G1411" s="620"/>
      <c r="H1411" s="620"/>
      <c r="I1411" s="620"/>
      <c r="J1411" s="620"/>
      <c r="K1411" s="620"/>
      <c r="L1411" s="620"/>
      <c r="M1411" s="620"/>
      <c r="N1411" s="29"/>
      <c r="O1411" s="10"/>
      <c r="P1411" s="156"/>
      <c r="Q1411" s="156"/>
      <c r="R1411" s="156"/>
      <c r="S1411" s="156"/>
      <c r="T1411" s="156"/>
      <c r="U1411" s="156"/>
      <c r="V1411" s="156"/>
      <c r="W1411" s="9"/>
      <c r="X1411" s="9"/>
      <c r="Y1411" s="164"/>
      <c r="Z1411" s="9"/>
      <c r="AA1411" s="9"/>
      <c r="AB1411" s="9"/>
      <c r="AC1411" s="9"/>
      <c r="AD1411" s="9"/>
      <c r="AE1411" s="9"/>
      <c r="AF1411" s="9"/>
      <c r="AH1411" s="17"/>
    </row>
    <row r="1412" spans="4:34" ht="15" customHeight="1" x14ac:dyDescent="0.25">
      <c r="D1412" s="620" t="s">
        <v>1</v>
      </c>
      <c r="E1412" s="620"/>
      <c r="F1412" s="620"/>
      <c r="G1412" s="620"/>
      <c r="H1412" s="620"/>
      <c r="I1412" s="620"/>
      <c r="J1412" s="620"/>
      <c r="K1412" s="620"/>
      <c r="L1412" s="620"/>
      <c r="M1412" s="620"/>
      <c r="N1412" s="29"/>
      <c r="O1412" s="10"/>
      <c r="P1412" s="11"/>
      <c r="Q1412" s="11"/>
      <c r="R1412" s="164"/>
      <c r="S1412" s="149"/>
      <c r="T1412" s="149"/>
      <c r="U1412" s="149"/>
      <c r="V1412" s="583" t="s">
        <v>2</v>
      </c>
      <c r="W1412" s="583"/>
      <c r="X1412" s="583"/>
      <c r="Y1412" s="12" t="s">
        <v>37</v>
      </c>
      <c r="Z1412" s="161" t="s">
        <v>46</v>
      </c>
      <c r="AA1412" s="621" t="s">
        <v>158</v>
      </c>
      <c r="AB1412" s="621"/>
      <c r="AC1412" s="621"/>
      <c r="AD1412" s="161" t="s">
        <v>3</v>
      </c>
      <c r="AE1412" s="622" t="s">
        <v>82</v>
      </c>
      <c r="AF1412" s="622"/>
      <c r="AH1412" s="17"/>
    </row>
    <row r="1413" spans="4:34" ht="15.75" customHeight="1" x14ac:dyDescent="0.25">
      <c r="D1413" s="620" t="s">
        <v>4</v>
      </c>
      <c r="E1413" s="620"/>
      <c r="F1413" s="620"/>
      <c r="G1413" s="620"/>
      <c r="H1413" s="620"/>
      <c r="I1413" s="620"/>
      <c r="J1413" s="620"/>
      <c r="K1413" s="620"/>
      <c r="L1413" s="620"/>
      <c r="M1413" s="620"/>
      <c r="N1413" s="29"/>
      <c r="O1413" s="10"/>
      <c r="P1413" s="156"/>
      <c r="Q1413" s="161"/>
      <c r="R1413" s="161"/>
      <c r="S1413" s="161"/>
      <c r="T1413" s="161"/>
      <c r="U1413" s="161"/>
      <c r="V1413" s="161"/>
      <c r="W1413" s="161"/>
      <c r="X1413" s="161"/>
      <c r="Y1413" s="149"/>
      <c r="Z1413" s="161"/>
      <c r="AA1413" s="9"/>
      <c r="AB1413" s="9"/>
      <c r="AC1413" s="9"/>
      <c r="AD1413" s="9"/>
      <c r="AE1413" s="9"/>
      <c r="AF1413" s="9"/>
      <c r="AH1413" s="17"/>
    </row>
    <row r="1414" spans="4:34" ht="15.75" x14ac:dyDescent="0.25">
      <c r="D1414" s="623" t="s">
        <v>5</v>
      </c>
      <c r="E1414" s="623"/>
      <c r="F1414" s="623"/>
      <c r="G1414" s="623"/>
      <c r="H1414" s="623"/>
      <c r="I1414" s="623"/>
      <c r="J1414" s="623"/>
      <c r="K1414" s="623"/>
      <c r="L1414" s="623"/>
      <c r="M1414" s="623"/>
      <c r="N1414" s="623"/>
      <c r="O1414" s="10"/>
      <c r="P1414" s="156"/>
      <c r="Q1414" s="156"/>
      <c r="R1414" s="156"/>
      <c r="S1414" s="156"/>
      <c r="T1414" s="156"/>
      <c r="U1414" s="156"/>
      <c r="V1414" s="156"/>
      <c r="W1414" s="9"/>
      <c r="X1414" s="9"/>
      <c r="Y1414" s="164"/>
      <c r="Z1414" s="9"/>
      <c r="AA1414" s="9"/>
      <c r="AB1414" s="9"/>
      <c r="AC1414" s="9"/>
      <c r="AD1414" s="9"/>
      <c r="AE1414" s="9"/>
      <c r="AF1414" s="9"/>
      <c r="AH1414" s="17"/>
    </row>
    <row r="1415" spans="4:34" ht="18" x14ac:dyDescent="0.25">
      <c r="D1415" s="633"/>
      <c r="E1415" s="633"/>
      <c r="F1415" s="633"/>
      <c r="G1415" s="633"/>
      <c r="H1415" s="633"/>
      <c r="I1415" s="633"/>
      <c r="J1415" s="633"/>
      <c r="K1415" s="633"/>
      <c r="L1415" s="633"/>
      <c r="M1415" s="633"/>
      <c r="N1415" s="633"/>
      <c r="O1415" s="624" t="s">
        <v>6</v>
      </c>
      <c r="P1415" s="624"/>
      <c r="Q1415" s="624"/>
      <c r="R1415" s="624"/>
      <c r="S1415" s="624"/>
      <c r="T1415" s="624"/>
      <c r="U1415" s="624"/>
      <c r="V1415" s="624"/>
      <c r="W1415" s="624"/>
      <c r="X1415" s="624"/>
      <c r="Y1415" s="625" t="s">
        <v>209</v>
      </c>
      <c r="Z1415" s="625"/>
      <c r="AA1415" s="625"/>
      <c r="AB1415" s="13"/>
      <c r="AC1415" s="13"/>
      <c r="AD1415" s="13"/>
      <c r="AE1415" s="13"/>
      <c r="AF1415" s="13"/>
      <c r="AH1415" s="17"/>
    </row>
    <row r="1416" spans="4:34" x14ac:dyDescent="0.25">
      <c r="D1416" s="612"/>
      <c r="E1416" s="612"/>
      <c r="F1416" s="612"/>
      <c r="G1416" s="612"/>
      <c r="H1416" s="612"/>
      <c r="I1416" s="612"/>
      <c r="J1416" s="612"/>
      <c r="K1416" s="612"/>
      <c r="L1416" s="612"/>
      <c r="M1416" s="612"/>
      <c r="N1416" s="612"/>
      <c r="O1416" s="14"/>
      <c r="P1416" s="14"/>
      <c r="Q1416" s="149"/>
      <c r="R1416" s="149"/>
      <c r="S1416" s="159"/>
      <c r="T1416" s="11"/>
      <c r="U1416" s="11"/>
      <c r="V1416" s="9"/>
      <c r="W1416" s="9"/>
      <c r="X1416" s="9"/>
      <c r="Y1416" s="164"/>
      <c r="Z1416" s="9"/>
      <c r="AA1416" s="9"/>
      <c r="AB1416" s="9"/>
      <c r="AC1416" s="9"/>
      <c r="AD1416" s="9"/>
      <c r="AE1416" s="9"/>
      <c r="AF1416" s="9"/>
      <c r="AH1416" s="17"/>
    </row>
    <row r="1417" spans="4:34" ht="15.75" x14ac:dyDescent="0.25">
      <c r="D1417" s="14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23"/>
      <c r="U1417" s="23"/>
      <c r="V1417" s="613" t="s">
        <v>7</v>
      </c>
      <c r="W1417" s="613"/>
      <c r="X1417" s="613"/>
      <c r="Y1417" s="613"/>
      <c r="Z1417" s="613"/>
      <c r="AA1417" s="614">
        <f>+X1446</f>
        <v>123336839.05</v>
      </c>
      <c r="AB1417" s="614"/>
      <c r="AC1417" s="614"/>
      <c r="AD1417" s="614"/>
      <c r="AE1417" s="614"/>
      <c r="AF1417" s="614"/>
      <c r="AH1417" s="17"/>
    </row>
    <row r="1418" spans="4:34" x14ac:dyDescent="0.25">
      <c r="D1418" s="615" t="s">
        <v>8</v>
      </c>
      <c r="E1418" s="615"/>
      <c r="F1418" s="615"/>
      <c r="G1418" s="615"/>
      <c r="H1418" s="615"/>
      <c r="I1418" s="616" t="s">
        <v>9</v>
      </c>
      <c r="J1418" s="616"/>
      <c r="K1418" s="616"/>
      <c r="L1418" s="616"/>
      <c r="M1418" s="616"/>
      <c r="N1418" s="616"/>
      <c r="O1418" s="616"/>
      <c r="P1418" s="616"/>
      <c r="Q1418" s="616"/>
      <c r="R1418" s="161"/>
      <c r="S1418" s="161"/>
      <c r="T1418" s="161"/>
      <c r="U1418" s="161"/>
      <c r="V1418" s="9"/>
      <c r="W1418" s="9"/>
      <c r="X1418" s="9"/>
      <c r="Y1418" s="164"/>
      <c r="Z1418" s="164"/>
      <c r="AA1418" s="164"/>
      <c r="AB1418" s="9"/>
      <c r="AC1418" s="9"/>
      <c r="AD1418" s="9"/>
      <c r="AE1418" s="9"/>
      <c r="AF1418" s="9"/>
      <c r="AH1418" s="17"/>
    </row>
    <row r="1419" spans="4:34" ht="18" x14ac:dyDescent="0.25">
      <c r="D1419" s="617" t="s">
        <v>10</v>
      </c>
      <c r="E1419" s="617"/>
      <c r="F1419" s="617"/>
      <c r="G1419" s="617"/>
      <c r="H1419" s="617"/>
      <c r="I1419" s="617"/>
      <c r="J1419" s="617"/>
      <c r="K1419" s="662" t="s">
        <v>210</v>
      </c>
      <c r="L1419" s="662"/>
      <c r="M1419" s="662"/>
      <c r="N1419" s="662"/>
      <c r="O1419" s="662"/>
      <c r="P1419" s="662"/>
      <c r="Q1419" s="662"/>
      <c r="R1419" s="662"/>
      <c r="S1419" s="662"/>
      <c r="T1419" s="662"/>
      <c r="U1419" s="662"/>
      <c r="V1419" s="662"/>
      <c r="W1419" s="662"/>
      <c r="X1419" s="662"/>
      <c r="Y1419" s="551" t="s">
        <v>11</v>
      </c>
      <c r="Z1419" s="551"/>
      <c r="AA1419" s="551"/>
      <c r="AB1419" s="551"/>
      <c r="AC1419" s="619">
        <v>10030807</v>
      </c>
      <c r="AD1419" s="619"/>
      <c r="AE1419" s="619"/>
      <c r="AF1419" s="619"/>
      <c r="AH1419" s="17"/>
    </row>
    <row r="1420" spans="4:34" x14ac:dyDescent="0.25">
      <c r="D1420" s="157"/>
      <c r="E1420" s="617" t="s">
        <v>12</v>
      </c>
      <c r="F1420" s="617"/>
      <c r="G1420" s="617"/>
      <c r="H1420" s="617"/>
      <c r="I1420" s="617"/>
      <c r="J1420" s="149"/>
      <c r="K1420" s="149"/>
      <c r="L1420" s="149"/>
      <c r="M1420" s="149"/>
      <c r="N1420" s="149"/>
      <c r="O1420" s="149"/>
      <c r="P1420" s="149"/>
      <c r="Q1420" s="149"/>
      <c r="R1420" s="149"/>
      <c r="S1420" s="149"/>
      <c r="T1420" s="149"/>
      <c r="U1420" s="149"/>
      <c r="V1420" s="149"/>
      <c r="W1420" s="149"/>
      <c r="X1420" s="149"/>
      <c r="Y1420" s="149"/>
      <c r="Z1420" s="149"/>
      <c r="AA1420" s="149"/>
      <c r="AB1420" s="149"/>
      <c r="AC1420" s="158"/>
      <c r="AD1420" s="158"/>
      <c r="AE1420" s="158"/>
      <c r="AF1420" s="158"/>
      <c r="AH1420" s="17"/>
    </row>
    <row r="1421" spans="4:34" ht="30" customHeight="1" x14ac:dyDescent="0.25">
      <c r="D1421" s="583" t="s">
        <v>13</v>
      </c>
      <c r="E1421" s="583"/>
      <c r="F1421" s="583"/>
      <c r="G1421" s="583"/>
      <c r="H1421" s="583"/>
      <c r="I1421" s="824" t="s">
        <v>212</v>
      </c>
      <c r="J1421" s="824"/>
      <c r="K1421" s="824"/>
      <c r="L1421" s="824"/>
      <c r="M1421" s="824"/>
      <c r="N1421" s="824"/>
      <c r="O1421" s="824"/>
      <c r="P1421" s="824"/>
      <c r="Q1421" s="824"/>
      <c r="R1421" s="824"/>
      <c r="S1421" s="824"/>
      <c r="T1421" s="824"/>
      <c r="U1421" s="824"/>
      <c r="V1421" s="824"/>
      <c r="W1421" s="824"/>
      <c r="X1421" s="824"/>
      <c r="Y1421" s="824"/>
      <c r="Z1421" s="824"/>
      <c r="AA1421" s="824"/>
      <c r="AB1421" s="824"/>
      <c r="AC1421" s="824"/>
      <c r="AD1421" s="824"/>
      <c r="AE1421" s="824"/>
      <c r="AF1421" s="824"/>
      <c r="AG1421" s="824"/>
      <c r="AH1421" s="17"/>
    </row>
    <row r="1422" spans="4:34" x14ac:dyDescent="0.25">
      <c r="D1422" s="551" t="s">
        <v>14</v>
      </c>
      <c r="E1422" s="551"/>
      <c r="F1422" s="551"/>
      <c r="G1422" s="551"/>
      <c r="H1422" s="551"/>
      <c r="I1422" s="825" t="s">
        <v>211</v>
      </c>
      <c r="J1422" s="825"/>
      <c r="K1422" s="825"/>
      <c r="L1422" s="825"/>
      <c r="M1422" s="825"/>
      <c r="N1422" s="825"/>
      <c r="O1422" s="825"/>
      <c r="P1422" s="825"/>
      <c r="Q1422" s="825"/>
      <c r="R1422" s="825"/>
      <c r="S1422" s="825"/>
      <c r="T1422" s="825"/>
      <c r="U1422" s="825"/>
      <c r="V1422" s="825"/>
      <c r="W1422" s="825"/>
      <c r="X1422" s="825"/>
      <c r="Y1422" s="825"/>
      <c r="Z1422" s="825"/>
      <c r="AA1422" s="825"/>
      <c r="AB1422" s="825"/>
      <c r="AC1422" s="825"/>
      <c r="AD1422" s="825"/>
      <c r="AE1422" s="825"/>
      <c r="AF1422" s="825"/>
      <c r="AH1422" s="17"/>
    </row>
    <row r="1423" spans="4:34" x14ac:dyDescent="0.25">
      <c r="D1423" s="157"/>
      <c r="E1423" s="149"/>
      <c r="F1423" s="149"/>
      <c r="G1423" s="149"/>
      <c r="H1423" s="149"/>
      <c r="I1423" s="825"/>
      <c r="J1423" s="825"/>
      <c r="K1423" s="825"/>
      <c r="L1423" s="825"/>
      <c r="M1423" s="825"/>
      <c r="N1423" s="825"/>
      <c r="O1423" s="825"/>
      <c r="P1423" s="825"/>
      <c r="Q1423" s="825"/>
      <c r="R1423" s="825"/>
      <c r="S1423" s="825"/>
      <c r="T1423" s="825"/>
      <c r="U1423" s="825"/>
      <c r="V1423" s="825"/>
      <c r="W1423" s="825"/>
      <c r="X1423" s="825"/>
      <c r="Y1423" s="825"/>
      <c r="Z1423" s="825"/>
      <c r="AA1423" s="825"/>
      <c r="AB1423" s="825"/>
      <c r="AC1423" s="825"/>
      <c r="AD1423" s="825"/>
      <c r="AE1423" s="825"/>
      <c r="AF1423" s="825"/>
      <c r="AH1423" s="17"/>
    </row>
    <row r="1424" spans="4:34" ht="15.75" x14ac:dyDescent="0.25">
      <c r="D1424" s="156"/>
      <c r="E1424" s="156"/>
      <c r="F1424" s="156"/>
      <c r="G1424" s="156"/>
      <c r="H1424" s="156"/>
      <c r="I1424" s="156"/>
      <c r="J1424" s="156"/>
      <c r="K1424" s="156"/>
      <c r="L1424" s="574"/>
      <c r="M1424" s="574"/>
      <c r="N1424" s="574"/>
      <c r="O1424" s="574"/>
      <c r="P1424" s="574"/>
      <c r="Q1424" s="574"/>
      <c r="R1424" s="574"/>
      <c r="S1424" s="574"/>
      <c r="T1424" s="574"/>
      <c r="U1424" s="574"/>
      <c r="V1424" s="574"/>
      <c r="W1424" s="574"/>
      <c r="X1424" s="574"/>
      <c r="Y1424" s="574"/>
      <c r="Z1424" s="160"/>
      <c r="AA1424" s="575"/>
      <c r="AB1424" s="575"/>
      <c r="AC1424" s="575"/>
      <c r="AD1424" s="575"/>
      <c r="AE1424" s="575"/>
      <c r="AF1424" s="575"/>
      <c r="AH1424" s="17"/>
    </row>
    <row r="1425" spans="4:34" ht="15.75" x14ac:dyDescent="0.25">
      <c r="D1425" s="586" t="s">
        <v>15</v>
      </c>
      <c r="E1425" s="586"/>
      <c r="F1425" s="586"/>
      <c r="G1425" s="586"/>
      <c r="H1425" s="586"/>
      <c r="I1425" s="586"/>
      <c r="J1425" s="586"/>
      <c r="K1425" s="586"/>
      <c r="L1425" s="586"/>
      <c r="M1425" s="586"/>
      <c r="N1425" s="586"/>
      <c r="O1425" s="586"/>
      <c r="P1425" s="586"/>
      <c r="Q1425" s="586"/>
      <c r="R1425" s="586"/>
      <c r="S1425" s="586"/>
      <c r="T1425" s="586"/>
      <c r="U1425" s="586"/>
      <c r="V1425" s="586"/>
      <c r="W1425" s="586"/>
      <c r="X1425" s="586"/>
      <c r="Y1425" s="586"/>
      <c r="Z1425" s="586"/>
      <c r="AA1425" s="586"/>
      <c r="AB1425" s="586"/>
      <c r="AC1425" s="586"/>
      <c r="AD1425" s="586"/>
      <c r="AE1425" s="586"/>
      <c r="AF1425" s="586"/>
      <c r="AH1425" s="17"/>
    </row>
    <row r="1426" spans="4:34" x14ac:dyDescent="0.25">
      <c r="D1426" s="9"/>
      <c r="E1426" s="587" t="s">
        <v>50</v>
      </c>
      <c r="F1426" s="587"/>
      <c r="G1426" s="587"/>
      <c r="H1426" s="588" t="s">
        <v>51</v>
      </c>
      <c r="I1426" s="588"/>
      <c r="J1426" s="588"/>
      <c r="K1426" s="587" t="s">
        <v>52</v>
      </c>
      <c r="L1426" s="587"/>
      <c r="M1426" s="587"/>
      <c r="N1426" s="587" t="s">
        <v>53</v>
      </c>
      <c r="O1426" s="587"/>
      <c r="P1426" s="587"/>
      <c r="Q1426" s="589"/>
      <c r="R1426" s="589"/>
      <c r="S1426" s="589"/>
      <c r="T1426" s="589"/>
      <c r="U1426" s="161"/>
      <c r="V1426" s="590"/>
      <c r="W1426" s="590"/>
      <c r="X1426" s="590"/>
      <c r="Y1426" s="149"/>
      <c r="Z1426" s="149"/>
      <c r="AA1426" s="591" t="s">
        <v>17</v>
      </c>
      <c r="AB1426" s="591"/>
      <c r="AC1426" s="591"/>
      <c r="AD1426" s="591"/>
      <c r="AE1426" s="591"/>
      <c r="AF1426" s="591"/>
      <c r="AH1426" s="17"/>
    </row>
    <row r="1427" spans="4:34" x14ac:dyDescent="0.25">
      <c r="D1427" s="164"/>
      <c r="E1427" s="629"/>
      <c r="F1427" s="630"/>
      <c r="G1427" s="631"/>
      <c r="H1427" s="629"/>
      <c r="I1427" s="630"/>
      <c r="J1427" s="631"/>
      <c r="K1427" s="629"/>
      <c r="L1427" s="630"/>
      <c r="M1427" s="631"/>
      <c r="N1427" s="629"/>
      <c r="O1427" s="630"/>
      <c r="P1427" s="631"/>
      <c r="Q1427" s="592"/>
      <c r="R1427" s="593"/>
      <c r="S1427" s="593"/>
      <c r="T1427" s="594"/>
      <c r="U1427" s="100"/>
      <c r="V1427" s="595"/>
      <c r="W1427" s="596"/>
      <c r="X1427" s="597"/>
      <c r="Y1427" s="163"/>
      <c r="Z1427" s="15"/>
      <c r="AA1427" s="592">
        <f>E1427+H1427+K1427+N1427</f>
        <v>0</v>
      </c>
      <c r="AB1427" s="593"/>
      <c r="AC1427" s="593"/>
      <c r="AD1427" s="593"/>
      <c r="AE1427" s="593"/>
      <c r="AF1427" s="594"/>
      <c r="AH1427" s="17"/>
    </row>
    <row r="1428" spans="4:34" x14ac:dyDescent="0.25">
      <c r="D1428" s="159"/>
      <c r="E1428" s="159"/>
      <c r="F1428" s="159"/>
      <c r="G1428" s="159"/>
      <c r="H1428" s="159"/>
      <c r="I1428" s="159"/>
      <c r="J1428" s="159"/>
      <c r="K1428" s="159"/>
      <c r="L1428" s="159"/>
      <c r="M1428" s="159"/>
      <c r="N1428" s="159"/>
      <c r="O1428" s="159"/>
      <c r="P1428" s="159"/>
      <c r="Q1428" s="821"/>
      <c r="R1428" s="821"/>
      <c r="S1428" s="821"/>
      <c r="T1428" s="821"/>
      <c r="U1428" s="821"/>
      <c r="V1428" s="821"/>
      <c r="W1428" s="821"/>
      <c r="X1428" s="821"/>
      <c r="Y1428" s="821"/>
      <c r="Z1428" s="822"/>
      <c r="AA1428" s="592"/>
      <c r="AB1428" s="593"/>
      <c r="AC1428" s="593"/>
      <c r="AD1428" s="593"/>
      <c r="AE1428" s="593"/>
      <c r="AF1428" s="594"/>
      <c r="AH1428" s="17"/>
    </row>
    <row r="1429" spans="4:34" ht="15.75" x14ac:dyDescent="0.25">
      <c r="D1429" s="159"/>
      <c r="E1429" s="159"/>
      <c r="F1429" s="159"/>
      <c r="G1429" s="159"/>
      <c r="H1429" s="159"/>
      <c r="I1429" s="159"/>
      <c r="J1429" s="159"/>
      <c r="K1429" s="159"/>
      <c r="L1429" s="159"/>
      <c r="M1429" s="159"/>
      <c r="N1429" s="159"/>
      <c r="O1429" s="159"/>
      <c r="P1429" s="159"/>
      <c r="Q1429" s="159"/>
      <c r="R1429" s="159"/>
      <c r="S1429" s="159"/>
      <c r="T1429" s="159"/>
      <c r="U1429" s="598" t="s">
        <v>18</v>
      </c>
      <c r="V1429" s="598"/>
      <c r="W1429" s="598"/>
      <c r="X1429" s="598"/>
      <c r="Y1429" s="598"/>
      <c r="Z1429" s="599"/>
      <c r="AA1429" s="600">
        <f>+X1446-AA1427</f>
        <v>123336839.05</v>
      </c>
      <c r="AB1429" s="601"/>
      <c r="AC1429" s="601"/>
      <c r="AD1429" s="601"/>
      <c r="AE1429" s="601"/>
      <c r="AF1429" s="602"/>
      <c r="AH1429" s="17"/>
    </row>
    <row r="1430" spans="4:34" x14ac:dyDescent="0.25">
      <c r="D1430" s="9"/>
      <c r="E1430" s="9"/>
      <c r="F1430" s="9"/>
      <c r="G1430" s="9"/>
      <c r="H1430" s="603" t="s">
        <v>19</v>
      </c>
      <c r="I1430" s="603"/>
      <c r="J1430" s="603"/>
      <c r="K1430" s="603"/>
      <c r="L1430" s="603"/>
      <c r="M1430" s="603"/>
      <c r="N1430" s="603"/>
      <c r="O1430" s="603"/>
      <c r="P1430" s="603"/>
      <c r="Q1430" s="603"/>
      <c r="R1430" s="603"/>
      <c r="S1430" s="603"/>
      <c r="T1430" s="603"/>
      <c r="U1430" s="603"/>
      <c r="V1430" s="603"/>
      <c r="W1430" s="603"/>
      <c r="X1430" s="604"/>
      <c r="Y1430" s="604"/>
      <c r="Z1430" s="604"/>
      <c r="AA1430" s="604"/>
      <c r="AB1430" s="604"/>
      <c r="AC1430" s="604"/>
      <c r="AD1430" s="604"/>
      <c r="AE1430" s="9"/>
      <c r="AF1430" s="9"/>
      <c r="AH1430" s="17"/>
    </row>
    <row r="1431" spans="4:34" x14ac:dyDescent="0.25">
      <c r="D1431" s="9"/>
      <c r="E1431" s="9"/>
      <c r="F1431" s="9"/>
      <c r="G1431" s="9"/>
      <c r="H1431" s="605" t="s">
        <v>20</v>
      </c>
      <c r="I1431" s="606"/>
      <c r="J1431" s="605" t="s">
        <v>21</v>
      </c>
      <c r="K1431" s="606"/>
      <c r="L1431" s="605" t="s">
        <v>22</v>
      </c>
      <c r="M1431" s="606"/>
      <c r="N1431" s="605" t="s">
        <v>23</v>
      </c>
      <c r="O1431" s="606"/>
      <c r="P1431" s="605" t="s">
        <v>24</v>
      </c>
      <c r="Q1431" s="606"/>
      <c r="R1431" s="605" t="s">
        <v>25</v>
      </c>
      <c r="S1431" s="606"/>
      <c r="T1431" s="607" t="s">
        <v>26</v>
      </c>
      <c r="U1431" s="608"/>
      <c r="V1431" s="607"/>
      <c r="W1431" s="608"/>
      <c r="X1431" s="609" t="s">
        <v>27</v>
      </c>
      <c r="Y1431" s="610"/>
      <c r="Z1431" s="610"/>
      <c r="AA1431" s="610"/>
      <c r="AB1431" s="610"/>
      <c r="AC1431" s="610"/>
      <c r="AD1431" s="611"/>
      <c r="AE1431" s="16"/>
      <c r="AF1431" s="16"/>
      <c r="AH1431" s="17"/>
    </row>
    <row r="1432" spans="4:34" ht="15.75" x14ac:dyDescent="0.25">
      <c r="D1432" s="69"/>
      <c r="E1432" s="69"/>
      <c r="F1432" s="69"/>
      <c r="G1432" s="70"/>
      <c r="H1432" s="562"/>
      <c r="I1432" s="563"/>
      <c r="J1432" s="562"/>
      <c r="K1432" s="563"/>
      <c r="L1432" s="562"/>
      <c r="M1432" s="563"/>
      <c r="N1432" s="562" t="s">
        <v>61</v>
      </c>
      <c r="O1432" s="563"/>
      <c r="P1432" s="562" t="s">
        <v>43</v>
      </c>
      <c r="Q1432" s="563"/>
      <c r="R1432" s="562" t="s">
        <v>35</v>
      </c>
      <c r="S1432" s="563"/>
      <c r="T1432" s="562" t="s">
        <v>28</v>
      </c>
      <c r="U1432" s="563"/>
      <c r="V1432" s="562"/>
      <c r="W1432" s="563"/>
      <c r="X1432" s="580">
        <v>123336839.05</v>
      </c>
      <c r="Y1432" s="581"/>
      <c r="Z1432" s="581"/>
      <c r="AA1432" s="581"/>
      <c r="AB1432" s="581"/>
      <c r="AC1432" s="581"/>
      <c r="AD1432" s="582"/>
      <c r="AE1432" s="16"/>
      <c r="AF1432" s="36"/>
      <c r="AG1432" s="36"/>
      <c r="AH1432" s="36"/>
    </row>
    <row r="1433" spans="4:34" ht="15" customHeight="1" x14ac:dyDescent="0.25">
      <c r="D1433" s="69"/>
      <c r="E1433" s="69"/>
      <c r="F1433" s="69"/>
      <c r="G1433" s="70"/>
      <c r="H1433" s="562"/>
      <c r="I1433" s="563"/>
      <c r="J1433" s="562"/>
      <c r="K1433" s="563"/>
      <c r="L1433" s="562"/>
      <c r="M1433" s="563"/>
      <c r="N1433" s="562"/>
      <c r="O1433" s="563"/>
      <c r="P1433" s="562"/>
      <c r="Q1433" s="563"/>
      <c r="R1433" s="562"/>
      <c r="S1433" s="563"/>
      <c r="T1433" s="562"/>
      <c r="U1433" s="563"/>
      <c r="V1433" s="562"/>
      <c r="W1433" s="563"/>
      <c r="X1433" s="580"/>
      <c r="Y1433" s="581"/>
      <c r="Z1433" s="581"/>
      <c r="AA1433" s="581"/>
      <c r="AB1433" s="581"/>
      <c r="AC1433" s="581"/>
      <c r="AD1433" s="582"/>
      <c r="AE1433" s="16"/>
      <c r="AF1433" s="36"/>
      <c r="AG1433" s="36"/>
      <c r="AH1433" s="36"/>
    </row>
    <row r="1434" spans="4:34" ht="15.75" x14ac:dyDescent="0.25">
      <c r="D1434" s="69"/>
      <c r="E1434" s="69"/>
      <c r="F1434" s="69"/>
      <c r="G1434" s="70"/>
      <c r="H1434" s="562"/>
      <c r="I1434" s="563"/>
      <c r="J1434" s="562"/>
      <c r="K1434" s="563"/>
      <c r="L1434" s="562"/>
      <c r="M1434" s="563"/>
      <c r="N1434" s="562"/>
      <c r="O1434" s="563"/>
      <c r="P1434" s="562"/>
      <c r="Q1434" s="563"/>
      <c r="R1434" s="562"/>
      <c r="S1434" s="563"/>
      <c r="T1434" s="562"/>
      <c r="U1434" s="563"/>
      <c r="V1434" s="562"/>
      <c r="W1434" s="563"/>
      <c r="X1434" s="580"/>
      <c r="Y1434" s="581"/>
      <c r="Z1434" s="581"/>
      <c r="AA1434" s="581"/>
      <c r="AB1434" s="581"/>
      <c r="AC1434" s="581"/>
      <c r="AD1434" s="582"/>
      <c r="AE1434" s="16"/>
      <c r="AF1434" s="16"/>
      <c r="AG1434" s="71"/>
      <c r="AH1434" s="68"/>
    </row>
    <row r="1435" spans="4:34" ht="15.75" x14ac:dyDescent="0.25">
      <c r="D1435" s="69"/>
      <c r="E1435" s="69"/>
      <c r="F1435" s="69"/>
      <c r="G1435" s="70"/>
      <c r="H1435" s="562"/>
      <c r="I1435" s="563"/>
      <c r="J1435" s="562"/>
      <c r="K1435" s="563"/>
      <c r="L1435" s="562"/>
      <c r="M1435" s="563"/>
      <c r="N1435" s="562"/>
      <c r="O1435" s="563"/>
      <c r="P1435" s="562"/>
      <c r="Q1435" s="563"/>
      <c r="R1435" s="562"/>
      <c r="S1435" s="563"/>
      <c r="T1435" s="562"/>
      <c r="U1435" s="563"/>
      <c r="V1435" s="562"/>
      <c r="W1435" s="563"/>
      <c r="X1435" s="580"/>
      <c r="Y1435" s="581"/>
      <c r="Z1435" s="581"/>
      <c r="AA1435" s="581"/>
      <c r="AB1435" s="581"/>
      <c r="AC1435" s="581"/>
      <c r="AD1435" s="582"/>
      <c r="AE1435" s="16"/>
      <c r="AF1435" s="16"/>
      <c r="AG1435" s="71"/>
      <c r="AH1435" s="68"/>
    </row>
    <row r="1436" spans="4:34" ht="15.75" x14ac:dyDescent="0.25">
      <c r="D1436" s="621"/>
      <c r="E1436" s="621"/>
      <c r="F1436" s="621"/>
      <c r="G1436" s="823"/>
      <c r="H1436" s="562"/>
      <c r="I1436" s="563"/>
      <c r="J1436" s="562"/>
      <c r="K1436" s="563"/>
      <c r="L1436" s="562"/>
      <c r="M1436" s="563"/>
      <c r="N1436" s="562"/>
      <c r="O1436" s="563"/>
      <c r="P1436" s="562"/>
      <c r="Q1436" s="563"/>
      <c r="R1436" s="562"/>
      <c r="S1436" s="563"/>
      <c r="T1436" s="562"/>
      <c r="U1436" s="563"/>
      <c r="V1436" s="562"/>
      <c r="W1436" s="563"/>
      <c r="X1436" s="580"/>
      <c r="Y1436" s="581"/>
      <c r="Z1436" s="581"/>
      <c r="AA1436" s="581"/>
      <c r="AB1436" s="581"/>
      <c r="AC1436" s="581"/>
      <c r="AD1436" s="582"/>
      <c r="AE1436" s="16"/>
      <c r="AF1436" s="16"/>
      <c r="AG1436" s="71"/>
      <c r="AH1436" s="68"/>
    </row>
    <row r="1437" spans="4:34" ht="15.75" x14ac:dyDescent="0.25">
      <c r="D1437" s="621"/>
      <c r="E1437" s="621"/>
      <c r="F1437" s="621"/>
      <c r="G1437" s="823"/>
      <c r="H1437" s="562"/>
      <c r="I1437" s="563"/>
      <c r="J1437" s="562"/>
      <c r="K1437" s="563"/>
      <c r="L1437" s="562"/>
      <c r="M1437" s="563"/>
      <c r="N1437" s="562"/>
      <c r="O1437" s="563"/>
      <c r="P1437" s="562"/>
      <c r="Q1437" s="563"/>
      <c r="R1437" s="562"/>
      <c r="S1437" s="563"/>
      <c r="T1437" s="562"/>
      <c r="U1437" s="563"/>
      <c r="V1437" s="562"/>
      <c r="W1437" s="563"/>
      <c r="X1437" s="580"/>
      <c r="Y1437" s="581"/>
      <c r="Z1437" s="581"/>
      <c r="AA1437" s="581"/>
      <c r="AB1437" s="581"/>
      <c r="AC1437" s="581"/>
      <c r="AD1437" s="582"/>
      <c r="AE1437" s="16"/>
      <c r="AF1437" s="16"/>
      <c r="AG1437" s="71"/>
      <c r="AH1437" s="68"/>
    </row>
    <row r="1438" spans="4:34" ht="15.75" x14ac:dyDescent="0.25">
      <c r="D1438" s="621"/>
      <c r="E1438" s="621"/>
      <c r="F1438" s="621"/>
      <c r="G1438" s="823"/>
      <c r="H1438" s="529"/>
      <c r="I1438" s="530"/>
      <c r="J1438" s="529"/>
      <c r="K1438" s="530"/>
      <c r="L1438" s="529"/>
      <c r="M1438" s="530"/>
      <c r="N1438" s="562"/>
      <c r="O1438" s="563"/>
      <c r="P1438" s="562"/>
      <c r="Q1438" s="563"/>
      <c r="R1438" s="562"/>
      <c r="S1438" s="563"/>
      <c r="T1438" s="562"/>
      <c r="U1438" s="563"/>
      <c r="V1438" s="562"/>
      <c r="W1438" s="563"/>
      <c r="X1438" s="580"/>
      <c r="Y1438" s="581"/>
      <c r="Z1438" s="581"/>
      <c r="AA1438" s="581"/>
      <c r="AB1438" s="581"/>
      <c r="AC1438" s="581"/>
      <c r="AD1438" s="582"/>
      <c r="AE1438" s="16"/>
      <c r="AF1438" s="16"/>
      <c r="AG1438" s="71"/>
      <c r="AH1438" s="68"/>
    </row>
    <row r="1439" spans="4:34" ht="15.75" x14ac:dyDescent="0.25">
      <c r="D1439" s="9"/>
      <c r="E1439" s="9"/>
      <c r="F1439" s="9"/>
      <c r="G1439" s="9"/>
      <c r="H1439" s="562"/>
      <c r="I1439" s="563"/>
      <c r="J1439" s="562"/>
      <c r="K1439" s="563"/>
      <c r="L1439" s="562"/>
      <c r="M1439" s="563"/>
      <c r="N1439" s="562"/>
      <c r="O1439" s="563"/>
      <c r="P1439" s="562"/>
      <c r="Q1439" s="563"/>
      <c r="R1439" s="562"/>
      <c r="S1439" s="563"/>
      <c r="T1439" s="562"/>
      <c r="U1439" s="563"/>
      <c r="V1439" s="562"/>
      <c r="W1439" s="563"/>
      <c r="X1439" s="580"/>
      <c r="Y1439" s="581"/>
      <c r="Z1439" s="581"/>
      <c r="AA1439" s="581"/>
      <c r="AB1439" s="581"/>
      <c r="AC1439" s="581"/>
      <c r="AD1439" s="582"/>
      <c r="AE1439" s="16"/>
      <c r="AF1439" s="16"/>
      <c r="AG1439" s="71"/>
      <c r="AH1439" s="68"/>
    </row>
    <row r="1440" spans="4:34" ht="15.75" x14ac:dyDescent="0.25">
      <c r="D1440" s="9"/>
      <c r="E1440" s="9"/>
      <c r="F1440" s="9"/>
      <c r="G1440" s="9"/>
      <c r="H1440" s="562"/>
      <c r="I1440" s="563"/>
      <c r="J1440" s="562"/>
      <c r="K1440" s="563"/>
      <c r="L1440" s="529"/>
      <c r="M1440" s="650"/>
      <c r="N1440" s="562"/>
      <c r="O1440" s="563"/>
      <c r="P1440" s="562"/>
      <c r="Q1440" s="563"/>
      <c r="R1440" s="562"/>
      <c r="S1440" s="563"/>
      <c r="T1440" s="562"/>
      <c r="U1440" s="563"/>
      <c r="V1440" s="562"/>
      <c r="W1440" s="563"/>
      <c r="X1440" s="580"/>
      <c r="Y1440" s="581"/>
      <c r="Z1440" s="581"/>
      <c r="AA1440" s="581"/>
      <c r="AB1440" s="581"/>
      <c r="AC1440" s="581"/>
      <c r="AD1440" s="582"/>
      <c r="AE1440" s="16"/>
      <c r="AF1440" s="16"/>
      <c r="AG1440" s="71"/>
      <c r="AH1440" s="68"/>
    </row>
    <row r="1441" spans="4:34" ht="15.75" x14ac:dyDescent="0.25">
      <c r="D1441" s="9"/>
      <c r="E1441" s="9"/>
      <c r="F1441" s="9"/>
      <c r="G1441" s="9"/>
      <c r="H1441" s="529"/>
      <c r="I1441" s="530"/>
      <c r="J1441" s="529"/>
      <c r="K1441" s="530"/>
      <c r="L1441" s="529"/>
      <c r="M1441" s="650"/>
      <c r="N1441" s="562"/>
      <c r="O1441" s="563"/>
      <c r="P1441" s="765"/>
      <c r="Q1441" s="766"/>
      <c r="R1441" s="765"/>
      <c r="S1441" s="766"/>
      <c r="T1441" s="765"/>
      <c r="U1441" s="766"/>
      <c r="V1441" s="562"/>
      <c r="W1441" s="563"/>
      <c r="X1441" s="580"/>
      <c r="Y1441" s="581"/>
      <c r="Z1441" s="581"/>
      <c r="AA1441" s="581"/>
      <c r="AB1441" s="581"/>
      <c r="AC1441" s="581"/>
      <c r="AD1441" s="582"/>
      <c r="AE1441" s="16"/>
      <c r="AF1441" s="16"/>
      <c r="AG1441" s="71"/>
      <c r="AH1441" s="68"/>
    </row>
    <row r="1442" spans="4:34" ht="15.75" x14ac:dyDescent="0.25">
      <c r="D1442" s="9"/>
      <c r="E1442" s="9"/>
      <c r="F1442" s="9"/>
      <c r="G1442" s="9"/>
      <c r="H1442" s="153"/>
      <c r="I1442" s="154"/>
      <c r="J1442" s="153"/>
      <c r="K1442" s="154"/>
      <c r="L1442" s="153"/>
      <c r="M1442" s="162"/>
      <c r="N1442" s="562"/>
      <c r="O1442" s="563"/>
      <c r="P1442" s="765"/>
      <c r="Q1442" s="766"/>
      <c r="R1442" s="765"/>
      <c r="S1442" s="766"/>
      <c r="T1442" s="765"/>
      <c r="U1442" s="766"/>
      <c r="V1442" s="151"/>
      <c r="W1442" s="152"/>
      <c r="X1442" s="580"/>
      <c r="Y1442" s="581"/>
      <c r="Z1442" s="581"/>
      <c r="AA1442" s="581"/>
      <c r="AB1442" s="581"/>
      <c r="AC1442" s="581"/>
      <c r="AD1442" s="582"/>
      <c r="AE1442" s="16"/>
      <c r="AF1442" s="16"/>
      <c r="AG1442" s="71"/>
      <c r="AH1442" s="68"/>
    </row>
    <row r="1443" spans="4:34" ht="15.75" x14ac:dyDescent="0.25">
      <c r="D1443" s="9"/>
      <c r="E1443" s="9"/>
      <c r="F1443" s="9"/>
      <c r="G1443" s="9"/>
      <c r="H1443" s="529"/>
      <c r="I1443" s="530"/>
      <c r="J1443" s="529"/>
      <c r="K1443" s="530"/>
      <c r="L1443" s="529"/>
      <c r="M1443" s="530"/>
      <c r="N1443" s="562"/>
      <c r="O1443" s="767"/>
      <c r="P1443" s="768"/>
      <c r="Q1443" s="769"/>
      <c r="R1443" s="768"/>
      <c r="S1443" s="769"/>
      <c r="T1443" s="768"/>
      <c r="U1443" s="769"/>
      <c r="V1443" s="151"/>
      <c r="W1443" s="152"/>
      <c r="X1443" s="812"/>
      <c r="Y1443" s="673"/>
      <c r="Z1443" s="673"/>
      <c r="AA1443" s="673"/>
      <c r="AB1443" s="673"/>
      <c r="AC1443" s="673"/>
      <c r="AD1443" s="813"/>
      <c r="AE1443" s="16"/>
      <c r="AF1443" s="16"/>
      <c r="AG1443" s="71"/>
      <c r="AH1443" s="68"/>
    </row>
    <row r="1444" spans="4:34" ht="15.75" x14ac:dyDescent="0.25">
      <c r="D1444" s="9"/>
      <c r="E1444" s="9"/>
      <c r="F1444" s="9"/>
      <c r="G1444" s="9"/>
      <c r="H1444" s="529"/>
      <c r="I1444" s="530"/>
      <c r="J1444" s="529"/>
      <c r="K1444" s="530"/>
      <c r="L1444" s="529"/>
      <c r="M1444" s="530"/>
      <c r="N1444" s="562"/>
      <c r="O1444" s="767"/>
      <c r="P1444" s="768"/>
      <c r="Q1444" s="769"/>
      <c r="R1444" s="768"/>
      <c r="S1444" s="769"/>
      <c r="T1444" s="768"/>
      <c r="U1444" s="769"/>
      <c r="V1444" s="151"/>
      <c r="W1444" s="152"/>
      <c r="X1444" s="812"/>
      <c r="Y1444" s="673"/>
      <c r="Z1444" s="673"/>
      <c r="AA1444" s="673"/>
      <c r="AB1444" s="673"/>
      <c r="AC1444" s="673"/>
      <c r="AD1444" s="813"/>
      <c r="AE1444" s="16"/>
      <c r="AF1444" s="16"/>
      <c r="AG1444" s="71"/>
      <c r="AH1444" s="68"/>
    </row>
    <row r="1445" spans="4:34" ht="15.75" x14ac:dyDescent="0.25">
      <c r="D1445" s="9"/>
      <c r="E1445" s="9"/>
      <c r="F1445" s="9"/>
      <c r="G1445" s="9"/>
      <c r="H1445" s="529"/>
      <c r="I1445" s="530"/>
      <c r="J1445" s="529"/>
      <c r="K1445" s="530"/>
      <c r="L1445" s="529"/>
      <c r="M1445" s="530"/>
      <c r="N1445" s="562"/>
      <c r="O1445" s="767"/>
      <c r="P1445" s="768"/>
      <c r="Q1445" s="769"/>
      <c r="R1445" s="768"/>
      <c r="S1445" s="769"/>
      <c r="T1445" s="768"/>
      <c r="U1445" s="769"/>
      <c r="V1445" s="151"/>
      <c r="W1445" s="152"/>
      <c r="X1445" s="812"/>
      <c r="Y1445" s="673"/>
      <c r="Z1445" s="673"/>
      <c r="AA1445" s="673"/>
      <c r="AB1445" s="673"/>
      <c r="AC1445" s="673"/>
      <c r="AD1445" s="813"/>
      <c r="AE1445" s="16"/>
      <c r="AF1445" s="16"/>
      <c r="AH1445" s="17"/>
    </row>
    <row r="1446" spans="4:34" ht="16.5" thickBot="1" x14ac:dyDescent="0.3">
      <c r="D1446" s="9"/>
      <c r="E1446" s="9"/>
      <c r="F1446" s="9"/>
      <c r="G1446" s="9"/>
      <c r="H1446" s="685"/>
      <c r="I1446" s="686"/>
      <c r="J1446" s="685"/>
      <c r="K1446" s="686"/>
      <c r="L1446" s="685"/>
      <c r="M1446" s="686"/>
      <c r="N1446" s="685"/>
      <c r="O1446" s="686"/>
      <c r="P1446" s="685"/>
      <c r="Q1446" s="686"/>
      <c r="R1446" s="685"/>
      <c r="S1446" s="686"/>
      <c r="T1446" s="687" t="s">
        <v>29</v>
      </c>
      <c r="U1446" s="688"/>
      <c r="V1446" s="688"/>
      <c r="W1446" s="814"/>
      <c r="X1446" s="815">
        <f>SUM(X1432:AD1445)</f>
        <v>123336839.05</v>
      </c>
      <c r="Y1446" s="816"/>
      <c r="Z1446" s="816"/>
      <c r="AA1446" s="816"/>
      <c r="AB1446" s="816"/>
      <c r="AC1446" s="816"/>
      <c r="AD1446" s="817"/>
      <c r="AE1446" s="9"/>
      <c r="AF1446" s="818"/>
      <c r="AG1446" s="818"/>
      <c r="AH1446" s="818"/>
    </row>
    <row r="1447" spans="4:34" ht="16.5" thickBot="1" x14ac:dyDescent="0.3">
      <c r="D1447" s="164"/>
      <c r="E1447" s="9"/>
      <c r="F1447" s="9"/>
      <c r="G1447" s="9"/>
      <c r="H1447" s="9"/>
      <c r="I1447" s="799"/>
      <c r="J1447" s="799"/>
      <c r="K1447" s="799"/>
      <c r="L1447" s="799"/>
      <c r="M1447" s="799"/>
      <c r="N1447" s="799"/>
      <c r="O1447" s="799"/>
      <c r="P1447" s="799"/>
      <c r="Q1447" s="799"/>
      <c r="R1447" s="799"/>
      <c r="S1447" s="799"/>
      <c r="T1447" s="799"/>
      <c r="U1447" s="799"/>
      <c r="V1447" s="799"/>
      <c r="W1447" s="799"/>
      <c r="X1447" s="799"/>
      <c r="Y1447" s="819"/>
      <c r="Z1447" s="819"/>
      <c r="AA1447" s="819"/>
      <c r="AB1447" s="819"/>
      <c r="AC1447" s="819"/>
      <c r="AD1447" s="819"/>
      <c r="AE1447" s="819"/>
      <c r="AF1447" s="16"/>
      <c r="AG1447" s="16"/>
      <c r="AH1447" s="17"/>
    </row>
    <row r="1448" spans="4:34" ht="16.5" thickBot="1" x14ac:dyDescent="0.3">
      <c r="D1448" s="164"/>
      <c r="E1448" s="9"/>
      <c r="F1448" s="9"/>
      <c r="G1448" s="9"/>
      <c r="H1448" s="689" t="s">
        <v>30</v>
      </c>
      <c r="I1448" s="690"/>
      <c r="J1448" s="690"/>
      <c r="K1448" s="690"/>
      <c r="L1448" s="690"/>
      <c r="M1448" s="690"/>
      <c r="N1448" s="690"/>
      <c r="O1448" s="690"/>
      <c r="P1448" s="690"/>
      <c r="Q1448" s="690"/>
      <c r="R1448" s="690"/>
      <c r="S1448" s="691"/>
      <c r="T1448" s="43"/>
      <c r="U1448" s="544" t="s">
        <v>31</v>
      </c>
      <c r="V1448" s="545"/>
      <c r="W1448" s="545"/>
      <c r="X1448" s="545"/>
      <c r="Y1448" s="545"/>
      <c r="Z1448" s="545"/>
      <c r="AA1448" s="545"/>
      <c r="AB1448" s="545"/>
      <c r="AC1448" s="545"/>
      <c r="AD1448" s="545"/>
      <c r="AE1448" s="545"/>
      <c r="AF1448" s="546"/>
      <c r="AG1448" s="16"/>
    </row>
    <row r="1449" spans="4:34" x14ac:dyDescent="0.25">
      <c r="D1449" s="164"/>
      <c r="E1449" s="9"/>
      <c r="F1449" s="9"/>
      <c r="G1449" s="9"/>
      <c r="H1449" s="547"/>
      <c r="I1449" s="548"/>
      <c r="J1449" s="548"/>
      <c r="K1449" s="548"/>
      <c r="L1449" s="548"/>
      <c r="M1449" s="548"/>
      <c r="N1449" s="548"/>
      <c r="O1449" s="548"/>
      <c r="P1449" s="548"/>
      <c r="Q1449" s="548"/>
      <c r="R1449" s="548"/>
      <c r="S1449" s="549"/>
      <c r="T1449" s="9"/>
      <c r="U1449" s="795"/>
      <c r="V1449" s="796"/>
      <c r="W1449" s="796"/>
      <c r="X1449" s="796"/>
      <c r="Y1449" s="796"/>
      <c r="Z1449" s="796"/>
      <c r="AA1449" s="796"/>
      <c r="AB1449" s="796"/>
      <c r="AC1449" s="796"/>
      <c r="AD1449" s="796"/>
      <c r="AE1449" s="796"/>
      <c r="AF1449" s="797"/>
      <c r="AG1449" s="16"/>
    </row>
    <row r="1450" spans="4:34" x14ac:dyDescent="0.25">
      <c r="D1450" s="164"/>
      <c r="E1450" s="9"/>
      <c r="F1450" s="9"/>
      <c r="G1450" s="9"/>
      <c r="H1450" s="550"/>
      <c r="I1450" s="551"/>
      <c r="J1450" s="551"/>
      <c r="K1450" s="551"/>
      <c r="L1450" s="551"/>
      <c r="M1450" s="551"/>
      <c r="N1450" s="551"/>
      <c r="O1450" s="551"/>
      <c r="P1450" s="551"/>
      <c r="Q1450" s="551"/>
      <c r="R1450" s="551"/>
      <c r="S1450" s="552"/>
      <c r="T1450" s="9"/>
      <c r="U1450" s="798"/>
      <c r="V1450" s="799"/>
      <c r="W1450" s="799"/>
      <c r="X1450" s="799"/>
      <c r="Y1450" s="799"/>
      <c r="Z1450" s="799"/>
      <c r="AA1450" s="799"/>
      <c r="AB1450" s="799"/>
      <c r="AC1450" s="799"/>
      <c r="AD1450" s="799"/>
      <c r="AE1450" s="799"/>
      <c r="AF1450" s="800"/>
      <c r="AG1450" s="16"/>
    </row>
    <row r="1451" spans="4:34" ht="15.75" thickBot="1" x14ac:dyDescent="0.3">
      <c r="D1451" s="164"/>
      <c r="E1451" s="9"/>
      <c r="F1451" s="9"/>
      <c r="G1451" s="9"/>
      <c r="H1451" s="553"/>
      <c r="I1451" s="554"/>
      <c r="J1451" s="554"/>
      <c r="K1451" s="554"/>
      <c r="L1451" s="554"/>
      <c r="M1451" s="554"/>
      <c r="N1451" s="554"/>
      <c r="O1451" s="554"/>
      <c r="P1451" s="554"/>
      <c r="Q1451" s="554"/>
      <c r="R1451" s="554"/>
      <c r="S1451" s="555"/>
      <c r="T1451" s="9"/>
      <c r="U1451" s="801"/>
      <c r="V1451" s="802"/>
      <c r="W1451" s="802"/>
      <c r="X1451" s="802"/>
      <c r="Y1451" s="802"/>
      <c r="Z1451" s="802"/>
      <c r="AA1451" s="802"/>
      <c r="AB1451" s="802"/>
      <c r="AC1451" s="802"/>
      <c r="AD1451" s="802"/>
      <c r="AE1451" s="802"/>
      <c r="AF1451" s="803"/>
      <c r="AG1451" s="16"/>
    </row>
    <row r="1452" spans="4:34" ht="16.5" thickBot="1" x14ac:dyDescent="0.3">
      <c r="D1452" s="164"/>
      <c r="E1452" s="9"/>
      <c r="F1452" s="9"/>
      <c r="G1452" s="9"/>
      <c r="H1452" s="517" t="s">
        <v>32</v>
      </c>
      <c r="I1452" s="518"/>
      <c r="J1452" s="518"/>
      <c r="K1452" s="804">
        <v>44183</v>
      </c>
      <c r="L1452" s="805"/>
      <c r="M1452" s="805"/>
      <c r="N1452" s="805"/>
      <c r="O1452" s="805"/>
      <c r="P1452" s="805"/>
      <c r="Q1452" s="805"/>
      <c r="R1452" s="805"/>
      <c r="S1452" s="806"/>
      <c r="T1452" s="9"/>
      <c r="U1452" s="807" t="s">
        <v>32</v>
      </c>
      <c r="V1452" s="808"/>
      <c r="W1452" s="808"/>
      <c r="X1452" s="809"/>
      <c r="Y1452" s="810"/>
      <c r="Z1452" s="810"/>
      <c r="AA1452" s="810"/>
      <c r="AB1452" s="810"/>
      <c r="AC1452" s="810"/>
      <c r="AD1452" s="810"/>
      <c r="AE1452" s="810"/>
      <c r="AF1452" s="811"/>
      <c r="AG1452" s="16"/>
    </row>
    <row r="1453" spans="4:34" ht="15.75" thickBot="1" x14ac:dyDescent="0.3">
      <c r="D1453" s="164"/>
      <c r="E1453" s="9"/>
      <c r="F1453" s="9"/>
      <c r="G1453" s="9"/>
      <c r="H1453" s="523" t="s">
        <v>33</v>
      </c>
      <c r="I1453" s="524"/>
      <c r="J1453" s="524"/>
      <c r="K1453" s="524"/>
      <c r="L1453" s="524"/>
      <c r="M1453" s="524"/>
      <c r="N1453" s="524"/>
      <c r="O1453" s="524"/>
      <c r="P1453" s="524"/>
      <c r="Q1453" s="524"/>
      <c r="R1453" s="524"/>
      <c r="S1453" s="525"/>
      <c r="T1453" s="22"/>
      <c r="U1453" s="523" t="s">
        <v>34</v>
      </c>
      <c r="V1453" s="524"/>
      <c r="W1453" s="524"/>
      <c r="X1453" s="524"/>
      <c r="Y1453" s="524"/>
      <c r="Z1453" s="524"/>
      <c r="AA1453" s="524"/>
      <c r="AB1453" s="524"/>
      <c r="AC1453" s="524"/>
      <c r="AD1453" s="524"/>
      <c r="AE1453" s="524"/>
      <c r="AF1453" s="525"/>
      <c r="AG1453" s="16"/>
    </row>
    <row r="1454" spans="4:34" x14ac:dyDescent="0.25">
      <c r="D1454" s="164"/>
      <c r="E1454" s="9"/>
      <c r="F1454" s="9"/>
      <c r="G1454" s="9"/>
      <c r="H1454" s="547"/>
      <c r="I1454" s="548"/>
      <c r="J1454" s="548"/>
      <c r="K1454" s="548"/>
      <c r="L1454" s="548"/>
      <c r="M1454" s="548"/>
      <c r="N1454" s="548"/>
      <c r="O1454" s="548"/>
      <c r="P1454" s="548"/>
      <c r="Q1454" s="548"/>
      <c r="R1454" s="548"/>
      <c r="S1454" s="549"/>
      <c r="T1454" s="149"/>
      <c r="U1454" s="547"/>
      <c r="V1454" s="548"/>
      <c r="W1454" s="548"/>
      <c r="X1454" s="548"/>
      <c r="Y1454" s="548"/>
      <c r="Z1454" s="548"/>
      <c r="AA1454" s="548"/>
      <c r="AB1454" s="548"/>
      <c r="AC1454" s="548"/>
      <c r="AD1454" s="548"/>
      <c r="AE1454" s="548"/>
      <c r="AF1454" s="549"/>
      <c r="AG1454" s="16"/>
    </row>
    <row r="1455" spans="4:34" x14ac:dyDescent="0.25">
      <c r="D1455" s="164"/>
      <c r="E1455" s="164"/>
      <c r="F1455" s="164"/>
      <c r="G1455" s="164"/>
      <c r="H1455" s="550"/>
      <c r="I1455" s="551"/>
      <c r="J1455" s="551"/>
      <c r="K1455" s="551"/>
      <c r="L1455" s="551"/>
      <c r="M1455" s="551"/>
      <c r="N1455" s="551"/>
      <c r="O1455" s="551"/>
      <c r="P1455" s="551"/>
      <c r="Q1455" s="551"/>
      <c r="R1455" s="551"/>
      <c r="S1455" s="552"/>
      <c r="T1455" s="149"/>
      <c r="U1455" s="550"/>
      <c r="V1455" s="551"/>
      <c r="W1455" s="551"/>
      <c r="X1455" s="551"/>
      <c r="Y1455" s="551"/>
      <c r="Z1455" s="551"/>
      <c r="AA1455" s="551"/>
      <c r="AB1455" s="551"/>
      <c r="AC1455" s="551"/>
      <c r="AD1455" s="551"/>
      <c r="AE1455" s="551"/>
      <c r="AF1455" s="552"/>
      <c r="AG1455" s="15"/>
    </row>
    <row r="1456" spans="4:34" ht="15.75" thickBot="1" x14ac:dyDescent="0.3">
      <c r="D1456" s="44"/>
      <c r="E1456" s="164"/>
      <c r="F1456" s="164"/>
      <c r="G1456" s="164"/>
      <c r="H1456" s="553"/>
      <c r="I1456" s="554"/>
      <c r="J1456" s="554"/>
      <c r="K1456" s="554"/>
      <c r="L1456" s="554"/>
      <c r="M1456" s="554"/>
      <c r="N1456" s="554"/>
      <c r="O1456" s="554"/>
      <c r="P1456" s="554"/>
      <c r="Q1456" s="554"/>
      <c r="R1456" s="554"/>
      <c r="S1456" s="555"/>
      <c r="T1456" s="149"/>
      <c r="U1456" s="553"/>
      <c r="V1456" s="554"/>
      <c r="W1456" s="554"/>
      <c r="X1456" s="554"/>
      <c r="Y1456" s="554"/>
      <c r="Z1456" s="554"/>
      <c r="AA1456" s="554"/>
      <c r="AB1456" s="554"/>
      <c r="AC1456" s="554"/>
      <c r="AD1456" s="554"/>
      <c r="AE1456" s="554"/>
      <c r="AF1456" s="555"/>
      <c r="AG1456" s="15"/>
    </row>
    <row r="1457" spans="4:34" ht="15.75" thickBot="1" x14ac:dyDescent="0.3">
      <c r="D1457" s="155"/>
      <c r="E1457" s="164"/>
      <c r="F1457" s="164"/>
      <c r="G1457" s="164"/>
      <c r="H1457" s="517" t="s">
        <v>32</v>
      </c>
      <c r="I1457" s="518"/>
      <c r="J1457" s="576"/>
      <c r="K1457" s="27"/>
      <c r="L1457" s="28"/>
      <c r="M1457" s="28"/>
      <c r="N1457" s="28"/>
      <c r="O1457" s="28"/>
      <c r="P1457" s="28"/>
      <c r="Q1457" s="28"/>
      <c r="R1457" s="28"/>
      <c r="S1457" s="45"/>
      <c r="T1457" s="149"/>
      <c r="U1457" s="517" t="s">
        <v>32</v>
      </c>
      <c r="V1457" s="518"/>
      <c r="W1457" s="576"/>
      <c r="X1457" s="27"/>
      <c r="Y1457" s="28"/>
      <c r="Z1457" s="28"/>
      <c r="AA1457" s="28"/>
      <c r="AB1457" s="28"/>
      <c r="AC1457" s="28"/>
      <c r="AD1457" s="28"/>
      <c r="AE1457" s="28"/>
      <c r="AF1457" s="45"/>
      <c r="AG1457" s="15"/>
    </row>
    <row r="1458" spans="4:34" ht="15.75" thickBot="1" x14ac:dyDescent="0.3">
      <c r="D1458" s="155"/>
      <c r="E1458" s="164"/>
      <c r="F1458" s="164"/>
      <c r="G1458" s="164"/>
      <c r="H1458" s="150"/>
      <c r="I1458" s="150"/>
      <c r="J1458" s="150"/>
      <c r="K1458" s="28"/>
      <c r="L1458" s="28"/>
      <c r="M1458" s="28"/>
      <c r="N1458" s="28"/>
      <c r="O1458" s="28"/>
      <c r="P1458" s="28"/>
      <c r="Q1458" s="28"/>
      <c r="R1458" s="28"/>
      <c r="S1458" s="164"/>
      <c r="T1458" s="149"/>
      <c r="U1458" s="150"/>
      <c r="V1458" s="150"/>
      <c r="W1458" s="150"/>
      <c r="X1458" s="28"/>
      <c r="Y1458" s="28"/>
      <c r="Z1458" s="28"/>
      <c r="AA1458" s="28"/>
      <c r="AB1458" s="28"/>
      <c r="AC1458" s="28"/>
      <c r="AD1458" s="28"/>
      <c r="AE1458" s="28"/>
      <c r="AF1458" s="164"/>
      <c r="AG1458" s="15"/>
    </row>
    <row r="1459" spans="4:34" ht="15.75" x14ac:dyDescent="0.25">
      <c r="D1459" s="164"/>
      <c r="E1459" s="9"/>
      <c r="F1459" s="9"/>
      <c r="G1459" s="9"/>
      <c r="H1459" s="9"/>
      <c r="I1459" s="799"/>
      <c r="J1459" s="799"/>
      <c r="K1459" s="799"/>
      <c r="L1459" s="799"/>
      <c r="M1459" s="799"/>
      <c r="N1459" s="799"/>
      <c r="O1459" s="799"/>
      <c r="P1459" s="799"/>
      <c r="Q1459" s="799"/>
      <c r="R1459" s="799"/>
      <c r="S1459" s="799"/>
      <c r="T1459" s="799"/>
      <c r="U1459" s="799"/>
      <c r="V1459" s="799"/>
      <c r="W1459" s="799"/>
      <c r="X1459" s="799"/>
      <c r="Y1459" s="819"/>
      <c r="Z1459" s="819"/>
      <c r="AA1459" s="819"/>
      <c r="AB1459" s="819"/>
      <c r="AC1459" s="819"/>
      <c r="AD1459" s="819"/>
      <c r="AE1459" s="819"/>
      <c r="AF1459" s="16"/>
      <c r="AG1459" s="16"/>
      <c r="AH1459" s="17"/>
    </row>
    <row r="1460" spans="4:34" x14ac:dyDescent="0.25">
      <c r="D1460" s="820" t="s">
        <v>36</v>
      </c>
      <c r="E1460" s="820"/>
      <c r="F1460" s="820"/>
      <c r="G1460" s="820"/>
      <c r="H1460" s="820"/>
      <c r="I1460" s="820"/>
      <c r="J1460" s="820"/>
      <c r="K1460" s="820"/>
      <c r="L1460" s="820"/>
      <c r="M1460" s="820"/>
      <c r="N1460" s="44"/>
      <c r="O1460" s="44"/>
      <c r="P1460" s="44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68"/>
    </row>
    <row r="1461" spans="4:34" x14ac:dyDescent="0.25">
      <c r="D1461" s="620" t="s">
        <v>0</v>
      </c>
      <c r="E1461" s="620"/>
      <c r="F1461" s="620"/>
      <c r="G1461" s="620"/>
      <c r="H1461" s="620"/>
      <c r="I1461" s="620"/>
      <c r="J1461" s="620"/>
      <c r="K1461" s="620"/>
      <c r="L1461" s="620"/>
      <c r="M1461" s="620"/>
      <c r="N1461" s="29"/>
      <c r="O1461" s="10"/>
      <c r="P1461" s="156"/>
      <c r="Q1461" s="156"/>
      <c r="R1461" s="156"/>
      <c r="S1461" s="156"/>
      <c r="T1461" s="156"/>
      <c r="U1461" s="156"/>
      <c r="V1461" s="156"/>
      <c r="W1461" s="9"/>
      <c r="X1461" s="9"/>
      <c r="Y1461" s="164"/>
      <c r="Z1461" s="9"/>
      <c r="AA1461" s="9"/>
      <c r="AB1461" s="9"/>
      <c r="AC1461" s="9"/>
      <c r="AD1461" s="9"/>
      <c r="AE1461" s="9"/>
      <c r="AF1461" s="9"/>
      <c r="AH1461" s="17"/>
    </row>
    <row r="1462" spans="4:34" x14ac:dyDescent="0.25">
      <c r="D1462" s="620" t="s">
        <v>1</v>
      </c>
      <c r="E1462" s="620"/>
      <c r="F1462" s="620"/>
      <c r="G1462" s="620"/>
      <c r="H1462" s="620"/>
      <c r="I1462" s="620"/>
      <c r="J1462" s="620"/>
      <c r="K1462" s="620"/>
      <c r="L1462" s="620"/>
      <c r="M1462" s="620"/>
      <c r="N1462" s="29"/>
      <c r="O1462" s="10"/>
      <c r="P1462" s="11"/>
      <c r="Q1462" s="11"/>
      <c r="R1462" s="164"/>
      <c r="S1462" s="149"/>
      <c r="T1462" s="149"/>
      <c r="U1462" s="149"/>
      <c r="V1462" s="583" t="s">
        <v>2</v>
      </c>
      <c r="W1462" s="583"/>
      <c r="X1462" s="583"/>
      <c r="Y1462" s="12" t="s">
        <v>37</v>
      </c>
      <c r="Z1462" s="161" t="s">
        <v>46</v>
      </c>
      <c r="AA1462" s="621" t="s">
        <v>158</v>
      </c>
      <c r="AB1462" s="621"/>
      <c r="AC1462" s="621"/>
      <c r="AD1462" s="161" t="s">
        <v>3</v>
      </c>
      <c r="AE1462" s="622" t="s">
        <v>82</v>
      </c>
      <c r="AF1462" s="622"/>
      <c r="AH1462" s="17"/>
    </row>
    <row r="1463" spans="4:34" x14ac:dyDescent="0.25">
      <c r="D1463" s="620" t="s">
        <v>4</v>
      </c>
      <c r="E1463" s="620"/>
      <c r="F1463" s="620"/>
      <c r="G1463" s="620"/>
      <c r="H1463" s="620"/>
      <c r="I1463" s="620"/>
      <c r="J1463" s="620"/>
      <c r="K1463" s="620"/>
      <c r="L1463" s="620"/>
      <c r="M1463" s="620"/>
      <c r="N1463" s="29"/>
      <c r="O1463" s="10"/>
      <c r="P1463" s="156"/>
      <c r="Q1463" s="161"/>
      <c r="R1463" s="161"/>
      <c r="S1463" s="161"/>
      <c r="T1463" s="161"/>
      <c r="U1463" s="161"/>
      <c r="V1463" s="161"/>
      <c r="W1463" s="161"/>
      <c r="X1463" s="161"/>
      <c r="Y1463" s="149"/>
      <c r="Z1463" s="161"/>
      <c r="AA1463" s="9"/>
      <c r="AB1463" s="9"/>
      <c r="AC1463" s="9"/>
      <c r="AD1463" s="9"/>
      <c r="AE1463" s="9"/>
      <c r="AF1463" s="9"/>
      <c r="AH1463" s="17"/>
    </row>
    <row r="1464" spans="4:34" ht="15.75" x14ac:dyDescent="0.25">
      <c r="D1464" s="623" t="s">
        <v>5</v>
      </c>
      <c r="E1464" s="623"/>
      <c r="F1464" s="623"/>
      <c r="G1464" s="623"/>
      <c r="H1464" s="623"/>
      <c r="I1464" s="623"/>
      <c r="J1464" s="623"/>
      <c r="K1464" s="623"/>
      <c r="L1464" s="623"/>
      <c r="M1464" s="623"/>
      <c r="N1464" s="623"/>
      <c r="O1464" s="10"/>
      <c r="P1464" s="156"/>
      <c r="Q1464" s="156"/>
      <c r="R1464" s="156"/>
      <c r="S1464" s="156"/>
      <c r="T1464" s="156"/>
      <c r="U1464" s="156"/>
      <c r="V1464" s="156"/>
      <c r="W1464" s="9"/>
      <c r="X1464" s="9"/>
      <c r="Y1464" s="164"/>
      <c r="Z1464" s="9"/>
      <c r="AA1464" s="9"/>
      <c r="AB1464" s="9"/>
      <c r="AC1464" s="9"/>
      <c r="AD1464" s="9"/>
      <c r="AE1464" s="9"/>
      <c r="AF1464" s="9"/>
      <c r="AH1464" s="17"/>
    </row>
    <row r="1465" spans="4:34" ht="18" x14ac:dyDescent="0.25">
      <c r="D1465" s="633"/>
      <c r="E1465" s="633"/>
      <c r="F1465" s="633"/>
      <c r="G1465" s="633"/>
      <c r="H1465" s="633"/>
      <c r="I1465" s="633"/>
      <c r="J1465" s="633"/>
      <c r="K1465" s="633"/>
      <c r="L1465" s="633"/>
      <c r="M1465" s="633"/>
      <c r="N1465" s="633"/>
      <c r="O1465" s="624" t="s">
        <v>6</v>
      </c>
      <c r="P1465" s="624"/>
      <c r="Q1465" s="624"/>
      <c r="R1465" s="624"/>
      <c r="S1465" s="624"/>
      <c r="T1465" s="624"/>
      <c r="U1465" s="624"/>
      <c r="V1465" s="624"/>
      <c r="W1465" s="624"/>
      <c r="X1465" s="624"/>
      <c r="Y1465" s="625" t="s">
        <v>213</v>
      </c>
      <c r="Z1465" s="625"/>
      <c r="AA1465" s="625"/>
      <c r="AB1465" s="13"/>
      <c r="AC1465" s="13"/>
      <c r="AD1465" s="13"/>
      <c r="AE1465" s="13"/>
      <c r="AF1465" s="13"/>
      <c r="AH1465" s="17"/>
    </row>
    <row r="1466" spans="4:34" x14ac:dyDescent="0.25">
      <c r="D1466" s="612"/>
      <c r="E1466" s="612"/>
      <c r="F1466" s="612"/>
      <c r="G1466" s="612"/>
      <c r="H1466" s="612"/>
      <c r="I1466" s="612"/>
      <c r="J1466" s="612"/>
      <c r="K1466" s="612"/>
      <c r="L1466" s="612"/>
      <c r="M1466" s="612"/>
      <c r="N1466" s="612"/>
      <c r="O1466" s="14"/>
      <c r="P1466" s="14"/>
      <c r="Q1466" s="149"/>
      <c r="R1466" s="149"/>
      <c r="S1466" s="159"/>
      <c r="T1466" s="11"/>
      <c r="U1466" s="11"/>
      <c r="V1466" s="9"/>
      <c r="W1466" s="9"/>
      <c r="X1466" s="9"/>
      <c r="Y1466" s="164"/>
      <c r="Z1466" s="9"/>
      <c r="AA1466" s="9"/>
      <c r="AB1466" s="9"/>
      <c r="AC1466" s="9"/>
      <c r="AD1466" s="9"/>
      <c r="AE1466" s="9"/>
      <c r="AF1466" s="9"/>
      <c r="AH1466" s="17"/>
    </row>
    <row r="1467" spans="4:34" ht="15.75" x14ac:dyDescent="0.25">
      <c r="D1467" s="14"/>
      <c r="E1467" s="14"/>
      <c r="F1467" s="14"/>
      <c r="G1467" s="14"/>
      <c r="H1467" s="14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23"/>
      <c r="U1467" s="23"/>
      <c r="V1467" s="613" t="s">
        <v>7</v>
      </c>
      <c r="W1467" s="613"/>
      <c r="X1467" s="613"/>
      <c r="Y1467" s="613"/>
      <c r="Z1467" s="613"/>
      <c r="AA1467" s="614">
        <f>+X1496</f>
        <v>181199457.28999999</v>
      </c>
      <c r="AB1467" s="614"/>
      <c r="AC1467" s="614"/>
      <c r="AD1467" s="614"/>
      <c r="AE1467" s="614"/>
      <c r="AF1467" s="614"/>
      <c r="AH1467" s="17"/>
    </row>
    <row r="1468" spans="4:34" x14ac:dyDescent="0.25">
      <c r="D1468" s="615" t="s">
        <v>8</v>
      </c>
      <c r="E1468" s="615"/>
      <c r="F1468" s="615"/>
      <c r="G1468" s="615"/>
      <c r="H1468" s="615"/>
      <c r="I1468" s="616" t="s">
        <v>9</v>
      </c>
      <c r="J1468" s="616"/>
      <c r="K1468" s="616"/>
      <c r="L1468" s="616"/>
      <c r="M1468" s="616"/>
      <c r="N1468" s="616"/>
      <c r="O1468" s="616"/>
      <c r="P1468" s="616"/>
      <c r="Q1468" s="616"/>
      <c r="R1468" s="161"/>
      <c r="S1468" s="161"/>
      <c r="T1468" s="161"/>
      <c r="U1468" s="161"/>
      <c r="V1468" s="9"/>
      <c r="W1468" s="9"/>
      <c r="X1468" s="9"/>
      <c r="Y1468" s="164"/>
      <c r="Z1468" s="164"/>
      <c r="AA1468" s="164"/>
      <c r="AB1468" s="9"/>
      <c r="AC1468" s="9"/>
      <c r="AD1468" s="9"/>
      <c r="AE1468" s="9"/>
      <c r="AF1468" s="9"/>
      <c r="AH1468" s="17"/>
    </row>
    <row r="1469" spans="4:34" ht="18" x14ac:dyDescent="0.25">
      <c r="D1469" s="617" t="s">
        <v>10</v>
      </c>
      <c r="E1469" s="617"/>
      <c r="F1469" s="617"/>
      <c r="G1469" s="617"/>
      <c r="H1469" s="617"/>
      <c r="I1469" s="617"/>
      <c r="J1469" s="617"/>
      <c r="K1469" s="662" t="s">
        <v>214</v>
      </c>
      <c r="L1469" s="662"/>
      <c r="M1469" s="662"/>
      <c r="N1469" s="662"/>
      <c r="O1469" s="662"/>
      <c r="P1469" s="662"/>
      <c r="Q1469" s="662"/>
      <c r="R1469" s="662"/>
      <c r="S1469" s="662"/>
      <c r="T1469" s="662"/>
      <c r="U1469" s="662"/>
      <c r="V1469" s="662"/>
      <c r="W1469" s="662"/>
      <c r="X1469" s="662"/>
      <c r="Y1469" s="551" t="s">
        <v>11</v>
      </c>
      <c r="Z1469" s="551"/>
      <c r="AA1469" s="551"/>
      <c r="AB1469" s="551"/>
      <c r="AC1469" s="619">
        <v>10031580</v>
      </c>
      <c r="AD1469" s="619"/>
      <c r="AE1469" s="619"/>
      <c r="AF1469" s="619"/>
      <c r="AH1469" s="17"/>
    </row>
    <row r="1470" spans="4:34" x14ac:dyDescent="0.25">
      <c r="D1470" s="157"/>
      <c r="E1470" s="617" t="s">
        <v>12</v>
      </c>
      <c r="F1470" s="617"/>
      <c r="G1470" s="617"/>
      <c r="H1470" s="617"/>
      <c r="I1470" s="617"/>
      <c r="J1470" s="149"/>
      <c r="K1470" s="149"/>
      <c r="L1470" s="149"/>
      <c r="M1470" s="149"/>
      <c r="N1470" s="149"/>
      <c r="O1470" s="149"/>
      <c r="P1470" s="149"/>
      <c r="Q1470" s="149"/>
      <c r="R1470" s="149"/>
      <c r="S1470" s="149"/>
      <c r="T1470" s="149"/>
      <c r="U1470" s="149"/>
      <c r="V1470" s="149"/>
      <c r="W1470" s="149"/>
      <c r="X1470" s="149"/>
      <c r="Y1470" s="149"/>
      <c r="Z1470" s="149"/>
      <c r="AA1470" s="149"/>
      <c r="AB1470" s="149"/>
      <c r="AC1470" s="158"/>
      <c r="AD1470" s="158"/>
      <c r="AE1470" s="158"/>
      <c r="AF1470" s="158"/>
      <c r="AH1470" s="17"/>
    </row>
    <row r="1471" spans="4:34" ht="33" customHeight="1" x14ac:dyDescent="0.25">
      <c r="D1471" s="583" t="s">
        <v>13</v>
      </c>
      <c r="E1471" s="583"/>
      <c r="F1471" s="583"/>
      <c r="G1471" s="583"/>
      <c r="H1471" s="583"/>
      <c r="I1471" s="824" t="s">
        <v>216</v>
      </c>
      <c r="J1471" s="824"/>
      <c r="K1471" s="824"/>
      <c r="L1471" s="824"/>
      <c r="M1471" s="824"/>
      <c r="N1471" s="824"/>
      <c r="O1471" s="824"/>
      <c r="P1471" s="824"/>
      <c r="Q1471" s="824"/>
      <c r="R1471" s="824"/>
      <c r="S1471" s="824"/>
      <c r="T1471" s="824"/>
      <c r="U1471" s="824"/>
      <c r="V1471" s="824"/>
      <c r="W1471" s="824"/>
      <c r="X1471" s="824"/>
      <c r="Y1471" s="824"/>
      <c r="Z1471" s="824"/>
      <c r="AA1471" s="824"/>
      <c r="AB1471" s="824"/>
      <c r="AC1471" s="824"/>
      <c r="AD1471" s="824"/>
      <c r="AE1471" s="824"/>
      <c r="AF1471" s="824"/>
      <c r="AG1471" s="824"/>
      <c r="AH1471" s="17"/>
    </row>
    <row r="1472" spans="4:34" x14ac:dyDescent="0.25">
      <c r="D1472" s="551" t="s">
        <v>14</v>
      </c>
      <c r="E1472" s="551"/>
      <c r="F1472" s="551"/>
      <c r="G1472" s="551"/>
      <c r="H1472" s="551"/>
      <c r="I1472" s="825" t="s">
        <v>215</v>
      </c>
      <c r="J1472" s="825"/>
      <c r="K1472" s="825"/>
      <c r="L1472" s="825"/>
      <c r="M1472" s="825"/>
      <c r="N1472" s="825"/>
      <c r="O1472" s="825"/>
      <c r="P1472" s="825"/>
      <c r="Q1472" s="825"/>
      <c r="R1472" s="825"/>
      <c r="S1472" s="825"/>
      <c r="T1472" s="825"/>
      <c r="U1472" s="825"/>
      <c r="V1472" s="825"/>
      <c r="W1472" s="825"/>
      <c r="X1472" s="825"/>
      <c r="Y1472" s="825"/>
      <c r="Z1472" s="825"/>
      <c r="AA1472" s="825"/>
      <c r="AB1472" s="825"/>
      <c r="AC1472" s="825"/>
      <c r="AD1472" s="825"/>
      <c r="AE1472" s="825"/>
      <c r="AF1472" s="825"/>
      <c r="AH1472" s="17"/>
    </row>
    <row r="1473" spans="4:34" x14ac:dyDescent="0.25">
      <c r="D1473" s="157"/>
      <c r="E1473" s="149"/>
      <c r="F1473" s="149"/>
      <c r="G1473" s="149"/>
      <c r="H1473" s="149"/>
      <c r="I1473" s="825"/>
      <c r="J1473" s="825"/>
      <c r="K1473" s="825"/>
      <c r="L1473" s="825"/>
      <c r="M1473" s="825"/>
      <c r="N1473" s="825"/>
      <c r="O1473" s="825"/>
      <c r="P1473" s="825"/>
      <c r="Q1473" s="825"/>
      <c r="R1473" s="825"/>
      <c r="S1473" s="825"/>
      <c r="T1473" s="825"/>
      <c r="U1473" s="825"/>
      <c r="V1473" s="825"/>
      <c r="W1473" s="825"/>
      <c r="X1473" s="825"/>
      <c r="Y1473" s="825"/>
      <c r="Z1473" s="825"/>
      <c r="AA1473" s="825"/>
      <c r="AB1473" s="825"/>
      <c r="AC1473" s="825"/>
      <c r="AD1473" s="825"/>
      <c r="AE1473" s="825"/>
      <c r="AF1473" s="825"/>
      <c r="AH1473" s="17"/>
    </row>
    <row r="1474" spans="4:34" ht="15.75" x14ac:dyDescent="0.25">
      <c r="D1474" s="156"/>
      <c r="E1474" s="156"/>
      <c r="F1474" s="156"/>
      <c r="G1474" s="156"/>
      <c r="H1474" s="156"/>
      <c r="I1474" s="156"/>
      <c r="J1474" s="156"/>
      <c r="K1474" s="156"/>
      <c r="L1474" s="574"/>
      <c r="M1474" s="574"/>
      <c r="N1474" s="574"/>
      <c r="O1474" s="574"/>
      <c r="P1474" s="574"/>
      <c r="Q1474" s="574"/>
      <c r="R1474" s="574"/>
      <c r="S1474" s="574"/>
      <c r="T1474" s="574"/>
      <c r="U1474" s="574"/>
      <c r="V1474" s="574"/>
      <c r="W1474" s="574"/>
      <c r="X1474" s="574"/>
      <c r="Y1474" s="574"/>
      <c r="Z1474" s="160"/>
      <c r="AA1474" s="575"/>
      <c r="AB1474" s="575"/>
      <c r="AC1474" s="575"/>
      <c r="AD1474" s="575"/>
      <c r="AE1474" s="575"/>
      <c r="AF1474" s="575"/>
      <c r="AH1474" s="17"/>
    </row>
    <row r="1475" spans="4:34" ht="15.75" x14ac:dyDescent="0.25">
      <c r="D1475" s="586" t="s">
        <v>15</v>
      </c>
      <c r="E1475" s="586"/>
      <c r="F1475" s="586"/>
      <c r="G1475" s="586"/>
      <c r="H1475" s="586"/>
      <c r="I1475" s="586"/>
      <c r="J1475" s="586"/>
      <c r="K1475" s="586"/>
      <c r="L1475" s="586"/>
      <c r="M1475" s="586"/>
      <c r="N1475" s="586"/>
      <c r="O1475" s="586"/>
      <c r="P1475" s="586"/>
      <c r="Q1475" s="586"/>
      <c r="R1475" s="586"/>
      <c r="S1475" s="586"/>
      <c r="T1475" s="586"/>
      <c r="U1475" s="586"/>
      <c r="V1475" s="586"/>
      <c r="W1475" s="586"/>
      <c r="X1475" s="586"/>
      <c r="Y1475" s="586"/>
      <c r="Z1475" s="586"/>
      <c r="AA1475" s="586"/>
      <c r="AB1475" s="586"/>
      <c r="AC1475" s="586"/>
      <c r="AD1475" s="586"/>
      <c r="AE1475" s="586"/>
      <c r="AF1475" s="586"/>
      <c r="AH1475" s="17"/>
    </row>
    <row r="1476" spans="4:34" x14ac:dyDescent="0.25">
      <c r="D1476" s="9"/>
      <c r="E1476" s="587" t="s">
        <v>50</v>
      </c>
      <c r="F1476" s="587"/>
      <c r="G1476" s="587"/>
      <c r="H1476" s="588" t="s">
        <v>51</v>
      </c>
      <c r="I1476" s="588"/>
      <c r="J1476" s="588"/>
      <c r="K1476" s="587" t="s">
        <v>52</v>
      </c>
      <c r="L1476" s="587"/>
      <c r="M1476" s="587"/>
      <c r="N1476" s="587" t="s">
        <v>53</v>
      </c>
      <c r="O1476" s="587"/>
      <c r="P1476" s="587"/>
      <c r="Q1476" s="589"/>
      <c r="R1476" s="589"/>
      <c r="S1476" s="589"/>
      <c r="T1476" s="589"/>
      <c r="U1476" s="161"/>
      <c r="V1476" s="590"/>
      <c r="W1476" s="590"/>
      <c r="X1476" s="590"/>
      <c r="Y1476" s="149"/>
      <c r="Z1476" s="149"/>
      <c r="AA1476" s="591" t="s">
        <v>17</v>
      </c>
      <c r="AB1476" s="591"/>
      <c r="AC1476" s="591"/>
      <c r="AD1476" s="591"/>
      <c r="AE1476" s="591"/>
      <c r="AF1476" s="591"/>
      <c r="AH1476" s="17"/>
    </row>
    <row r="1477" spans="4:34" x14ac:dyDescent="0.25">
      <c r="D1477" s="164"/>
      <c r="E1477" s="629"/>
      <c r="F1477" s="630"/>
      <c r="G1477" s="631"/>
      <c r="H1477" s="629"/>
      <c r="I1477" s="630"/>
      <c r="J1477" s="631"/>
      <c r="K1477" s="629"/>
      <c r="L1477" s="630"/>
      <c r="M1477" s="631"/>
      <c r="N1477" s="629"/>
      <c r="O1477" s="630"/>
      <c r="P1477" s="631"/>
      <c r="Q1477" s="592"/>
      <c r="R1477" s="593"/>
      <c r="S1477" s="593"/>
      <c r="T1477" s="594"/>
      <c r="U1477" s="100"/>
      <c r="V1477" s="595"/>
      <c r="W1477" s="596"/>
      <c r="X1477" s="597"/>
      <c r="Y1477" s="163"/>
      <c r="Z1477" s="15"/>
      <c r="AA1477" s="592">
        <f>E1477+H1477+K1477+N1477</f>
        <v>0</v>
      </c>
      <c r="AB1477" s="593"/>
      <c r="AC1477" s="593"/>
      <c r="AD1477" s="593"/>
      <c r="AE1477" s="593"/>
      <c r="AF1477" s="594"/>
      <c r="AH1477" s="17"/>
    </row>
    <row r="1478" spans="4:34" x14ac:dyDescent="0.25">
      <c r="D1478" s="159"/>
      <c r="E1478" s="159"/>
      <c r="F1478" s="159"/>
      <c r="G1478" s="159"/>
      <c r="H1478" s="159"/>
      <c r="I1478" s="159"/>
      <c r="J1478" s="159"/>
      <c r="K1478" s="159"/>
      <c r="L1478" s="159"/>
      <c r="M1478" s="159"/>
      <c r="N1478" s="159"/>
      <c r="O1478" s="159"/>
      <c r="P1478" s="159"/>
      <c r="Q1478" s="821"/>
      <c r="R1478" s="821"/>
      <c r="S1478" s="821"/>
      <c r="T1478" s="821"/>
      <c r="U1478" s="821"/>
      <c r="V1478" s="821"/>
      <c r="W1478" s="821"/>
      <c r="X1478" s="821"/>
      <c r="Y1478" s="821"/>
      <c r="Z1478" s="822"/>
      <c r="AA1478" s="592"/>
      <c r="AB1478" s="593"/>
      <c r="AC1478" s="593"/>
      <c r="AD1478" s="593"/>
      <c r="AE1478" s="593"/>
      <c r="AF1478" s="594"/>
      <c r="AH1478" s="17"/>
    </row>
    <row r="1479" spans="4:34" ht="15.75" x14ac:dyDescent="0.25">
      <c r="D1479" s="159"/>
      <c r="E1479" s="159"/>
      <c r="F1479" s="159"/>
      <c r="G1479" s="159"/>
      <c r="H1479" s="159"/>
      <c r="I1479" s="159"/>
      <c r="J1479" s="159"/>
      <c r="K1479" s="159"/>
      <c r="L1479" s="159"/>
      <c r="M1479" s="159"/>
      <c r="N1479" s="159"/>
      <c r="O1479" s="159"/>
      <c r="P1479" s="159"/>
      <c r="Q1479" s="159"/>
      <c r="R1479" s="159"/>
      <c r="S1479" s="159"/>
      <c r="T1479" s="159"/>
      <c r="U1479" s="598" t="s">
        <v>18</v>
      </c>
      <c r="V1479" s="598"/>
      <c r="W1479" s="598"/>
      <c r="X1479" s="598"/>
      <c r="Y1479" s="598"/>
      <c r="Z1479" s="599"/>
      <c r="AA1479" s="600">
        <f>+X1496-AA1477</f>
        <v>181199457.28999999</v>
      </c>
      <c r="AB1479" s="601"/>
      <c r="AC1479" s="601"/>
      <c r="AD1479" s="601"/>
      <c r="AE1479" s="601"/>
      <c r="AF1479" s="602"/>
      <c r="AH1479" s="17"/>
    </row>
    <row r="1480" spans="4:34" ht="15" customHeight="1" x14ac:dyDescent="0.25">
      <c r="D1480" s="9"/>
      <c r="E1480" s="9"/>
      <c r="F1480" s="9"/>
      <c r="G1480" s="9"/>
      <c r="H1480" s="603" t="s">
        <v>19</v>
      </c>
      <c r="I1480" s="603"/>
      <c r="J1480" s="603"/>
      <c r="K1480" s="603"/>
      <c r="L1480" s="603"/>
      <c r="M1480" s="603"/>
      <c r="N1480" s="603"/>
      <c r="O1480" s="603"/>
      <c r="P1480" s="603"/>
      <c r="Q1480" s="603"/>
      <c r="R1480" s="603"/>
      <c r="S1480" s="603"/>
      <c r="T1480" s="603"/>
      <c r="U1480" s="603"/>
      <c r="V1480" s="603"/>
      <c r="W1480" s="603"/>
      <c r="X1480" s="604"/>
      <c r="Y1480" s="604"/>
      <c r="Z1480" s="604"/>
      <c r="AA1480" s="604"/>
      <c r="AB1480" s="604"/>
      <c r="AC1480" s="604"/>
      <c r="AD1480" s="604"/>
      <c r="AE1480" s="9"/>
      <c r="AF1480" s="9"/>
      <c r="AH1480" s="17"/>
    </row>
    <row r="1481" spans="4:34" ht="45.75" customHeight="1" x14ac:dyDescent="0.25">
      <c r="D1481" s="9"/>
      <c r="E1481" s="9"/>
      <c r="F1481" s="9"/>
      <c r="G1481" s="9"/>
      <c r="H1481" s="605" t="s">
        <v>20</v>
      </c>
      <c r="I1481" s="606"/>
      <c r="J1481" s="605" t="s">
        <v>21</v>
      </c>
      <c r="K1481" s="606"/>
      <c r="L1481" s="605" t="s">
        <v>22</v>
      </c>
      <c r="M1481" s="606"/>
      <c r="N1481" s="605" t="s">
        <v>23</v>
      </c>
      <c r="O1481" s="606"/>
      <c r="P1481" s="605" t="s">
        <v>24</v>
      </c>
      <c r="Q1481" s="606"/>
      <c r="R1481" s="605" t="s">
        <v>25</v>
      </c>
      <c r="S1481" s="606"/>
      <c r="T1481" s="607" t="s">
        <v>26</v>
      </c>
      <c r="U1481" s="608"/>
      <c r="V1481" s="607"/>
      <c r="W1481" s="608"/>
      <c r="X1481" s="609" t="s">
        <v>27</v>
      </c>
      <c r="Y1481" s="610"/>
      <c r="Z1481" s="610"/>
      <c r="AA1481" s="610"/>
      <c r="AB1481" s="610"/>
      <c r="AC1481" s="610"/>
      <c r="AD1481" s="611"/>
      <c r="AE1481" s="16"/>
      <c r="AF1481" s="16"/>
      <c r="AH1481" s="17"/>
    </row>
    <row r="1482" spans="4:34" ht="15.75" x14ac:dyDescent="0.25">
      <c r="D1482" s="69"/>
      <c r="E1482" s="69"/>
      <c r="F1482" s="69"/>
      <c r="G1482" s="70"/>
      <c r="H1482" s="562"/>
      <c r="I1482" s="563"/>
      <c r="J1482" s="562"/>
      <c r="K1482" s="563"/>
      <c r="L1482" s="562"/>
      <c r="M1482" s="563"/>
      <c r="N1482" s="562" t="s">
        <v>61</v>
      </c>
      <c r="O1482" s="563"/>
      <c r="P1482" s="562" t="s">
        <v>43</v>
      </c>
      <c r="Q1482" s="563"/>
      <c r="R1482" s="562" t="s">
        <v>35</v>
      </c>
      <c r="S1482" s="563"/>
      <c r="T1482" s="562" t="s">
        <v>28</v>
      </c>
      <c r="U1482" s="563"/>
      <c r="V1482" s="562"/>
      <c r="W1482" s="563"/>
      <c r="X1482" s="580">
        <v>181199457.28999999</v>
      </c>
      <c r="Y1482" s="581"/>
      <c r="Z1482" s="581"/>
      <c r="AA1482" s="581"/>
      <c r="AB1482" s="581"/>
      <c r="AC1482" s="581"/>
      <c r="AD1482" s="582"/>
      <c r="AE1482" s="16"/>
      <c r="AF1482" s="36"/>
      <c r="AG1482" s="36"/>
      <c r="AH1482" s="36"/>
    </row>
    <row r="1483" spans="4:34" ht="15.75" x14ac:dyDescent="0.25">
      <c r="D1483" s="69"/>
      <c r="E1483" s="69"/>
      <c r="F1483" s="69"/>
      <c r="G1483" s="70"/>
      <c r="H1483" s="562"/>
      <c r="I1483" s="563"/>
      <c r="J1483" s="562"/>
      <c r="K1483" s="563"/>
      <c r="L1483" s="562"/>
      <c r="M1483" s="563"/>
      <c r="N1483" s="562"/>
      <c r="O1483" s="563"/>
      <c r="P1483" s="562"/>
      <c r="Q1483" s="563"/>
      <c r="R1483" s="562"/>
      <c r="S1483" s="563"/>
      <c r="T1483" s="562"/>
      <c r="U1483" s="563"/>
      <c r="V1483" s="562"/>
      <c r="W1483" s="563"/>
      <c r="X1483" s="580"/>
      <c r="Y1483" s="581"/>
      <c r="Z1483" s="581"/>
      <c r="AA1483" s="581"/>
      <c r="AB1483" s="581"/>
      <c r="AC1483" s="581"/>
      <c r="AD1483" s="582"/>
      <c r="AE1483" s="16"/>
      <c r="AF1483" s="36"/>
      <c r="AG1483" s="36"/>
      <c r="AH1483" s="36"/>
    </row>
    <row r="1484" spans="4:34" ht="15.75" x14ac:dyDescent="0.25">
      <c r="D1484" s="69"/>
      <c r="E1484" s="69"/>
      <c r="F1484" s="69"/>
      <c r="G1484" s="70"/>
      <c r="H1484" s="562"/>
      <c r="I1484" s="563"/>
      <c r="J1484" s="562"/>
      <c r="K1484" s="563"/>
      <c r="L1484" s="562"/>
      <c r="M1484" s="563"/>
      <c r="N1484" s="562"/>
      <c r="O1484" s="563"/>
      <c r="P1484" s="562"/>
      <c r="Q1484" s="563"/>
      <c r="R1484" s="562"/>
      <c r="S1484" s="563"/>
      <c r="T1484" s="562"/>
      <c r="U1484" s="563"/>
      <c r="V1484" s="562"/>
      <c r="W1484" s="563"/>
      <c r="X1484" s="580"/>
      <c r="Y1484" s="581"/>
      <c r="Z1484" s="581"/>
      <c r="AA1484" s="581"/>
      <c r="AB1484" s="581"/>
      <c r="AC1484" s="581"/>
      <c r="AD1484" s="582"/>
      <c r="AE1484" s="16"/>
      <c r="AF1484" s="16"/>
      <c r="AG1484" s="71"/>
      <c r="AH1484" s="68"/>
    </row>
    <row r="1485" spans="4:34" ht="15.75" x14ac:dyDescent="0.25">
      <c r="D1485" s="69"/>
      <c r="E1485" s="69"/>
      <c r="F1485" s="69"/>
      <c r="G1485" s="70"/>
      <c r="H1485" s="562"/>
      <c r="I1485" s="563"/>
      <c r="J1485" s="562"/>
      <c r="K1485" s="563"/>
      <c r="L1485" s="562"/>
      <c r="M1485" s="563"/>
      <c r="N1485" s="562"/>
      <c r="O1485" s="563"/>
      <c r="P1485" s="562"/>
      <c r="Q1485" s="563"/>
      <c r="R1485" s="562"/>
      <c r="S1485" s="563"/>
      <c r="T1485" s="562"/>
      <c r="U1485" s="563"/>
      <c r="V1485" s="562"/>
      <c r="W1485" s="563"/>
      <c r="X1485" s="580"/>
      <c r="Y1485" s="581"/>
      <c r="Z1485" s="581"/>
      <c r="AA1485" s="581"/>
      <c r="AB1485" s="581"/>
      <c r="AC1485" s="581"/>
      <c r="AD1485" s="582"/>
      <c r="AE1485" s="16"/>
      <c r="AF1485" s="16"/>
      <c r="AG1485" s="71"/>
      <c r="AH1485" s="68"/>
    </row>
    <row r="1486" spans="4:34" ht="15.75" x14ac:dyDescent="0.25">
      <c r="D1486" s="621"/>
      <c r="E1486" s="621"/>
      <c r="F1486" s="621"/>
      <c r="G1486" s="823"/>
      <c r="H1486" s="562"/>
      <c r="I1486" s="563"/>
      <c r="J1486" s="562"/>
      <c r="K1486" s="563"/>
      <c r="L1486" s="562"/>
      <c r="M1486" s="563"/>
      <c r="N1486" s="562"/>
      <c r="O1486" s="563"/>
      <c r="P1486" s="562"/>
      <c r="Q1486" s="563"/>
      <c r="R1486" s="562"/>
      <c r="S1486" s="563"/>
      <c r="T1486" s="562"/>
      <c r="U1486" s="563"/>
      <c r="V1486" s="562"/>
      <c r="W1486" s="563"/>
      <c r="X1486" s="580"/>
      <c r="Y1486" s="581"/>
      <c r="Z1486" s="581"/>
      <c r="AA1486" s="581"/>
      <c r="AB1486" s="581"/>
      <c r="AC1486" s="581"/>
      <c r="AD1486" s="582"/>
      <c r="AE1486" s="16"/>
      <c r="AF1486" s="16"/>
      <c r="AG1486" s="71"/>
      <c r="AH1486" s="68"/>
    </row>
    <row r="1487" spans="4:34" ht="15.75" x14ac:dyDescent="0.25">
      <c r="D1487" s="621"/>
      <c r="E1487" s="621"/>
      <c r="F1487" s="621"/>
      <c r="G1487" s="823"/>
      <c r="H1487" s="562"/>
      <c r="I1487" s="563"/>
      <c r="J1487" s="562"/>
      <c r="K1487" s="563"/>
      <c r="L1487" s="562"/>
      <c r="M1487" s="563"/>
      <c r="N1487" s="562"/>
      <c r="O1487" s="563"/>
      <c r="P1487" s="562"/>
      <c r="Q1487" s="563"/>
      <c r="R1487" s="562"/>
      <c r="S1487" s="563"/>
      <c r="T1487" s="562"/>
      <c r="U1487" s="563"/>
      <c r="V1487" s="562"/>
      <c r="W1487" s="563"/>
      <c r="X1487" s="580"/>
      <c r="Y1487" s="581"/>
      <c r="Z1487" s="581"/>
      <c r="AA1487" s="581"/>
      <c r="AB1487" s="581"/>
      <c r="AC1487" s="581"/>
      <c r="AD1487" s="582"/>
      <c r="AE1487" s="16"/>
      <c r="AF1487" s="16"/>
      <c r="AG1487" s="71"/>
      <c r="AH1487" s="68"/>
    </row>
    <row r="1488" spans="4:34" ht="15.75" x14ac:dyDescent="0.25">
      <c r="D1488" s="621"/>
      <c r="E1488" s="621"/>
      <c r="F1488" s="621"/>
      <c r="G1488" s="823"/>
      <c r="H1488" s="529"/>
      <c r="I1488" s="530"/>
      <c r="J1488" s="529"/>
      <c r="K1488" s="530"/>
      <c r="L1488" s="529"/>
      <c r="M1488" s="530"/>
      <c r="N1488" s="562"/>
      <c r="O1488" s="563"/>
      <c r="P1488" s="562"/>
      <c r="Q1488" s="563"/>
      <c r="R1488" s="562"/>
      <c r="S1488" s="563"/>
      <c r="T1488" s="562"/>
      <c r="U1488" s="563"/>
      <c r="V1488" s="562"/>
      <c r="W1488" s="563"/>
      <c r="X1488" s="580"/>
      <c r="Y1488" s="581"/>
      <c r="Z1488" s="581"/>
      <c r="AA1488" s="581"/>
      <c r="AB1488" s="581"/>
      <c r="AC1488" s="581"/>
      <c r="AD1488" s="582"/>
      <c r="AE1488" s="16"/>
      <c r="AF1488" s="16"/>
      <c r="AG1488" s="71"/>
      <c r="AH1488" s="68"/>
    </row>
    <row r="1489" spans="4:34" ht="15.75" x14ac:dyDescent="0.25">
      <c r="D1489" s="9"/>
      <c r="E1489" s="9"/>
      <c r="F1489" s="9"/>
      <c r="G1489" s="9"/>
      <c r="H1489" s="562"/>
      <c r="I1489" s="563"/>
      <c r="J1489" s="562"/>
      <c r="K1489" s="563"/>
      <c r="L1489" s="562"/>
      <c r="M1489" s="563"/>
      <c r="N1489" s="562"/>
      <c r="O1489" s="563"/>
      <c r="P1489" s="562"/>
      <c r="Q1489" s="563"/>
      <c r="R1489" s="562"/>
      <c r="S1489" s="563"/>
      <c r="T1489" s="562"/>
      <c r="U1489" s="563"/>
      <c r="V1489" s="562"/>
      <c r="W1489" s="563"/>
      <c r="X1489" s="580"/>
      <c r="Y1489" s="581"/>
      <c r="Z1489" s="581"/>
      <c r="AA1489" s="581"/>
      <c r="AB1489" s="581"/>
      <c r="AC1489" s="581"/>
      <c r="AD1489" s="582"/>
      <c r="AE1489" s="16"/>
      <c r="AF1489" s="16"/>
      <c r="AG1489" s="71"/>
      <c r="AH1489" s="68"/>
    </row>
    <row r="1490" spans="4:34" ht="15.75" x14ac:dyDescent="0.25">
      <c r="D1490" s="9"/>
      <c r="E1490" s="9"/>
      <c r="F1490" s="9"/>
      <c r="G1490" s="9"/>
      <c r="H1490" s="562"/>
      <c r="I1490" s="563"/>
      <c r="J1490" s="562"/>
      <c r="K1490" s="563"/>
      <c r="L1490" s="529"/>
      <c r="M1490" s="650"/>
      <c r="N1490" s="562"/>
      <c r="O1490" s="563"/>
      <c r="P1490" s="562"/>
      <c r="Q1490" s="563"/>
      <c r="R1490" s="562"/>
      <c r="S1490" s="563"/>
      <c r="T1490" s="562"/>
      <c r="U1490" s="563"/>
      <c r="V1490" s="562"/>
      <c r="W1490" s="563"/>
      <c r="X1490" s="580"/>
      <c r="Y1490" s="581"/>
      <c r="Z1490" s="581"/>
      <c r="AA1490" s="581"/>
      <c r="AB1490" s="581"/>
      <c r="AC1490" s="581"/>
      <c r="AD1490" s="582"/>
      <c r="AE1490" s="16"/>
      <c r="AF1490" s="16"/>
      <c r="AG1490" s="71"/>
      <c r="AH1490" s="68"/>
    </row>
    <row r="1491" spans="4:34" ht="15.75" x14ac:dyDescent="0.25">
      <c r="D1491" s="9"/>
      <c r="E1491" s="9"/>
      <c r="F1491" s="9"/>
      <c r="G1491" s="9"/>
      <c r="H1491" s="529"/>
      <c r="I1491" s="530"/>
      <c r="J1491" s="529"/>
      <c r="K1491" s="530"/>
      <c r="L1491" s="529"/>
      <c r="M1491" s="650"/>
      <c r="N1491" s="562"/>
      <c r="O1491" s="563"/>
      <c r="P1491" s="765"/>
      <c r="Q1491" s="766"/>
      <c r="R1491" s="765"/>
      <c r="S1491" s="766"/>
      <c r="T1491" s="765"/>
      <c r="U1491" s="766"/>
      <c r="V1491" s="562"/>
      <c r="W1491" s="563"/>
      <c r="X1491" s="580"/>
      <c r="Y1491" s="581"/>
      <c r="Z1491" s="581"/>
      <c r="AA1491" s="581"/>
      <c r="AB1491" s="581"/>
      <c r="AC1491" s="581"/>
      <c r="AD1491" s="582"/>
      <c r="AE1491" s="16"/>
      <c r="AF1491" s="16"/>
      <c r="AG1491" s="71"/>
      <c r="AH1491" s="68"/>
    </row>
    <row r="1492" spans="4:34" ht="15.75" x14ac:dyDescent="0.25">
      <c r="D1492" s="9"/>
      <c r="E1492" s="9"/>
      <c r="F1492" s="9"/>
      <c r="G1492" s="9"/>
      <c r="H1492" s="153"/>
      <c r="I1492" s="154"/>
      <c r="J1492" s="153"/>
      <c r="K1492" s="154"/>
      <c r="L1492" s="153"/>
      <c r="M1492" s="162"/>
      <c r="N1492" s="562"/>
      <c r="O1492" s="563"/>
      <c r="P1492" s="765"/>
      <c r="Q1492" s="766"/>
      <c r="R1492" s="765"/>
      <c r="S1492" s="766"/>
      <c r="T1492" s="765"/>
      <c r="U1492" s="766"/>
      <c r="V1492" s="151"/>
      <c r="W1492" s="152"/>
      <c r="X1492" s="580"/>
      <c r="Y1492" s="581"/>
      <c r="Z1492" s="581"/>
      <c r="AA1492" s="581"/>
      <c r="AB1492" s="581"/>
      <c r="AC1492" s="581"/>
      <c r="AD1492" s="582"/>
      <c r="AE1492" s="16"/>
      <c r="AF1492" s="16"/>
      <c r="AG1492" s="71"/>
      <c r="AH1492" s="68"/>
    </row>
    <row r="1493" spans="4:34" ht="15.75" x14ac:dyDescent="0.25">
      <c r="D1493" s="9"/>
      <c r="E1493" s="9"/>
      <c r="F1493" s="9"/>
      <c r="G1493" s="9"/>
      <c r="H1493" s="529"/>
      <c r="I1493" s="530"/>
      <c r="J1493" s="529"/>
      <c r="K1493" s="530"/>
      <c r="L1493" s="529"/>
      <c r="M1493" s="530"/>
      <c r="N1493" s="562"/>
      <c r="O1493" s="767"/>
      <c r="P1493" s="768"/>
      <c r="Q1493" s="769"/>
      <c r="R1493" s="768"/>
      <c r="S1493" s="769"/>
      <c r="T1493" s="768"/>
      <c r="U1493" s="769"/>
      <c r="V1493" s="151"/>
      <c r="W1493" s="152"/>
      <c r="X1493" s="812"/>
      <c r="Y1493" s="673"/>
      <c r="Z1493" s="673"/>
      <c r="AA1493" s="673"/>
      <c r="AB1493" s="673"/>
      <c r="AC1493" s="673"/>
      <c r="AD1493" s="813"/>
      <c r="AE1493" s="16"/>
      <c r="AF1493" s="16"/>
      <c r="AG1493" s="71"/>
      <c r="AH1493" s="68"/>
    </row>
    <row r="1494" spans="4:34" ht="15.75" x14ac:dyDescent="0.25">
      <c r="D1494" s="9"/>
      <c r="E1494" s="9"/>
      <c r="F1494" s="9"/>
      <c r="G1494" s="9"/>
      <c r="H1494" s="529"/>
      <c r="I1494" s="530"/>
      <c r="J1494" s="529"/>
      <c r="K1494" s="530"/>
      <c r="L1494" s="529"/>
      <c r="M1494" s="530"/>
      <c r="N1494" s="562"/>
      <c r="O1494" s="767"/>
      <c r="P1494" s="768"/>
      <c r="Q1494" s="769"/>
      <c r="R1494" s="768"/>
      <c r="S1494" s="769"/>
      <c r="T1494" s="768"/>
      <c r="U1494" s="769"/>
      <c r="V1494" s="151"/>
      <c r="W1494" s="152"/>
      <c r="X1494" s="812"/>
      <c r="Y1494" s="673"/>
      <c r="Z1494" s="673"/>
      <c r="AA1494" s="673"/>
      <c r="AB1494" s="673"/>
      <c r="AC1494" s="673"/>
      <c r="AD1494" s="813"/>
      <c r="AE1494" s="16"/>
      <c r="AF1494" s="16"/>
      <c r="AG1494" s="71"/>
      <c r="AH1494" s="68"/>
    </row>
    <row r="1495" spans="4:34" ht="15.75" x14ac:dyDescent="0.25">
      <c r="D1495" s="9"/>
      <c r="E1495" s="9"/>
      <c r="F1495" s="9"/>
      <c r="G1495" s="9"/>
      <c r="H1495" s="529"/>
      <c r="I1495" s="530"/>
      <c r="J1495" s="529"/>
      <c r="K1495" s="530"/>
      <c r="L1495" s="529"/>
      <c r="M1495" s="530"/>
      <c r="N1495" s="562"/>
      <c r="O1495" s="767"/>
      <c r="P1495" s="768"/>
      <c r="Q1495" s="769"/>
      <c r="R1495" s="768"/>
      <c r="S1495" s="769"/>
      <c r="T1495" s="768"/>
      <c r="U1495" s="769"/>
      <c r="V1495" s="151"/>
      <c r="W1495" s="152"/>
      <c r="X1495" s="812"/>
      <c r="Y1495" s="673"/>
      <c r="Z1495" s="673"/>
      <c r="AA1495" s="673"/>
      <c r="AB1495" s="673"/>
      <c r="AC1495" s="673"/>
      <c r="AD1495" s="813"/>
      <c r="AE1495" s="16"/>
      <c r="AF1495" s="16"/>
      <c r="AH1495" s="17"/>
    </row>
    <row r="1496" spans="4:34" ht="16.5" thickBot="1" x14ac:dyDescent="0.3">
      <c r="D1496" s="9"/>
      <c r="E1496" s="9"/>
      <c r="F1496" s="9"/>
      <c r="G1496" s="9"/>
      <c r="H1496" s="685"/>
      <c r="I1496" s="686"/>
      <c r="J1496" s="685"/>
      <c r="K1496" s="686"/>
      <c r="L1496" s="685"/>
      <c r="M1496" s="686"/>
      <c r="N1496" s="685"/>
      <c r="O1496" s="686"/>
      <c r="P1496" s="685"/>
      <c r="Q1496" s="686"/>
      <c r="R1496" s="685"/>
      <c r="S1496" s="686"/>
      <c r="T1496" s="687" t="s">
        <v>29</v>
      </c>
      <c r="U1496" s="688"/>
      <c r="V1496" s="688"/>
      <c r="W1496" s="814"/>
      <c r="X1496" s="815">
        <f>SUM(X1482:AD1495)</f>
        <v>181199457.28999999</v>
      </c>
      <c r="Y1496" s="816"/>
      <c r="Z1496" s="816"/>
      <c r="AA1496" s="816"/>
      <c r="AB1496" s="816"/>
      <c r="AC1496" s="816"/>
      <c r="AD1496" s="817"/>
      <c r="AE1496" s="9"/>
      <c r="AF1496" s="818"/>
      <c r="AG1496" s="818"/>
      <c r="AH1496" s="818"/>
    </row>
    <row r="1497" spans="4:34" ht="16.5" thickBot="1" x14ac:dyDescent="0.3">
      <c r="D1497" s="164"/>
      <c r="E1497" s="9"/>
      <c r="F1497" s="9"/>
      <c r="G1497" s="9"/>
      <c r="H1497" s="9"/>
      <c r="I1497" s="799"/>
      <c r="J1497" s="799"/>
      <c r="K1497" s="799"/>
      <c r="L1497" s="799"/>
      <c r="M1497" s="799"/>
      <c r="N1497" s="799"/>
      <c r="O1497" s="799"/>
      <c r="P1497" s="799"/>
      <c r="Q1497" s="799"/>
      <c r="R1497" s="799"/>
      <c r="S1497" s="799"/>
      <c r="T1497" s="799"/>
      <c r="U1497" s="799"/>
      <c r="V1497" s="799"/>
      <c r="W1497" s="799"/>
      <c r="X1497" s="799"/>
      <c r="Y1497" s="819"/>
      <c r="Z1497" s="819"/>
      <c r="AA1497" s="819"/>
      <c r="AB1497" s="819"/>
      <c r="AC1497" s="819"/>
      <c r="AD1497" s="819"/>
      <c r="AE1497" s="819"/>
      <c r="AF1497" s="16"/>
      <c r="AG1497" s="16"/>
      <c r="AH1497" s="17"/>
    </row>
    <row r="1498" spans="4:34" ht="16.5" thickBot="1" x14ac:dyDescent="0.3">
      <c r="D1498" s="164"/>
      <c r="E1498" s="9"/>
      <c r="F1498" s="9"/>
      <c r="G1498" s="9"/>
      <c r="H1498" s="689" t="s">
        <v>30</v>
      </c>
      <c r="I1498" s="690"/>
      <c r="J1498" s="690"/>
      <c r="K1498" s="690"/>
      <c r="L1498" s="690"/>
      <c r="M1498" s="690"/>
      <c r="N1498" s="690"/>
      <c r="O1498" s="690"/>
      <c r="P1498" s="690"/>
      <c r="Q1498" s="690"/>
      <c r="R1498" s="690"/>
      <c r="S1498" s="691"/>
      <c r="T1498" s="43"/>
      <c r="U1498" s="544" t="s">
        <v>31</v>
      </c>
      <c r="V1498" s="545"/>
      <c r="W1498" s="545"/>
      <c r="X1498" s="545"/>
      <c r="Y1498" s="545"/>
      <c r="Z1498" s="545"/>
      <c r="AA1498" s="545"/>
      <c r="AB1498" s="545"/>
      <c r="AC1498" s="545"/>
      <c r="AD1498" s="545"/>
      <c r="AE1498" s="545"/>
      <c r="AF1498" s="546"/>
      <c r="AG1498" s="16"/>
    </row>
    <row r="1499" spans="4:34" x14ac:dyDescent="0.25">
      <c r="D1499" s="164"/>
      <c r="E1499" s="9"/>
      <c r="F1499" s="9"/>
      <c r="G1499" s="9"/>
      <c r="H1499" s="547"/>
      <c r="I1499" s="548"/>
      <c r="J1499" s="548"/>
      <c r="K1499" s="548"/>
      <c r="L1499" s="548"/>
      <c r="M1499" s="548"/>
      <c r="N1499" s="548"/>
      <c r="O1499" s="548"/>
      <c r="P1499" s="548"/>
      <c r="Q1499" s="548"/>
      <c r="R1499" s="548"/>
      <c r="S1499" s="549"/>
      <c r="T1499" s="9"/>
      <c r="U1499" s="795"/>
      <c r="V1499" s="796"/>
      <c r="W1499" s="796"/>
      <c r="X1499" s="796"/>
      <c r="Y1499" s="796"/>
      <c r="Z1499" s="796"/>
      <c r="AA1499" s="796"/>
      <c r="AB1499" s="796"/>
      <c r="AC1499" s="796"/>
      <c r="AD1499" s="796"/>
      <c r="AE1499" s="796"/>
      <c r="AF1499" s="797"/>
      <c r="AG1499" s="16"/>
    </row>
    <row r="1500" spans="4:34" x14ac:dyDescent="0.25">
      <c r="D1500" s="164"/>
      <c r="E1500" s="9"/>
      <c r="F1500" s="9"/>
      <c r="G1500" s="9"/>
      <c r="H1500" s="550"/>
      <c r="I1500" s="551"/>
      <c r="J1500" s="551"/>
      <c r="K1500" s="551"/>
      <c r="L1500" s="551"/>
      <c r="M1500" s="551"/>
      <c r="N1500" s="551"/>
      <c r="O1500" s="551"/>
      <c r="P1500" s="551"/>
      <c r="Q1500" s="551"/>
      <c r="R1500" s="551"/>
      <c r="S1500" s="552"/>
      <c r="T1500" s="9"/>
      <c r="U1500" s="798"/>
      <c r="V1500" s="799"/>
      <c r="W1500" s="799"/>
      <c r="X1500" s="799"/>
      <c r="Y1500" s="799"/>
      <c r="Z1500" s="799"/>
      <c r="AA1500" s="799"/>
      <c r="AB1500" s="799"/>
      <c r="AC1500" s="799"/>
      <c r="AD1500" s="799"/>
      <c r="AE1500" s="799"/>
      <c r="AF1500" s="800"/>
      <c r="AG1500" s="16"/>
    </row>
    <row r="1501" spans="4:34" ht="15.75" thickBot="1" x14ac:dyDescent="0.3">
      <c r="D1501" s="164"/>
      <c r="E1501" s="9"/>
      <c r="F1501" s="9"/>
      <c r="G1501" s="9"/>
      <c r="H1501" s="553"/>
      <c r="I1501" s="554"/>
      <c r="J1501" s="554"/>
      <c r="K1501" s="554"/>
      <c r="L1501" s="554"/>
      <c r="M1501" s="554"/>
      <c r="N1501" s="554"/>
      <c r="O1501" s="554"/>
      <c r="P1501" s="554"/>
      <c r="Q1501" s="554"/>
      <c r="R1501" s="554"/>
      <c r="S1501" s="555"/>
      <c r="T1501" s="9"/>
      <c r="U1501" s="801"/>
      <c r="V1501" s="802"/>
      <c r="W1501" s="802"/>
      <c r="X1501" s="802"/>
      <c r="Y1501" s="802"/>
      <c r="Z1501" s="802"/>
      <c r="AA1501" s="802"/>
      <c r="AB1501" s="802"/>
      <c r="AC1501" s="802"/>
      <c r="AD1501" s="802"/>
      <c r="AE1501" s="802"/>
      <c r="AF1501" s="803"/>
      <c r="AG1501" s="16"/>
    </row>
    <row r="1502" spans="4:34" ht="16.5" thickBot="1" x14ac:dyDescent="0.3">
      <c r="D1502" s="164"/>
      <c r="E1502" s="9"/>
      <c r="F1502" s="9"/>
      <c r="G1502" s="9"/>
      <c r="H1502" s="517" t="s">
        <v>32</v>
      </c>
      <c r="I1502" s="518"/>
      <c r="J1502" s="518"/>
      <c r="K1502" s="804">
        <v>44183</v>
      </c>
      <c r="L1502" s="805"/>
      <c r="M1502" s="805"/>
      <c r="N1502" s="805"/>
      <c r="O1502" s="805"/>
      <c r="P1502" s="805"/>
      <c r="Q1502" s="805"/>
      <c r="R1502" s="805"/>
      <c r="S1502" s="806"/>
      <c r="T1502" s="9"/>
      <c r="U1502" s="807" t="s">
        <v>32</v>
      </c>
      <c r="V1502" s="808"/>
      <c r="W1502" s="808"/>
      <c r="X1502" s="809"/>
      <c r="Y1502" s="810"/>
      <c r="Z1502" s="810"/>
      <c r="AA1502" s="810"/>
      <c r="AB1502" s="810"/>
      <c r="AC1502" s="810"/>
      <c r="AD1502" s="810"/>
      <c r="AE1502" s="810"/>
      <c r="AF1502" s="811"/>
      <c r="AG1502" s="16"/>
    </row>
    <row r="1503" spans="4:34" ht="15.75" thickBot="1" x14ac:dyDescent="0.3">
      <c r="D1503" s="164"/>
      <c r="E1503" s="9"/>
      <c r="F1503" s="9"/>
      <c r="G1503" s="9"/>
      <c r="H1503" s="523" t="s">
        <v>33</v>
      </c>
      <c r="I1503" s="524"/>
      <c r="J1503" s="524"/>
      <c r="K1503" s="524"/>
      <c r="L1503" s="524"/>
      <c r="M1503" s="524"/>
      <c r="N1503" s="524"/>
      <c r="O1503" s="524"/>
      <c r="P1503" s="524"/>
      <c r="Q1503" s="524"/>
      <c r="R1503" s="524"/>
      <c r="S1503" s="525"/>
      <c r="T1503" s="22"/>
      <c r="U1503" s="523" t="s">
        <v>34</v>
      </c>
      <c r="V1503" s="524"/>
      <c r="W1503" s="524"/>
      <c r="X1503" s="524"/>
      <c r="Y1503" s="524"/>
      <c r="Z1503" s="524"/>
      <c r="AA1503" s="524"/>
      <c r="AB1503" s="524"/>
      <c r="AC1503" s="524"/>
      <c r="AD1503" s="524"/>
      <c r="AE1503" s="524"/>
      <c r="AF1503" s="525"/>
      <c r="AG1503" s="16"/>
    </row>
    <row r="1504" spans="4:34" x14ac:dyDescent="0.25">
      <c r="D1504" s="164"/>
      <c r="E1504" s="9"/>
      <c r="F1504" s="9"/>
      <c r="G1504" s="9"/>
      <c r="H1504" s="547"/>
      <c r="I1504" s="548"/>
      <c r="J1504" s="548"/>
      <c r="K1504" s="548"/>
      <c r="L1504" s="548"/>
      <c r="M1504" s="548"/>
      <c r="N1504" s="548"/>
      <c r="O1504" s="548"/>
      <c r="P1504" s="548"/>
      <c r="Q1504" s="548"/>
      <c r="R1504" s="548"/>
      <c r="S1504" s="549"/>
      <c r="T1504" s="149"/>
      <c r="U1504" s="547"/>
      <c r="V1504" s="548"/>
      <c r="W1504" s="548"/>
      <c r="X1504" s="548"/>
      <c r="Y1504" s="548"/>
      <c r="Z1504" s="548"/>
      <c r="AA1504" s="548"/>
      <c r="AB1504" s="548"/>
      <c r="AC1504" s="548"/>
      <c r="AD1504" s="548"/>
      <c r="AE1504" s="548"/>
      <c r="AF1504" s="549"/>
      <c r="AG1504" s="16"/>
    </row>
    <row r="1505" spans="4:34" x14ac:dyDescent="0.25">
      <c r="D1505" s="164"/>
      <c r="E1505" s="164"/>
      <c r="F1505" s="164"/>
      <c r="G1505" s="164"/>
      <c r="H1505" s="550"/>
      <c r="I1505" s="551"/>
      <c r="J1505" s="551"/>
      <c r="K1505" s="551"/>
      <c r="L1505" s="551"/>
      <c r="M1505" s="551"/>
      <c r="N1505" s="551"/>
      <c r="O1505" s="551"/>
      <c r="P1505" s="551"/>
      <c r="Q1505" s="551"/>
      <c r="R1505" s="551"/>
      <c r="S1505" s="552"/>
      <c r="T1505" s="149"/>
      <c r="U1505" s="550"/>
      <c r="V1505" s="551"/>
      <c r="W1505" s="551"/>
      <c r="X1505" s="551"/>
      <c r="Y1505" s="551"/>
      <c r="Z1505" s="551"/>
      <c r="AA1505" s="551"/>
      <c r="AB1505" s="551"/>
      <c r="AC1505" s="551"/>
      <c r="AD1505" s="551"/>
      <c r="AE1505" s="551"/>
      <c r="AF1505" s="552"/>
      <c r="AG1505" s="15"/>
    </row>
    <row r="1506" spans="4:34" ht="15.75" thickBot="1" x14ac:dyDescent="0.3">
      <c r="D1506" s="44"/>
      <c r="E1506" s="164"/>
      <c r="F1506" s="164"/>
      <c r="G1506" s="164"/>
      <c r="H1506" s="553"/>
      <c r="I1506" s="554"/>
      <c r="J1506" s="554"/>
      <c r="K1506" s="554"/>
      <c r="L1506" s="554"/>
      <c r="M1506" s="554"/>
      <c r="N1506" s="554"/>
      <c r="O1506" s="554"/>
      <c r="P1506" s="554"/>
      <c r="Q1506" s="554"/>
      <c r="R1506" s="554"/>
      <c r="S1506" s="555"/>
      <c r="T1506" s="149"/>
      <c r="U1506" s="553"/>
      <c r="V1506" s="554"/>
      <c r="W1506" s="554"/>
      <c r="X1506" s="554"/>
      <c r="Y1506" s="554"/>
      <c r="Z1506" s="554"/>
      <c r="AA1506" s="554"/>
      <c r="AB1506" s="554"/>
      <c r="AC1506" s="554"/>
      <c r="AD1506" s="554"/>
      <c r="AE1506" s="554"/>
      <c r="AF1506" s="555"/>
      <c r="AG1506" s="15"/>
    </row>
    <row r="1507" spans="4:34" ht="15.75" thickBot="1" x14ac:dyDescent="0.3">
      <c r="D1507" s="155"/>
      <c r="E1507" s="164"/>
      <c r="F1507" s="164"/>
      <c r="G1507" s="164"/>
      <c r="H1507" s="517" t="s">
        <v>32</v>
      </c>
      <c r="I1507" s="518"/>
      <c r="J1507" s="576"/>
      <c r="K1507" s="27"/>
      <c r="L1507" s="28"/>
      <c r="M1507" s="28"/>
      <c r="N1507" s="28"/>
      <c r="O1507" s="28"/>
      <c r="P1507" s="28"/>
      <c r="Q1507" s="28"/>
      <c r="R1507" s="28"/>
      <c r="S1507" s="45"/>
      <c r="T1507" s="149"/>
      <c r="U1507" s="517" t="s">
        <v>32</v>
      </c>
      <c r="V1507" s="518"/>
      <c r="W1507" s="576"/>
      <c r="X1507" s="27"/>
      <c r="Y1507" s="28"/>
      <c r="Z1507" s="28"/>
      <c r="AA1507" s="28"/>
      <c r="AB1507" s="28"/>
      <c r="AC1507" s="28"/>
      <c r="AD1507" s="28"/>
      <c r="AE1507" s="28"/>
      <c r="AF1507" s="45"/>
      <c r="AG1507" s="15"/>
    </row>
    <row r="1508" spans="4:34" ht="15.75" x14ac:dyDescent="0.25">
      <c r="D1508" s="164"/>
      <c r="E1508" s="9"/>
      <c r="F1508" s="9"/>
      <c r="G1508" s="9"/>
      <c r="H1508" s="9"/>
      <c r="I1508" s="799"/>
      <c r="J1508" s="799"/>
      <c r="K1508" s="799"/>
      <c r="L1508" s="799"/>
      <c r="M1508" s="799"/>
      <c r="N1508" s="799"/>
      <c r="O1508" s="799"/>
      <c r="P1508" s="799"/>
      <c r="Q1508" s="799"/>
      <c r="R1508" s="799"/>
      <c r="S1508" s="799"/>
      <c r="T1508" s="799"/>
      <c r="U1508" s="799"/>
      <c r="V1508" s="799"/>
      <c r="W1508" s="799"/>
      <c r="X1508" s="799"/>
      <c r="Y1508" s="819"/>
      <c r="Z1508" s="819"/>
      <c r="AA1508" s="819"/>
      <c r="AB1508" s="819"/>
      <c r="AC1508" s="819"/>
      <c r="AD1508" s="819"/>
      <c r="AE1508" s="819"/>
      <c r="AF1508" s="16"/>
      <c r="AG1508" s="16"/>
      <c r="AH1508" s="17"/>
    </row>
    <row r="1509" spans="4:34" x14ac:dyDescent="0.25">
      <c r="D1509" s="820" t="s">
        <v>36</v>
      </c>
      <c r="E1509" s="820"/>
      <c r="F1509" s="820"/>
      <c r="G1509" s="820"/>
      <c r="H1509" s="820"/>
      <c r="I1509" s="820"/>
      <c r="J1509" s="820"/>
      <c r="K1509" s="820"/>
      <c r="L1509" s="820"/>
      <c r="M1509" s="820"/>
      <c r="N1509" s="44"/>
      <c r="O1509" s="44"/>
      <c r="P1509" s="44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68"/>
    </row>
    <row r="1510" spans="4:34" x14ac:dyDescent="0.25">
      <c r="D1510" s="620" t="s">
        <v>0</v>
      </c>
      <c r="E1510" s="620"/>
      <c r="F1510" s="620"/>
      <c r="G1510" s="620"/>
      <c r="H1510" s="620"/>
      <c r="I1510" s="620"/>
      <c r="J1510" s="620"/>
      <c r="K1510" s="620"/>
      <c r="L1510" s="620"/>
      <c r="M1510" s="620"/>
      <c r="N1510" s="29"/>
      <c r="O1510" s="10"/>
      <c r="P1510" s="156"/>
      <c r="Q1510" s="156"/>
      <c r="R1510" s="156"/>
      <c r="S1510" s="156"/>
      <c r="T1510" s="156"/>
      <c r="U1510" s="156"/>
      <c r="V1510" s="156"/>
      <c r="W1510" s="9"/>
      <c r="X1510" s="9"/>
      <c r="Y1510" s="164"/>
      <c r="Z1510" s="9"/>
      <c r="AA1510" s="9"/>
      <c r="AB1510" s="9"/>
      <c r="AC1510" s="9"/>
      <c r="AD1510" s="9"/>
      <c r="AE1510" s="9"/>
      <c r="AF1510" s="9"/>
      <c r="AH1510" s="17"/>
    </row>
    <row r="1511" spans="4:34" x14ac:dyDescent="0.25">
      <c r="D1511" s="620" t="s">
        <v>1</v>
      </c>
      <c r="E1511" s="620"/>
      <c r="F1511" s="620"/>
      <c r="G1511" s="620"/>
      <c r="H1511" s="620"/>
      <c r="I1511" s="620"/>
      <c r="J1511" s="620"/>
      <c r="K1511" s="620"/>
      <c r="L1511" s="620"/>
      <c r="M1511" s="620"/>
      <c r="N1511" s="29"/>
      <c r="O1511" s="10"/>
      <c r="P1511" s="11"/>
      <c r="Q1511" s="11"/>
      <c r="R1511" s="164"/>
      <c r="S1511" s="149"/>
      <c r="T1511" s="149"/>
      <c r="U1511" s="149"/>
      <c r="V1511" s="583" t="s">
        <v>2</v>
      </c>
      <c r="W1511" s="583"/>
      <c r="X1511" s="583"/>
      <c r="Y1511" s="12" t="s">
        <v>37</v>
      </c>
      <c r="Z1511" s="161" t="s">
        <v>46</v>
      </c>
      <c r="AA1511" s="621" t="s">
        <v>158</v>
      </c>
      <c r="AB1511" s="621"/>
      <c r="AC1511" s="621"/>
      <c r="AD1511" s="161" t="s">
        <v>3</v>
      </c>
      <c r="AE1511" s="622" t="s">
        <v>82</v>
      </c>
      <c r="AF1511" s="622"/>
      <c r="AH1511" s="17"/>
    </row>
    <row r="1512" spans="4:34" x14ac:dyDescent="0.25">
      <c r="D1512" s="620" t="s">
        <v>4</v>
      </c>
      <c r="E1512" s="620"/>
      <c r="F1512" s="620"/>
      <c r="G1512" s="620"/>
      <c r="H1512" s="620"/>
      <c r="I1512" s="620"/>
      <c r="J1512" s="620"/>
      <c r="K1512" s="620"/>
      <c r="L1512" s="620"/>
      <c r="M1512" s="620"/>
      <c r="N1512" s="29"/>
      <c r="O1512" s="10"/>
      <c r="P1512" s="156"/>
      <c r="Q1512" s="161"/>
      <c r="R1512" s="161"/>
      <c r="S1512" s="161"/>
      <c r="T1512" s="161"/>
      <c r="U1512" s="161"/>
      <c r="V1512" s="161"/>
      <c r="W1512" s="161"/>
      <c r="X1512" s="161"/>
      <c r="Y1512" s="149"/>
      <c r="Z1512" s="161"/>
      <c r="AA1512" s="9"/>
      <c r="AB1512" s="9"/>
      <c r="AC1512" s="9"/>
      <c r="AD1512" s="9"/>
      <c r="AE1512" s="9"/>
      <c r="AF1512" s="9"/>
      <c r="AH1512" s="17"/>
    </row>
    <row r="1513" spans="4:34" ht="15.75" x14ac:dyDescent="0.25">
      <c r="D1513" s="623" t="s">
        <v>5</v>
      </c>
      <c r="E1513" s="623"/>
      <c r="F1513" s="623"/>
      <c r="G1513" s="623"/>
      <c r="H1513" s="623"/>
      <c r="I1513" s="623"/>
      <c r="J1513" s="623"/>
      <c r="K1513" s="623"/>
      <c r="L1513" s="623"/>
      <c r="M1513" s="623"/>
      <c r="N1513" s="623"/>
      <c r="O1513" s="10"/>
      <c r="P1513" s="156"/>
      <c r="Q1513" s="156"/>
      <c r="R1513" s="156"/>
      <c r="S1513" s="156"/>
      <c r="T1513" s="156"/>
      <c r="U1513" s="156"/>
      <c r="V1513" s="156"/>
      <c r="W1513" s="9"/>
      <c r="X1513" s="9"/>
      <c r="Y1513" s="164"/>
      <c r="Z1513" s="9"/>
      <c r="AA1513" s="9"/>
      <c r="AB1513" s="9"/>
      <c r="AC1513" s="9"/>
      <c r="AD1513" s="9"/>
      <c r="AE1513" s="9"/>
      <c r="AF1513" s="9"/>
      <c r="AH1513" s="17"/>
    </row>
    <row r="1514" spans="4:34" ht="18" x14ac:dyDescent="0.25">
      <c r="D1514" s="633"/>
      <c r="E1514" s="633"/>
      <c r="F1514" s="633"/>
      <c r="G1514" s="633"/>
      <c r="H1514" s="633"/>
      <c r="I1514" s="633"/>
      <c r="J1514" s="633"/>
      <c r="K1514" s="633"/>
      <c r="L1514" s="633"/>
      <c r="M1514" s="633"/>
      <c r="N1514" s="633"/>
      <c r="O1514" s="624" t="s">
        <v>6</v>
      </c>
      <c r="P1514" s="624"/>
      <c r="Q1514" s="624"/>
      <c r="R1514" s="624"/>
      <c r="S1514" s="624"/>
      <c r="T1514" s="624"/>
      <c r="U1514" s="624"/>
      <c r="V1514" s="624"/>
      <c r="W1514" s="624"/>
      <c r="X1514" s="624"/>
      <c r="Y1514" s="625" t="s">
        <v>217</v>
      </c>
      <c r="Z1514" s="625"/>
      <c r="AA1514" s="625"/>
      <c r="AB1514" s="13"/>
      <c r="AC1514" s="13"/>
      <c r="AD1514" s="13"/>
      <c r="AE1514" s="13"/>
      <c r="AF1514" s="13"/>
      <c r="AH1514" s="17"/>
    </row>
    <row r="1515" spans="4:34" x14ac:dyDescent="0.25">
      <c r="D1515" s="612"/>
      <c r="E1515" s="612"/>
      <c r="F1515" s="612"/>
      <c r="G1515" s="612"/>
      <c r="H1515" s="612"/>
      <c r="I1515" s="612"/>
      <c r="J1515" s="612"/>
      <c r="K1515" s="612"/>
      <c r="L1515" s="612"/>
      <c r="M1515" s="612"/>
      <c r="N1515" s="612"/>
      <c r="O1515" s="14"/>
      <c r="P1515" s="14"/>
      <c r="Q1515" s="149"/>
      <c r="R1515" s="149"/>
      <c r="S1515" s="159"/>
      <c r="T1515" s="11"/>
      <c r="U1515" s="11"/>
      <c r="V1515" s="9"/>
      <c r="W1515" s="9"/>
      <c r="X1515" s="9"/>
      <c r="Y1515" s="164"/>
      <c r="Z1515" s="9"/>
      <c r="AA1515" s="9"/>
      <c r="AB1515" s="9"/>
      <c r="AC1515" s="9"/>
      <c r="AD1515" s="9"/>
      <c r="AE1515" s="9"/>
      <c r="AF1515" s="9"/>
      <c r="AH1515" s="17"/>
    </row>
    <row r="1516" spans="4:34" ht="15.75" x14ac:dyDescent="0.25"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  <c r="R1516" s="14"/>
      <c r="S1516" s="14"/>
      <c r="T1516" s="23"/>
      <c r="U1516" s="23"/>
      <c r="V1516" s="613" t="s">
        <v>7</v>
      </c>
      <c r="W1516" s="613"/>
      <c r="X1516" s="613"/>
      <c r="Y1516" s="613"/>
      <c r="Z1516" s="613"/>
      <c r="AA1516" s="614">
        <f>+X1545</f>
        <v>132687511.48999999</v>
      </c>
      <c r="AB1516" s="614"/>
      <c r="AC1516" s="614"/>
      <c r="AD1516" s="614"/>
      <c r="AE1516" s="614"/>
      <c r="AF1516" s="614"/>
      <c r="AH1516" s="17"/>
    </row>
    <row r="1517" spans="4:34" x14ac:dyDescent="0.25">
      <c r="D1517" s="615" t="s">
        <v>8</v>
      </c>
      <c r="E1517" s="615"/>
      <c r="F1517" s="615"/>
      <c r="G1517" s="615"/>
      <c r="H1517" s="615"/>
      <c r="I1517" s="616" t="s">
        <v>9</v>
      </c>
      <c r="J1517" s="616"/>
      <c r="K1517" s="616"/>
      <c r="L1517" s="616"/>
      <c r="M1517" s="616"/>
      <c r="N1517" s="616"/>
      <c r="O1517" s="616"/>
      <c r="P1517" s="616"/>
      <c r="Q1517" s="616"/>
      <c r="R1517" s="161"/>
      <c r="S1517" s="161"/>
      <c r="T1517" s="161"/>
      <c r="U1517" s="161"/>
      <c r="V1517" s="9"/>
      <c r="W1517" s="9"/>
      <c r="X1517" s="9"/>
      <c r="Y1517" s="164"/>
      <c r="Z1517" s="164"/>
      <c r="AA1517" s="164"/>
      <c r="AB1517" s="9"/>
      <c r="AC1517" s="9"/>
      <c r="AD1517" s="9"/>
      <c r="AE1517" s="9"/>
      <c r="AF1517" s="9"/>
      <c r="AH1517" s="17"/>
    </row>
    <row r="1518" spans="4:34" ht="18" x14ac:dyDescent="0.25">
      <c r="D1518" s="617" t="s">
        <v>10</v>
      </c>
      <c r="E1518" s="617"/>
      <c r="F1518" s="617"/>
      <c r="G1518" s="617"/>
      <c r="H1518" s="617"/>
      <c r="I1518" s="617"/>
      <c r="J1518" s="617"/>
      <c r="K1518" s="662" t="s">
        <v>218</v>
      </c>
      <c r="L1518" s="662"/>
      <c r="M1518" s="662"/>
      <c r="N1518" s="662"/>
      <c r="O1518" s="662"/>
      <c r="P1518" s="662"/>
      <c r="Q1518" s="662"/>
      <c r="R1518" s="662"/>
      <c r="S1518" s="662"/>
      <c r="T1518" s="662"/>
      <c r="U1518" s="662"/>
      <c r="V1518" s="662"/>
      <c r="W1518" s="662"/>
      <c r="X1518" s="662"/>
      <c r="Y1518" s="551" t="s">
        <v>11</v>
      </c>
      <c r="Z1518" s="551"/>
      <c r="AA1518" s="551"/>
      <c r="AB1518" s="551"/>
      <c r="AC1518" s="619">
        <v>10032360</v>
      </c>
      <c r="AD1518" s="619"/>
      <c r="AE1518" s="619"/>
      <c r="AF1518" s="619"/>
      <c r="AH1518" s="17"/>
    </row>
    <row r="1519" spans="4:34" x14ac:dyDescent="0.25">
      <c r="D1519" s="157"/>
      <c r="E1519" s="617" t="s">
        <v>12</v>
      </c>
      <c r="F1519" s="617"/>
      <c r="G1519" s="617"/>
      <c r="H1519" s="617"/>
      <c r="I1519" s="617"/>
      <c r="J1519" s="149"/>
      <c r="K1519" s="149"/>
      <c r="L1519" s="149"/>
      <c r="M1519" s="149"/>
      <c r="N1519" s="149"/>
      <c r="O1519" s="149"/>
      <c r="P1519" s="149"/>
      <c r="Q1519" s="149"/>
      <c r="R1519" s="149"/>
      <c r="S1519" s="149"/>
      <c r="T1519" s="149"/>
      <c r="U1519" s="149"/>
      <c r="V1519" s="149"/>
      <c r="W1519" s="149"/>
      <c r="X1519" s="149"/>
      <c r="Y1519" s="149"/>
      <c r="Z1519" s="149"/>
      <c r="AA1519" s="149"/>
      <c r="AB1519" s="149"/>
      <c r="AC1519" s="158"/>
      <c r="AD1519" s="158"/>
      <c r="AE1519" s="158"/>
      <c r="AF1519" s="158"/>
      <c r="AH1519" s="17"/>
    </row>
    <row r="1520" spans="4:34" x14ac:dyDescent="0.25">
      <c r="D1520" s="583" t="s">
        <v>13</v>
      </c>
      <c r="E1520" s="583"/>
      <c r="F1520" s="583"/>
      <c r="G1520" s="583"/>
      <c r="H1520" s="583"/>
      <c r="I1520" s="824" t="s">
        <v>220</v>
      </c>
      <c r="J1520" s="824"/>
      <c r="K1520" s="824"/>
      <c r="L1520" s="824"/>
      <c r="M1520" s="824"/>
      <c r="N1520" s="824"/>
      <c r="O1520" s="824"/>
      <c r="P1520" s="824"/>
      <c r="Q1520" s="824"/>
      <c r="R1520" s="824"/>
      <c r="S1520" s="824"/>
      <c r="T1520" s="824"/>
      <c r="U1520" s="824"/>
      <c r="V1520" s="824"/>
      <c r="W1520" s="824"/>
      <c r="X1520" s="824"/>
      <c r="Y1520" s="824"/>
      <c r="Z1520" s="824"/>
      <c r="AA1520" s="824"/>
      <c r="AB1520" s="824"/>
      <c r="AC1520" s="824"/>
      <c r="AD1520" s="824"/>
      <c r="AE1520" s="824"/>
      <c r="AF1520" s="824"/>
      <c r="AG1520" s="824"/>
      <c r="AH1520" s="17"/>
    </row>
    <row r="1521" spans="4:34" x14ac:dyDescent="0.25">
      <c r="D1521" s="551" t="s">
        <v>14</v>
      </c>
      <c r="E1521" s="551"/>
      <c r="F1521" s="551"/>
      <c r="G1521" s="551"/>
      <c r="H1521" s="551"/>
      <c r="I1521" s="825" t="s">
        <v>219</v>
      </c>
      <c r="J1521" s="825"/>
      <c r="K1521" s="825"/>
      <c r="L1521" s="825"/>
      <c r="M1521" s="825"/>
      <c r="N1521" s="825"/>
      <c r="O1521" s="825"/>
      <c r="P1521" s="825"/>
      <c r="Q1521" s="825"/>
      <c r="R1521" s="825"/>
      <c r="S1521" s="825"/>
      <c r="T1521" s="825"/>
      <c r="U1521" s="825"/>
      <c r="V1521" s="825"/>
      <c r="W1521" s="825"/>
      <c r="X1521" s="825"/>
      <c r="Y1521" s="825"/>
      <c r="Z1521" s="825"/>
      <c r="AA1521" s="825"/>
      <c r="AB1521" s="825"/>
      <c r="AC1521" s="825"/>
      <c r="AD1521" s="825"/>
      <c r="AE1521" s="825"/>
      <c r="AF1521" s="825"/>
      <c r="AH1521" s="17"/>
    </row>
    <row r="1522" spans="4:34" x14ac:dyDescent="0.25">
      <c r="D1522" s="157"/>
      <c r="E1522" s="149"/>
      <c r="F1522" s="149"/>
      <c r="G1522" s="149"/>
      <c r="H1522" s="149"/>
      <c r="I1522" s="825"/>
      <c r="J1522" s="825"/>
      <c r="K1522" s="825"/>
      <c r="L1522" s="825"/>
      <c r="M1522" s="825"/>
      <c r="N1522" s="825"/>
      <c r="O1522" s="825"/>
      <c r="P1522" s="825"/>
      <c r="Q1522" s="825"/>
      <c r="R1522" s="825"/>
      <c r="S1522" s="825"/>
      <c r="T1522" s="825"/>
      <c r="U1522" s="825"/>
      <c r="V1522" s="825"/>
      <c r="W1522" s="825"/>
      <c r="X1522" s="825"/>
      <c r="Y1522" s="825"/>
      <c r="Z1522" s="825"/>
      <c r="AA1522" s="825"/>
      <c r="AB1522" s="825"/>
      <c r="AC1522" s="825"/>
      <c r="AD1522" s="825"/>
      <c r="AE1522" s="825"/>
      <c r="AF1522" s="825"/>
      <c r="AH1522" s="17"/>
    </row>
    <row r="1523" spans="4:34" ht="15.75" x14ac:dyDescent="0.25">
      <c r="D1523" s="156"/>
      <c r="E1523" s="156"/>
      <c r="F1523" s="156"/>
      <c r="G1523" s="156"/>
      <c r="H1523" s="156"/>
      <c r="I1523" s="156"/>
      <c r="J1523" s="156"/>
      <c r="K1523" s="156"/>
      <c r="L1523" s="574"/>
      <c r="M1523" s="574"/>
      <c r="N1523" s="574"/>
      <c r="O1523" s="574"/>
      <c r="P1523" s="574"/>
      <c r="Q1523" s="574"/>
      <c r="R1523" s="574"/>
      <c r="S1523" s="574"/>
      <c r="T1523" s="574"/>
      <c r="U1523" s="574"/>
      <c r="V1523" s="574"/>
      <c r="W1523" s="574"/>
      <c r="X1523" s="574"/>
      <c r="Y1523" s="574"/>
      <c r="Z1523" s="160"/>
      <c r="AA1523" s="575"/>
      <c r="AB1523" s="575"/>
      <c r="AC1523" s="575"/>
      <c r="AD1523" s="575"/>
      <c r="AE1523" s="575"/>
      <c r="AF1523" s="575"/>
      <c r="AH1523" s="17"/>
    </row>
    <row r="1524" spans="4:34" ht="15" customHeight="1" x14ac:dyDescent="0.25">
      <c r="D1524" s="586" t="s">
        <v>15</v>
      </c>
      <c r="E1524" s="586"/>
      <c r="F1524" s="586"/>
      <c r="G1524" s="586"/>
      <c r="H1524" s="586"/>
      <c r="I1524" s="586"/>
      <c r="J1524" s="586"/>
      <c r="K1524" s="586"/>
      <c r="L1524" s="586"/>
      <c r="M1524" s="586"/>
      <c r="N1524" s="586"/>
      <c r="O1524" s="586"/>
      <c r="P1524" s="586"/>
      <c r="Q1524" s="586"/>
      <c r="R1524" s="586"/>
      <c r="S1524" s="586"/>
      <c r="T1524" s="586"/>
      <c r="U1524" s="586"/>
      <c r="V1524" s="586"/>
      <c r="W1524" s="586"/>
      <c r="X1524" s="586"/>
      <c r="Y1524" s="586"/>
      <c r="Z1524" s="586"/>
      <c r="AA1524" s="586"/>
      <c r="AB1524" s="586"/>
      <c r="AC1524" s="586"/>
      <c r="AD1524" s="586"/>
      <c r="AE1524" s="586"/>
      <c r="AF1524" s="586"/>
      <c r="AH1524" s="17"/>
    </row>
    <row r="1525" spans="4:34" ht="30" customHeight="1" x14ac:dyDescent="0.25">
      <c r="D1525" s="9"/>
      <c r="E1525" s="587" t="s">
        <v>50</v>
      </c>
      <c r="F1525" s="587"/>
      <c r="G1525" s="587"/>
      <c r="H1525" s="588" t="s">
        <v>51</v>
      </c>
      <c r="I1525" s="588"/>
      <c r="J1525" s="588"/>
      <c r="K1525" s="587" t="s">
        <v>52</v>
      </c>
      <c r="L1525" s="587"/>
      <c r="M1525" s="587"/>
      <c r="N1525" s="587" t="s">
        <v>53</v>
      </c>
      <c r="O1525" s="587"/>
      <c r="P1525" s="587"/>
      <c r="Q1525" s="589"/>
      <c r="R1525" s="589"/>
      <c r="S1525" s="589"/>
      <c r="T1525" s="589"/>
      <c r="U1525" s="161"/>
      <c r="V1525" s="590"/>
      <c r="W1525" s="590"/>
      <c r="X1525" s="590"/>
      <c r="Y1525" s="149"/>
      <c r="Z1525" s="149"/>
      <c r="AA1525" s="591" t="s">
        <v>17</v>
      </c>
      <c r="AB1525" s="591"/>
      <c r="AC1525" s="591"/>
      <c r="AD1525" s="591"/>
      <c r="AE1525" s="591"/>
      <c r="AF1525" s="591"/>
      <c r="AH1525" s="17"/>
    </row>
    <row r="1526" spans="4:34" x14ac:dyDescent="0.25">
      <c r="D1526" s="164"/>
      <c r="E1526" s="629"/>
      <c r="F1526" s="630"/>
      <c r="G1526" s="631"/>
      <c r="H1526" s="629"/>
      <c r="I1526" s="630"/>
      <c r="J1526" s="631"/>
      <c r="K1526" s="629"/>
      <c r="L1526" s="630"/>
      <c r="M1526" s="631"/>
      <c r="N1526" s="629"/>
      <c r="O1526" s="630"/>
      <c r="P1526" s="631"/>
      <c r="Q1526" s="592"/>
      <c r="R1526" s="593"/>
      <c r="S1526" s="593"/>
      <c r="T1526" s="594"/>
      <c r="U1526" s="100"/>
      <c r="V1526" s="595"/>
      <c r="W1526" s="596"/>
      <c r="X1526" s="597"/>
      <c r="Y1526" s="163"/>
      <c r="Z1526" s="15"/>
      <c r="AA1526" s="592">
        <f>E1526+H1526+K1526+N1526</f>
        <v>0</v>
      </c>
      <c r="AB1526" s="593"/>
      <c r="AC1526" s="593"/>
      <c r="AD1526" s="593"/>
      <c r="AE1526" s="593"/>
      <c r="AF1526" s="594"/>
      <c r="AH1526" s="17"/>
    </row>
    <row r="1527" spans="4:34" x14ac:dyDescent="0.25">
      <c r="D1527" s="159"/>
      <c r="E1527" s="159"/>
      <c r="F1527" s="159"/>
      <c r="G1527" s="159"/>
      <c r="H1527" s="159"/>
      <c r="I1527" s="159"/>
      <c r="J1527" s="159"/>
      <c r="K1527" s="159"/>
      <c r="L1527" s="159"/>
      <c r="M1527" s="159"/>
      <c r="N1527" s="159"/>
      <c r="O1527" s="159"/>
      <c r="P1527" s="159"/>
      <c r="Q1527" s="821"/>
      <c r="R1527" s="821"/>
      <c r="S1527" s="821"/>
      <c r="T1527" s="821"/>
      <c r="U1527" s="821"/>
      <c r="V1527" s="821"/>
      <c r="W1527" s="821"/>
      <c r="X1527" s="821"/>
      <c r="Y1527" s="821"/>
      <c r="Z1527" s="822"/>
      <c r="AA1527" s="592"/>
      <c r="AB1527" s="593"/>
      <c r="AC1527" s="593"/>
      <c r="AD1527" s="593"/>
      <c r="AE1527" s="593"/>
      <c r="AF1527" s="594"/>
      <c r="AH1527" s="17"/>
    </row>
    <row r="1528" spans="4:34" ht="15.75" x14ac:dyDescent="0.25">
      <c r="D1528" s="159"/>
      <c r="E1528" s="159"/>
      <c r="F1528" s="159"/>
      <c r="G1528" s="159"/>
      <c r="H1528" s="159"/>
      <c r="I1528" s="159"/>
      <c r="J1528" s="159"/>
      <c r="K1528" s="159"/>
      <c r="L1528" s="159"/>
      <c r="M1528" s="159"/>
      <c r="N1528" s="159"/>
      <c r="O1528" s="159"/>
      <c r="P1528" s="159"/>
      <c r="Q1528" s="159"/>
      <c r="R1528" s="159"/>
      <c r="S1528" s="159"/>
      <c r="T1528" s="159"/>
      <c r="U1528" s="598" t="s">
        <v>18</v>
      </c>
      <c r="V1528" s="598"/>
      <c r="W1528" s="598"/>
      <c r="X1528" s="598"/>
      <c r="Y1528" s="598"/>
      <c r="Z1528" s="599"/>
      <c r="AA1528" s="600">
        <f>+X1545-AA1526</f>
        <v>132687511.48999999</v>
      </c>
      <c r="AB1528" s="601"/>
      <c r="AC1528" s="601"/>
      <c r="AD1528" s="601"/>
      <c r="AE1528" s="601"/>
      <c r="AF1528" s="602"/>
      <c r="AH1528" s="17"/>
    </row>
    <row r="1529" spans="4:34" x14ac:dyDescent="0.25">
      <c r="D1529" s="9"/>
      <c r="E1529" s="9"/>
      <c r="F1529" s="9"/>
      <c r="G1529" s="9"/>
      <c r="H1529" s="603" t="s">
        <v>19</v>
      </c>
      <c r="I1529" s="603"/>
      <c r="J1529" s="603"/>
      <c r="K1529" s="603"/>
      <c r="L1529" s="603"/>
      <c r="M1529" s="603"/>
      <c r="N1529" s="603"/>
      <c r="O1529" s="603"/>
      <c r="P1529" s="603"/>
      <c r="Q1529" s="603"/>
      <c r="R1529" s="603"/>
      <c r="S1529" s="603"/>
      <c r="T1529" s="603"/>
      <c r="U1529" s="603"/>
      <c r="V1529" s="603"/>
      <c r="W1529" s="603"/>
      <c r="X1529" s="604"/>
      <c r="Y1529" s="604"/>
      <c r="Z1529" s="604"/>
      <c r="AA1529" s="604"/>
      <c r="AB1529" s="604"/>
      <c r="AC1529" s="604"/>
      <c r="AD1529" s="604"/>
      <c r="AE1529" s="9"/>
      <c r="AF1529" s="9"/>
      <c r="AH1529" s="17"/>
    </row>
    <row r="1530" spans="4:34" x14ac:dyDescent="0.25">
      <c r="D1530" s="9"/>
      <c r="E1530" s="9"/>
      <c r="F1530" s="9"/>
      <c r="G1530" s="9"/>
      <c r="H1530" s="605" t="s">
        <v>20</v>
      </c>
      <c r="I1530" s="606"/>
      <c r="J1530" s="605" t="s">
        <v>21</v>
      </c>
      <c r="K1530" s="606"/>
      <c r="L1530" s="605" t="s">
        <v>22</v>
      </c>
      <c r="M1530" s="606"/>
      <c r="N1530" s="605" t="s">
        <v>23</v>
      </c>
      <c r="O1530" s="606"/>
      <c r="P1530" s="605" t="s">
        <v>24</v>
      </c>
      <c r="Q1530" s="606"/>
      <c r="R1530" s="605" t="s">
        <v>25</v>
      </c>
      <c r="S1530" s="606"/>
      <c r="T1530" s="607" t="s">
        <v>26</v>
      </c>
      <c r="U1530" s="608"/>
      <c r="V1530" s="607"/>
      <c r="W1530" s="608"/>
      <c r="X1530" s="609" t="s">
        <v>27</v>
      </c>
      <c r="Y1530" s="610"/>
      <c r="Z1530" s="610"/>
      <c r="AA1530" s="610"/>
      <c r="AB1530" s="610"/>
      <c r="AC1530" s="610"/>
      <c r="AD1530" s="611"/>
      <c r="AE1530" s="16"/>
      <c r="AF1530" s="16"/>
      <c r="AH1530" s="17"/>
    </row>
    <row r="1531" spans="4:34" ht="15.75" x14ac:dyDescent="0.25">
      <c r="D1531" s="69"/>
      <c r="E1531" s="69"/>
      <c r="F1531" s="69"/>
      <c r="G1531" s="70"/>
      <c r="H1531" s="562"/>
      <c r="I1531" s="563"/>
      <c r="J1531" s="562"/>
      <c r="K1531" s="563"/>
      <c r="L1531" s="562"/>
      <c r="M1531" s="563"/>
      <c r="N1531" s="562" t="s">
        <v>61</v>
      </c>
      <c r="O1531" s="563"/>
      <c r="P1531" s="562" t="s">
        <v>43</v>
      </c>
      <c r="Q1531" s="563"/>
      <c r="R1531" s="562" t="s">
        <v>35</v>
      </c>
      <c r="S1531" s="563"/>
      <c r="T1531" s="562" t="s">
        <v>28</v>
      </c>
      <c r="U1531" s="563"/>
      <c r="V1531" s="562"/>
      <c r="W1531" s="563"/>
      <c r="X1531" s="580">
        <v>132687511.48999999</v>
      </c>
      <c r="Y1531" s="581"/>
      <c r="Z1531" s="581"/>
      <c r="AA1531" s="581"/>
      <c r="AB1531" s="581"/>
      <c r="AC1531" s="581"/>
      <c r="AD1531" s="582"/>
      <c r="AE1531" s="16"/>
      <c r="AF1531" s="36"/>
      <c r="AG1531" s="36"/>
      <c r="AH1531" s="36"/>
    </row>
    <row r="1532" spans="4:34" ht="15.75" x14ac:dyDescent="0.25">
      <c r="D1532" s="69"/>
      <c r="E1532" s="69"/>
      <c r="F1532" s="69"/>
      <c r="G1532" s="70"/>
      <c r="H1532" s="562"/>
      <c r="I1532" s="563"/>
      <c r="J1532" s="562"/>
      <c r="K1532" s="563"/>
      <c r="L1532" s="562"/>
      <c r="M1532" s="563"/>
      <c r="N1532" s="562"/>
      <c r="O1532" s="563"/>
      <c r="P1532" s="562"/>
      <c r="Q1532" s="563"/>
      <c r="R1532" s="562"/>
      <c r="S1532" s="563"/>
      <c r="T1532" s="562"/>
      <c r="U1532" s="563"/>
      <c r="V1532" s="562"/>
      <c r="W1532" s="563"/>
      <c r="X1532" s="580"/>
      <c r="Y1532" s="581"/>
      <c r="Z1532" s="581"/>
      <c r="AA1532" s="581"/>
      <c r="AB1532" s="581"/>
      <c r="AC1532" s="581"/>
      <c r="AD1532" s="582"/>
      <c r="AE1532" s="16"/>
      <c r="AF1532" s="36"/>
      <c r="AG1532" s="36"/>
      <c r="AH1532" s="36"/>
    </row>
    <row r="1533" spans="4:34" ht="15.75" x14ac:dyDescent="0.25">
      <c r="D1533" s="69"/>
      <c r="E1533" s="69"/>
      <c r="F1533" s="69"/>
      <c r="G1533" s="70"/>
      <c r="H1533" s="562"/>
      <c r="I1533" s="563"/>
      <c r="J1533" s="562"/>
      <c r="K1533" s="563"/>
      <c r="L1533" s="562"/>
      <c r="M1533" s="563"/>
      <c r="N1533" s="562"/>
      <c r="O1533" s="563"/>
      <c r="P1533" s="562"/>
      <c r="Q1533" s="563"/>
      <c r="R1533" s="562"/>
      <c r="S1533" s="563"/>
      <c r="T1533" s="562"/>
      <c r="U1533" s="563"/>
      <c r="V1533" s="562"/>
      <c r="W1533" s="563"/>
      <c r="X1533" s="580"/>
      <c r="Y1533" s="581"/>
      <c r="Z1533" s="581"/>
      <c r="AA1533" s="581"/>
      <c r="AB1533" s="581"/>
      <c r="AC1533" s="581"/>
      <c r="AD1533" s="582"/>
      <c r="AE1533" s="16"/>
      <c r="AF1533" s="16"/>
      <c r="AG1533" s="71"/>
      <c r="AH1533" s="68"/>
    </row>
    <row r="1534" spans="4:34" ht="15.75" x14ac:dyDescent="0.25">
      <c r="D1534" s="69"/>
      <c r="E1534" s="69"/>
      <c r="F1534" s="69"/>
      <c r="G1534" s="70"/>
      <c r="H1534" s="562"/>
      <c r="I1534" s="563"/>
      <c r="J1534" s="562"/>
      <c r="K1534" s="563"/>
      <c r="L1534" s="562"/>
      <c r="M1534" s="563"/>
      <c r="N1534" s="562"/>
      <c r="O1534" s="563"/>
      <c r="P1534" s="562"/>
      <c r="Q1534" s="563"/>
      <c r="R1534" s="562"/>
      <c r="S1534" s="563"/>
      <c r="T1534" s="562"/>
      <c r="U1534" s="563"/>
      <c r="V1534" s="562"/>
      <c r="W1534" s="563"/>
      <c r="X1534" s="580"/>
      <c r="Y1534" s="581"/>
      <c r="Z1534" s="581"/>
      <c r="AA1534" s="581"/>
      <c r="AB1534" s="581"/>
      <c r="AC1534" s="581"/>
      <c r="AD1534" s="582"/>
      <c r="AE1534" s="16"/>
      <c r="AF1534" s="16"/>
      <c r="AG1534" s="71"/>
      <c r="AH1534" s="68"/>
    </row>
    <row r="1535" spans="4:34" ht="15.75" x14ac:dyDescent="0.25">
      <c r="D1535" s="621"/>
      <c r="E1535" s="621"/>
      <c r="F1535" s="621"/>
      <c r="G1535" s="823"/>
      <c r="H1535" s="562"/>
      <c r="I1535" s="563"/>
      <c r="J1535" s="562"/>
      <c r="K1535" s="563"/>
      <c r="L1535" s="562"/>
      <c r="M1535" s="563"/>
      <c r="N1535" s="562"/>
      <c r="O1535" s="563"/>
      <c r="P1535" s="562"/>
      <c r="Q1535" s="563"/>
      <c r="R1535" s="562"/>
      <c r="S1535" s="563"/>
      <c r="T1535" s="562"/>
      <c r="U1535" s="563"/>
      <c r="V1535" s="562"/>
      <c r="W1535" s="563"/>
      <c r="X1535" s="580"/>
      <c r="Y1535" s="581"/>
      <c r="Z1535" s="581"/>
      <c r="AA1535" s="581"/>
      <c r="AB1535" s="581"/>
      <c r="AC1535" s="581"/>
      <c r="AD1535" s="582"/>
      <c r="AE1535" s="16"/>
      <c r="AF1535" s="16"/>
      <c r="AG1535" s="71"/>
      <c r="AH1535" s="68"/>
    </row>
    <row r="1536" spans="4:34" ht="15.75" x14ac:dyDescent="0.25">
      <c r="D1536" s="621"/>
      <c r="E1536" s="621"/>
      <c r="F1536" s="621"/>
      <c r="G1536" s="823"/>
      <c r="H1536" s="562"/>
      <c r="I1536" s="563"/>
      <c r="J1536" s="562"/>
      <c r="K1536" s="563"/>
      <c r="L1536" s="562"/>
      <c r="M1536" s="563"/>
      <c r="N1536" s="562"/>
      <c r="O1536" s="563"/>
      <c r="P1536" s="562"/>
      <c r="Q1536" s="563"/>
      <c r="R1536" s="562"/>
      <c r="S1536" s="563"/>
      <c r="T1536" s="562"/>
      <c r="U1536" s="563"/>
      <c r="V1536" s="562"/>
      <c r="W1536" s="563"/>
      <c r="X1536" s="580"/>
      <c r="Y1536" s="581"/>
      <c r="Z1536" s="581"/>
      <c r="AA1536" s="581"/>
      <c r="AB1536" s="581"/>
      <c r="AC1536" s="581"/>
      <c r="AD1536" s="582"/>
      <c r="AE1536" s="16"/>
      <c r="AF1536" s="16"/>
      <c r="AG1536" s="71"/>
      <c r="AH1536" s="68"/>
    </row>
    <row r="1537" spans="4:34" ht="15.75" x14ac:dyDescent="0.25">
      <c r="D1537" s="621"/>
      <c r="E1537" s="621"/>
      <c r="F1537" s="621"/>
      <c r="G1537" s="823"/>
      <c r="H1537" s="529"/>
      <c r="I1537" s="530"/>
      <c r="J1537" s="529"/>
      <c r="K1537" s="530"/>
      <c r="L1537" s="529"/>
      <c r="M1537" s="530"/>
      <c r="N1537" s="562"/>
      <c r="O1537" s="563"/>
      <c r="P1537" s="562"/>
      <c r="Q1537" s="563"/>
      <c r="R1537" s="562"/>
      <c r="S1537" s="563"/>
      <c r="T1537" s="562"/>
      <c r="U1537" s="563"/>
      <c r="V1537" s="562"/>
      <c r="W1537" s="563"/>
      <c r="X1537" s="580"/>
      <c r="Y1537" s="581"/>
      <c r="Z1537" s="581"/>
      <c r="AA1537" s="581"/>
      <c r="AB1537" s="581"/>
      <c r="AC1537" s="581"/>
      <c r="AD1537" s="582"/>
      <c r="AE1537" s="16"/>
      <c r="AF1537" s="16"/>
      <c r="AG1537" s="71"/>
      <c r="AH1537" s="68"/>
    </row>
    <row r="1538" spans="4:34" ht="15.75" x14ac:dyDescent="0.25">
      <c r="D1538" s="9"/>
      <c r="E1538" s="9"/>
      <c r="F1538" s="9"/>
      <c r="G1538" s="9"/>
      <c r="H1538" s="562"/>
      <c r="I1538" s="563"/>
      <c r="J1538" s="562"/>
      <c r="K1538" s="563"/>
      <c r="L1538" s="562"/>
      <c r="M1538" s="563"/>
      <c r="N1538" s="562"/>
      <c r="O1538" s="563"/>
      <c r="P1538" s="562"/>
      <c r="Q1538" s="563"/>
      <c r="R1538" s="562"/>
      <c r="S1538" s="563"/>
      <c r="T1538" s="562"/>
      <c r="U1538" s="563"/>
      <c r="V1538" s="562"/>
      <c r="W1538" s="563"/>
      <c r="X1538" s="580"/>
      <c r="Y1538" s="581"/>
      <c r="Z1538" s="581"/>
      <c r="AA1538" s="581"/>
      <c r="AB1538" s="581"/>
      <c r="AC1538" s="581"/>
      <c r="AD1538" s="582"/>
      <c r="AE1538" s="16"/>
      <c r="AF1538" s="16"/>
      <c r="AG1538" s="71"/>
      <c r="AH1538" s="68"/>
    </row>
    <row r="1539" spans="4:34" ht="15.75" x14ac:dyDescent="0.25">
      <c r="D1539" s="9"/>
      <c r="E1539" s="9"/>
      <c r="F1539" s="9"/>
      <c r="G1539" s="9"/>
      <c r="H1539" s="562"/>
      <c r="I1539" s="563"/>
      <c r="J1539" s="562"/>
      <c r="K1539" s="563"/>
      <c r="L1539" s="529"/>
      <c r="M1539" s="650"/>
      <c r="N1539" s="562"/>
      <c r="O1539" s="563"/>
      <c r="P1539" s="562"/>
      <c r="Q1539" s="563"/>
      <c r="R1539" s="562"/>
      <c r="S1539" s="563"/>
      <c r="T1539" s="562"/>
      <c r="U1539" s="563"/>
      <c r="V1539" s="562"/>
      <c r="W1539" s="563"/>
      <c r="X1539" s="580"/>
      <c r="Y1539" s="581"/>
      <c r="Z1539" s="581"/>
      <c r="AA1539" s="581"/>
      <c r="AB1539" s="581"/>
      <c r="AC1539" s="581"/>
      <c r="AD1539" s="582"/>
      <c r="AE1539" s="16"/>
      <c r="AF1539" s="16"/>
      <c r="AG1539" s="71"/>
      <c r="AH1539" s="68"/>
    </row>
    <row r="1540" spans="4:34" ht="15.75" x14ac:dyDescent="0.25">
      <c r="D1540" s="9"/>
      <c r="E1540" s="9"/>
      <c r="F1540" s="9"/>
      <c r="G1540" s="9"/>
      <c r="H1540" s="529"/>
      <c r="I1540" s="530"/>
      <c r="J1540" s="529"/>
      <c r="K1540" s="530"/>
      <c r="L1540" s="529"/>
      <c r="M1540" s="650"/>
      <c r="N1540" s="562"/>
      <c r="O1540" s="563"/>
      <c r="P1540" s="765"/>
      <c r="Q1540" s="766"/>
      <c r="R1540" s="765"/>
      <c r="S1540" s="766"/>
      <c r="T1540" s="765"/>
      <c r="U1540" s="766"/>
      <c r="V1540" s="562"/>
      <c r="W1540" s="563"/>
      <c r="X1540" s="580"/>
      <c r="Y1540" s="581"/>
      <c r="Z1540" s="581"/>
      <c r="AA1540" s="581"/>
      <c r="AB1540" s="581"/>
      <c r="AC1540" s="581"/>
      <c r="AD1540" s="582"/>
      <c r="AE1540" s="16"/>
      <c r="AF1540" s="16"/>
      <c r="AG1540" s="71"/>
      <c r="AH1540" s="68"/>
    </row>
    <row r="1541" spans="4:34" ht="15.75" x14ac:dyDescent="0.25">
      <c r="D1541" s="9"/>
      <c r="E1541" s="9"/>
      <c r="F1541" s="9"/>
      <c r="G1541" s="9"/>
      <c r="H1541" s="153"/>
      <c r="I1541" s="154"/>
      <c r="J1541" s="153"/>
      <c r="K1541" s="154"/>
      <c r="L1541" s="153"/>
      <c r="M1541" s="162"/>
      <c r="N1541" s="562"/>
      <c r="O1541" s="563"/>
      <c r="P1541" s="765"/>
      <c r="Q1541" s="766"/>
      <c r="R1541" s="765"/>
      <c r="S1541" s="766"/>
      <c r="T1541" s="765"/>
      <c r="U1541" s="766"/>
      <c r="V1541" s="151"/>
      <c r="W1541" s="152"/>
      <c r="X1541" s="580"/>
      <c r="Y1541" s="581"/>
      <c r="Z1541" s="581"/>
      <c r="AA1541" s="581"/>
      <c r="AB1541" s="581"/>
      <c r="AC1541" s="581"/>
      <c r="AD1541" s="582"/>
      <c r="AE1541" s="16"/>
      <c r="AF1541" s="16"/>
      <c r="AG1541" s="71"/>
      <c r="AH1541" s="68"/>
    </row>
    <row r="1542" spans="4:34" ht="15.75" x14ac:dyDescent="0.25">
      <c r="D1542" s="9"/>
      <c r="E1542" s="9"/>
      <c r="F1542" s="9"/>
      <c r="G1542" s="9"/>
      <c r="H1542" s="529"/>
      <c r="I1542" s="530"/>
      <c r="J1542" s="529"/>
      <c r="K1542" s="530"/>
      <c r="L1542" s="529"/>
      <c r="M1542" s="530"/>
      <c r="N1542" s="562"/>
      <c r="O1542" s="767"/>
      <c r="P1542" s="768"/>
      <c r="Q1542" s="769"/>
      <c r="R1542" s="768"/>
      <c r="S1542" s="769"/>
      <c r="T1542" s="768"/>
      <c r="U1542" s="769"/>
      <c r="V1542" s="151"/>
      <c r="W1542" s="152"/>
      <c r="X1542" s="812"/>
      <c r="Y1542" s="673"/>
      <c r="Z1542" s="673"/>
      <c r="AA1542" s="673"/>
      <c r="AB1542" s="673"/>
      <c r="AC1542" s="673"/>
      <c r="AD1542" s="813"/>
      <c r="AE1542" s="16"/>
      <c r="AF1542" s="16"/>
      <c r="AG1542" s="71"/>
      <c r="AH1542" s="68"/>
    </row>
    <row r="1543" spans="4:34" ht="15.75" x14ac:dyDescent="0.25">
      <c r="D1543" s="9"/>
      <c r="E1543" s="9"/>
      <c r="F1543" s="9"/>
      <c r="G1543" s="9"/>
      <c r="H1543" s="529"/>
      <c r="I1543" s="530"/>
      <c r="J1543" s="529"/>
      <c r="K1543" s="530"/>
      <c r="L1543" s="529"/>
      <c r="M1543" s="530"/>
      <c r="N1543" s="562"/>
      <c r="O1543" s="767"/>
      <c r="P1543" s="768"/>
      <c r="Q1543" s="769"/>
      <c r="R1543" s="768"/>
      <c r="S1543" s="769"/>
      <c r="T1543" s="768"/>
      <c r="U1543" s="769"/>
      <c r="V1543" s="151"/>
      <c r="W1543" s="152"/>
      <c r="X1543" s="812"/>
      <c r="Y1543" s="673"/>
      <c r="Z1543" s="673"/>
      <c r="AA1543" s="673"/>
      <c r="AB1543" s="673"/>
      <c r="AC1543" s="673"/>
      <c r="AD1543" s="813"/>
      <c r="AE1543" s="16"/>
      <c r="AF1543" s="16"/>
      <c r="AG1543" s="71"/>
      <c r="AH1543" s="68"/>
    </row>
    <row r="1544" spans="4:34" ht="15.75" x14ac:dyDescent="0.25">
      <c r="D1544" s="9"/>
      <c r="E1544" s="9"/>
      <c r="F1544" s="9"/>
      <c r="G1544" s="9"/>
      <c r="H1544" s="529"/>
      <c r="I1544" s="530"/>
      <c r="J1544" s="529"/>
      <c r="K1544" s="530"/>
      <c r="L1544" s="529"/>
      <c r="M1544" s="530"/>
      <c r="N1544" s="562"/>
      <c r="O1544" s="767"/>
      <c r="P1544" s="768"/>
      <c r="Q1544" s="769"/>
      <c r="R1544" s="768"/>
      <c r="S1544" s="769"/>
      <c r="T1544" s="768"/>
      <c r="U1544" s="769"/>
      <c r="V1544" s="151"/>
      <c r="W1544" s="152"/>
      <c r="X1544" s="812"/>
      <c r="Y1544" s="673"/>
      <c r="Z1544" s="673"/>
      <c r="AA1544" s="673"/>
      <c r="AB1544" s="673"/>
      <c r="AC1544" s="673"/>
      <c r="AD1544" s="813"/>
      <c r="AE1544" s="16"/>
      <c r="AF1544" s="16"/>
      <c r="AH1544" s="17"/>
    </row>
    <row r="1545" spans="4:34" ht="16.5" thickBot="1" x14ac:dyDescent="0.3">
      <c r="D1545" s="9"/>
      <c r="E1545" s="9"/>
      <c r="F1545" s="9"/>
      <c r="G1545" s="9"/>
      <c r="H1545" s="685"/>
      <c r="I1545" s="686"/>
      <c r="J1545" s="685"/>
      <c r="K1545" s="686"/>
      <c r="L1545" s="685"/>
      <c r="M1545" s="686"/>
      <c r="N1545" s="685"/>
      <c r="O1545" s="686"/>
      <c r="P1545" s="685"/>
      <c r="Q1545" s="686"/>
      <c r="R1545" s="685"/>
      <c r="S1545" s="686"/>
      <c r="T1545" s="687" t="s">
        <v>29</v>
      </c>
      <c r="U1545" s="688"/>
      <c r="V1545" s="688"/>
      <c r="W1545" s="814"/>
      <c r="X1545" s="815">
        <f>SUM(X1531:AD1544)</f>
        <v>132687511.48999999</v>
      </c>
      <c r="Y1545" s="816"/>
      <c r="Z1545" s="816"/>
      <c r="AA1545" s="816"/>
      <c r="AB1545" s="816"/>
      <c r="AC1545" s="816"/>
      <c r="AD1545" s="817"/>
      <c r="AE1545" s="9"/>
      <c r="AF1545" s="818"/>
      <c r="AG1545" s="818"/>
      <c r="AH1545" s="818"/>
    </row>
    <row r="1546" spans="4:34" ht="16.5" thickBot="1" x14ac:dyDescent="0.3">
      <c r="D1546" s="164"/>
      <c r="E1546" s="9"/>
      <c r="F1546" s="9"/>
      <c r="G1546" s="9"/>
      <c r="H1546" s="9"/>
      <c r="I1546" s="799"/>
      <c r="J1546" s="799"/>
      <c r="K1546" s="799"/>
      <c r="L1546" s="799"/>
      <c r="M1546" s="799"/>
      <c r="N1546" s="799"/>
      <c r="O1546" s="799"/>
      <c r="P1546" s="799"/>
      <c r="Q1546" s="799"/>
      <c r="R1546" s="799"/>
      <c r="S1546" s="799"/>
      <c r="T1546" s="799"/>
      <c r="U1546" s="799"/>
      <c r="V1546" s="799"/>
      <c r="W1546" s="799"/>
      <c r="X1546" s="799"/>
      <c r="Y1546" s="819"/>
      <c r="Z1546" s="819"/>
      <c r="AA1546" s="819"/>
      <c r="AB1546" s="819"/>
      <c r="AC1546" s="819"/>
      <c r="AD1546" s="819"/>
      <c r="AE1546" s="819"/>
      <c r="AF1546" s="16"/>
      <c r="AG1546" s="16"/>
      <c r="AH1546" s="17"/>
    </row>
    <row r="1547" spans="4:34" ht="16.5" thickBot="1" x14ac:dyDescent="0.3">
      <c r="D1547" s="164"/>
      <c r="E1547" s="9"/>
      <c r="F1547" s="9"/>
      <c r="G1547" s="9"/>
      <c r="H1547" s="689" t="s">
        <v>30</v>
      </c>
      <c r="I1547" s="690"/>
      <c r="J1547" s="690"/>
      <c r="K1547" s="690"/>
      <c r="L1547" s="690"/>
      <c r="M1547" s="690"/>
      <c r="N1547" s="690"/>
      <c r="O1547" s="690"/>
      <c r="P1547" s="690"/>
      <c r="Q1547" s="690"/>
      <c r="R1547" s="690"/>
      <c r="S1547" s="691"/>
      <c r="T1547" s="43"/>
      <c r="U1547" s="544" t="s">
        <v>31</v>
      </c>
      <c r="V1547" s="545"/>
      <c r="W1547" s="545"/>
      <c r="X1547" s="545"/>
      <c r="Y1547" s="545"/>
      <c r="Z1547" s="545"/>
      <c r="AA1547" s="545"/>
      <c r="AB1547" s="545"/>
      <c r="AC1547" s="545"/>
      <c r="AD1547" s="545"/>
      <c r="AE1547" s="545"/>
      <c r="AF1547" s="546"/>
      <c r="AG1547" s="16"/>
    </row>
    <row r="1548" spans="4:34" x14ac:dyDescent="0.25">
      <c r="D1548" s="164"/>
      <c r="E1548" s="9"/>
      <c r="F1548" s="9"/>
      <c r="G1548" s="9"/>
      <c r="H1548" s="547"/>
      <c r="I1548" s="548"/>
      <c r="J1548" s="548"/>
      <c r="K1548" s="548"/>
      <c r="L1548" s="548"/>
      <c r="M1548" s="548"/>
      <c r="N1548" s="548"/>
      <c r="O1548" s="548"/>
      <c r="P1548" s="548"/>
      <c r="Q1548" s="548"/>
      <c r="R1548" s="548"/>
      <c r="S1548" s="549"/>
      <c r="T1548" s="9"/>
      <c r="U1548" s="795"/>
      <c r="V1548" s="796"/>
      <c r="W1548" s="796"/>
      <c r="X1548" s="796"/>
      <c r="Y1548" s="796"/>
      <c r="Z1548" s="796"/>
      <c r="AA1548" s="796"/>
      <c r="AB1548" s="796"/>
      <c r="AC1548" s="796"/>
      <c r="AD1548" s="796"/>
      <c r="AE1548" s="796"/>
      <c r="AF1548" s="797"/>
      <c r="AG1548" s="16"/>
    </row>
    <row r="1549" spans="4:34" x14ac:dyDescent="0.25">
      <c r="D1549" s="164"/>
      <c r="E1549" s="9"/>
      <c r="F1549" s="9"/>
      <c r="G1549" s="9"/>
      <c r="H1549" s="550"/>
      <c r="I1549" s="551"/>
      <c r="J1549" s="551"/>
      <c r="K1549" s="551"/>
      <c r="L1549" s="551"/>
      <c r="M1549" s="551"/>
      <c r="N1549" s="551"/>
      <c r="O1549" s="551"/>
      <c r="P1549" s="551"/>
      <c r="Q1549" s="551"/>
      <c r="R1549" s="551"/>
      <c r="S1549" s="552"/>
      <c r="T1549" s="9"/>
      <c r="U1549" s="798"/>
      <c r="V1549" s="799"/>
      <c r="W1549" s="799"/>
      <c r="X1549" s="799"/>
      <c r="Y1549" s="799"/>
      <c r="Z1549" s="799"/>
      <c r="AA1549" s="799"/>
      <c r="AB1549" s="799"/>
      <c r="AC1549" s="799"/>
      <c r="AD1549" s="799"/>
      <c r="AE1549" s="799"/>
      <c r="AF1549" s="800"/>
      <c r="AG1549" s="16"/>
    </row>
    <row r="1550" spans="4:34" ht="15.75" thickBot="1" x14ac:dyDescent="0.3">
      <c r="D1550" s="164"/>
      <c r="E1550" s="9"/>
      <c r="F1550" s="9"/>
      <c r="G1550" s="9"/>
      <c r="H1550" s="553"/>
      <c r="I1550" s="554"/>
      <c r="J1550" s="554"/>
      <c r="K1550" s="554"/>
      <c r="L1550" s="554"/>
      <c r="M1550" s="554"/>
      <c r="N1550" s="554"/>
      <c r="O1550" s="554"/>
      <c r="P1550" s="554"/>
      <c r="Q1550" s="554"/>
      <c r="R1550" s="554"/>
      <c r="S1550" s="555"/>
      <c r="T1550" s="9"/>
      <c r="U1550" s="801"/>
      <c r="V1550" s="802"/>
      <c r="W1550" s="802"/>
      <c r="X1550" s="802"/>
      <c r="Y1550" s="802"/>
      <c r="Z1550" s="802"/>
      <c r="AA1550" s="802"/>
      <c r="AB1550" s="802"/>
      <c r="AC1550" s="802"/>
      <c r="AD1550" s="802"/>
      <c r="AE1550" s="802"/>
      <c r="AF1550" s="803"/>
      <c r="AG1550" s="16"/>
    </row>
    <row r="1551" spans="4:34" ht="16.5" thickBot="1" x14ac:dyDescent="0.3">
      <c r="D1551" s="164"/>
      <c r="E1551" s="9"/>
      <c r="F1551" s="9"/>
      <c r="G1551" s="9"/>
      <c r="H1551" s="517" t="s">
        <v>32</v>
      </c>
      <c r="I1551" s="518"/>
      <c r="J1551" s="518"/>
      <c r="K1551" s="804">
        <v>44183</v>
      </c>
      <c r="L1551" s="805"/>
      <c r="M1551" s="805"/>
      <c r="N1551" s="805"/>
      <c r="O1551" s="805"/>
      <c r="P1551" s="805"/>
      <c r="Q1551" s="805"/>
      <c r="R1551" s="805"/>
      <c r="S1551" s="806"/>
      <c r="T1551" s="9"/>
      <c r="U1551" s="807" t="s">
        <v>32</v>
      </c>
      <c r="V1551" s="808"/>
      <c r="W1551" s="808"/>
      <c r="X1551" s="809"/>
      <c r="Y1551" s="810"/>
      <c r="Z1551" s="810"/>
      <c r="AA1551" s="810"/>
      <c r="AB1551" s="810"/>
      <c r="AC1551" s="810"/>
      <c r="AD1551" s="810"/>
      <c r="AE1551" s="810"/>
      <c r="AF1551" s="811"/>
      <c r="AG1551" s="16"/>
    </row>
    <row r="1552" spans="4:34" ht="15.75" thickBot="1" x14ac:dyDescent="0.3">
      <c r="D1552" s="164"/>
      <c r="E1552" s="9"/>
      <c r="F1552" s="9"/>
      <c r="G1552" s="9"/>
      <c r="H1552" s="523" t="s">
        <v>33</v>
      </c>
      <c r="I1552" s="524"/>
      <c r="J1552" s="524"/>
      <c r="K1552" s="524"/>
      <c r="L1552" s="524"/>
      <c r="M1552" s="524"/>
      <c r="N1552" s="524"/>
      <c r="O1552" s="524"/>
      <c r="P1552" s="524"/>
      <c r="Q1552" s="524"/>
      <c r="R1552" s="524"/>
      <c r="S1552" s="525"/>
      <c r="T1552" s="22"/>
      <c r="U1552" s="523" t="s">
        <v>34</v>
      </c>
      <c r="V1552" s="524"/>
      <c r="W1552" s="524"/>
      <c r="X1552" s="524"/>
      <c r="Y1552" s="524"/>
      <c r="Z1552" s="524"/>
      <c r="AA1552" s="524"/>
      <c r="AB1552" s="524"/>
      <c r="AC1552" s="524"/>
      <c r="AD1552" s="524"/>
      <c r="AE1552" s="524"/>
      <c r="AF1552" s="525"/>
      <c r="AG1552" s="16"/>
    </row>
    <row r="1553" spans="4:34" x14ac:dyDescent="0.25">
      <c r="D1553" s="164"/>
      <c r="E1553" s="9"/>
      <c r="F1553" s="9"/>
      <c r="G1553" s="9"/>
      <c r="H1553" s="547"/>
      <c r="I1553" s="548"/>
      <c r="J1553" s="548"/>
      <c r="K1553" s="548"/>
      <c r="L1553" s="548"/>
      <c r="M1553" s="548"/>
      <c r="N1553" s="548"/>
      <c r="O1553" s="548"/>
      <c r="P1553" s="548"/>
      <c r="Q1553" s="548"/>
      <c r="R1553" s="548"/>
      <c r="S1553" s="549"/>
      <c r="T1553" s="149"/>
      <c r="U1553" s="547"/>
      <c r="V1553" s="548"/>
      <c r="W1553" s="548"/>
      <c r="X1553" s="548"/>
      <c r="Y1553" s="548"/>
      <c r="Z1553" s="548"/>
      <c r="AA1553" s="548"/>
      <c r="AB1553" s="548"/>
      <c r="AC1553" s="548"/>
      <c r="AD1553" s="548"/>
      <c r="AE1553" s="548"/>
      <c r="AF1553" s="549"/>
      <c r="AG1553" s="16"/>
    </row>
    <row r="1554" spans="4:34" x14ac:dyDescent="0.25">
      <c r="D1554" s="164"/>
      <c r="E1554" s="164"/>
      <c r="F1554" s="164"/>
      <c r="G1554" s="164"/>
      <c r="H1554" s="550"/>
      <c r="I1554" s="551"/>
      <c r="J1554" s="551"/>
      <c r="K1554" s="551"/>
      <c r="L1554" s="551"/>
      <c r="M1554" s="551"/>
      <c r="N1554" s="551"/>
      <c r="O1554" s="551"/>
      <c r="P1554" s="551"/>
      <c r="Q1554" s="551"/>
      <c r="R1554" s="551"/>
      <c r="S1554" s="552"/>
      <c r="T1554" s="149"/>
      <c r="U1554" s="550"/>
      <c r="V1554" s="551"/>
      <c r="W1554" s="551"/>
      <c r="X1554" s="551"/>
      <c r="Y1554" s="551"/>
      <c r="Z1554" s="551"/>
      <c r="AA1554" s="551"/>
      <c r="AB1554" s="551"/>
      <c r="AC1554" s="551"/>
      <c r="AD1554" s="551"/>
      <c r="AE1554" s="551"/>
      <c r="AF1554" s="552"/>
      <c r="AG1554" s="15"/>
    </row>
    <row r="1555" spans="4:34" ht="15.75" thickBot="1" x14ac:dyDescent="0.3">
      <c r="D1555" s="44"/>
      <c r="E1555" s="164"/>
      <c r="F1555" s="164"/>
      <c r="G1555" s="164"/>
      <c r="H1555" s="553"/>
      <c r="I1555" s="554"/>
      <c r="J1555" s="554"/>
      <c r="K1555" s="554"/>
      <c r="L1555" s="554"/>
      <c r="M1555" s="554"/>
      <c r="N1555" s="554"/>
      <c r="O1555" s="554"/>
      <c r="P1555" s="554"/>
      <c r="Q1555" s="554"/>
      <c r="R1555" s="554"/>
      <c r="S1555" s="555"/>
      <c r="T1555" s="149"/>
      <c r="U1555" s="553"/>
      <c r="V1555" s="554"/>
      <c r="W1555" s="554"/>
      <c r="X1555" s="554"/>
      <c r="Y1555" s="554"/>
      <c r="Z1555" s="554"/>
      <c r="AA1555" s="554"/>
      <c r="AB1555" s="554"/>
      <c r="AC1555" s="554"/>
      <c r="AD1555" s="554"/>
      <c r="AE1555" s="554"/>
      <c r="AF1555" s="555"/>
      <c r="AG1555" s="15"/>
    </row>
    <row r="1556" spans="4:34" ht="15.75" thickBot="1" x14ac:dyDescent="0.3">
      <c r="D1556" s="155"/>
      <c r="E1556" s="164"/>
      <c r="F1556" s="164"/>
      <c r="G1556" s="164"/>
      <c r="H1556" s="517" t="s">
        <v>32</v>
      </c>
      <c r="I1556" s="518"/>
      <c r="J1556" s="576"/>
      <c r="K1556" s="27"/>
      <c r="L1556" s="28"/>
      <c r="M1556" s="28"/>
      <c r="N1556" s="28"/>
      <c r="O1556" s="28"/>
      <c r="P1556" s="28"/>
      <c r="Q1556" s="28"/>
      <c r="R1556" s="28"/>
      <c r="S1556" s="45"/>
      <c r="T1556" s="149"/>
      <c r="U1556" s="517" t="s">
        <v>32</v>
      </c>
      <c r="V1556" s="518"/>
      <c r="W1556" s="576"/>
      <c r="X1556" s="27"/>
      <c r="Y1556" s="28"/>
      <c r="Z1556" s="28"/>
      <c r="AA1556" s="28"/>
      <c r="AB1556" s="28"/>
      <c r="AC1556" s="28"/>
      <c r="AD1556" s="28"/>
      <c r="AE1556" s="28"/>
      <c r="AF1556" s="45"/>
      <c r="AG1556" s="15"/>
    </row>
    <row r="1557" spans="4:34" ht="15.75" x14ac:dyDescent="0.25">
      <c r="D1557" s="164"/>
      <c r="E1557" s="9"/>
      <c r="F1557" s="9"/>
      <c r="G1557" s="9"/>
      <c r="H1557" s="9"/>
      <c r="I1557" s="799"/>
      <c r="J1557" s="799"/>
      <c r="K1557" s="799"/>
      <c r="L1557" s="799"/>
      <c r="M1557" s="799"/>
      <c r="N1557" s="799"/>
      <c r="O1557" s="799"/>
      <c r="P1557" s="799"/>
      <c r="Q1557" s="799"/>
      <c r="R1557" s="799"/>
      <c r="S1557" s="799"/>
      <c r="T1557" s="799"/>
      <c r="U1557" s="799"/>
      <c r="V1557" s="799"/>
      <c r="W1557" s="799"/>
      <c r="X1557" s="799"/>
      <c r="Y1557" s="819"/>
      <c r="Z1557" s="819"/>
      <c r="AA1557" s="819"/>
      <c r="AB1557" s="819"/>
      <c r="AC1557" s="819"/>
      <c r="AD1557" s="819"/>
      <c r="AE1557" s="819"/>
      <c r="AF1557" s="16"/>
      <c r="AG1557" s="16"/>
      <c r="AH1557" s="17"/>
    </row>
    <row r="1558" spans="4:34" x14ac:dyDescent="0.25">
      <c r="D1558" s="820" t="s">
        <v>36</v>
      </c>
      <c r="E1558" s="820"/>
      <c r="F1558" s="820"/>
      <c r="G1558" s="820"/>
      <c r="H1558" s="820"/>
      <c r="I1558" s="820"/>
      <c r="J1558" s="820"/>
      <c r="K1558" s="820"/>
      <c r="L1558" s="820"/>
      <c r="M1558" s="820"/>
      <c r="N1558" s="44"/>
      <c r="O1558" s="44"/>
      <c r="P1558" s="44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68"/>
    </row>
    <row r="1559" spans="4:34" x14ac:dyDescent="0.25">
      <c r="D1559" s="620" t="s">
        <v>0</v>
      </c>
      <c r="E1559" s="620"/>
      <c r="F1559" s="620"/>
      <c r="G1559" s="620"/>
      <c r="H1559" s="620"/>
      <c r="I1559" s="620"/>
      <c r="J1559" s="620"/>
      <c r="K1559" s="620"/>
      <c r="L1559" s="620"/>
      <c r="M1559" s="620"/>
      <c r="N1559" s="29"/>
      <c r="O1559" s="10"/>
      <c r="P1559" s="156"/>
      <c r="Q1559" s="156"/>
      <c r="R1559" s="156"/>
      <c r="S1559" s="156"/>
      <c r="T1559" s="156"/>
      <c r="U1559" s="156"/>
      <c r="V1559" s="156"/>
      <c r="W1559" s="9"/>
      <c r="X1559" s="9"/>
      <c r="Y1559" s="164"/>
      <c r="Z1559" s="9"/>
      <c r="AA1559" s="9"/>
      <c r="AB1559" s="9"/>
      <c r="AC1559" s="9"/>
      <c r="AD1559" s="9"/>
      <c r="AE1559" s="9"/>
      <c r="AF1559" s="9"/>
      <c r="AH1559" s="17"/>
    </row>
    <row r="1560" spans="4:34" x14ac:dyDescent="0.25">
      <c r="D1560" s="620" t="s">
        <v>1</v>
      </c>
      <c r="E1560" s="620"/>
      <c r="F1560" s="620"/>
      <c r="G1560" s="620"/>
      <c r="H1560" s="620"/>
      <c r="I1560" s="620"/>
      <c r="J1560" s="620"/>
      <c r="K1560" s="620"/>
      <c r="L1560" s="620"/>
      <c r="M1560" s="620"/>
      <c r="N1560" s="29"/>
      <c r="O1560" s="10"/>
      <c r="P1560" s="11"/>
      <c r="Q1560" s="11"/>
      <c r="R1560" s="164"/>
      <c r="S1560" s="149"/>
      <c r="T1560" s="149"/>
      <c r="U1560" s="149"/>
      <c r="V1560" s="583" t="s">
        <v>2</v>
      </c>
      <c r="W1560" s="583"/>
      <c r="X1560" s="583"/>
      <c r="Y1560" s="12" t="s">
        <v>37</v>
      </c>
      <c r="Z1560" s="161" t="s">
        <v>46</v>
      </c>
      <c r="AA1560" s="621" t="s">
        <v>158</v>
      </c>
      <c r="AB1560" s="621"/>
      <c r="AC1560" s="621"/>
      <c r="AD1560" s="161" t="s">
        <v>3</v>
      </c>
      <c r="AE1560" s="622" t="s">
        <v>82</v>
      </c>
      <c r="AF1560" s="622"/>
      <c r="AH1560" s="17"/>
    </row>
    <row r="1561" spans="4:34" x14ac:dyDescent="0.25">
      <c r="D1561" s="620" t="s">
        <v>4</v>
      </c>
      <c r="E1561" s="620"/>
      <c r="F1561" s="620"/>
      <c r="G1561" s="620"/>
      <c r="H1561" s="620"/>
      <c r="I1561" s="620"/>
      <c r="J1561" s="620"/>
      <c r="K1561" s="620"/>
      <c r="L1561" s="620"/>
      <c r="M1561" s="620"/>
      <c r="N1561" s="29"/>
      <c r="O1561" s="10"/>
      <c r="P1561" s="156"/>
      <c r="Q1561" s="161"/>
      <c r="R1561" s="161"/>
      <c r="S1561" s="161"/>
      <c r="T1561" s="161"/>
      <c r="U1561" s="161"/>
      <c r="V1561" s="161"/>
      <c r="W1561" s="161"/>
      <c r="X1561" s="161"/>
      <c r="Y1561" s="149"/>
      <c r="Z1561" s="161"/>
      <c r="AA1561" s="9"/>
      <c r="AB1561" s="9"/>
      <c r="AC1561" s="9"/>
      <c r="AD1561" s="9"/>
      <c r="AE1561" s="9"/>
      <c r="AF1561" s="9"/>
      <c r="AH1561" s="17"/>
    </row>
    <row r="1562" spans="4:34" ht="15.75" x14ac:dyDescent="0.25">
      <c r="D1562" s="623" t="s">
        <v>5</v>
      </c>
      <c r="E1562" s="623"/>
      <c r="F1562" s="623"/>
      <c r="G1562" s="623"/>
      <c r="H1562" s="623"/>
      <c r="I1562" s="623"/>
      <c r="J1562" s="623"/>
      <c r="K1562" s="623"/>
      <c r="L1562" s="623"/>
      <c r="M1562" s="623"/>
      <c r="N1562" s="623"/>
      <c r="O1562" s="10"/>
      <c r="P1562" s="156"/>
      <c r="Q1562" s="156"/>
      <c r="R1562" s="156"/>
      <c r="S1562" s="156"/>
      <c r="T1562" s="156"/>
      <c r="U1562" s="156"/>
      <c r="V1562" s="156"/>
      <c r="W1562" s="9"/>
      <c r="X1562" s="9"/>
      <c r="Y1562" s="164"/>
      <c r="Z1562" s="9"/>
      <c r="AA1562" s="9"/>
      <c r="AB1562" s="9"/>
      <c r="AC1562" s="9"/>
      <c r="AD1562" s="9"/>
      <c r="AE1562" s="9"/>
      <c r="AF1562" s="9"/>
      <c r="AH1562" s="17"/>
    </row>
    <row r="1563" spans="4:34" ht="18" x14ac:dyDescent="0.25">
      <c r="D1563" s="633"/>
      <c r="E1563" s="633"/>
      <c r="F1563" s="633"/>
      <c r="G1563" s="633"/>
      <c r="H1563" s="633"/>
      <c r="I1563" s="633"/>
      <c r="J1563" s="633"/>
      <c r="K1563" s="633"/>
      <c r="L1563" s="633"/>
      <c r="M1563" s="633"/>
      <c r="N1563" s="633"/>
      <c r="O1563" s="624" t="s">
        <v>6</v>
      </c>
      <c r="P1563" s="624"/>
      <c r="Q1563" s="624"/>
      <c r="R1563" s="624"/>
      <c r="S1563" s="624"/>
      <c r="T1563" s="624"/>
      <c r="U1563" s="624"/>
      <c r="V1563" s="624"/>
      <c r="W1563" s="624"/>
      <c r="X1563" s="624"/>
      <c r="Y1563" s="625" t="s">
        <v>221</v>
      </c>
      <c r="Z1563" s="625"/>
      <c r="AA1563" s="625"/>
      <c r="AB1563" s="13"/>
      <c r="AC1563" s="13"/>
      <c r="AD1563" s="13"/>
      <c r="AE1563" s="13"/>
      <c r="AF1563" s="13"/>
      <c r="AH1563" s="17"/>
    </row>
    <row r="1564" spans="4:34" x14ac:dyDescent="0.25">
      <c r="D1564" s="612"/>
      <c r="E1564" s="612"/>
      <c r="F1564" s="612"/>
      <c r="G1564" s="612"/>
      <c r="H1564" s="612"/>
      <c r="I1564" s="612"/>
      <c r="J1564" s="612"/>
      <c r="K1564" s="612"/>
      <c r="L1564" s="612"/>
      <c r="M1564" s="612"/>
      <c r="N1564" s="612"/>
      <c r="O1564" s="14"/>
      <c r="P1564" s="14"/>
      <c r="Q1564" s="149"/>
      <c r="R1564" s="149"/>
      <c r="S1564" s="159"/>
      <c r="T1564" s="11"/>
      <c r="U1564" s="11"/>
      <c r="V1564" s="9"/>
      <c r="W1564" s="9"/>
      <c r="X1564" s="9"/>
      <c r="Y1564" s="164"/>
      <c r="Z1564" s="9"/>
      <c r="AA1564" s="9"/>
      <c r="AB1564" s="9"/>
      <c r="AC1564" s="9"/>
      <c r="AD1564" s="9"/>
      <c r="AE1564" s="9"/>
      <c r="AF1564" s="9"/>
      <c r="AH1564" s="17"/>
    </row>
    <row r="1565" spans="4:34" ht="15.75" x14ac:dyDescent="0.25">
      <c r="D1565" s="14"/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23"/>
      <c r="U1565" s="23"/>
      <c r="V1565" s="613" t="s">
        <v>7</v>
      </c>
      <c r="W1565" s="613"/>
      <c r="X1565" s="613"/>
      <c r="Y1565" s="613"/>
      <c r="Z1565" s="613"/>
      <c r="AA1565" s="614">
        <f>+X1594</f>
        <v>145926161.5</v>
      </c>
      <c r="AB1565" s="614"/>
      <c r="AC1565" s="614"/>
      <c r="AD1565" s="614"/>
      <c r="AE1565" s="614"/>
      <c r="AF1565" s="614"/>
      <c r="AH1565" s="17"/>
    </row>
    <row r="1566" spans="4:34" x14ac:dyDescent="0.25">
      <c r="D1566" s="615" t="s">
        <v>8</v>
      </c>
      <c r="E1566" s="615"/>
      <c r="F1566" s="615"/>
      <c r="G1566" s="615"/>
      <c r="H1566" s="615"/>
      <c r="I1566" s="616" t="s">
        <v>9</v>
      </c>
      <c r="J1566" s="616"/>
      <c r="K1566" s="616"/>
      <c r="L1566" s="616"/>
      <c r="M1566" s="616"/>
      <c r="N1566" s="616"/>
      <c r="O1566" s="616"/>
      <c r="P1566" s="616"/>
      <c r="Q1566" s="616"/>
      <c r="R1566" s="161"/>
      <c r="S1566" s="161"/>
      <c r="T1566" s="161"/>
      <c r="U1566" s="161"/>
      <c r="V1566" s="9"/>
      <c r="W1566" s="9"/>
      <c r="X1566" s="9"/>
      <c r="Y1566" s="164"/>
      <c r="Z1566" s="164"/>
      <c r="AA1566" s="164"/>
      <c r="AB1566" s="9"/>
      <c r="AC1566" s="9"/>
      <c r="AD1566" s="9"/>
      <c r="AE1566" s="9"/>
      <c r="AF1566" s="9"/>
      <c r="AH1566" s="17"/>
    </row>
    <row r="1567" spans="4:34" ht="18" x14ac:dyDescent="0.25">
      <c r="D1567" s="617" t="s">
        <v>10</v>
      </c>
      <c r="E1567" s="617"/>
      <c r="F1567" s="617"/>
      <c r="G1567" s="617"/>
      <c r="H1567" s="617"/>
      <c r="I1567" s="617"/>
      <c r="J1567" s="617"/>
      <c r="K1567" s="662" t="s">
        <v>222</v>
      </c>
      <c r="L1567" s="662"/>
      <c r="M1567" s="662"/>
      <c r="N1567" s="662"/>
      <c r="O1567" s="662"/>
      <c r="P1567" s="662"/>
      <c r="Q1567" s="662"/>
      <c r="R1567" s="662"/>
      <c r="S1567" s="662"/>
      <c r="T1567" s="662"/>
      <c r="U1567" s="662"/>
      <c r="V1567" s="662"/>
      <c r="W1567" s="662"/>
      <c r="X1567" s="662"/>
      <c r="Y1567" s="551" t="s">
        <v>11</v>
      </c>
      <c r="Z1567" s="551"/>
      <c r="AA1567" s="551"/>
      <c r="AB1567" s="551"/>
      <c r="AC1567" s="619">
        <v>10034545</v>
      </c>
      <c r="AD1567" s="619"/>
      <c r="AE1567" s="619"/>
      <c r="AF1567" s="619"/>
      <c r="AH1567" s="17"/>
    </row>
    <row r="1568" spans="4:34" x14ac:dyDescent="0.25">
      <c r="D1568" s="157"/>
      <c r="E1568" s="617" t="s">
        <v>12</v>
      </c>
      <c r="F1568" s="617"/>
      <c r="G1568" s="617"/>
      <c r="H1568" s="617"/>
      <c r="I1568" s="617"/>
      <c r="J1568" s="149"/>
      <c r="K1568" s="149"/>
      <c r="L1568" s="149"/>
      <c r="M1568" s="149"/>
      <c r="N1568" s="149"/>
      <c r="O1568" s="149"/>
      <c r="P1568" s="149"/>
      <c r="Q1568" s="149"/>
      <c r="R1568" s="149"/>
      <c r="S1568" s="149"/>
      <c r="T1568" s="149"/>
      <c r="U1568" s="149"/>
      <c r="V1568" s="149"/>
      <c r="W1568" s="149"/>
      <c r="X1568" s="149"/>
      <c r="Y1568" s="149"/>
      <c r="Z1568" s="149"/>
      <c r="AA1568" s="149"/>
      <c r="AB1568" s="149"/>
      <c r="AC1568" s="158"/>
      <c r="AD1568" s="158"/>
      <c r="AE1568" s="158"/>
      <c r="AF1568" s="158"/>
      <c r="AH1568" s="17"/>
    </row>
    <row r="1569" spans="4:34" ht="30" customHeight="1" x14ac:dyDescent="0.25">
      <c r="D1569" s="583" t="s">
        <v>13</v>
      </c>
      <c r="E1569" s="583"/>
      <c r="F1569" s="583"/>
      <c r="G1569" s="583"/>
      <c r="H1569" s="583"/>
      <c r="I1569" s="824" t="s">
        <v>224</v>
      </c>
      <c r="J1569" s="824"/>
      <c r="K1569" s="824"/>
      <c r="L1569" s="824"/>
      <c r="M1569" s="824"/>
      <c r="N1569" s="824"/>
      <c r="O1569" s="824"/>
      <c r="P1569" s="824"/>
      <c r="Q1569" s="824"/>
      <c r="R1569" s="824"/>
      <c r="S1569" s="824"/>
      <c r="T1569" s="824"/>
      <c r="U1569" s="824"/>
      <c r="V1569" s="824"/>
      <c r="W1569" s="824"/>
      <c r="X1569" s="824"/>
      <c r="Y1569" s="824"/>
      <c r="Z1569" s="824"/>
      <c r="AA1569" s="824"/>
      <c r="AB1569" s="824"/>
      <c r="AC1569" s="824"/>
      <c r="AD1569" s="824"/>
      <c r="AE1569" s="824"/>
      <c r="AF1569" s="824"/>
      <c r="AG1569" s="824"/>
      <c r="AH1569" s="17"/>
    </row>
    <row r="1570" spans="4:34" x14ac:dyDescent="0.25">
      <c r="D1570" s="551" t="s">
        <v>14</v>
      </c>
      <c r="E1570" s="551"/>
      <c r="F1570" s="551"/>
      <c r="G1570" s="551"/>
      <c r="H1570" s="551"/>
      <c r="I1570" s="825" t="s">
        <v>223</v>
      </c>
      <c r="J1570" s="825"/>
      <c r="K1570" s="825"/>
      <c r="L1570" s="825"/>
      <c r="M1570" s="825"/>
      <c r="N1570" s="825"/>
      <c r="O1570" s="825"/>
      <c r="P1570" s="825"/>
      <c r="Q1570" s="825"/>
      <c r="R1570" s="825"/>
      <c r="S1570" s="825"/>
      <c r="T1570" s="825"/>
      <c r="U1570" s="825"/>
      <c r="V1570" s="825"/>
      <c r="W1570" s="825"/>
      <c r="X1570" s="825"/>
      <c r="Y1570" s="825"/>
      <c r="Z1570" s="825"/>
      <c r="AA1570" s="825"/>
      <c r="AB1570" s="825"/>
      <c r="AC1570" s="825"/>
      <c r="AD1570" s="825"/>
      <c r="AE1570" s="825"/>
      <c r="AF1570" s="825"/>
      <c r="AH1570" s="17"/>
    </row>
    <row r="1571" spans="4:34" ht="15.75" customHeight="1" x14ac:dyDescent="0.25">
      <c r="D1571" s="157"/>
      <c r="E1571" s="149"/>
      <c r="F1571" s="149"/>
      <c r="G1571" s="149"/>
      <c r="H1571" s="149"/>
      <c r="I1571" s="825"/>
      <c r="J1571" s="825"/>
      <c r="K1571" s="825"/>
      <c r="L1571" s="825"/>
      <c r="M1571" s="825"/>
      <c r="N1571" s="825"/>
      <c r="O1571" s="825"/>
      <c r="P1571" s="825"/>
      <c r="Q1571" s="825"/>
      <c r="R1571" s="825"/>
      <c r="S1571" s="825"/>
      <c r="T1571" s="825"/>
      <c r="U1571" s="825"/>
      <c r="V1571" s="825"/>
      <c r="W1571" s="825"/>
      <c r="X1571" s="825"/>
      <c r="Y1571" s="825"/>
      <c r="Z1571" s="825"/>
      <c r="AA1571" s="825"/>
      <c r="AB1571" s="825"/>
      <c r="AC1571" s="825"/>
      <c r="AD1571" s="825"/>
      <c r="AE1571" s="825"/>
      <c r="AF1571" s="825"/>
      <c r="AH1571" s="17"/>
    </row>
    <row r="1572" spans="4:34" ht="33" customHeight="1" x14ac:dyDescent="0.25">
      <c r="D1572" s="156"/>
      <c r="E1572" s="156"/>
      <c r="F1572" s="156"/>
      <c r="G1572" s="156"/>
      <c r="H1572" s="156"/>
      <c r="I1572" s="156"/>
      <c r="J1572" s="156"/>
      <c r="K1572" s="156"/>
      <c r="L1572" s="574"/>
      <c r="M1572" s="574"/>
      <c r="N1572" s="574"/>
      <c r="O1572" s="574"/>
      <c r="P1572" s="574"/>
      <c r="Q1572" s="574"/>
      <c r="R1572" s="574"/>
      <c r="S1572" s="574"/>
      <c r="T1572" s="574"/>
      <c r="U1572" s="574"/>
      <c r="V1572" s="574"/>
      <c r="W1572" s="574"/>
      <c r="X1572" s="574"/>
      <c r="Y1572" s="574"/>
      <c r="Z1572" s="160"/>
      <c r="AA1572" s="575"/>
      <c r="AB1572" s="575"/>
      <c r="AC1572" s="575"/>
      <c r="AD1572" s="575"/>
      <c r="AE1572" s="575"/>
      <c r="AF1572" s="575"/>
      <c r="AH1572" s="17"/>
    </row>
    <row r="1573" spans="4:34" ht="15.75" x14ac:dyDescent="0.25">
      <c r="D1573" s="586" t="s">
        <v>15</v>
      </c>
      <c r="E1573" s="586"/>
      <c r="F1573" s="586"/>
      <c r="G1573" s="586"/>
      <c r="H1573" s="586"/>
      <c r="I1573" s="586"/>
      <c r="J1573" s="586"/>
      <c r="K1573" s="586"/>
      <c r="L1573" s="586"/>
      <c r="M1573" s="586"/>
      <c r="N1573" s="586"/>
      <c r="O1573" s="586"/>
      <c r="P1573" s="586"/>
      <c r="Q1573" s="586"/>
      <c r="R1573" s="586"/>
      <c r="S1573" s="586"/>
      <c r="T1573" s="586"/>
      <c r="U1573" s="586"/>
      <c r="V1573" s="586"/>
      <c r="W1573" s="586"/>
      <c r="X1573" s="586"/>
      <c r="Y1573" s="586"/>
      <c r="Z1573" s="586"/>
      <c r="AA1573" s="586"/>
      <c r="AB1573" s="586"/>
      <c r="AC1573" s="586"/>
      <c r="AD1573" s="586"/>
      <c r="AE1573" s="586"/>
      <c r="AF1573" s="586"/>
      <c r="AH1573" s="17"/>
    </row>
    <row r="1574" spans="4:34" x14ac:dyDescent="0.25">
      <c r="D1574" s="9"/>
      <c r="E1574" s="587" t="s">
        <v>50</v>
      </c>
      <c r="F1574" s="587"/>
      <c r="G1574" s="587"/>
      <c r="H1574" s="588" t="s">
        <v>51</v>
      </c>
      <c r="I1574" s="588"/>
      <c r="J1574" s="588"/>
      <c r="K1574" s="587" t="s">
        <v>52</v>
      </c>
      <c r="L1574" s="587"/>
      <c r="M1574" s="587"/>
      <c r="N1574" s="587" t="s">
        <v>53</v>
      </c>
      <c r="O1574" s="587"/>
      <c r="P1574" s="587"/>
      <c r="Q1574" s="589"/>
      <c r="R1574" s="589"/>
      <c r="S1574" s="589"/>
      <c r="T1574" s="589"/>
      <c r="U1574" s="161"/>
      <c r="V1574" s="590"/>
      <c r="W1574" s="590"/>
      <c r="X1574" s="590"/>
      <c r="Y1574" s="149"/>
      <c r="Z1574" s="149"/>
      <c r="AA1574" s="591" t="s">
        <v>17</v>
      </c>
      <c r="AB1574" s="591"/>
      <c r="AC1574" s="591"/>
      <c r="AD1574" s="591"/>
      <c r="AE1574" s="591"/>
      <c r="AF1574" s="591"/>
      <c r="AH1574" s="17"/>
    </row>
    <row r="1575" spans="4:34" x14ac:dyDescent="0.25">
      <c r="D1575" s="164"/>
      <c r="E1575" s="629"/>
      <c r="F1575" s="630"/>
      <c r="G1575" s="631"/>
      <c r="H1575" s="629"/>
      <c r="I1575" s="630"/>
      <c r="J1575" s="631"/>
      <c r="K1575" s="629"/>
      <c r="L1575" s="630"/>
      <c r="M1575" s="631"/>
      <c r="N1575" s="629"/>
      <c r="O1575" s="630"/>
      <c r="P1575" s="631"/>
      <c r="Q1575" s="592"/>
      <c r="R1575" s="593"/>
      <c r="S1575" s="593"/>
      <c r="T1575" s="594"/>
      <c r="U1575" s="100"/>
      <c r="V1575" s="595"/>
      <c r="W1575" s="596"/>
      <c r="X1575" s="597"/>
      <c r="Y1575" s="163"/>
      <c r="Z1575" s="15"/>
      <c r="AA1575" s="592">
        <f>E1575+H1575+K1575+N1575</f>
        <v>0</v>
      </c>
      <c r="AB1575" s="593"/>
      <c r="AC1575" s="593"/>
      <c r="AD1575" s="593"/>
      <c r="AE1575" s="593"/>
      <c r="AF1575" s="594"/>
      <c r="AH1575" s="17"/>
    </row>
    <row r="1576" spans="4:34" x14ac:dyDescent="0.25">
      <c r="D1576" s="159"/>
      <c r="E1576" s="159"/>
      <c r="F1576" s="159"/>
      <c r="G1576" s="159"/>
      <c r="H1576" s="159"/>
      <c r="I1576" s="159"/>
      <c r="J1576" s="159"/>
      <c r="K1576" s="159"/>
      <c r="L1576" s="159"/>
      <c r="M1576" s="159"/>
      <c r="N1576" s="159"/>
      <c r="O1576" s="159"/>
      <c r="P1576" s="159"/>
      <c r="Q1576" s="821"/>
      <c r="R1576" s="821"/>
      <c r="S1576" s="821"/>
      <c r="T1576" s="821"/>
      <c r="U1576" s="821"/>
      <c r="V1576" s="821"/>
      <c r="W1576" s="821"/>
      <c r="X1576" s="821"/>
      <c r="Y1576" s="821"/>
      <c r="Z1576" s="822"/>
      <c r="AA1576" s="592"/>
      <c r="AB1576" s="593"/>
      <c r="AC1576" s="593"/>
      <c r="AD1576" s="593"/>
      <c r="AE1576" s="593"/>
      <c r="AF1576" s="594"/>
      <c r="AH1576" s="17"/>
    </row>
    <row r="1577" spans="4:34" ht="15.75" x14ac:dyDescent="0.25">
      <c r="D1577" s="159"/>
      <c r="E1577" s="159"/>
      <c r="F1577" s="159"/>
      <c r="G1577" s="159"/>
      <c r="H1577" s="159"/>
      <c r="I1577" s="159"/>
      <c r="J1577" s="159"/>
      <c r="K1577" s="159"/>
      <c r="L1577" s="159"/>
      <c r="M1577" s="159"/>
      <c r="N1577" s="159"/>
      <c r="O1577" s="159"/>
      <c r="P1577" s="159"/>
      <c r="Q1577" s="159"/>
      <c r="R1577" s="159"/>
      <c r="S1577" s="159"/>
      <c r="T1577" s="159"/>
      <c r="U1577" s="598" t="s">
        <v>18</v>
      </c>
      <c r="V1577" s="598"/>
      <c r="W1577" s="598"/>
      <c r="X1577" s="598"/>
      <c r="Y1577" s="598"/>
      <c r="Z1577" s="599"/>
      <c r="AA1577" s="600">
        <f>+X1594-AA1575</f>
        <v>145926161.5</v>
      </c>
      <c r="AB1577" s="601"/>
      <c r="AC1577" s="601"/>
      <c r="AD1577" s="601"/>
      <c r="AE1577" s="601"/>
      <c r="AF1577" s="602"/>
      <c r="AH1577" s="17"/>
    </row>
    <row r="1578" spans="4:34" x14ac:dyDescent="0.25">
      <c r="D1578" s="9"/>
      <c r="E1578" s="9"/>
      <c r="F1578" s="9"/>
      <c r="G1578" s="9"/>
      <c r="H1578" s="603" t="s">
        <v>19</v>
      </c>
      <c r="I1578" s="603"/>
      <c r="J1578" s="603"/>
      <c r="K1578" s="603"/>
      <c r="L1578" s="603"/>
      <c r="M1578" s="603"/>
      <c r="N1578" s="603"/>
      <c r="O1578" s="603"/>
      <c r="P1578" s="603"/>
      <c r="Q1578" s="603"/>
      <c r="R1578" s="603"/>
      <c r="S1578" s="603"/>
      <c r="T1578" s="603"/>
      <c r="U1578" s="603"/>
      <c r="V1578" s="603"/>
      <c r="W1578" s="603"/>
      <c r="X1578" s="604"/>
      <c r="Y1578" s="604"/>
      <c r="Z1578" s="604"/>
      <c r="AA1578" s="604"/>
      <c r="AB1578" s="604"/>
      <c r="AC1578" s="604"/>
      <c r="AD1578" s="604"/>
      <c r="AE1578" s="9"/>
      <c r="AF1578" s="9"/>
      <c r="AH1578" s="17"/>
    </row>
    <row r="1579" spans="4:34" x14ac:dyDescent="0.25">
      <c r="D1579" s="9"/>
      <c r="E1579" s="9"/>
      <c r="F1579" s="9"/>
      <c r="G1579" s="9"/>
      <c r="H1579" s="605" t="s">
        <v>20</v>
      </c>
      <c r="I1579" s="606"/>
      <c r="J1579" s="605" t="s">
        <v>21</v>
      </c>
      <c r="K1579" s="606"/>
      <c r="L1579" s="605" t="s">
        <v>22</v>
      </c>
      <c r="M1579" s="606"/>
      <c r="N1579" s="605" t="s">
        <v>23</v>
      </c>
      <c r="O1579" s="606"/>
      <c r="P1579" s="605" t="s">
        <v>24</v>
      </c>
      <c r="Q1579" s="606"/>
      <c r="R1579" s="605" t="s">
        <v>25</v>
      </c>
      <c r="S1579" s="606"/>
      <c r="T1579" s="607" t="s">
        <v>26</v>
      </c>
      <c r="U1579" s="608"/>
      <c r="V1579" s="607"/>
      <c r="W1579" s="608"/>
      <c r="X1579" s="609" t="s">
        <v>27</v>
      </c>
      <c r="Y1579" s="610"/>
      <c r="Z1579" s="610"/>
      <c r="AA1579" s="610"/>
      <c r="AB1579" s="610"/>
      <c r="AC1579" s="610"/>
      <c r="AD1579" s="611"/>
      <c r="AE1579" s="16"/>
      <c r="AF1579" s="16"/>
      <c r="AH1579" s="17"/>
    </row>
    <row r="1580" spans="4:34" ht="15.75" x14ac:dyDescent="0.25">
      <c r="D1580" s="69"/>
      <c r="E1580" s="69"/>
      <c r="F1580" s="69"/>
      <c r="G1580" s="70"/>
      <c r="H1580" s="562"/>
      <c r="I1580" s="563"/>
      <c r="J1580" s="562"/>
      <c r="K1580" s="563"/>
      <c r="L1580" s="562"/>
      <c r="M1580" s="563"/>
      <c r="N1580" s="562" t="s">
        <v>61</v>
      </c>
      <c r="O1580" s="563"/>
      <c r="P1580" s="562" t="s">
        <v>43</v>
      </c>
      <c r="Q1580" s="563"/>
      <c r="R1580" s="562" t="s">
        <v>35</v>
      </c>
      <c r="S1580" s="563"/>
      <c r="T1580" s="562" t="s">
        <v>28</v>
      </c>
      <c r="U1580" s="563"/>
      <c r="V1580" s="562"/>
      <c r="W1580" s="563"/>
      <c r="X1580" s="580">
        <v>145926161.5</v>
      </c>
      <c r="Y1580" s="581"/>
      <c r="Z1580" s="581"/>
      <c r="AA1580" s="581"/>
      <c r="AB1580" s="581"/>
      <c r="AC1580" s="581"/>
      <c r="AD1580" s="582"/>
      <c r="AE1580" s="16"/>
      <c r="AF1580" s="36"/>
      <c r="AG1580" s="36"/>
      <c r="AH1580" s="36"/>
    </row>
    <row r="1581" spans="4:34" ht="15.75" x14ac:dyDescent="0.25">
      <c r="D1581" s="69"/>
      <c r="E1581" s="69"/>
      <c r="F1581" s="69"/>
      <c r="G1581" s="70"/>
      <c r="H1581" s="562"/>
      <c r="I1581" s="563"/>
      <c r="J1581" s="562"/>
      <c r="K1581" s="563"/>
      <c r="L1581" s="562"/>
      <c r="M1581" s="563"/>
      <c r="N1581" s="562"/>
      <c r="O1581" s="563"/>
      <c r="P1581" s="562"/>
      <c r="Q1581" s="563"/>
      <c r="R1581" s="562"/>
      <c r="S1581" s="563"/>
      <c r="T1581" s="562"/>
      <c r="U1581" s="563"/>
      <c r="V1581" s="562"/>
      <c r="W1581" s="563"/>
      <c r="X1581" s="580"/>
      <c r="Y1581" s="581"/>
      <c r="Z1581" s="581"/>
      <c r="AA1581" s="581"/>
      <c r="AB1581" s="581"/>
      <c r="AC1581" s="581"/>
      <c r="AD1581" s="582"/>
      <c r="AE1581" s="16"/>
      <c r="AF1581" s="36"/>
      <c r="AG1581" s="36"/>
      <c r="AH1581" s="36"/>
    </row>
    <row r="1582" spans="4:34" ht="15.75" x14ac:dyDescent="0.25">
      <c r="D1582" s="69"/>
      <c r="E1582" s="69"/>
      <c r="F1582" s="69"/>
      <c r="G1582" s="70"/>
      <c r="H1582" s="562"/>
      <c r="I1582" s="563"/>
      <c r="J1582" s="562"/>
      <c r="K1582" s="563"/>
      <c r="L1582" s="562"/>
      <c r="M1582" s="563"/>
      <c r="N1582" s="562"/>
      <c r="O1582" s="563"/>
      <c r="P1582" s="562"/>
      <c r="Q1582" s="563"/>
      <c r="R1582" s="562"/>
      <c r="S1582" s="563"/>
      <c r="T1582" s="562"/>
      <c r="U1582" s="563"/>
      <c r="V1582" s="562"/>
      <c r="W1582" s="563"/>
      <c r="X1582" s="580"/>
      <c r="Y1582" s="581"/>
      <c r="Z1582" s="581"/>
      <c r="AA1582" s="581"/>
      <c r="AB1582" s="581"/>
      <c r="AC1582" s="581"/>
      <c r="AD1582" s="582"/>
      <c r="AE1582" s="16"/>
      <c r="AF1582" s="16"/>
      <c r="AG1582" s="71"/>
      <c r="AH1582" s="68"/>
    </row>
    <row r="1583" spans="4:34" ht="15.75" x14ac:dyDescent="0.25">
      <c r="D1583" s="69"/>
      <c r="E1583" s="69"/>
      <c r="F1583" s="69"/>
      <c r="G1583" s="70"/>
      <c r="H1583" s="562"/>
      <c r="I1583" s="563"/>
      <c r="J1583" s="562"/>
      <c r="K1583" s="563"/>
      <c r="L1583" s="562"/>
      <c r="M1583" s="563"/>
      <c r="N1583" s="562"/>
      <c r="O1583" s="563"/>
      <c r="P1583" s="562"/>
      <c r="Q1583" s="563"/>
      <c r="R1583" s="562"/>
      <c r="S1583" s="563"/>
      <c r="T1583" s="562"/>
      <c r="U1583" s="563"/>
      <c r="V1583" s="562"/>
      <c r="W1583" s="563"/>
      <c r="X1583" s="580"/>
      <c r="Y1583" s="581"/>
      <c r="Z1583" s="581"/>
      <c r="AA1583" s="581"/>
      <c r="AB1583" s="581"/>
      <c r="AC1583" s="581"/>
      <c r="AD1583" s="582"/>
      <c r="AE1583" s="16"/>
      <c r="AF1583" s="16"/>
      <c r="AG1583" s="71"/>
      <c r="AH1583" s="68"/>
    </row>
    <row r="1584" spans="4:34" ht="15.75" x14ac:dyDescent="0.25">
      <c r="D1584" s="621"/>
      <c r="E1584" s="621"/>
      <c r="F1584" s="621"/>
      <c r="G1584" s="823"/>
      <c r="H1584" s="562"/>
      <c r="I1584" s="563"/>
      <c r="J1584" s="562"/>
      <c r="K1584" s="563"/>
      <c r="L1584" s="562"/>
      <c r="M1584" s="563"/>
      <c r="N1584" s="562"/>
      <c r="O1584" s="563"/>
      <c r="P1584" s="562"/>
      <c r="Q1584" s="563"/>
      <c r="R1584" s="562"/>
      <c r="S1584" s="563"/>
      <c r="T1584" s="562"/>
      <c r="U1584" s="563"/>
      <c r="V1584" s="562"/>
      <c r="W1584" s="563"/>
      <c r="X1584" s="580"/>
      <c r="Y1584" s="581"/>
      <c r="Z1584" s="581"/>
      <c r="AA1584" s="581"/>
      <c r="AB1584" s="581"/>
      <c r="AC1584" s="581"/>
      <c r="AD1584" s="582"/>
      <c r="AE1584" s="16"/>
      <c r="AF1584" s="16"/>
      <c r="AG1584" s="71"/>
      <c r="AH1584" s="68"/>
    </row>
    <row r="1585" spans="4:34" ht="15.75" x14ac:dyDescent="0.25">
      <c r="D1585" s="621"/>
      <c r="E1585" s="621"/>
      <c r="F1585" s="621"/>
      <c r="G1585" s="823"/>
      <c r="H1585" s="562"/>
      <c r="I1585" s="563"/>
      <c r="J1585" s="562"/>
      <c r="K1585" s="563"/>
      <c r="L1585" s="562"/>
      <c r="M1585" s="563"/>
      <c r="N1585" s="562"/>
      <c r="O1585" s="563"/>
      <c r="P1585" s="562"/>
      <c r="Q1585" s="563"/>
      <c r="R1585" s="562"/>
      <c r="S1585" s="563"/>
      <c r="T1585" s="562"/>
      <c r="U1585" s="563"/>
      <c r="V1585" s="562"/>
      <c r="W1585" s="563"/>
      <c r="X1585" s="580"/>
      <c r="Y1585" s="581"/>
      <c r="Z1585" s="581"/>
      <c r="AA1585" s="581"/>
      <c r="AB1585" s="581"/>
      <c r="AC1585" s="581"/>
      <c r="AD1585" s="582"/>
      <c r="AE1585" s="16"/>
      <c r="AF1585" s="16"/>
      <c r="AG1585" s="71"/>
      <c r="AH1585" s="68"/>
    </row>
    <row r="1586" spans="4:34" ht="15.75" x14ac:dyDescent="0.25">
      <c r="D1586" s="621"/>
      <c r="E1586" s="621"/>
      <c r="F1586" s="621"/>
      <c r="G1586" s="823"/>
      <c r="H1586" s="529"/>
      <c r="I1586" s="530"/>
      <c r="J1586" s="529"/>
      <c r="K1586" s="530"/>
      <c r="L1586" s="529"/>
      <c r="M1586" s="530"/>
      <c r="N1586" s="562"/>
      <c r="O1586" s="563"/>
      <c r="P1586" s="562"/>
      <c r="Q1586" s="563"/>
      <c r="R1586" s="562"/>
      <c r="S1586" s="563"/>
      <c r="T1586" s="562"/>
      <c r="U1586" s="563"/>
      <c r="V1586" s="562"/>
      <c r="W1586" s="563"/>
      <c r="X1586" s="580"/>
      <c r="Y1586" s="581"/>
      <c r="Z1586" s="581"/>
      <c r="AA1586" s="581"/>
      <c r="AB1586" s="581"/>
      <c r="AC1586" s="581"/>
      <c r="AD1586" s="582"/>
      <c r="AE1586" s="16"/>
      <c r="AF1586" s="16"/>
      <c r="AG1586" s="71"/>
      <c r="AH1586" s="68"/>
    </row>
    <row r="1587" spans="4:34" ht="15.75" x14ac:dyDescent="0.25">
      <c r="D1587" s="9"/>
      <c r="E1587" s="9"/>
      <c r="F1587" s="9"/>
      <c r="G1587" s="9"/>
      <c r="H1587" s="562"/>
      <c r="I1587" s="563"/>
      <c r="J1587" s="562"/>
      <c r="K1587" s="563"/>
      <c r="L1587" s="562"/>
      <c r="M1587" s="563"/>
      <c r="N1587" s="562"/>
      <c r="O1587" s="563"/>
      <c r="P1587" s="562"/>
      <c r="Q1587" s="563"/>
      <c r="R1587" s="562"/>
      <c r="S1587" s="563"/>
      <c r="T1587" s="562"/>
      <c r="U1587" s="563"/>
      <c r="V1587" s="562"/>
      <c r="W1587" s="563"/>
      <c r="X1587" s="580"/>
      <c r="Y1587" s="581"/>
      <c r="Z1587" s="581"/>
      <c r="AA1587" s="581"/>
      <c r="AB1587" s="581"/>
      <c r="AC1587" s="581"/>
      <c r="AD1587" s="582"/>
      <c r="AE1587" s="16"/>
      <c r="AF1587" s="16"/>
      <c r="AG1587" s="71"/>
      <c r="AH1587" s="68"/>
    </row>
    <row r="1588" spans="4:34" ht="15.75" x14ac:dyDescent="0.25">
      <c r="D1588" s="9"/>
      <c r="E1588" s="9"/>
      <c r="F1588" s="9"/>
      <c r="G1588" s="9"/>
      <c r="H1588" s="562"/>
      <c r="I1588" s="563"/>
      <c r="J1588" s="562"/>
      <c r="K1588" s="563"/>
      <c r="L1588" s="529"/>
      <c r="M1588" s="650"/>
      <c r="N1588" s="562"/>
      <c r="O1588" s="563"/>
      <c r="P1588" s="562"/>
      <c r="Q1588" s="563"/>
      <c r="R1588" s="562"/>
      <c r="S1588" s="563"/>
      <c r="T1588" s="562"/>
      <c r="U1588" s="563"/>
      <c r="V1588" s="562"/>
      <c r="W1588" s="563"/>
      <c r="X1588" s="580"/>
      <c r="Y1588" s="581"/>
      <c r="Z1588" s="581"/>
      <c r="AA1588" s="581"/>
      <c r="AB1588" s="581"/>
      <c r="AC1588" s="581"/>
      <c r="AD1588" s="582"/>
      <c r="AE1588" s="16"/>
      <c r="AF1588" s="16"/>
      <c r="AG1588" s="71"/>
      <c r="AH1588" s="68"/>
    </row>
    <row r="1589" spans="4:34" ht="15.75" x14ac:dyDescent="0.25">
      <c r="D1589" s="9"/>
      <c r="E1589" s="9"/>
      <c r="F1589" s="9"/>
      <c r="G1589" s="9"/>
      <c r="H1589" s="529"/>
      <c r="I1589" s="530"/>
      <c r="J1589" s="529"/>
      <c r="K1589" s="530"/>
      <c r="L1589" s="529"/>
      <c r="M1589" s="650"/>
      <c r="N1589" s="562"/>
      <c r="O1589" s="563"/>
      <c r="P1589" s="765"/>
      <c r="Q1589" s="766"/>
      <c r="R1589" s="765"/>
      <c r="S1589" s="766"/>
      <c r="T1589" s="765"/>
      <c r="U1589" s="766"/>
      <c r="V1589" s="562"/>
      <c r="W1589" s="563"/>
      <c r="X1589" s="580"/>
      <c r="Y1589" s="581"/>
      <c r="Z1589" s="581"/>
      <c r="AA1589" s="581"/>
      <c r="AB1589" s="581"/>
      <c r="AC1589" s="581"/>
      <c r="AD1589" s="582"/>
      <c r="AE1589" s="16"/>
      <c r="AF1589" s="16"/>
      <c r="AG1589" s="71"/>
      <c r="AH1589" s="68"/>
    </row>
    <row r="1590" spans="4:34" ht="15.75" x14ac:dyDescent="0.25">
      <c r="D1590" s="9"/>
      <c r="E1590" s="9"/>
      <c r="F1590" s="9"/>
      <c r="G1590" s="9"/>
      <c r="H1590" s="153"/>
      <c r="I1590" s="154"/>
      <c r="J1590" s="153"/>
      <c r="K1590" s="154"/>
      <c r="L1590" s="153"/>
      <c r="M1590" s="162"/>
      <c r="N1590" s="562"/>
      <c r="O1590" s="563"/>
      <c r="P1590" s="765"/>
      <c r="Q1590" s="766"/>
      <c r="R1590" s="765"/>
      <c r="S1590" s="766"/>
      <c r="T1590" s="765"/>
      <c r="U1590" s="766"/>
      <c r="V1590" s="151"/>
      <c r="W1590" s="152"/>
      <c r="X1590" s="580"/>
      <c r="Y1590" s="581"/>
      <c r="Z1590" s="581"/>
      <c r="AA1590" s="581"/>
      <c r="AB1590" s="581"/>
      <c r="AC1590" s="581"/>
      <c r="AD1590" s="582"/>
      <c r="AE1590" s="16"/>
      <c r="AF1590" s="16"/>
      <c r="AG1590" s="71"/>
      <c r="AH1590" s="68"/>
    </row>
    <row r="1591" spans="4:34" ht="15.75" x14ac:dyDescent="0.25">
      <c r="D1591" s="9"/>
      <c r="E1591" s="9"/>
      <c r="F1591" s="9"/>
      <c r="G1591" s="9"/>
      <c r="H1591" s="529"/>
      <c r="I1591" s="530"/>
      <c r="J1591" s="529"/>
      <c r="K1591" s="530"/>
      <c r="L1591" s="529"/>
      <c r="M1591" s="530"/>
      <c r="N1591" s="562"/>
      <c r="O1591" s="767"/>
      <c r="P1591" s="768"/>
      <c r="Q1591" s="769"/>
      <c r="R1591" s="768"/>
      <c r="S1591" s="769"/>
      <c r="T1591" s="768"/>
      <c r="U1591" s="769"/>
      <c r="V1591" s="151"/>
      <c r="W1591" s="152"/>
      <c r="X1591" s="812"/>
      <c r="Y1591" s="673"/>
      <c r="Z1591" s="673"/>
      <c r="AA1591" s="673"/>
      <c r="AB1591" s="673"/>
      <c r="AC1591" s="673"/>
      <c r="AD1591" s="813"/>
      <c r="AE1591" s="16"/>
      <c r="AF1591" s="16"/>
      <c r="AG1591" s="71"/>
      <c r="AH1591" s="68"/>
    </row>
    <row r="1592" spans="4:34" ht="15.75" x14ac:dyDescent="0.25">
      <c r="D1592" s="9"/>
      <c r="E1592" s="9"/>
      <c r="F1592" s="9"/>
      <c r="G1592" s="9"/>
      <c r="H1592" s="529"/>
      <c r="I1592" s="530"/>
      <c r="J1592" s="529"/>
      <c r="K1592" s="530"/>
      <c r="L1592" s="529"/>
      <c r="M1592" s="530"/>
      <c r="N1592" s="562"/>
      <c r="O1592" s="767"/>
      <c r="P1592" s="768"/>
      <c r="Q1592" s="769"/>
      <c r="R1592" s="768"/>
      <c r="S1592" s="769"/>
      <c r="T1592" s="768"/>
      <c r="U1592" s="769"/>
      <c r="V1592" s="151"/>
      <c r="W1592" s="152"/>
      <c r="X1592" s="812"/>
      <c r="Y1592" s="673"/>
      <c r="Z1592" s="673"/>
      <c r="AA1592" s="673"/>
      <c r="AB1592" s="673"/>
      <c r="AC1592" s="673"/>
      <c r="AD1592" s="813"/>
      <c r="AE1592" s="16"/>
      <c r="AF1592" s="16"/>
      <c r="AG1592" s="71"/>
      <c r="AH1592" s="68"/>
    </row>
    <row r="1593" spans="4:34" ht="15.75" x14ac:dyDescent="0.25">
      <c r="D1593" s="9"/>
      <c r="E1593" s="9"/>
      <c r="F1593" s="9"/>
      <c r="G1593" s="9"/>
      <c r="H1593" s="529"/>
      <c r="I1593" s="530"/>
      <c r="J1593" s="529"/>
      <c r="K1593" s="530"/>
      <c r="L1593" s="529"/>
      <c r="M1593" s="530"/>
      <c r="N1593" s="562"/>
      <c r="O1593" s="767"/>
      <c r="P1593" s="768"/>
      <c r="Q1593" s="769"/>
      <c r="R1593" s="768"/>
      <c r="S1593" s="769"/>
      <c r="T1593" s="768"/>
      <c r="U1593" s="769"/>
      <c r="V1593" s="151"/>
      <c r="W1593" s="152"/>
      <c r="X1593" s="812"/>
      <c r="Y1593" s="673"/>
      <c r="Z1593" s="673"/>
      <c r="AA1593" s="673"/>
      <c r="AB1593" s="673"/>
      <c r="AC1593" s="673"/>
      <c r="AD1593" s="813"/>
      <c r="AE1593" s="16"/>
      <c r="AF1593" s="16"/>
      <c r="AH1593" s="17"/>
    </row>
    <row r="1594" spans="4:34" ht="16.5" thickBot="1" x14ac:dyDescent="0.3">
      <c r="D1594" s="9"/>
      <c r="E1594" s="9"/>
      <c r="F1594" s="9"/>
      <c r="G1594" s="9"/>
      <c r="H1594" s="685"/>
      <c r="I1594" s="686"/>
      <c r="J1594" s="685"/>
      <c r="K1594" s="686"/>
      <c r="L1594" s="685"/>
      <c r="M1594" s="686"/>
      <c r="N1594" s="685"/>
      <c r="O1594" s="686"/>
      <c r="P1594" s="685"/>
      <c r="Q1594" s="686"/>
      <c r="R1594" s="685"/>
      <c r="S1594" s="686"/>
      <c r="T1594" s="687" t="s">
        <v>29</v>
      </c>
      <c r="U1594" s="688"/>
      <c r="V1594" s="688"/>
      <c r="W1594" s="814"/>
      <c r="X1594" s="815">
        <f>SUM(X1580:AD1593)</f>
        <v>145926161.5</v>
      </c>
      <c r="Y1594" s="816"/>
      <c r="Z1594" s="816"/>
      <c r="AA1594" s="816"/>
      <c r="AB1594" s="816"/>
      <c r="AC1594" s="816"/>
      <c r="AD1594" s="817"/>
      <c r="AE1594" s="9"/>
      <c r="AF1594" s="818"/>
      <c r="AG1594" s="818"/>
      <c r="AH1594" s="818"/>
    </row>
    <row r="1595" spans="4:34" ht="16.5" thickBot="1" x14ac:dyDescent="0.3">
      <c r="D1595" s="164"/>
      <c r="E1595" s="9"/>
      <c r="F1595" s="9"/>
      <c r="G1595" s="9"/>
      <c r="H1595" s="9"/>
      <c r="I1595" s="799"/>
      <c r="J1595" s="799"/>
      <c r="K1595" s="799"/>
      <c r="L1595" s="799"/>
      <c r="M1595" s="799"/>
      <c r="N1595" s="799"/>
      <c r="O1595" s="799"/>
      <c r="P1595" s="799"/>
      <c r="Q1595" s="799"/>
      <c r="R1595" s="799"/>
      <c r="S1595" s="799"/>
      <c r="T1595" s="799"/>
      <c r="U1595" s="799"/>
      <c r="V1595" s="799"/>
      <c r="W1595" s="799"/>
      <c r="X1595" s="799"/>
      <c r="Y1595" s="819"/>
      <c r="Z1595" s="819"/>
      <c r="AA1595" s="819"/>
      <c r="AB1595" s="819"/>
      <c r="AC1595" s="819"/>
      <c r="AD1595" s="819"/>
      <c r="AE1595" s="819"/>
      <c r="AF1595" s="16"/>
      <c r="AG1595" s="16"/>
      <c r="AH1595" s="17"/>
    </row>
    <row r="1596" spans="4:34" ht="16.5" thickBot="1" x14ac:dyDescent="0.3">
      <c r="D1596" s="164"/>
      <c r="E1596" s="9"/>
      <c r="F1596" s="9"/>
      <c r="G1596" s="9"/>
      <c r="H1596" s="689" t="s">
        <v>30</v>
      </c>
      <c r="I1596" s="690"/>
      <c r="J1596" s="690"/>
      <c r="K1596" s="690"/>
      <c r="L1596" s="690"/>
      <c r="M1596" s="690"/>
      <c r="N1596" s="690"/>
      <c r="O1596" s="690"/>
      <c r="P1596" s="690"/>
      <c r="Q1596" s="690"/>
      <c r="R1596" s="690"/>
      <c r="S1596" s="691"/>
      <c r="T1596" s="43"/>
      <c r="U1596" s="544" t="s">
        <v>31</v>
      </c>
      <c r="V1596" s="545"/>
      <c r="W1596" s="545"/>
      <c r="X1596" s="545"/>
      <c r="Y1596" s="545"/>
      <c r="Z1596" s="545"/>
      <c r="AA1596" s="545"/>
      <c r="AB1596" s="545"/>
      <c r="AC1596" s="545"/>
      <c r="AD1596" s="545"/>
      <c r="AE1596" s="545"/>
      <c r="AF1596" s="546"/>
      <c r="AG1596" s="16"/>
    </row>
    <row r="1597" spans="4:34" x14ac:dyDescent="0.25">
      <c r="D1597" s="164"/>
      <c r="E1597" s="9"/>
      <c r="F1597" s="9"/>
      <c r="G1597" s="9"/>
      <c r="H1597" s="547"/>
      <c r="I1597" s="548"/>
      <c r="J1597" s="548"/>
      <c r="K1597" s="548"/>
      <c r="L1597" s="548"/>
      <c r="M1597" s="548"/>
      <c r="N1597" s="548"/>
      <c r="O1597" s="548"/>
      <c r="P1597" s="548"/>
      <c r="Q1597" s="548"/>
      <c r="R1597" s="548"/>
      <c r="S1597" s="549"/>
      <c r="T1597" s="9"/>
      <c r="U1597" s="795"/>
      <c r="V1597" s="796"/>
      <c r="W1597" s="796"/>
      <c r="X1597" s="796"/>
      <c r="Y1597" s="796"/>
      <c r="Z1597" s="796"/>
      <c r="AA1597" s="796"/>
      <c r="AB1597" s="796"/>
      <c r="AC1597" s="796"/>
      <c r="AD1597" s="796"/>
      <c r="AE1597" s="796"/>
      <c r="AF1597" s="797"/>
      <c r="AG1597" s="16"/>
    </row>
    <row r="1598" spans="4:34" x14ac:dyDescent="0.25">
      <c r="D1598" s="164"/>
      <c r="E1598" s="9"/>
      <c r="F1598" s="9"/>
      <c r="G1598" s="9"/>
      <c r="H1598" s="550"/>
      <c r="I1598" s="551"/>
      <c r="J1598" s="551"/>
      <c r="K1598" s="551"/>
      <c r="L1598" s="551"/>
      <c r="M1598" s="551"/>
      <c r="N1598" s="551"/>
      <c r="O1598" s="551"/>
      <c r="P1598" s="551"/>
      <c r="Q1598" s="551"/>
      <c r="R1598" s="551"/>
      <c r="S1598" s="552"/>
      <c r="T1598" s="9"/>
      <c r="U1598" s="798"/>
      <c r="V1598" s="799"/>
      <c r="W1598" s="799"/>
      <c r="X1598" s="799"/>
      <c r="Y1598" s="799"/>
      <c r="Z1598" s="799"/>
      <c r="AA1598" s="799"/>
      <c r="AB1598" s="799"/>
      <c r="AC1598" s="799"/>
      <c r="AD1598" s="799"/>
      <c r="AE1598" s="799"/>
      <c r="AF1598" s="800"/>
      <c r="AG1598" s="16"/>
    </row>
    <row r="1599" spans="4:34" ht="15.75" thickBot="1" x14ac:dyDescent="0.3">
      <c r="D1599" s="164"/>
      <c r="E1599" s="9"/>
      <c r="F1599" s="9"/>
      <c r="G1599" s="9"/>
      <c r="H1599" s="553"/>
      <c r="I1599" s="554"/>
      <c r="J1599" s="554"/>
      <c r="K1599" s="554"/>
      <c r="L1599" s="554"/>
      <c r="M1599" s="554"/>
      <c r="N1599" s="554"/>
      <c r="O1599" s="554"/>
      <c r="P1599" s="554"/>
      <c r="Q1599" s="554"/>
      <c r="R1599" s="554"/>
      <c r="S1599" s="555"/>
      <c r="T1599" s="9"/>
      <c r="U1599" s="801"/>
      <c r="V1599" s="802"/>
      <c r="W1599" s="802"/>
      <c r="X1599" s="802"/>
      <c r="Y1599" s="802"/>
      <c r="Z1599" s="802"/>
      <c r="AA1599" s="802"/>
      <c r="AB1599" s="802"/>
      <c r="AC1599" s="802"/>
      <c r="AD1599" s="802"/>
      <c r="AE1599" s="802"/>
      <c r="AF1599" s="803"/>
      <c r="AG1599" s="16"/>
    </row>
    <row r="1600" spans="4:34" ht="16.5" thickBot="1" x14ac:dyDescent="0.3">
      <c r="D1600" s="164"/>
      <c r="E1600" s="9"/>
      <c r="F1600" s="9"/>
      <c r="G1600" s="9"/>
      <c r="H1600" s="517" t="s">
        <v>32</v>
      </c>
      <c r="I1600" s="518"/>
      <c r="J1600" s="518"/>
      <c r="K1600" s="804">
        <v>44183</v>
      </c>
      <c r="L1600" s="805"/>
      <c r="M1600" s="805"/>
      <c r="N1600" s="805"/>
      <c r="O1600" s="805"/>
      <c r="P1600" s="805"/>
      <c r="Q1600" s="805"/>
      <c r="R1600" s="805"/>
      <c r="S1600" s="806"/>
      <c r="T1600" s="9"/>
      <c r="U1600" s="807" t="s">
        <v>32</v>
      </c>
      <c r="V1600" s="808"/>
      <c r="W1600" s="808"/>
      <c r="X1600" s="809"/>
      <c r="Y1600" s="810"/>
      <c r="Z1600" s="810"/>
      <c r="AA1600" s="810"/>
      <c r="AB1600" s="810"/>
      <c r="AC1600" s="810"/>
      <c r="AD1600" s="810"/>
      <c r="AE1600" s="810"/>
      <c r="AF1600" s="811"/>
      <c r="AG1600" s="16"/>
    </row>
    <row r="1601" spans="4:34" ht="15.75" thickBot="1" x14ac:dyDescent="0.3">
      <c r="D1601" s="164"/>
      <c r="E1601" s="9"/>
      <c r="F1601" s="9"/>
      <c r="G1601" s="9"/>
      <c r="H1601" s="523" t="s">
        <v>33</v>
      </c>
      <c r="I1601" s="524"/>
      <c r="J1601" s="524"/>
      <c r="K1601" s="524"/>
      <c r="L1601" s="524"/>
      <c r="M1601" s="524"/>
      <c r="N1601" s="524"/>
      <c r="O1601" s="524"/>
      <c r="P1601" s="524"/>
      <c r="Q1601" s="524"/>
      <c r="R1601" s="524"/>
      <c r="S1601" s="525"/>
      <c r="T1601" s="22"/>
      <c r="U1601" s="523" t="s">
        <v>34</v>
      </c>
      <c r="V1601" s="524"/>
      <c r="W1601" s="524"/>
      <c r="X1601" s="524"/>
      <c r="Y1601" s="524"/>
      <c r="Z1601" s="524"/>
      <c r="AA1601" s="524"/>
      <c r="AB1601" s="524"/>
      <c r="AC1601" s="524"/>
      <c r="AD1601" s="524"/>
      <c r="AE1601" s="524"/>
      <c r="AF1601" s="525"/>
      <c r="AG1601" s="16"/>
    </row>
    <row r="1602" spans="4:34" x14ac:dyDescent="0.25">
      <c r="D1602" s="164"/>
      <c r="E1602" s="9"/>
      <c r="F1602" s="9"/>
      <c r="G1602" s="9"/>
      <c r="H1602" s="547"/>
      <c r="I1602" s="548"/>
      <c r="J1602" s="548"/>
      <c r="K1602" s="548"/>
      <c r="L1602" s="548"/>
      <c r="M1602" s="548"/>
      <c r="N1602" s="548"/>
      <c r="O1602" s="548"/>
      <c r="P1602" s="548"/>
      <c r="Q1602" s="548"/>
      <c r="R1602" s="548"/>
      <c r="S1602" s="549"/>
      <c r="T1602" s="149"/>
      <c r="U1602" s="547"/>
      <c r="V1602" s="548"/>
      <c r="W1602" s="548"/>
      <c r="X1602" s="548"/>
      <c r="Y1602" s="548"/>
      <c r="Z1602" s="548"/>
      <c r="AA1602" s="548"/>
      <c r="AB1602" s="548"/>
      <c r="AC1602" s="548"/>
      <c r="AD1602" s="548"/>
      <c r="AE1602" s="548"/>
      <c r="AF1602" s="549"/>
      <c r="AG1602" s="16"/>
    </row>
    <row r="1603" spans="4:34" x14ac:dyDescent="0.25">
      <c r="D1603" s="164"/>
      <c r="E1603" s="164"/>
      <c r="F1603" s="164"/>
      <c r="G1603" s="164"/>
      <c r="H1603" s="550"/>
      <c r="I1603" s="551"/>
      <c r="J1603" s="551"/>
      <c r="K1603" s="551"/>
      <c r="L1603" s="551"/>
      <c r="M1603" s="551"/>
      <c r="N1603" s="551"/>
      <c r="O1603" s="551"/>
      <c r="P1603" s="551"/>
      <c r="Q1603" s="551"/>
      <c r="R1603" s="551"/>
      <c r="S1603" s="552"/>
      <c r="T1603" s="149"/>
      <c r="U1603" s="550"/>
      <c r="V1603" s="551"/>
      <c r="W1603" s="551"/>
      <c r="X1603" s="551"/>
      <c r="Y1603" s="551"/>
      <c r="Z1603" s="551"/>
      <c r="AA1603" s="551"/>
      <c r="AB1603" s="551"/>
      <c r="AC1603" s="551"/>
      <c r="AD1603" s="551"/>
      <c r="AE1603" s="551"/>
      <c r="AF1603" s="552"/>
      <c r="AG1603" s="15"/>
    </row>
    <row r="1604" spans="4:34" ht="15.75" thickBot="1" x14ac:dyDescent="0.3">
      <c r="D1604" s="44"/>
      <c r="E1604" s="164"/>
      <c r="F1604" s="164"/>
      <c r="G1604" s="164"/>
      <c r="H1604" s="553"/>
      <c r="I1604" s="554"/>
      <c r="J1604" s="554"/>
      <c r="K1604" s="554"/>
      <c r="L1604" s="554"/>
      <c r="M1604" s="554"/>
      <c r="N1604" s="554"/>
      <c r="O1604" s="554"/>
      <c r="P1604" s="554"/>
      <c r="Q1604" s="554"/>
      <c r="R1604" s="554"/>
      <c r="S1604" s="555"/>
      <c r="T1604" s="149"/>
      <c r="U1604" s="553"/>
      <c r="V1604" s="554"/>
      <c r="W1604" s="554"/>
      <c r="X1604" s="554"/>
      <c r="Y1604" s="554"/>
      <c r="Z1604" s="554"/>
      <c r="AA1604" s="554"/>
      <c r="AB1604" s="554"/>
      <c r="AC1604" s="554"/>
      <c r="AD1604" s="554"/>
      <c r="AE1604" s="554"/>
      <c r="AF1604" s="555"/>
      <c r="AG1604" s="15"/>
    </row>
    <row r="1605" spans="4:34" ht="15.75" thickBot="1" x14ac:dyDescent="0.3">
      <c r="D1605" s="155"/>
      <c r="E1605" s="164"/>
      <c r="F1605" s="164"/>
      <c r="G1605" s="164"/>
      <c r="H1605" s="517" t="s">
        <v>32</v>
      </c>
      <c r="I1605" s="518"/>
      <c r="J1605" s="576"/>
      <c r="K1605" s="27"/>
      <c r="L1605" s="28"/>
      <c r="M1605" s="28"/>
      <c r="N1605" s="28"/>
      <c r="O1605" s="28"/>
      <c r="P1605" s="28"/>
      <c r="Q1605" s="28"/>
      <c r="R1605" s="28"/>
      <c r="S1605" s="45"/>
      <c r="T1605" s="149"/>
      <c r="U1605" s="517" t="s">
        <v>32</v>
      </c>
      <c r="V1605" s="518"/>
      <c r="W1605" s="576"/>
      <c r="X1605" s="27"/>
      <c r="Y1605" s="28"/>
      <c r="Z1605" s="28"/>
      <c r="AA1605" s="28"/>
      <c r="AB1605" s="28"/>
      <c r="AC1605" s="28"/>
      <c r="AD1605" s="28"/>
      <c r="AE1605" s="28"/>
      <c r="AF1605" s="45"/>
      <c r="AG1605" s="15"/>
    </row>
    <row r="1606" spans="4:34" x14ac:dyDescent="0.25">
      <c r="D1606" s="155"/>
      <c r="E1606" s="164"/>
      <c r="F1606" s="164"/>
      <c r="G1606" s="164"/>
      <c r="H1606" s="149"/>
      <c r="I1606" s="149"/>
      <c r="J1606" s="149"/>
      <c r="K1606" s="164"/>
      <c r="L1606" s="164"/>
      <c r="M1606" s="164"/>
      <c r="N1606" s="164"/>
      <c r="O1606" s="164"/>
      <c r="P1606" s="164"/>
      <c r="Q1606" s="164"/>
      <c r="R1606" s="164"/>
      <c r="S1606" s="164"/>
      <c r="T1606" s="149"/>
      <c r="U1606" s="149"/>
      <c r="V1606" s="149"/>
      <c r="W1606" s="149"/>
      <c r="X1606" s="164"/>
      <c r="Y1606" s="164"/>
      <c r="Z1606" s="164"/>
      <c r="AA1606" s="164"/>
      <c r="AB1606" s="164"/>
      <c r="AC1606" s="164"/>
      <c r="AD1606" s="164"/>
      <c r="AE1606" s="164"/>
      <c r="AF1606" s="164"/>
      <c r="AG1606" s="15"/>
    </row>
    <row r="1607" spans="4:34" ht="15.75" x14ac:dyDescent="0.25">
      <c r="D1607" s="164"/>
      <c r="E1607" s="9"/>
      <c r="F1607" s="9"/>
      <c r="G1607" s="9"/>
      <c r="H1607" s="9"/>
      <c r="I1607" s="799"/>
      <c r="J1607" s="799"/>
      <c r="K1607" s="799"/>
      <c r="L1607" s="799"/>
      <c r="M1607" s="799"/>
      <c r="N1607" s="799"/>
      <c r="O1607" s="799"/>
      <c r="P1607" s="799"/>
      <c r="Q1607" s="799"/>
      <c r="R1607" s="799"/>
      <c r="S1607" s="799"/>
      <c r="T1607" s="799"/>
      <c r="U1607" s="799"/>
      <c r="V1607" s="799"/>
      <c r="W1607" s="799"/>
      <c r="X1607" s="799"/>
      <c r="Y1607" s="819"/>
      <c r="Z1607" s="819"/>
      <c r="AA1607" s="819"/>
      <c r="AB1607" s="819"/>
      <c r="AC1607" s="819"/>
      <c r="AD1607" s="819"/>
      <c r="AE1607" s="819"/>
      <c r="AF1607" s="16"/>
      <c r="AG1607" s="16"/>
      <c r="AH1607" s="17"/>
    </row>
    <row r="1608" spans="4:34" x14ac:dyDescent="0.25">
      <c r="D1608" s="820" t="s">
        <v>36</v>
      </c>
      <c r="E1608" s="820"/>
      <c r="F1608" s="820"/>
      <c r="G1608" s="820"/>
      <c r="H1608" s="820"/>
      <c r="I1608" s="820"/>
      <c r="J1608" s="820"/>
      <c r="K1608" s="820"/>
      <c r="L1608" s="820"/>
      <c r="M1608" s="820"/>
      <c r="N1608" s="44"/>
      <c r="O1608" s="44"/>
      <c r="P1608" s="44"/>
      <c r="Q1608" s="17"/>
      <c r="R1608" s="17"/>
      <c r="S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  <c r="AD1608" s="17"/>
      <c r="AE1608" s="17"/>
      <c r="AF1608" s="17"/>
      <c r="AG1608" s="17"/>
      <c r="AH1608" s="68"/>
    </row>
    <row r="1609" spans="4:34" x14ac:dyDescent="0.25">
      <c r="D1609" s="620" t="s">
        <v>0</v>
      </c>
      <c r="E1609" s="620"/>
      <c r="F1609" s="620"/>
      <c r="G1609" s="620"/>
      <c r="H1609" s="620"/>
      <c r="I1609" s="620"/>
      <c r="J1609" s="620"/>
      <c r="K1609" s="620"/>
      <c r="L1609" s="620"/>
      <c r="M1609" s="620"/>
      <c r="N1609" s="29"/>
      <c r="O1609" s="10"/>
      <c r="P1609" s="156"/>
      <c r="Q1609" s="156"/>
      <c r="R1609" s="156"/>
      <c r="S1609" s="156"/>
      <c r="T1609" s="156"/>
      <c r="U1609" s="156"/>
      <c r="V1609" s="156"/>
      <c r="W1609" s="9"/>
      <c r="X1609" s="9"/>
      <c r="Y1609" s="164"/>
      <c r="Z1609" s="9"/>
      <c r="AA1609" s="9"/>
      <c r="AB1609" s="9"/>
      <c r="AC1609" s="9"/>
      <c r="AD1609" s="9"/>
      <c r="AE1609" s="9"/>
      <c r="AF1609" s="9"/>
      <c r="AH1609" s="17"/>
    </row>
    <row r="1610" spans="4:34" x14ac:dyDescent="0.25">
      <c r="D1610" s="620" t="s">
        <v>1</v>
      </c>
      <c r="E1610" s="620"/>
      <c r="F1610" s="620"/>
      <c r="G1610" s="620"/>
      <c r="H1610" s="620"/>
      <c r="I1610" s="620"/>
      <c r="J1610" s="620"/>
      <c r="K1610" s="620"/>
      <c r="L1610" s="620"/>
      <c r="M1610" s="620"/>
      <c r="N1610" s="29"/>
      <c r="O1610" s="10"/>
      <c r="P1610" s="11"/>
      <c r="Q1610" s="11"/>
      <c r="R1610" s="164"/>
      <c r="S1610" s="149"/>
      <c r="T1610" s="149"/>
      <c r="U1610" s="149"/>
      <c r="V1610" s="583" t="s">
        <v>2</v>
      </c>
      <c r="W1610" s="583"/>
      <c r="X1610" s="583"/>
      <c r="Y1610" s="12" t="s">
        <v>37</v>
      </c>
      <c r="Z1610" s="161" t="s">
        <v>46</v>
      </c>
      <c r="AA1610" s="621" t="s">
        <v>158</v>
      </c>
      <c r="AB1610" s="621"/>
      <c r="AC1610" s="621"/>
      <c r="AD1610" s="161" t="s">
        <v>3</v>
      </c>
      <c r="AE1610" s="622" t="s">
        <v>82</v>
      </c>
      <c r="AF1610" s="622"/>
      <c r="AH1610" s="17"/>
    </row>
    <row r="1611" spans="4:34" x14ac:dyDescent="0.25">
      <c r="D1611" s="620" t="s">
        <v>4</v>
      </c>
      <c r="E1611" s="620"/>
      <c r="F1611" s="620"/>
      <c r="G1611" s="620"/>
      <c r="H1611" s="620"/>
      <c r="I1611" s="620"/>
      <c r="J1611" s="620"/>
      <c r="K1611" s="620"/>
      <c r="L1611" s="620"/>
      <c r="M1611" s="620"/>
      <c r="N1611" s="29"/>
      <c r="O1611" s="10"/>
      <c r="P1611" s="156"/>
      <c r="Q1611" s="161"/>
      <c r="R1611" s="161"/>
      <c r="S1611" s="161"/>
      <c r="T1611" s="161"/>
      <c r="U1611" s="161"/>
      <c r="V1611" s="161"/>
      <c r="W1611" s="161"/>
      <c r="X1611" s="161"/>
      <c r="Y1611" s="149"/>
      <c r="Z1611" s="161"/>
      <c r="AA1611" s="9"/>
      <c r="AB1611" s="9"/>
      <c r="AC1611" s="9"/>
      <c r="AD1611" s="9"/>
      <c r="AE1611" s="9"/>
      <c r="AF1611" s="9"/>
      <c r="AH1611" s="17"/>
    </row>
    <row r="1612" spans="4:34" ht="15.75" x14ac:dyDescent="0.25">
      <c r="D1612" s="623" t="s">
        <v>5</v>
      </c>
      <c r="E1612" s="623"/>
      <c r="F1612" s="623"/>
      <c r="G1612" s="623"/>
      <c r="H1612" s="623"/>
      <c r="I1612" s="623"/>
      <c r="J1612" s="623"/>
      <c r="K1612" s="623"/>
      <c r="L1612" s="623"/>
      <c r="M1612" s="623"/>
      <c r="N1612" s="623"/>
      <c r="O1612" s="10"/>
      <c r="P1612" s="156"/>
      <c r="Q1612" s="156"/>
      <c r="R1612" s="156"/>
      <c r="S1612" s="156"/>
      <c r="T1612" s="156"/>
      <c r="U1612" s="156"/>
      <c r="V1612" s="156"/>
      <c r="W1612" s="9"/>
      <c r="X1612" s="9"/>
      <c r="Y1612" s="164"/>
      <c r="Z1612" s="9"/>
      <c r="AA1612" s="9"/>
      <c r="AB1612" s="9"/>
      <c r="AC1612" s="9"/>
      <c r="AD1612" s="9"/>
      <c r="AE1612" s="9"/>
      <c r="AF1612" s="9"/>
      <c r="AH1612" s="17"/>
    </row>
    <row r="1613" spans="4:34" ht="18" x14ac:dyDescent="0.25">
      <c r="D1613" s="633"/>
      <c r="E1613" s="633"/>
      <c r="F1613" s="633"/>
      <c r="G1613" s="633"/>
      <c r="H1613" s="633"/>
      <c r="I1613" s="633"/>
      <c r="J1613" s="633"/>
      <c r="K1613" s="633"/>
      <c r="L1613" s="633"/>
      <c r="M1613" s="633"/>
      <c r="N1613" s="633"/>
      <c r="O1613" s="624" t="s">
        <v>6</v>
      </c>
      <c r="P1613" s="624"/>
      <c r="Q1613" s="624"/>
      <c r="R1613" s="624"/>
      <c r="S1613" s="624"/>
      <c r="T1613" s="624"/>
      <c r="U1613" s="624"/>
      <c r="V1613" s="624"/>
      <c r="W1613" s="624"/>
      <c r="X1613" s="624"/>
      <c r="Y1613" s="625" t="s">
        <v>225</v>
      </c>
      <c r="Z1613" s="625"/>
      <c r="AA1613" s="625"/>
      <c r="AB1613" s="13"/>
      <c r="AC1613" s="13"/>
      <c r="AD1613" s="13"/>
      <c r="AE1613" s="13"/>
      <c r="AF1613" s="13"/>
      <c r="AH1613" s="17"/>
    </row>
    <row r="1614" spans="4:34" x14ac:dyDescent="0.25">
      <c r="D1614" s="612"/>
      <c r="E1614" s="612"/>
      <c r="F1614" s="612"/>
      <c r="G1614" s="612"/>
      <c r="H1614" s="612"/>
      <c r="I1614" s="612"/>
      <c r="J1614" s="612"/>
      <c r="K1614" s="612"/>
      <c r="L1614" s="612"/>
      <c r="M1614" s="612"/>
      <c r="N1614" s="612"/>
      <c r="O1614" s="14"/>
      <c r="P1614" s="14"/>
      <c r="Q1614" s="149"/>
      <c r="R1614" s="149"/>
      <c r="S1614" s="159"/>
      <c r="T1614" s="11"/>
      <c r="U1614" s="11"/>
      <c r="V1614" s="9"/>
      <c r="W1614" s="9"/>
      <c r="X1614" s="9"/>
      <c r="Y1614" s="164"/>
      <c r="Z1614" s="9"/>
      <c r="AA1614" s="9"/>
      <c r="AB1614" s="9"/>
      <c r="AC1614" s="9"/>
      <c r="AD1614" s="9"/>
      <c r="AE1614" s="9"/>
      <c r="AF1614" s="9"/>
      <c r="AH1614" s="17"/>
    </row>
    <row r="1615" spans="4:34" ht="15.75" x14ac:dyDescent="0.25">
      <c r="D1615" s="14"/>
      <c r="E1615" s="14"/>
      <c r="F1615" s="14"/>
      <c r="G1615" s="14"/>
      <c r="H1615" s="14"/>
      <c r="I1615" s="14"/>
      <c r="J1615" s="14"/>
      <c r="K1615" s="14"/>
      <c r="L1615" s="14"/>
      <c r="M1615" s="14"/>
      <c r="N1615" s="14"/>
      <c r="O1615" s="14"/>
      <c r="P1615" s="14"/>
      <c r="Q1615" s="14"/>
      <c r="R1615" s="14"/>
      <c r="S1615" s="14"/>
      <c r="T1615" s="23"/>
      <c r="U1615" s="23"/>
      <c r="V1615" s="613" t="s">
        <v>7</v>
      </c>
      <c r="W1615" s="613"/>
      <c r="X1615" s="613"/>
      <c r="Y1615" s="613"/>
      <c r="Z1615" s="613"/>
      <c r="AA1615" s="614">
        <f>+X1644</f>
        <v>175367805.41999999</v>
      </c>
      <c r="AB1615" s="614"/>
      <c r="AC1615" s="614"/>
      <c r="AD1615" s="614"/>
      <c r="AE1615" s="614"/>
      <c r="AF1615" s="614"/>
      <c r="AH1615" s="17"/>
    </row>
    <row r="1616" spans="4:34" x14ac:dyDescent="0.25">
      <c r="D1616" s="615" t="s">
        <v>8</v>
      </c>
      <c r="E1616" s="615"/>
      <c r="F1616" s="615"/>
      <c r="G1616" s="615"/>
      <c r="H1616" s="615"/>
      <c r="I1616" s="616" t="s">
        <v>9</v>
      </c>
      <c r="J1616" s="616"/>
      <c r="K1616" s="616"/>
      <c r="L1616" s="616"/>
      <c r="M1616" s="616"/>
      <c r="N1616" s="616"/>
      <c r="O1616" s="616"/>
      <c r="P1616" s="616"/>
      <c r="Q1616" s="616"/>
      <c r="R1616" s="161"/>
      <c r="S1616" s="161"/>
      <c r="T1616" s="161"/>
      <c r="U1616" s="161"/>
      <c r="V1616" s="9"/>
      <c r="W1616" s="9"/>
      <c r="X1616" s="9"/>
      <c r="Y1616" s="164"/>
      <c r="Z1616" s="164"/>
      <c r="AA1616" s="164"/>
      <c r="AB1616" s="9"/>
      <c r="AC1616" s="9"/>
      <c r="AD1616" s="9"/>
      <c r="AE1616" s="9"/>
      <c r="AF1616" s="9"/>
      <c r="AH1616" s="17"/>
    </row>
    <row r="1617" spans="4:34" ht="18" x14ac:dyDescent="0.25">
      <c r="D1617" s="617" t="s">
        <v>10</v>
      </c>
      <c r="E1617" s="617"/>
      <c r="F1617" s="617"/>
      <c r="G1617" s="617"/>
      <c r="H1617" s="617"/>
      <c r="I1617" s="617"/>
      <c r="J1617" s="617"/>
      <c r="K1617" s="662" t="s">
        <v>226</v>
      </c>
      <c r="L1617" s="662"/>
      <c r="M1617" s="662"/>
      <c r="N1617" s="662"/>
      <c r="O1617" s="662"/>
      <c r="P1617" s="662"/>
      <c r="Q1617" s="662"/>
      <c r="R1617" s="662"/>
      <c r="S1617" s="662"/>
      <c r="T1617" s="662"/>
      <c r="U1617" s="662"/>
      <c r="V1617" s="662"/>
      <c r="W1617" s="662"/>
      <c r="X1617" s="662"/>
      <c r="Y1617" s="551" t="s">
        <v>11</v>
      </c>
      <c r="Z1617" s="551"/>
      <c r="AA1617" s="551"/>
      <c r="AB1617" s="551"/>
      <c r="AC1617" s="619">
        <v>10035974</v>
      </c>
      <c r="AD1617" s="619"/>
      <c r="AE1617" s="619"/>
      <c r="AF1617" s="619"/>
      <c r="AH1617" s="17"/>
    </row>
    <row r="1618" spans="4:34" x14ac:dyDescent="0.25">
      <c r="D1618" s="157"/>
      <c r="E1618" s="617" t="s">
        <v>12</v>
      </c>
      <c r="F1618" s="617"/>
      <c r="G1618" s="617"/>
      <c r="H1618" s="617"/>
      <c r="I1618" s="617"/>
      <c r="J1618" s="149"/>
      <c r="K1618" s="149"/>
      <c r="L1618" s="149"/>
      <c r="M1618" s="149"/>
      <c r="N1618" s="149"/>
      <c r="O1618" s="149"/>
      <c r="P1618" s="149"/>
      <c r="Q1618" s="149"/>
      <c r="R1618" s="149"/>
      <c r="S1618" s="149"/>
      <c r="T1618" s="149"/>
      <c r="U1618" s="149"/>
      <c r="V1618" s="149"/>
      <c r="W1618" s="149"/>
      <c r="X1618" s="149"/>
      <c r="Y1618" s="149"/>
      <c r="Z1618" s="149"/>
      <c r="AA1618" s="149"/>
      <c r="AB1618" s="149"/>
      <c r="AC1618" s="158"/>
      <c r="AD1618" s="158"/>
      <c r="AE1618" s="158"/>
      <c r="AF1618" s="158"/>
      <c r="AH1618" s="17"/>
    </row>
    <row r="1619" spans="4:34" ht="33" customHeight="1" x14ac:dyDescent="0.25">
      <c r="D1619" s="583" t="s">
        <v>13</v>
      </c>
      <c r="E1619" s="583"/>
      <c r="F1619" s="583"/>
      <c r="G1619" s="583"/>
      <c r="H1619" s="583"/>
      <c r="I1619" s="824" t="s">
        <v>228</v>
      </c>
      <c r="J1619" s="824"/>
      <c r="K1619" s="824"/>
      <c r="L1619" s="824"/>
      <c r="M1619" s="824"/>
      <c r="N1619" s="824"/>
      <c r="O1619" s="824"/>
      <c r="P1619" s="824"/>
      <c r="Q1619" s="824"/>
      <c r="R1619" s="824"/>
      <c r="S1619" s="824"/>
      <c r="T1619" s="824"/>
      <c r="U1619" s="824"/>
      <c r="V1619" s="824"/>
      <c r="W1619" s="824"/>
      <c r="X1619" s="824"/>
      <c r="Y1619" s="824"/>
      <c r="Z1619" s="824"/>
      <c r="AA1619" s="824"/>
      <c r="AB1619" s="824"/>
      <c r="AC1619" s="824"/>
      <c r="AD1619" s="824"/>
      <c r="AE1619" s="824"/>
      <c r="AF1619" s="824"/>
      <c r="AG1619" s="824"/>
      <c r="AH1619" s="17"/>
    </row>
    <row r="1620" spans="4:34" x14ac:dyDescent="0.25">
      <c r="D1620" s="551" t="s">
        <v>14</v>
      </c>
      <c r="E1620" s="551"/>
      <c r="F1620" s="551"/>
      <c r="G1620" s="551"/>
      <c r="H1620" s="551"/>
      <c r="I1620" s="825" t="s">
        <v>227</v>
      </c>
      <c r="J1620" s="825"/>
      <c r="K1620" s="825"/>
      <c r="L1620" s="825"/>
      <c r="M1620" s="825"/>
      <c r="N1620" s="825"/>
      <c r="O1620" s="825"/>
      <c r="P1620" s="825"/>
      <c r="Q1620" s="825"/>
      <c r="R1620" s="825"/>
      <c r="S1620" s="825"/>
      <c r="T1620" s="825"/>
      <c r="U1620" s="825"/>
      <c r="V1620" s="825"/>
      <c r="W1620" s="825"/>
      <c r="X1620" s="825"/>
      <c r="Y1620" s="825"/>
      <c r="Z1620" s="825"/>
      <c r="AA1620" s="825"/>
      <c r="AB1620" s="825"/>
      <c r="AC1620" s="825"/>
      <c r="AD1620" s="825"/>
      <c r="AE1620" s="825"/>
      <c r="AF1620" s="825"/>
      <c r="AH1620" s="17"/>
    </row>
    <row r="1621" spans="4:34" x14ac:dyDescent="0.25">
      <c r="D1621" s="157"/>
      <c r="E1621" s="149"/>
      <c r="F1621" s="149"/>
      <c r="G1621" s="149"/>
      <c r="H1621" s="149"/>
      <c r="I1621" s="825"/>
      <c r="J1621" s="825"/>
      <c r="K1621" s="825"/>
      <c r="L1621" s="825"/>
      <c r="M1621" s="825"/>
      <c r="N1621" s="825"/>
      <c r="O1621" s="825"/>
      <c r="P1621" s="825"/>
      <c r="Q1621" s="825"/>
      <c r="R1621" s="825"/>
      <c r="S1621" s="825"/>
      <c r="T1621" s="825"/>
      <c r="U1621" s="825"/>
      <c r="V1621" s="825"/>
      <c r="W1621" s="825"/>
      <c r="X1621" s="825"/>
      <c r="Y1621" s="825"/>
      <c r="Z1621" s="825"/>
      <c r="AA1621" s="825"/>
      <c r="AB1621" s="825"/>
      <c r="AC1621" s="825"/>
      <c r="AD1621" s="825"/>
      <c r="AE1621" s="825"/>
      <c r="AF1621" s="825"/>
      <c r="AH1621" s="17"/>
    </row>
    <row r="1622" spans="4:34" ht="15.75" x14ac:dyDescent="0.25">
      <c r="D1622" s="156"/>
      <c r="E1622" s="156"/>
      <c r="F1622" s="156"/>
      <c r="G1622" s="156"/>
      <c r="H1622" s="156"/>
      <c r="I1622" s="156"/>
      <c r="J1622" s="156"/>
      <c r="K1622" s="156"/>
      <c r="L1622" s="574"/>
      <c r="M1622" s="574"/>
      <c r="N1622" s="574"/>
      <c r="O1622" s="574"/>
      <c r="P1622" s="574"/>
      <c r="Q1622" s="574"/>
      <c r="R1622" s="574"/>
      <c r="S1622" s="574"/>
      <c r="T1622" s="574"/>
      <c r="U1622" s="574"/>
      <c r="V1622" s="574"/>
      <c r="W1622" s="574"/>
      <c r="X1622" s="574"/>
      <c r="Y1622" s="574"/>
      <c r="Z1622" s="160"/>
      <c r="AA1622" s="575"/>
      <c r="AB1622" s="575"/>
      <c r="AC1622" s="575"/>
      <c r="AD1622" s="575"/>
      <c r="AE1622" s="575"/>
      <c r="AF1622" s="575"/>
      <c r="AH1622" s="17"/>
    </row>
    <row r="1623" spans="4:34" ht="15.75" x14ac:dyDescent="0.25">
      <c r="D1623" s="586" t="s">
        <v>15</v>
      </c>
      <c r="E1623" s="586"/>
      <c r="F1623" s="586"/>
      <c r="G1623" s="586"/>
      <c r="H1623" s="586"/>
      <c r="I1623" s="586"/>
      <c r="J1623" s="586"/>
      <c r="K1623" s="586"/>
      <c r="L1623" s="586"/>
      <c r="M1623" s="586"/>
      <c r="N1623" s="586"/>
      <c r="O1623" s="586"/>
      <c r="P1623" s="586"/>
      <c r="Q1623" s="586"/>
      <c r="R1623" s="586"/>
      <c r="S1623" s="586"/>
      <c r="T1623" s="586"/>
      <c r="U1623" s="586"/>
      <c r="V1623" s="586"/>
      <c r="W1623" s="586"/>
      <c r="X1623" s="586"/>
      <c r="Y1623" s="586"/>
      <c r="Z1623" s="586"/>
      <c r="AA1623" s="586"/>
      <c r="AB1623" s="586"/>
      <c r="AC1623" s="586"/>
      <c r="AD1623" s="586"/>
      <c r="AE1623" s="586"/>
      <c r="AF1623" s="586"/>
      <c r="AH1623" s="17"/>
    </row>
    <row r="1624" spans="4:34" ht="15" customHeight="1" x14ac:dyDescent="0.25">
      <c r="D1624" s="9"/>
      <c r="E1624" s="587" t="s">
        <v>50</v>
      </c>
      <c r="F1624" s="587"/>
      <c r="G1624" s="587"/>
      <c r="H1624" s="588" t="s">
        <v>51</v>
      </c>
      <c r="I1624" s="588"/>
      <c r="J1624" s="588"/>
      <c r="K1624" s="587" t="s">
        <v>52</v>
      </c>
      <c r="L1624" s="587"/>
      <c r="M1624" s="587"/>
      <c r="N1624" s="587" t="s">
        <v>53</v>
      </c>
      <c r="O1624" s="587"/>
      <c r="P1624" s="587"/>
      <c r="Q1624" s="589"/>
      <c r="R1624" s="589"/>
      <c r="S1624" s="589"/>
      <c r="T1624" s="589"/>
      <c r="U1624" s="161"/>
      <c r="V1624" s="590"/>
      <c r="W1624" s="590"/>
      <c r="X1624" s="590"/>
      <c r="Y1624" s="149"/>
      <c r="Z1624" s="149"/>
      <c r="AA1624" s="591" t="s">
        <v>17</v>
      </c>
      <c r="AB1624" s="591"/>
      <c r="AC1624" s="591"/>
      <c r="AD1624" s="591"/>
      <c r="AE1624" s="591"/>
      <c r="AF1624" s="591"/>
      <c r="AH1624" s="17"/>
    </row>
    <row r="1625" spans="4:34" ht="30" customHeight="1" x14ac:dyDescent="0.25">
      <c r="D1625" s="164"/>
      <c r="E1625" s="629"/>
      <c r="F1625" s="630"/>
      <c r="G1625" s="631"/>
      <c r="H1625" s="629"/>
      <c r="I1625" s="630"/>
      <c r="J1625" s="631"/>
      <c r="K1625" s="629"/>
      <c r="L1625" s="630"/>
      <c r="M1625" s="631"/>
      <c r="N1625" s="629"/>
      <c r="O1625" s="630"/>
      <c r="P1625" s="631"/>
      <c r="Q1625" s="592"/>
      <c r="R1625" s="593"/>
      <c r="S1625" s="593"/>
      <c r="T1625" s="594"/>
      <c r="U1625" s="100"/>
      <c r="V1625" s="595"/>
      <c r="W1625" s="596"/>
      <c r="X1625" s="597"/>
      <c r="Y1625" s="163"/>
      <c r="Z1625" s="15"/>
      <c r="AA1625" s="592">
        <f>E1625+H1625+K1625+N1625</f>
        <v>0</v>
      </c>
      <c r="AB1625" s="593"/>
      <c r="AC1625" s="593"/>
      <c r="AD1625" s="593"/>
      <c r="AE1625" s="593"/>
      <c r="AF1625" s="594"/>
      <c r="AH1625" s="17"/>
    </row>
    <row r="1626" spans="4:34" x14ac:dyDescent="0.25">
      <c r="D1626" s="159"/>
      <c r="E1626" s="159"/>
      <c r="F1626" s="159"/>
      <c r="G1626" s="159"/>
      <c r="H1626" s="159"/>
      <c r="I1626" s="159"/>
      <c r="J1626" s="159"/>
      <c r="K1626" s="159"/>
      <c r="L1626" s="159"/>
      <c r="M1626" s="159"/>
      <c r="N1626" s="159"/>
      <c r="O1626" s="159"/>
      <c r="P1626" s="159"/>
      <c r="Q1626" s="821"/>
      <c r="R1626" s="821"/>
      <c r="S1626" s="821"/>
      <c r="T1626" s="821"/>
      <c r="U1626" s="821"/>
      <c r="V1626" s="821"/>
      <c r="W1626" s="821"/>
      <c r="X1626" s="821"/>
      <c r="Y1626" s="821"/>
      <c r="Z1626" s="822"/>
      <c r="AA1626" s="592"/>
      <c r="AB1626" s="593"/>
      <c r="AC1626" s="593"/>
      <c r="AD1626" s="593"/>
      <c r="AE1626" s="593"/>
      <c r="AF1626" s="594"/>
      <c r="AH1626" s="17"/>
    </row>
    <row r="1627" spans="4:34" ht="15.75" x14ac:dyDescent="0.25">
      <c r="D1627" s="159"/>
      <c r="E1627" s="159"/>
      <c r="F1627" s="159"/>
      <c r="G1627" s="159"/>
      <c r="H1627" s="159"/>
      <c r="I1627" s="159"/>
      <c r="J1627" s="159"/>
      <c r="K1627" s="159"/>
      <c r="L1627" s="159"/>
      <c r="M1627" s="159"/>
      <c r="N1627" s="159"/>
      <c r="O1627" s="159"/>
      <c r="P1627" s="159"/>
      <c r="Q1627" s="159"/>
      <c r="R1627" s="159"/>
      <c r="S1627" s="159"/>
      <c r="T1627" s="159"/>
      <c r="U1627" s="598" t="s">
        <v>18</v>
      </c>
      <c r="V1627" s="598"/>
      <c r="W1627" s="598"/>
      <c r="X1627" s="598"/>
      <c r="Y1627" s="598"/>
      <c r="Z1627" s="599"/>
      <c r="AA1627" s="600">
        <f>+X1644-AA1625</f>
        <v>175367805.41999999</v>
      </c>
      <c r="AB1627" s="601"/>
      <c r="AC1627" s="601"/>
      <c r="AD1627" s="601"/>
      <c r="AE1627" s="601"/>
      <c r="AF1627" s="602"/>
      <c r="AH1627" s="17"/>
    </row>
    <row r="1628" spans="4:34" x14ac:dyDescent="0.25">
      <c r="D1628" s="9"/>
      <c r="E1628" s="9"/>
      <c r="F1628" s="9"/>
      <c r="G1628" s="9"/>
      <c r="H1628" s="603" t="s">
        <v>19</v>
      </c>
      <c r="I1628" s="603"/>
      <c r="J1628" s="603"/>
      <c r="K1628" s="603"/>
      <c r="L1628" s="603"/>
      <c r="M1628" s="603"/>
      <c r="N1628" s="603"/>
      <c r="O1628" s="603"/>
      <c r="P1628" s="603"/>
      <c r="Q1628" s="603"/>
      <c r="R1628" s="603"/>
      <c r="S1628" s="603"/>
      <c r="T1628" s="603"/>
      <c r="U1628" s="603"/>
      <c r="V1628" s="603"/>
      <c r="W1628" s="603"/>
      <c r="X1628" s="604"/>
      <c r="Y1628" s="604"/>
      <c r="Z1628" s="604"/>
      <c r="AA1628" s="604"/>
      <c r="AB1628" s="604"/>
      <c r="AC1628" s="604"/>
      <c r="AD1628" s="604"/>
      <c r="AE1628" s="9"/>
      <c r="AF1628" s="9"/>
      <c r="AH1628" s="17"/>
    </row>
    <row r="1629" spans="4:34" x14ac:dyDescent="0.25">
      <c r="D1629" s="9"/>
      <c r="E1629" s="9"/>
      <c r="F1629" s="9"/>
      <c r="G1629" s="9"/>
      <c r="H1629" s="605" t="s">
        <v>20</v>
      </c>
      <c r="I1629" s="606"/>
      <c r="J1629" s="605" t="s">
        <v>21</v>
      </c>
      <c r="K1629" s="606"/>
      <c r="L1629" s="605" t="s">
        <v>22</v>
      </c>
      <c r="M1629" s="606"/>
      <c r="N1629" s="605" t="s">
        <v>23</v>
      </c>
      <c r="O1629" s="606"/>
      <c r="P1629" s="605" t="s">
        <v>24</v>
      </c>
      <c r="Q1629" s="606"/>
      <c r="R1629" s="605" t="s">
        <v>25</v>
      </c>
      <c r="S1629" s="606"/>
      <c r="T1629" s="607" t="s">
        <v>26</v>
      </c>
      <c r="U1629" s="608"/>
      <c r="V1629" s="607"/>
      <c r="W1629" s="608"/>
      <c r="X1629" s="609" t="s">
        <v>27</v>
      </c>
      <c r="Y1629" s="610"/>
      <c r="Z1629" s="610"/>
      <c r="AA1629" s="610"/>
      <c r="AB1629" s="610"/>
      <c r="AC1629" s="610"/>
      <c r="AD1629" s="611"/>
      <c r="AE1629" s="16"/>
      <c r="AF1629" s="16"/>
      <c r="AH1629" s="17"/>
    </row>
    <row r="1630" spans="4:34" ht="15.75" x14ac:dyDescent="0.25">
      <c r="D1630" s="69"/>
      <c r="E1630" s="69"/>
      <c r="F1630" s="69"/>
      <c r="G1630" s="70"/>
      <c r="H1630" s="562"/>
      <c r="I1630" s="563"/>
      <c r="J1630" s="562"/>
      <c r="K1630" s="563"/>
      <c r="L1630" s="562"/>
      <c r="M1630" s="563"/>
      <c r="N1630" s="562" t="s">
        <v>61</v>
      </c>
      <c r="O1630" s="563"/>
      <c r="P1630" s="562" t="s">
        <v>43</v>
      </c>
      <c r="Q1630" s="563"/>
      <c r="R1630" s="562" t="s">
        <v>35</v>
      </c>
      <c r="S1630" s="563"/>
      <c r="T1630" s="562" t="s">
        <v>28</v>
      </c>
      <c r="U1630" s="563"/>
      <c r="V1630" s="562"/>
      <c r="W1630" s="563"/>
      <c r="X1630" s="580">
        <v>175367805.41999999</v>
      </c>
      <c r="Y1630" s="581"/>
      <c r="Z1630" s="581"/>
      <c r="AA1630" s="581"/>
      <c r="AB1630" s="581"/>
      <c r="AC1630" s="581"/>
      <c r="AD1630" s="582"/>
      <c r="AE1630" s="16"/>
      <c r="AF1630" s="36"/>
      <c r="AG1630" s="36"/>
      <c r="AH1630" s="36"/>
    </row>
    <row r="1631" spans="4:34" ht="15.75" x14ac:dyDescent="0.25">
      <c r="D1631" s="69"/>
      <c r="E1631" s="69"/>
      <c r="F1631" s="69"/>
      <c r="G1631" s="70"/>
      <c r="H1631" s="562"/>
      <c r="I1631" s="563"/>
      <c r="J1631" s="562"/>
      <c r="K1631" s="563"/>
      <c r="L1631" s="562"/>
      <c r="M1631" s="563"/>
      <c r="N1631" s="562"/>
      <c r="O1631" s="563"/>
      <c r="P1631" s="562"/>
      <c r="Q1631" s="563"/>
      <c r="R1631" s="562"/>
      <c r="S1631" s="563"/>
      <c r="T1631" s="562"/>
      <c r="U1631" s="563"/>
      <c r="V1631" s="562"/>
      <c r="W1631" s="563"/>
      <c r="X1631" s="580"/>
      <c r="Y1631" s="581"/>
      <c r="Z1631" s="581"/>
      <c r="AA1631" s="581"/>
      <c r="AB1631" s="581"/>
      <c r="AC1631" s="581"/>
      <c r="AD1631" s="582"/>
      <c r="AE1631" s="16"/>
      <c r="AF1631" s="36"/>
      <c r="AG1631" s="36"/>
      <c r="AH1631" s="36"/>
    </row>
    <row r="1632" spans="4:34" ht="15.75" x14ac:dyDescent="0.25">
      <c r="D1632" s="69"/>
      <c r="E1632" s="69"/>
      <c r="F1632" s="69"/>
      <c r="G1632" s="70"/>
      <c r="H1632" s="562"/>
      <c r="I1632" s="563"/>
      <c r="J1632" s="562"/>
      <c r="K1632" s="563"/>
      <c r="L1632" s="562"/>
      <c r="M1632" s="563"/>
      <c r="N1632" s="562"/>
      <c r="O1632" s="563"/>
      <c r="P1632" s="562"/>
      <c r="Q1632" s="563"/>
      <c r="R1632" s="562"/>
      <c r="S1632" s="563"/>
      <c r="T1632" s="562"/>
      <c r="U1632" s="563"/>
      <c r="V1632" s="562"/>
      <c r="W1632" s="563"/>
      <c r="X1632" s="580"/>
      <c r="Y1632" s="581"/>
      <c r="Z1632" s="581"/>
      <c r="AA1632" s="581"/>
      <c r="AB1632" s="581"/>
      <c r="AC1632" s="581"/>
      <c r="AD1632" s="582"/>
      <c r="AE1632" s="16"/>
      <c r="AF1632" s="16"/>
      <c r="AG1632" s="71"/>
      <c r="AH1632" s="68"/>
    </row>
    <row r="1633" spans="4:34" ht="15.75" x14ac:dyDescent="0.25">
      <c r="D1633" s="69"/>
      <c r="E1633" s="69"/>
      <c r="F1633" s="69"/>
      <c r="G1633" s="70"/>
      <c r="H1633" s="562"/>
      <c r="I1633" s="563"/>
      <c r="J1633" s="562"/>
      <c r="K1633" s="563"/>
      <c r="L1633" s="562"/>
      <c r="M1633" s="563"/>
      <c r="N1633" s="562"/>
      <c r="O1633" s="563"/>
      <c r="P1633" s="562"/>
      <c r="Q1633" s="563"/>
      <c r="R1633" s="562"/>
      <c r="S1633" s="563"/>
      <c r="T1633" s="562"/>
      <c r="U1633" s="563"/>
      <c r="V1633" s="562"/>
      <c r="W1633" s="563"/>
      <c r="X1633" s="580"/>
      <c r="Y1633" s="581"/>
      <c r="Z1633" s="581"/>
      <c r="AA1633" s="581"/>
      <c r="AB1633" s="581"/>
      <c r="AC1633" s="581"/>
      <c r="AD1633" s="582"/>
      <c r="AE1633" s="16"/>
      <c r="AF1633" s="16"/>
      <c r="AG1633" s="71"/>
      <c r="AH1633" s="68"/>
    </row>
    <row r="1634" spans="4:34" ht="15.75" x14ac:dyDescent="0.25">
      <c r="D1634" s="621"/>
      <c r="E1634" s="621"/>
      <c r="F1634" s="621"/>
      <c r="G1634" s="823"/>
      <c r="H1634" s="562"/>
      <c r="I1634" s="563"/>
      <c r="J1634" s="562"/>
      <c r="K1634" s="563"/>
      <c r="L1634" s="562"/>
      <c r="M1634" s="563"/>
      <c r="N1634" s="562"/>
      <c r="O1634" s="563"/>
      <c r="P1634" s="562"/>
      <c r="Q1634" s="563"/>
      <c r="R1634" s="562"/>
      <c r="S1634" s="563"/>
      <c r="T1634" s="562"/>
      <c r="U1634" s="563"/>
      <c r="V1634" s="562"/>
      <c r="W1634" s="563"/>
      <c r="X1634" s="580"/>
      <c r="Y1634" s="581"/>
      <c r="Z1634" s="581"/>
      <c r="AA1634" s="581"/>
      <c r="AB1634" s="581"/>
      <c r="AC1634" s="581"/>
      <c r="AD1634" s="582"/>
      <c r="AE1634" s="16"/>
      <c r="AF1634" s="16"/>
      <c r="AG1634" s="71"/>
      <c r="AH1634" s="68"/>
    </row>
    <row r="1635" spans="4:34" ht="15.75" x14ac:dyDescent="0.25">
      <c r="D1635" s="621"/>
      <c r="E1635" s="621"/>
      <c r="F1635" s="621"/>
      <c r="G1635" s="823"/>
      <c r="H1635" s="562"/>
      <c r="I1635" s="563"/>
      <c r="J1635" s="562"/>
      <c r="K1635" s="563"/>
      <c r="L1635" s="562"/>
      <c r="M1635" s="563"/>
      <c r="N1635" s="562"/>
      <c r="O1635" s="563"/>
      <c r="P1635" s="562"/>
      <c r="Q1635" s="563"/>
      <c r="R1635" s="562"/>
      <c r="S1635" s="563"/>
      <c r="T1635" s="562"/>
      <c r="U1635" s="563"/>
      <c r="V1635" s="562"/>
      <c r="W1635" s="563"/>
      <c r="X1635" s="580"/>
      <c r="Y1635" s="581"/>
      <c r="Z1635" s="581"/>
      <c r="AA1635" s="581"/>
      <c r="AB1635" s="581"/>
      <c r="AC1635" s="581"/>
      <c r="AD1635" s="582"/>
      <c r="AE1635" s="16"/>
      <c r="AF1635" s="16"/>
      <c r="AG1635" s="71"/>
      <c r="AH1635" s="68"/>
    </row>
    <row r="1636" spans="4:34" ht="15.75" x14ac:dyDescent="0.25">
      <c r="D1636" s="621"/>
      <c r="E1636" s="621"/>
      <c r="F1636" s="621"/>
      <c r="G1636" s="823"/>
      <c r="H1636" s="529"/>
      <c r="I1636" s="530"/>
      <c r="J1636" s="529"/>
      <c r="K1636" s="530"/>
      <c r="L1636" s="529"/>
      <c r="M1636" s="530"/>
      <c r="N1636" s="562"/>
      <c r="O1636" s="563"/>
      <c r="P1636" s="562"/>
      <c r="Q1636" s="563"/>
      <c r="R1636" s="562"/>
      <c r="S1636" s="563"/>
      <c r="T1636" s="562"/>
      <c r="U1636" s="563"/>
      <c r="V1636" s="562"/>
      <c r="W1636" s="563"/>
      <c r="X1636" s="580"/>
      <c r="Y1636" s="581"/>
      <c r="Z1636" s="581"/>
      <c r="AA1636" s="581"/>
      <c r="AB1636" s="581"/>
      <c r="AC1636" s="581"/>
      <c r="AD1636" s="582"/>
      <c r="AE1636" s="16"/>
      <c r="AF1636" s="16"/>
      <c r="AG1636" s="71"/>
      <c r="AH1636" s="68"/>
    </row>
    <row r="1637" spans="4:34" ht="15.75" x14ac:dyDescent="0.25">
      <c r="D1637" s="9"/>
      <c r="E1637" s="9"/>
      <c r="F1637" s="9"/>
      <c r="G1637" s="9"/>
      <c r="H1637" s="562"/>
      <c r="I1637" s="563"/>
      <c r="J1637" s="562"/>
      <c r="K1637" s="563"/>
      <c r="L1637" s="562"/>
      <c r="M1637" s="563"/>
      <c r="N1637" s="562"/>
      <c r="O1637" s="563"/>
      <c r="P1637" s="562"/>
      <c r="Q1637" s="563"/>
      <c r="R1637" s="562"/>
      <c r="S1637" s="563"/>
      <c r="T1637" s="562"/>
      <c r="U1637" s="563"/>
      <c r="V1637" s="562"/>
      <c r="W1637" s="563"/>
      <c r="X1637" s="580"/>
      <c r="Y1637" s="581"/>
      <c r="Z1637" s="581"/>
      <c r="AA1637" s="581"/>
      <c r="AB1637" s="581"/>
      <c r="AC1637" s="581"/>
      <c r="AD1637" s="582"/>
      <c r="AE1637" s="16"/>
      <c r="AF1637" s="16"/>
      <c r="AG1637" s="71"/>
      <c r="AH1637" s="68"/>
    </row>
    <row r="1638" spans="4:34" ht="15.75" x14ac:dyDescent="0.25">
      <c r="D1638" s="9"/>
      <c r="E1638" s="9"/>
      <c r="F1638" s="9"/>
      <c r="G1638" s="9"/>
      <c r="H1638" s="562"/>
      <c r="I1638" s="563"/>
      <c r="J1638" s="562"/>
      <c r="K1638" s="563"/>
      <c r="L1638" s="529"/>
      <c r="M1638" s="650"/>
      <c r="N1638" s="562"/>
      <c r="O1638" s="563"/>
      <c r="P1638" s="562"/>
      <c r="Q1638" s="563"/>
      <c r="R1638" s="562"/>
      <c r="S1638" s="563"/>
      <c r="T1638" s="562"/>
      <c r="U1638" s="563"/>
      <c r="V1638" s="562"/>
      <c r="W1638" s="563"/>
      <c r="X1638" s="580"/>
      <c r="Y1638" s="581"/>
      <c r="Z1638" s="581"/>
      <c r="AA1638" s="581"/>
      <c r="AB1638" s="581"/>
      <c r="AC1638" s="581"/>
      <c r="AD1638" s="582"/>
      <c r="AE1638" s="16"/>
      <c r="AF1638" s="16"/>
      <c r="AG1638" s="71"/>
      <c r="AH1638" s="68"/>
    </row>
    <row r="1639" spans="4:34" ht="15.75" x14ac:dyDescent="0.25">
      <c r="D1639" s="9"/>
      <c r="E1639" s="9"/>
      <c r="F1639" s="9"/>
      <c r="G1639" s="9"/>
      <c r="H1639" s="529"/>
      <c r="I1639" s="530"/>
      <c r="J1639" s="529"/>
      <c r="K1639" s="530"/>
      <c r="L1639" s="529"/>
      <c r="M1639" s="650"/>
      <c r="N1639" s="562"/>
      <c r="O1639" s="563"/>
      <c r="P1639" s="765"/>
      <c r="Q1639" s="766"/>
      <c r="R1639" s="765"/>
      <c r="S1639" s="766"/>
      <c r="T1639" s="765"/>
      <c r="U1639" s="766"/>
      <c r="V1639" s="562"/>
      <c r="W1639" s="563"/>
      <c r="X1639" s="580"/>
      <c r="Y1639" s="581"/>
      <c r="Z1639" s="581"/>
      <c r="AA1639" s="581"/>
      <c r="AB1639" s="581"/>
      <c r="AC1639" s="581"/>
      <c r="AD1639" s="582"/>
      <c r="AE1639" s="16"/>
      <c r="AF1639" s="16"/>
      <c r="AG1639" s="71"/>
      <c r="AH1639" s="68"/>
    </row>
    <row r="1640" spans="4:34" ht="15.75" x14ac:dyDescent="0.25">
      <c r="D1640" s="9"/>
      <c r="E1640" s="9"/>
      <c r="F1640" s="9"/>
      <c r="G1640" s="9"/>
      <c r="H1640" s="153"/>
      <c r="I1640" s="154"/>
      <c r="J1640" s="153"/>
      <c r="K1640" s="154"/>
      <c r="L1640" s="153"/>
      <c r="M1640" s="162"/>
      <c r="N1640" s="562"/>
      <c r="O1640" s="563"/>
      <c r="P1640" s="765"/>
      <c r="Q1640" s="766"/>
      <c r="R1640" s="765"/>
      <c r="S1640" s="766"/>
      <c r="T1640" s="765"/>
      <c r="U1640" s="766"/>
      <c r="V1640" s="151"/>
      <c r="W1640" s="152"/>
      <c r="X1640" s="580"/>
      <c r="Y1640" s="581"/>
      <c r="Z1640" s="581"/>
      <c r="AA1640" s="581"/>
      <c r="AB1640" s="581"/>
      <c r="AC1640" s="581"/>
      <c r="AD1640" s="582"/>
      <c r="AE1640" s="16"/>
      <c r="AF1640" s="16"/>
      <c r="AG1640" s="71"/>
      <c r="AH1640" s="68"/>
    </row>
    <row r="1641" spans="4:34" ht="15.75" x14ac:dyDescent="0.25">
      <c r="D1641" s="9"/>
      <c r="E1641" s="9"/>
      <c r="F1641" s="9"/>
      <c r="G1641" s="9"/>
      <c r="H1641" s="529"/>
      <c r="I1641" s="530"/>
      <c r="J1641" s="529"/>
      <c r="K1641" s="530"/>
      <c r="L1641" s="529"/>
      <c r="M1641" s="530"/>
      <c r="N1641" s="562"/>
      <c r="O1641" s="767"/>
      <c r="P1641" s="768"/>
      <c r="Q1641" s="769"/>
      <c r="R1641" s="768"/>
      <c r="S1641" s="769"/>
      <c r="T1641" s="768"/>
      <c r="U1641" s="769"/>
      <c r="V1641" s="151"/>
      <c r="W1641" s="152"/>
      <c r="X1641" s="812"/>
      <c r="Y1641" s="673"/>
      <c r="Z1641" s="673"/>
      <c r="AA1641" s="673"/>
      <c r="AB1641" s="673"/>
      <c r="AC1641" s="673"/>
      <c r="AD1641" s="813"/>
      <c r="AE1641" s="16"/>
      <c r="AF1641" s="16"/>
      <c r="AG1641" s="71"/>
      <c r="AH1641" s="68"/>
    </row>
    <row r="1642" spans="4:34" ht="15.75" x14ac:dyDescent="0.25">
      <c r="D1642" s="9"/>
      <c r="E1642" s="9"/>
      <c r="F1642" s="9"/>
      <c r="G1642" s="9"/>
      <c r="H1642" s="529"/>
      <c r="I1642" s="530"/>
      <c r="J1642" s="529"/>
      <c r="K1642" s="530"/>
      <c r="L1642" s="529"/>
      <c r="M1642" s="530"/>
      <c r="N1642" s="562"/>
      <c r="O1642" s="767"/>
      <c r="P1642" s="768"/>
      <c r="Q1642" s="769"/>
      <c r="R1642" s="768"/>
      <c r="S1642" s="769"/>
      <c r="T1642" s="768"/>
      <c r="U1642" s="769"/>
      <c r="V1642" s="151"/>
      <c r="W1642" s="152"/>
      <c r="X1642" s="812"/>
      <c r="Y1642" s="673"/>
      <c r="Z1642" s="673"/>
      <c r="AA1642" s="673"/>
      <c r="AB1642" s="673"/>
      <c r="AC1642" s="673"/>
      <c r="AD1642" s="813"/>
      <c r="AE1642" s="16"/>
      <c r="AF1642" s="16"/>
      <c r="AG1642" s="71"/>
      <c r="AH1642" s="68"/>
    </row>
    <row r="1643" spans="4:34" ht="15.75" x14ac:dyDescent="0.25">
      <c r="D1643" s="9"/>
      <c r="E1643" s="9"/>
      <c r="F1643" s="9"/>
      <c r="G1643" s="9"/>
      <c r="H1643" s="529"/>
      <c r="I1643" s="530"/>
      <c r="J1643" s="529"/>
      <c r="K1643" s="530"/>
      <c r="L1643" s="529"/>
      <c r="M1643" s="530"/>
      <c r="N1643" s="562"/>
      <c r="O1643" s="767"/>
      <c r="P1643" s="768"/>
      <c r="Q1643" s="769"/>
      <c r="R1643" s="768"/>
      <c r="S1643" s="769"/>
      <c r="T1643" s="768"/>
      <c r="U1643" s="769"/>
      <c r="V1643" s="151"/>
      <c r="W1643" s="152"/>
      <c r="X1643" s="812"/>
      <c r="Y1643" s="673"/>
      <c r="Z1643" s="673"/>
      <c r="AA1643" s="673"/>
      <c r="AB1643" s="673"/>
      <c r="AC1643" s="673"/>
      <c r="AD1643" s="813"/>
      <c r="AE1643" s="16"/>
      <c r="AF1643" s="16"/>
      <c r="AH1643" s="17"/>
    </row>
    <row r="1644" spans="4:34" ht="16.5" thickBot="1" x14ac:dyDescent="0.3">
      <c r="D1644" s="9"/>
      <c r="E1644" s="9"/>
      <c r="F1644" s="9"/>
      <c r="G1644" s="9"/>
      <c r="H1644" s="685"/>
      <c r="I1644" s="686"/>
      <c r="J1644" s="685"/>
      <c r="K1644" s="686"/>
      <c r="L1644" s="685"/>
      <c r="M1644" s="686"/>
      <c r="N1644" s="685"/>
      <c r="O1644" s="686"/>
      <c r="P1644" s="685"/>
      <c r="Q1644" s="686"/>
      <c r="R1644" s="685"/>
      <c r="S1644" s="686"/>
      <c r="T1644" s="687" t="s">
        <v>29</v>
      </c>
      <c r="U1644" s="688"/>
      <c r="V1644" s="688"/>
      <c r="W1644" s="814"/>
      <c r="X1644" s="815">
        <f>SUM(X1630:AD1643)</f>
        <v>175367805.41999999</v>
      </c>
      <c r="Y1644" s="816"/>
      <c r="Z1644" s="816"/>
      <c r="AA1644" s="816"/>
      <c r="AB1644" s="816"/>
      <c r="AC1644" s="816"/>
      <c r="AD1644" s="817"/>
      <c r="AE1644" s="9"/>
      <c r="AF1644" s="818"/>
      <c r="AG1644" s="818"/>
      <c r="AH1644" s="818"/>
    </row>
    <row r="1645" spans="4:34" ht="16.5" thickBot="1" x14ac:dyDescent="0.3">
      <c r="D1645" s="164"/>
      <c r="E1645" s="9"/>
      <c r="F1645" s="9"/>
      <c r="G1645" s="9"/>
      <c r="H1645" s="9"/>
      <c r="I1645" s="799"/>
      <c r="J1645" s="799"/>
      <c r="K1645" s="799"/>
      <c r="L1645" s="799"/>
      <c r="M1645" s="799"/>
      <c r="N1645" s="799"/>
      <c r="O1645" s="799"/>
      <c r="P1645" s="799"/>
      <c r="Q1645" s="799"/>
      <c r="R1645" s="799"/>
      <c r="S1645" s="799"/>
      <c r="T1645" s="799"/>
      <c r="U1645" s="799"/>
      <c r="V1645" s="799"/>
      <c r="W1645" s="799"/>
      <c r="X1645" s="799"/>
      <c r="Y1645" s="819"/>
      <c r="Z1645" s="819"/>
      <c r="AA1645" s="819"/>
      <c r="AB1645" s="819"/>
      <c r="AC1645" s="819"/>
      <c r="AD1645" s="819"/>
      <c r="AE1645" s="819"/>
      <c r="AF1645" s="16"/>
      <c r="AG1645" s="16"/>
      <c r="AH1645" s="17"/>
    </row>
    <row r="1646" spans="4:34" ht="16.5" thickBot="1" x14ac:dyDescent="0.3">
      <c r="D1646" s="164"/>
      <c r="E1646" s="9"/>
      <c r="F1646" s="9"/>
      <c r="G1646" s="9"/>
      <c r="H1646" s="689" t="s">
        <v>30</v>
      </c>
      <c r="I1646" s="690"/>
      <c r="J1646" s="690"/>
      <c r="K1646" s="690"/>
      <c r="L1646" s="690"/>
      <c r="M1646" s="690"/>
      <c r="N1646" s="690"/>
      <c r="O1646" s="690"/>
      <c r="P1646" s="690"/>
      <c r="Q1646" s="690"/>
      <c r="R1646" s="690"/>
      <c r="S1646" s="691"/>
      <c r="T1646" s="43"/>
      <c r="U1646" s="544" t="s">
        <v>31</v>
      </c>
      <c r="V1646" s="545"/>
      <c r="W1646" s="545"/>
      <c r="X1646" s="545"/>
      <c r="Y1646" s="545"/>
      <c r="Z1646" s="545"/>
      <c r="AA1646" s="545"/>
      <c r="AB1646" s="545"/>
      <c r="AC1646" s="545"/>
      <c r="AD1646" s="545"/>
      <c r="AE1646" s="545"/>
      <c r="AF1646" s="546"/>
      <c r="AG1646" s="16"/>
    </row>
    <row r="1647" spans="4:34" x14ac:dyDescent="0.25">
      <c r="D1647" s="164"/>
      <c r="E1647" s="9"/>
      <c r="F1647" s="9"/>
      <c r="G1647" s="9"/>
      <c r="H1647" s="547"/>
      <c r="I1647" s="548"/>
      <c r="J1647" s="548"/>
      <c r="K1647" s="548"/>
      <c r="L1647" s="548"/>
      <c r="M1647" s="548"/>
      <c r="N1647" s="548"/>
      <c r="O1647" s="548"/>
      <c r="P1647" s="548"/>
      <c r="Q1647" s="548"/>
      <c r="R1647" s="548"/>
      <c r="S1647" s="549"/>
      <c r="T1647" s="9"/>
      <c r="U1647" s="795"/>
      <c r="V1647" s="796"/>
      <c r="W1647" s="796"/>
      <c r="X1647" s="796"/>
      <c r="Y1647" s="796"/>
      <c r="Z1647" s="796"/>
      <c r="AA1647" s="796"/>
      <c r="AB1647" s="796"/>
      <c r="AC1647" s="796"/>
      <c r="AD1647" s="796"/>
      <c r="AE1647" s="796"/>
      <c r="AF1647" s="797"/>
      <c r="AG1647" s="16"/>
    </row>
    <row r="1648" spans="4:34" x14ac:dyDescent="0.25">
      <c r="D1648" s="164"/>
      <c r="E1648" s="9"/>
      <c r="F1648" s="9"/>
      <c r="G1648" s="9"/>
      <c r="H1648" s="550"/>
      <c r="I1648" s="551"/>
      <c r="J1648" s="551"/>
      <c r="K1648" s="551"/>
      <c r="L1648" s="551"/>
      <c r="M1648" s="551"/>
      <c r="N1648" s="551"/>
      <c r="O1648" s="551"/>
      <c r="P1648" s="551"/>
      <c r="Q1648" s="551"/>
      <c r="R1648" s="551"/>
      <c r="S1648" s="552"/>
      <c r="T1648" s="9"/>
      <c r="U1648" s="798"/>
      <c r="V1648" s="799"/>
      <c r="W1648" s="799"/>
      <c r="X1648" s="799"/>
      <c r="Y1648" s="799"/>
      <c r="Z1648" s="799"/>
      <c r="AA1648" s="799"/>
      <c r="AB1648" s="799"/>
      <c r="AC1648" s="799"/>
      <c r="AD1648" s="799"/>
      <c r="AE1648" s="799"/>
      <c r="AF1648" s="800"/>
      <c r="AG1648" s="16"/>
    </row>
    <row r="1649" spans="4:34" ht="15.75" thickBot="1" x14ac:dyDescent="0.3">
      <c r="D1649" s="164"/>
      <c r="E1649" s="9"/>
      <c r="F1649" s="9"/>
      <c r="G1649" s="9"/>
      <c r="H1649" s="553"/>
      <c r="I1649" s="554"/>
      <c r="J1649" s="554"/>
      <c r="K1649" s="554"/>
      <c r="L1649" s="554"/>
      <c r="M1649" s="554"/>
      <c r="N1649" s="554"/>
      <c r="O1649" s="554"/>
      <c r="P1649" s="554"/>
      <c r="Q1649" s="554"/>
      <c r="R1649" s="554"/>
      <c r="S1649" s="555"/>
      <c r="T1649" s="9"/>
      <c r="U1649" s="801"/>
      <c r="V1649" s="802"/>
      <c r="W1649" s="802"/>
      <c r="X1649" s="802"/>
      <c r="Y1649" s="802"/>
      <c r="Z1649" s="802"/>
      <c r="AA1649" s="802"/>
      <c r="AB1649" s="802"/>
      <c r="AC1649" s="802"/>
      <c r="AD1649" s="802"/>
      <c r="AE1649" s="802"/>
      <c r="AF1649" s="803"/>
      <c r="AG1649" s="16"/>
    </row>
    <row r="1650" spans="4:34" ht="16.5" thickBot="1" x14ac:dyDescent="0.3">
      <c r="D1650" s="164"/>
      <c r="E1650" s="9"/>
      <c r="F1650" s="9"/>
      <c r="G1650" s="9"/>
      <c r="H1650" s="517" t="s">
        <v>32</v>
      </c>
      <c r="I1650" s="518"/>
      <c r="J1650" s="518"/>
      <c r="K1650" s="804">
        <v>44183</v>
      </c>
      <c r="L1650" s="805"/>
      <c r="M1650" s="805"/>
      <c r="N1650" s="805"/>
      <c r="O1650" s="805"/>
      <c r="P1650" s="805"/>
      <c r="Q1650" s="805"/>
      <c r="R1650" s="805"/>
      <c r="S1650" s="806"/>
      <c r="T1650" s="9"/>
      <c r="U1650" s="807" t="s">
        <v>32</v>
      </c>
      <c r="V1650" s="808"/>
      <c r="W1650" s="808"/>
      <c r="X1650" s="809"/>
      <c r="Y1650" s="810"/>
      <c r="Z1650" s="810"/>
      <c r="AA1650" s="810"/>
      <c r="AB1650" s="810"/>
      <c r="AC1650" s="810"/>
      <c r="AD1650" s="810"/>
      <c r="AE1650" s="810"/>
      <c r="AF1650" s="811"/>
      <c r="AG1650" s="16"/>
    </row>
    <row r="1651" spans="4:34" ht="15.75" thickBot="1" x14ac:dyDescent="0.3">
      <c r="D1651" s="164"/>
      <c r="E1651" s="9"/>
      <c r="F1651" s="9"/>
      <c r="G1651" s="9"/>
      <c r="H1651" s="523" t="s">
        <v>33</v>
      </c>
      <c r="I1651" s="524"/>
      <c r="J1651" s="524"/>
      <c r="K1651" s="524"/>
      <c r="L1651" s="524"/>
      <c r="M1651" s="524"/>
      <c r="N1651" s="524"/>
      <c r="O1651" s="524"/>
      <c r="P1651" s="524"/>
      <c r="Q1651" s="524"/>
      <c r="R1651" s="524"/>
      <c r="S1651" s="525"/>
      <c r="T1651" s="22"/>
      <c r="U1651" s="523" t="s">
        <v>34</v>
      </c>
      <c r="V1651" s="524"/>
      <c r="W1651" s="524"/>
      <c r="X1651" s="524"/>
      <c r="Y1651" s="524"/>
      <c r="Z1651" s="524"/>
      <c r="AA1651" s="524"/>
      <c r="AB1651" s="524"/>
      <c r="AC1651" s="524"/>
      <c r="AD1651" s="524"/>
      <c r="AE1651" s="524"/>
      <c r="AF1651" s="525"/>
      <c r="AG1651" s="16"/>
    </row>
    <row r="1652" spans="4:34" x14ac:dyDescent="0.25">
      <c r="D1652" s="164"/>
      <c r="E1652" s="9"/>
      <c r="F1652" s="9"/>
      <c r="G1652" s="9"/>
      <c r="H1652" s="547"/>
      <c r="I1652" s="548"/>
      <c r="J1652" s="548"/>
      <c r="K1652" s="548"/>
      <c r="L1652" s="548"/>
      <c r="M1652" s="548"/>
      <c r="N1652" s="548"/>
      <c r="O1652" s="548"/>
      <c r="P1652" s="548"/>
      <c r="Q1652" s="548"/>
      <c r="R1652" s="548"/>
      <c r="S1652" s="549"/>
      <c r="T1652" s="149"/>
      <c r="U1652" s="547"/>
      <c r="V1652" s="548"/>
      <c r="W1652" s="548"/>
      <c r="X1652" s="548"/>
      <c r="Y1652" s="548"/>
      <c r="Z1652" s="548"/>
      <c r="AA1652" s="548"/>
      <c r="AB1652" s="548"/>
      <c r="AC1652" s="548"/>
      <c r="AD1652" s="548"/>
      <c r="AE1652" s="548"/>
      <c r="AF1652" s="549"/>
      <c r="AG1652" s="16"/>
    </row>
    <row r="1653" spans="4:34" x14ac:dyDescent="0.25">
      <c r="D1653" s="164"/>
      <c r="E1653" s="164"/>
      <c r="F1653" s="164"/>
      <c r="G1653" s="164"/>
      <c r="H1653" s="550"/>
      <c r="I1653" s="551"/>
      <c r="J1653" s="551"/>
      <c r="K1653" s="551"/>
      <c r="L1653" s="551"/>
      <c r="M1653" s="551"/>
      <c r="N1653" s="551"/>
      <c r="O1653" s="551"/>
      <c r="P1653" s="551"/>
      <c r="Q1653" s="551"/>
      <c r="R1653" s="551"/>
      <c r="S1653" s="552"/>
      <c r="T1653" s="149"/>
      <c r="U1653" s="550"/>
      <c r="V1653" s="551"/>
      <c r="W1653" s="551"/>
      <c r="X1653" s="551"/>
      <c r="Y1653" s="551"/>
      <c r="Z1653" s="551"/>
      <c r="AA1653" s="551"/>
      <c r="AB1653" s="551"/>
      <c r="AC1653" s="551"/>
      <c r="AD1653" s="551"/>
      <c r="AE1653" s="551"/>
      <c r="AF1653" s="552"/>
      <c r="AG1653" s="15"/>
    </row>
    <row r="1654" spans="4:34" ht="15.75" thickBot="1" x14ac:dyDescent="0.3">
      <c r="D1654" s="44"/>
      <c r="E1654" s="164"/>
      <c r="F1654" s="164"/>
      <c r="G1654" s="164"/>
      <c r="H1654" s="553"/>
      <c r="I1654" s="554"/>
      <c r="J1654" s="554"/>
      <c r="K1654" s="554"/>
      <c r="L1654" s="554"/>
      <c r="M1654" s="554"/>
      <c r="N1654" s="554"/>
      <c r="O1654" s="554"/>
      <c r="P1654" s="554"/>
      <c r="Q1654" s="554"/>
      <c r="R1654" s="554"/>
      <c r="S1654" s="555"/>
      <c r="T1654" s="149"/>
      <c r="U1654" s="553"/>
      <c r="V1654" s="554"/>
      <c r="W1654" s="554"/>
      <c r="X1654" s="554"/>
      <c r="Y1654" s="554"/>
      <c r="Z1654" s="554"/>
      <c r="AA1654" s="554"/>
      <c r="AB1654" s="554"/>
      <c r="AC1654" s="554"/>
      <c r="AD1654" s="554"/>
      <c r="AE1654" s="554"/>
      <c r="AF1654" s="555"/>
      <c r="AG1654" s="15"/>
    </row>
    <row r="1655" spans="4:34" ht="15.75" thickBot="1" x14ac:dyDescent="0.3">
      <c r="D1655" s="155"/>
      <c r="E1655" s="164"/>
      <c r="F1655" s="164"/>
      <c r="G1655" s="164"/>
      <c r="H1655" s="517" t="s">
        <v>32</v>
      </c>
      <c r="I1655" s="518"/>
      <c r="J1655" s="576"/>
      <c r="K1655" s="27"/>
      <c r="L1655" s="28"/>
      <c r="M1655" s="28"/>
      <c r="N1655" s="28"/>
      <c r="O1655" s="28"/>
      <c r="P1655" s="28"/>
      <c r="Q1655" s="28"/>
      <c r="R1655" s="28"/>
      <c r="S1655" s="45"/>
      <c r="T1655" s="149"/>
      <c r="U1655" s="517" t="s">
        <v>32</v>
      </c>
      <c r="V1655" s="518"/>
      <c r="W1655" s="576"/>
      <c r="X1655" s="27"/>
      <c r="Y1655" s="28"/>
      <c r="Z1655" s="28"/>
      <c r="AA1655" s="28"/>
      <c r="AB1655" s="28"/>
      <c r="AC1655" s="28"/>
      <c r="AD1655" s="28"/>
      <c r="AE1655" s="28"/>
      <c r="AF1655" s="45"/>
      <c r="AG1655" s="15"/>
    </row>
    <row r="1656" spans="4:34" x14ac:dyDescent="0.25">
      <c r="D1656" s="155"/>
      <c r="E1656" s="164"/>
      <c r="F1656" s="164"/>
      <c r="G1656" s="164"/>
      <c r="H1656" s="149"/>
      <c r="I1656" s="149"/>
      <c r="J1656" s="149"/>
      <c r="K1656" s="164"/>
      <c r="L1656" s="164"/>
      <c r="M1656" s="164"/>
      <c r="N1656" s="164"/>
      <c r="O1656" s="164"/>
      <c r="P1656" s="164"/>
      <c r="Q1656" s="164"/>
      <c r="R1656" s="164"/>
      <c r="S1656" s="164"/>
      <c r="T1656" s="149"/>
      <c r="U1656" s="149"/>
      <c r="V1656" s="149"/>
      <c r="W1656" s="149"/>
      <c r="X1656" s="164"/>
      <c r="Y1656" s="164"/>
      <c r="Z1656" s="164"/>
      <c r="AA1656" s="164"/>
      <c r="AB1656" s="164"/>
      <c r="AC1656" s="164"/>
      <c r="AD1656" s="164"/>
      <c r="AE1656" s="164"/>
      <c r="AF1656" s="164"/>
      <c r="AG1656" s="15"/>
    </row>
    <row r="1657" spans="4:34" ht="15.75" x14ac:dyDescent="0.25">
      <c r="D1657" s="164"/>
      <c r="E1657" s="9"/>
      <c r="F1657" s="9"/>
      <c r="G1657" s="9"/>
      <c r="H1657" s="9"/>
      <c r="I1657" s="799"/>
      <c r="J1657" s="799"/>
      <c r="K1657" s="799"/>
      <c r="L1657" s="799"/>
      <c r="M1657" s="799"/>
      <c r="N1657" s="799"/>
      <c r="O1657" s="799"/>
      <c r="P1657" s="799"/>
      <c r="Q1657" s="799"/>
      <c r="R1657" s="799"/>
      <c r="S1657" s="799"/>
      <c r="T1657" s="799"/>
      <c r="U1657" s="799"/>
      <c r="V1657" s="799"/>
      <c r="W1657" s="799"/>
      <c r="X1657" s="799"/>
      <c r="Y1657" s="819"/>
      <c r="Z1657" s="819"/>
      <c r="AA1657" s="819"/>
      <c r="AB1657" s="819"/>
      <c r="AC1657" s="819"/>
      <c r="AD1657" s="819"/>
      <c r="AE1657" s="819"/>
      <c r="AF1657" s="16"/>
      <c r="AG1657" s="16"/>
      <c r="AH1657" s="17"/>
    </row>
    <row r="1658" spans="4:34" x14ac:dyDescent="0.25">
      <c r="D1658" s="820" t="s">
        <v>36</v>
      </c>
      <c r="E1658" s="820"/>
      <c r="F1658" s="820"/>
      <c r="G1658" s="820"/>
      <c r="H1658" s="820"/>
      <c r="I1658" s="820"/>
      <c r="J1658" s="820"/>
      <c r="K1658" s="820"/>
      <c r="L1658" s="820"/>
      <c r="M1658" s="820"/>
      <c r="N1658" s="44"/>
      <c r="O1658" s="44"/>
      <c r="P1658" s="44"/>
      <c r="Q1658" s="17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17"/>
      <c r="AE1658" s="17"/>
      <c r="AF1658" s="17"/>
      <c r="AG1658" s="17"/>
      <c r="AH1658" s="68"/>
    </row>
    <row r="1659" spans="4:34" x14ac:dyDescent="0.25">
      <c r="D1659" s="620" t="s">
        <v>0</v>
      </c>
      <c r="E1659" s="620"/>
      <c r="F1659" s="620"/>
      <c r="G1659" s="620"/>
      <c r="H1659" s="620"/>
      <c r="I1659" s="620"/>
      <c r="J1659" s="620"/>
      <c r="K1659" s="620"/>
      <c r="L1659" s="620"/>
      <c r="M1659" s="620"/>
      <c r="N1659" s="29"/>
      <c r="O1659" s="10"/>
      <c r="P1659" s="156"/>
      <c r="Q1659" s="156"/>
      <c r="R1659" s="156"/>
      <c r="S1659" s="156"/>
      <c r="T1659" s="156"/>
      <c r="U1659" s="156"/>
      <c r="V1659" s="156"/>
      <c r="W1659" s="9"/>
      <c r="X1659" s="9"/>
      <c r="Y1659" s="164"/>
      <c r="Z1659" s="9"/>
      <c r="AA1659" s="9"/>
      <c r="AB1659" s="9"/>
      <c r="AC1659" s="9"/>
      <c r="AD1659" s="9"/>
      <c r="AE1659" s="9"/>
      <c r="AF1659" s="9"/>
      <c r="AH1659" s="17"/>
    </row>
    <row r="1660" spans="4:34" x14ac:dyDescent="0.25">
      <c r="D1660" s="620" t="s">
        <v>1</v>
      </c>
      <c r="E1660" s="620"/>
      <c r="F1660" s="620"/>
      <c r="G1660" s="620"/>
      <c r="H1660" s="620"/>
      <c r="I1660" s="620"/>
      <c r="J1660" s="620"/>
      <c r="K1660" s="620"/>
      <c r="L1660" s="620"/>
      <c r="M1660" s="620"/>
      <c r="N1660" s="29"/>
      <c r="O1660" s="10"/>
      <c r="P1660" s="11"/>
      <c r="Q1660" s="11"/>
      <c r="R1660" s="164"/>
      <c r="S1660" s="149"/>
      <c r="T1660" s="149"/>
      <c r="U1660" s="149"/>
      <c r="V1660" s="583" t="s">
        <v>2</v>
      </c>
      <c r="W1660" s="583"/>
      <c r="X1660" s="583"/>
      <c r="Y1660" s="12" t="s">
        <v>37</v>
      </c>
      <c r="Z1660" s="161" t="s">
        <v>46</v>
      </c>
      <c r="AA1660" s="621" t="s">
        <v>158</v>
      </c>
      <c r="AB1660" s="621"/>
      <c r="AC1660" s="621"/>
      <c r="AD1660" s="161" t="s">
        <v>3</v>
      </c>
      <c r="AE1660" s="622" t="s">
        <v>82</v>
      </c>
      <c r="AF1660" s="622"/>
      <c r="AH1660" s="17"/>
    </row>
    <row r="1661" spans="4:34" x14ac:dyDescent="0.25">
      <c r="D1661" s="620" t="s">
        <v>4</v>
      </c>
      <c r="E1661" s="620"/>
      <c r="F1661" s="620"/>
      <c r="G1661" s="620"/>
      <c r="H1661" s="620"/>
      <c r="I1661" s="620"/>
      <c r="J1661" s="620"/>
      <c r="K1661" s="620"/>
      <c r="L1661" s="620"/>
      <c r="M1661" s="620"/>
      <c r="N1661" s="29"/>
      <c r="O1661" s="10"/>
      <c r="P1661" s="156"/>
      <c r="Q1661" s="161"/>
      <c r="R1661" s="161"/>
      <c r="S1661" s="161"/>
      <c r="T1661" s="161"/>
      <c r="U1661" s="161"/>
      <c r="V1661" s="161"/>
      <c r="W1661" s="161"/>
      <c r="X1661" s="161"/>
      <c r="Y1661" s="149"/>
      <c r="Z1661" s="161"/>
      <c r="AA1661" s="9"/>
      <c r="AB1661" s="9"/>
      <c r="AC1661" s="9"/>
      <c r="AD1661" s="9"/>
      <c r="AE1661" s="9"/>
      <c r="AF1661" s="9"/>
      <c r="AH1661" s="17"/>
    </row>
    <row r="1662" spans="4:34" ht="15.75" x14ac:dyDescent="0.25">
      <c r="D1662" s="623" t="s">
        <v>5</v>
      </c>
      <c r="E1662" s="623"/>
      <c r="F1662" s="623"/>
      <c r="G1662" s="623"/>
      <c r="H1662" s="623"/>
      <c r="I1662" s="623"/>
      <c r="J1662" s="623"/>
      <c r="K1662" s="623"/>
      <c r="L1662" s="623"/>
      <c r="M1662" s="623"/>
      <c r="N1662" s="623"/>
      <c r="O1662" s="10"/>
      <c r="P1662" s="156"/>
      <c r="Q1662" s="156"/>
      <c r="R1662" s="156"/>
      <c r="S1662" s="156"/>
      <c r="T1662" s="156"/>
      <c r="U1662" s="156"/>
      <c r="V1662" s="156"/>
      <c r="W1662" s="9"/>
      <c r="X1662" s="9"/>
      <c r="Y1662" s="164"/>
      <c r="Z1662" s="9"/>
      <c r="AA1662" s="9"/>
      <c r="AB1662" s="9"/>
      <c r="AC1662" s="9"/>
      <c r="AD1662" s="9"/>
      <c r="AE1662" s="9"/>
      <c r="AF1662" s="9"/>
      <c r="AH1662" s="17"/>
    </row>
    <row r="1663" spans="4:34" ht="18" x14ac:dyDescent="0.25">
      <c r="D1663" s="633"/>
      <c r="E1663" s="633"/>
      <c r="F1663" s="633"/>
      <c r="G1663" s="633"/>
      <c r="H1663" s="633"/>
      <c r="I1663" s="633"/>
      <c r="J1663" s="633"/>
      <c r="K1663" s="633"/>
      <c r="L1663" s="633"/>
      <c r="M1663" s="633"/>
      <c r="N1663" s="633"/>
      <c r="O1663" s="624" t="s">
        <v>6</v>
      </c>
      <c r="P1663" s="624"/>
      <c r="Q1663" s="624"/>
      <c r="R1663" s="624"/>
      <c r="S1663" s="624"/>
      <c r="T1663" s="624"/>
      <c r="U1663" s="624"/>
      <c r="V1663" s="624"/>
      <c r="W1663" s="624"/>
      <c r="X1663" s="624"/>
      <c r="Y1663" s="625" t="s">
        <v>229</v>
      </c>
      <c r="Z1663" s="625"/>
      <c r="AA1663" s="625"/>
      <c r="AB1663" s="13"/>
      <c r="AC1663" s="13"/>
      <c r="AD1663" s="13"/>
      <c r="AE1663" s="13"/>
      <c r="AF1663" s="13"/>
      <c r="AH1663" s="17"/>
    </row>
    <row r="1664" spans="4:34" x14ac:dyDescent="0.25">
      <c r="D1664" s="612"/>
      <c r="E1664" s="612"/>
      <c r="F1664" s="612"/>
      <c r="G1664" s="612"/>
      <c r="H1664" s="612"/>
      <c r="I1664" s="612"/>
      <c r="J1664" s="612"/>
      <c r="K1664" s="612"/>
      <c r="L1664" s="612"/>
      <c r="M1664" s="612"/>
      <c r="N1664" s="612"/>
      <c r="O1664" s="14"/>
      <c r="P1664" s="14"/>
      <c r="Q1664" s="149"/>
      <c r="R1664" s="149"/>
      <c r="S1664" s="159"/>
      <c r="T1664" s="11"/>
      <c r="U1664" s="11"/>
      <c r="V1664" s="9"/>
      <c r="W1664" s="9"/>
      <c r="X1664" s="9"/>
      <c r="Y1664" s="164"/>
      <c r="Z1664" s="9"/>
      <c r="AA1664" s="9"/>
      <c r="AB1664" s="9"/>
      <c r="AC1664" s="9"/>
      <c r="AD1664" s="9"/>
      <c r="AE1664" s="9"/>
      <c r="AF1664" s="9"/>
      <c r="AH1664" s="17"/>
    </row>
    <row r="1665" spans="4:34" ht="15.75" x14ac:dyDescent="0.25">
      <c r="D1665" s="14"/>
      <c r="E1665" s="14"/>
      <c r="F1665" s="14"/>
      <c r="G1665" s="14"/>
      <c r="H1665" s="14"/>
      <c r="I1665" s="14"/>
      <c r="J1665" s="14"/>
      <c r="K1665" s="14"/>
      <c r="L1665" s="14"/>
      <c r="M1665" s="14"/>
      <c r="N1665" s="14"/>
      <c r="O1665" s="14"/>
      <c r="P1665" s="14"/>
      <c r="Q1665" s="14"/>
      <c r="R1665" s="14"/>
      <c r="S1665" s="14"/>
      <c r="T1665" s="23"/>
      <c r="U1665" s="23"/>
      <c r="V1665" s="613" t="s">
        <v>7</v>
      </c>
      <c r="W1665" s="613"/>
      <c r="X1665" s="613"/>
      <c r="Y1665" s="613"/>
      <c r="Z1665" s="613"/>
      <c r="AA1665" s="614">
        <f>+X1694</f>
        <v>325443894.31999999</v>
      </c>
      <c r="AB1665" s="614"/>
      <c r="AC1665" s="614"/>
      <c r="AD1665" s="614"/>
      <c r="AE1665" s="614"/>
      <c r="AF1665" s="614"/>
      <c r="AH1665" s="17"/>
    </row>
    <row r="1666" spans="4:34" x14ac:dyDescent="0.25">
      <c r="D1666" s="615" t="s">
        <v>8</v>
      </c>
      <c r="E1666" s="615"/>
      <c r="F1666" s="615"/>
      <c r="G1666" s="615"/>
      <c r="H1666" s="615"/>
      <c r="I1666" s="616" t="s">
        <v>9</v>
      </c>
      <c r="J1666" s="616"/>
      <c r="K1666" s="616"/>
      <c r="L1666" s="616"/>
      <c r="M1666" s="616"/>
      <c r="N1666" s="616"/>
      <c r="O1666" s="616"/>
      <c r="P1666" s="616"/>
      <c r="Q1666" s="616"/>
      <c r="R1666" s="161"/>
      <c r="S1666" s="161"/>
      <c r="T1666" s="161"/>
      <c r="U1666" s="161"/>
      <c r="V1666" s="9"/>
      <c r="W1666" s="9"/>
      <c r="X1666" s="9"/>
      <c r="Y1666" s="164"/>
      <c r="Z1666" s="164"/>
      <c r="AA1666" s="164"/>
      <c r="AB1666" s="9"/>
      <c r="AC1666" s="9"/>
      <c r="AD1666" s="9"/>
      <c r="AE1666" s="9"/>
      <c r="AF1666" s="9"/>
      <c r="AH1666" s="17"/>
    </row>
    <row r="1667" spans="4:34" ht="18" x14ac:dyDescent="0.25">
      <c r="D1667" s="617" t="s">
        <v>10</v>
      </c>
      <c r="E1667" s="617"/>
      <c r="F1667" s="617"/>
      <c r="G1667" s="617"/>
      <c r="H1667" s="617"/>
      <c r="I1667" s="617"/>
      <c r="J1667" s="617"/>
      <c r="K1667" s="662" t="s">
        <v>230</v>
      </c>
      <c r="L1667" s="662"/>
      <c r="M1667" s="662"/>
      <c r="N1667" s="662"/>
      <c r="O1667" s="662"/>
      <c r="P1667" s="662"/>
      <c r="Q1667" s="662"/>
      <c r="R1667" s="662"/>
      <c r="S1667" s="662"/>
      <c r="T1667" s="662"/>
      <c r="U1667" s="662"/>
      <c r="V1667" s="662"/>
      <c r="W1667" s="662"/>
      <c r="X1667" s="662"/>
      <c r="Y1667" s="551" t="s">
        <v>11</v>
      </c>
      <c r="Z1667" s="551"/>
      <c r="AA1667" s="551"/>
      <c r="AB1667" s="551"/>
      <c r="AC1667" s="619">
        <v>10399130</v>
      </c>
      <c r="AD1667" s="619"/>
      <c r="AE1667" s="619"/>
      <c r="AF1667" s="619"/>
      <c r="AH1667" s="17"/>
    </row>
    <row r="1668" spans="4:34" x14ac:dyDescent="0.25">
      <c r="D1668" s="157"/>
      <c r="E1668" s="617" t="s">
        <v>12</v>
      </c>
      <c r="F1668" s="617"/>
      <c r="G1668" s="617"/>
      <c r="H1668" s="617"/>
      <c r="I1668" s="617"/>
      <c r="J1668" s="149"/>
      <c r="K1668" s="149"/>
      <c r="L1668" s="149"/>
      <c r="M1668" s="149"/>
      <c r="N1668" s="149"/>
      <c r="O1668" s="149"/>
      <c r="P1668" s="149"/>
      <c r="Q1668" s="149"/>
      <c r="R1668" s="149"/>
      <c r="S1668" s="149"/>
      <c r="T1668" s="149"/>
      <c r="U1668" s="149"/>
      <c r="V1668" s="149"/>
      <c r="W1668" s="149"/>
      <c r="X1668" s="149"/>
      <c r="Y1668" s="149"/>
      <c r="Z1668" s="149"/>
      <c r="AA1668" s="149"/>
      <c r="AB1668" s="149"/>
      <c r="AC1668" s="158"/>
      <c r="AD1668" s="158"/>
      <c r="AE1668" s="158"/>
      <c r="AF1668" s="158"/>
      <c r="AH1668" s="17"/>
    </row>
    <row r="1669" spans="4:34" ht="35.25" customHeight="1" x14ac:dyDescent="0.25">
      <c r="D1669" s="583" t="s">
        <v>13</v>
      </c>
      <c r="E1669" s="583"/>
      <c r="F1669" s="583"/>
      <c r="G1669" s="583"/>
      <c r="H1669" s="583"/>
      <c r="I1669" s="824" t="s">
        <v>232</v>
      </c>
      <c r="J1669" s="824"/>
      <c r="K1669" s="824"/>
      <c r="L1669" s="824"/>
      <c r="M1669" s="824"/>
      <c r="N1669" s="824"/>
      <c r="O1669" s="824"/>
      <c r="P1669" s="824"/>
      <c r="Q1669" s="824"/>
      <c r="R1669" s="824"/>
      <c r="S1669" s="824"/>
      <c r="T1669" s="824"/>
      <c r="U1669" s="824"/>
      <c r="V1669" s="824"/>
      <c r="W1669" s="824"/>
      <c r="X1669" s="824"/>
      <c r="Y1669" s="824"/>
      <c r="Z1669" s="824"/>
      <c r="AA1669" s="824"/>
      <c r="AB1669" s="824"/>
      <c r="AC1669" s="824"/>
      <c r="AD1669" s="824"/>
      <c r="AE1669" s="824"/>
      <c r="AF1669" s="824"/>
      <c r="AG1669" s="824"/>
      <c r="AH1669" s="17"/>
    </row>
    <row r="1670" spans="4:34" x14ac:dyDescent="0.25">
      <c r="D1670" s="551" t="s">
        <v>14</v>
      </c>
      <c r="E1670" s="551"/>
      <c r="F1670" s="551"/>
      <c r="G1670" s="551"/>
      <c r="H1670" s="551"/>
      <c r="I1670" s="825" t="s">
        <v>231</v>
      </c>
      <c r="J1670" s="825"/>
      <c r="K1670" s="825"/>
      <c r="L1670" s="825"/>
      <c r="M1670" s="825"/>
      <c r="N1670" s="825"/>
      <c r="O1670" s="825"/>
      <c r="P1670" s="825"/>
      <c r="Q1670" s="825"/>
      <c r="R1670" s="825"/>
      <c r="S1670" s="825"/>
      <c r="T1670" s="825"/>
      <c r="U1670" s="825"/>
      <c r="V1670" s="825"/>
      <c r="W1670" s="825"/>
      <c r="X1670" s="825"/>
      <c r="Y1670" s="825"/>
      <c r="Z1670" s="825"/>
      <c r="AA1670" s="825"/>
      <c r="AB1670" s="825"/>
      <c r="AC1670" s="825"/>
      <c r="AD1670" s="825"/>
      <c r="AE1670" s="825"/>
      <c r="AF1670" s="825"/>
      <c r="AH1670" s="17"/>
    </row>
    <row r="1671" spans="4:34" ht="15" customHeight="1" x14ac:dyDescent="0.25">
      <c r="D1671" s="157"/>
      <c r="E1671" s="149"/>
      <c r="F1671" s="149"/>
      <c r="G1671" s="149"/>
      <c r="H1671" s="149"/>
      <c r="I1671" s="825"/>
      <c r="J1671" s="825"/>
      <c r="K1671" s="825"/>
      <c r="L1671" s="825"/>
      <c r="M1671" s="825"/>
      <c r="N1671" s="825"/>
      <c r="O1671" s="825"/>
      <c r="P1671" s="825"/>
      <c r="Q1671" s="825"/>
      <c r="R1671" s="825"/>
      <c r="S1671" s="825"/>
      <c r="T1671" s="825"/>
      <c r="U1671" s="825"/>
      <c r="V1671" s="825"/>
      <c r="W1671" s="825"/>
      <c r="X1671" s="825"/>
      <c r="Y1671" s="825"/>
      <c r="Z1671" s="825"/>
      <c r="AA1671" s="825"/>
      <c r="AB1671" s="825"/>
      <c r="AC1671" s="825"/>
      <c r="AD1671" s="825"/>
      <c r="AE1671" s="825"/>
      <c r="AF1671" s="825"/>
      <c r="AH1671" s="17"/>
    </row>
    <row r="1672" spans="4:34" ht="41.25" customHeight="1" x14ac:dyDescent="0.25">
      <c r="D1672" s="156"/>
      <c r="E1672" s="156"/>
      <c r="F1672" s="156"/>
      <c r="G1672" s="156"/>
      <c r="H1672" s="156"/>
      <c r="I1672" s="156"/>
      <c r="J1672" s="156"/>
      <c r="K1672" s="156"/>
      <c r="L1672" s="574"/>
      <c r="M1672" s="574"/>
      <c r="N1672" s="574"/>
      <c r="O1672" s="574"/>
      <c r="P1672" s="574"/>
      <c r="Q1672" s="574"/>
      <c r="R1672" s="574"/>
      <c r="S1672" s="574"/>
      <c r="T1672" s="574"/>
      <c r="U1672" s="574"/>
      <c r="V1672" s="574"/>
      <c r="W1672" s="574"/>
      <c r="X1672" s="574"/>
      <c r="Y1672" s="574"/>
      <c r="Z1672" s="160"/>
      <c r="AA1672" s="575"/>
      <c r="AB1672" s="575"/>
      <c r="AC1672" s="575"/>
      <c r="AD1672" s="575"/>
      <c r="AE1672" s="575"/>
      <c r="AF1672" s="575"/>
      <c r="AH1672" s="17"/>
    </row>
    <row r="1673" spans="4:34" ht="15.75" x14ac:dyDescent="0.25">
      <c r="D1673" s="586" t="s">
        <v>15</v>
      </c>
      <c r="E1673" s="586"/>
      <c r="F1673" s="586"/>
      <c r="G1673" s="586"/>
      <c r="H1673" s="586"/>
      <c r="I1673" s="586"/>
      <c r="J1673" s="586"/>
      <c r="K1673" s="586"/>
      <c r="L1673" s="586"/>
      <c r="M1673" s="586"/>
      <c r="N1673" s="586"/>
      <c r="O1673" s="586"/>
      <c r="P1673" s="586"/>
      <c r="Q1673" s="586"/>
      <c r="R1673" s="586"/>
      <c r="S1673" s="586"/>
      <c r="T1673" s="586"/>
      <c r="U1673" s="586"/>
      <c r="V1673" s="586"/>
      <c r="W1673" s="586"/>
      <c r="X1673" s="586"/>
      <c r="Y1673" s="586"/>
      <c r="Z1673" s="586"/>
      <c r="AA1673" s="586"/>
      <c r="AB1673" s="586"/>
      <c r="AC1673" s="586"/>
      <c r="AD1673" s="586"/>
      <c r="AE1673" s="586"/>
      <c r="AF1673" s="586"/>
      <c r="AH1673" s="17"/>
    </row>
    <row r="1674" spans="4:34" x14ac:dyDescent="0.25">
      <c r="D1674" s="9"/>
      <c r="E1674" s="587" t="s">
        <v>50</v>
      </c>
      <c r="F1674" s="587"/>
      <c r="G1674" s="587"/>
      <c r="H1674" s="588" t="s">
        <v>51</v>
      </c>
      <c r="I1674" s="588"/>
      <c r="J1674" s="588"/>
      <c r="K1674" s="587" t="s">
        <v>52</v>
      </c>
      <c r="L1674" s="587"/>
      <c r="M1674" s="587"/>
      <c r="N1674" s="587" t="s">
        <v>53</v>
      </c>
      <c r="O1674" s="587"/>
      <c r="P1674" s="587"/>
      <c r="Q1674" s="589"/>
      <c r="R1674" s="589"/>
      <c r="S1674" s="589"/>
      <c r="T1674" s="589"/>
      <c r="U1674" s="161"/>
      <c r="V1674" s="590"/>
      <c r="W1674" s="590"/>
      <c r="X1674" s="590"/>
      <c r="Y1674" s="149"/>
      <c r="Z1674" s="149"/>
      <c r="AA1674" s="591" t="s">
        <v>17</v>
      </c>
      <c r="AB1674" s="591"/>
      <c r="AC1674" s="591"/>
      <c r="AD1674" s="591"/>
      <c r="AE1674" s="591"/>
      <c r="AF1674" s="591"/>
      <c r="AH1674" s="17"/>
    </row>
    <row r="1675" spans="4:34" x14ac:dyDescent="0.25">
      <c r="D1675" s="164"/>
      <c r="E1675" s="629"/>
      <c r="F1675" s="630"/>
      <c r="G1675" s="631"/>
      <c r="H1675" s="629"/>
      <c r="I1675" s="630"/>
      <c r="J1675" s="631"/>
      <c r="K1675" s="629"/>
      <c r="L1675" s="630"/>
      <c r="M1675" s="631"/>
      <c r="N1675" s="629"/>
      <c r="O1675" s="630"/>
      <c r="P1675" s="631"/>
      <c r="Q1675" s="592"/>
      <c r="R1675" s="593"/>
      <c r="S1675" s="593"/>
      <c r="T1675" s="594"/>
      <c r="U1675" s="100"/>
      <c r="V1675" s="595"/>
      <c r="W1675" s="596"/>
      <c r="X1675" s="597"/>
      <c r="Y1675" s="163"/>
      <c r="Z1675" s="15"/>
      <c r="AA1675" s="592">
        <f>E1675+H1675+K1675+N1675</f>
        <v>0</v>
      </c>
      <c r="AB1675" s="593"/>
      <c r="AC1675" s="593"/>
      <c r="AD1675" s="593"/>
      <c r="AE1675" s="593"/>
      <c r="AF1675" s="594"/>
      <c r="AH1675" s="17"/>
    </row>
    <row r="1676" spans="4:34" x14ac:dyDescent="0.25">
      <c r="D1676" s="159"/>
      <c r="E1676" s="159"/>
      <c r="F1676" s="159"/>
      <c r="G1676" s="159"/>
      <c r="H1676" s="159"/>
      <c r="I1676" s="159"/>
      <c r="J1676" s="159"/>
      <c r="K1676" s="159"/>
      <c r="L1676" s="159"/>
      <c r="M1676" s="159"/>
      <c r="N1676" s="159"/>
      <c r="O1676" s="159"/>
      <c r="P1676" s="159"/>
      <c r="Q1676" s="821"/>
      <c r="R1676" s="821"/>
      <c r="S1676" s="821"/>
      <c r="T1676" s="821"/>
      <c r="U1676" s="821"/>
      <c r="V1676" s="821"/>
      <c r="W1676" s="821"/>
      <c r="X1676" s="821"/>
      <c r="Y1676" s="821"/>
      <c r="Z1676" s="822"/>
      <c r="AA1676" s="592"/>
      <c r="AB1676" s="593"/>
      <c r="AC1676" s="593"/>
      <c r="AD1676" s="593"/>
      <c r="AE1676" s="593"/>
      <c r="AF1676" s="594"/>
      <c r="AH1676" s="17"/>
    </row>
    <row r="1677" spans="4:34" ht="15.75" x14ac:dyDescent="0.25">
      <c r="D1677" s="159"/>
      <c r="E1677" s="159"/>
      <c r="F1677" s="159"/>
      <c r="G1677" s="159"/>
      <c r="H1677" s="159"/>
      <c r="I1677" s="159"/>
      <c r="J1677" s="159"/>
      <c r="K1677" s="159"/>
      <c r="L1677" s="159"/>
      <c r="M1677" s="159"/>
      <c r="N1677" s="159"/>
      <c r="O1677" s="159"/>
      <c r="P1677" s="159"/>
      <c r="Q1677" s="159"/>
      <c r="R1677" s="159"/>
      <c r="S1677" s="159"/>
      <c r="T1677" s="159"/>
      <c r="U1677" s="598" t="s">
        <v>18</v>
      </c>
      <c r="V1677" s="598"/>
      <c r="W1677" s="598"/>
      <c r="X1677" s="598"/>
      <c r="Y1677" s="598"/>
      <c r="Z1677" s="599"/>
      <c r="AA1677" s="600">
        <f>+X1694-AA1675</f>
        <v>325443894.31999999</v>
      </c>
      <c r="AB1677" s="601"/>
      <c r="AC1677" s="601"/>
      <c r="AD1677" s="601"/>
      <c r="AE1677" s="601"/>
      <c r="AF1677" s="602"/>
      <c r="AH1677" s="17"/>
    </row>
    <row r="1678" spans="4:34" x14ac:dyDescent="0.25">
      <c r="D1678" s="9"/>
      <c r="E1678" s="9"/>
      <c r="F1678" s="9"/>
      <c r="G1678" s="9"/>
      <c r="H1678" s="603" t="s">
        <v>19</v>
      </c>
      <c r="I1678" s="603"/>
      <c r="J1678" s="603"/>
      <c r="K1678" s="603"/>
      <c r="L1678" s="603"/>
      <c r="M1678" s="603"/>
      <c r="N1678" s="603"/>
      <c r="O1678" s="603"/>
      <c r="P1678" s="603"/>
      <c r="Q1678" s="603"/>
      <c r="R1678" s="603"/>
      <c r="S1678" s="603"/>
      <c r="T1678" s="603"/>
      <c r="U1678" s="603"/>
      <c r="V1678" s="603"/>
      <c r="W1678" s="603"/>
      <c r="X1678" s="604"/>
      <c r="Y1678" s="604"/>
      <c r="Z1678" s="604"/>
      <c r="AA1678" s="604"/>
      <c r="AB1678" s="604"/>
      <c r="AC1678" s="604"/>
      <c r="AD1678" s="604"/>
      <c r="AE1678" s="9"/>
      <c r="AF1678" s="9"/>
      <c r="AH1678" s="17"/>
    </row>
    <row r="1679" spans="4:34" x14ac:dyDescent="0.25">
      <c r="D1679" s="9"/>
      <c r="E1679" s="9"/>
      <c r="F1679" s="9"/>
      <c r="G1679" s="9"/>
      <c r="H1679" s="605" t="s">
        <v>20</v>
      </c>
      <c r="I1679" s="606"/>
      <c r="J1679" s="605" t="s">
        <v>21</v>
      </c>
      <c r="K1679" s="606"/>
      <c r="L1679" s="605" t="s">
        <v>22</v>
      </c>
      <c r="M1679" s="606"/>
      <c r="N1679" s="605" t="s">
        <v>23</v>
      </c>
      <c r="O1679" s="606"/>
      <c r="P1679" s="605" t="s">
        <v>24</v>
      </c>
      <c r="Q1679" s="606"/>
      <c r="R1679" s="605" t="s">
        <v>25</v>
      </c>
      <c r="S1679" s="606"/>
      <c r="T1679" s="607" t="s">
        <v>26</v>
      </c>
      <c r="U1679" s="608"/>
      <c r="V1679" s="607"/>
      <c r="W1679" s="608"/>
      <c r="X1679" s="609" t="s">
        <v>27</v>
      </c>
      <c r="Y1679" s="610"/>
      <c r="Z1679" s="610"/>
      <c r="AA1679" s="610"/>
      <c r="AB1679" s="610"/>
      <c r="AC1679" s="610"/>
      <c r="AD1679" s="611"/>
      <c r="AE1679" s="16"/>
      <c r="AF1679" s="16"/>
      <c r="AH1679" s="17"/>
    </row>
    <row r="1680" spans="4:34" ht="15.75" x14ac:dyDescent="0.25">
      <c r="D1680" s="69"/>
      <c r="E1680" s="69"/>
      <c r="F1680" s="69"/>
      <c r="G1680" s="70"/>
      <c r="H1680" s="562"/>
      <c r="I1680" s="563"/>
      <c r="J1680" s="562"/>
      <c r="K1680" s="563"/>
      <c r="L1680" s="562"/>
      <c r="M1680" s="563"/>
      <c r="N1680" s="562" t="s">
        <v>61</v>
      </c>
      <c r="O1680" s="563"/>
      <c r="P1680" s="562" t="s">
        <v>43</v>
      </c>
      <c r="Q1680" s="563"/>
      <c r="R1680" s="562" t="s">
        <v>35</v>
      </c>
      <c r="S1680" s="563"/>
      <c r="T1680" s="562" t="s">
        <v>28</v>
      </c>
      <c r="U1680" s="563"/>
      <c r="V1680" s="562"/>
      <c r="W1680" s="563"/>
      <c r="X1680" s="580">
        <v>325443894.31999999</v>
      </c>
      <c r="Y1680" s="581"/>
      <c r="Z1680" s="581"/>
      <c r="AA1680" s="581"/>
      <c r="AB1680" s="581"/>
      <c r="AC1680" s="581"/>
      <c r="AD1680" s="582"/>
      <c r="AE1680" s="16"/>
      <c r="AF1680" s="36"/>
      <c r="AG1680" s="36"/>
      <c r="AH1680" s="36"/>
    </row>
    <row r="1681" spans="4:34" ht="15.75" x14ac:dyDescent="0.25">
      <c r="D1681" s="69"/>
      <c r="E1681" s="69"/>
      <c r="F1681" s="69"/>
      <c r="G1681" s="70"/>
      <c r="H1681" s="562"/>
      <c r="I1681" s="563"/>
      <c r="J1681" s="562"/>
      <c r="K1681" s="563"/>
      <c r="L1681" s="562"/>
      <c r="M1681" s="563"/>
      <c r="N1681" s="562"/>
      <c r="O1681" s="563"/>
      <c r="P1681" s="562"/>
      <c r="Q1681" s="563"/>
      <c r="R1681" s="562"/>
      <c r="S1681" s="563"/>
      <c r="T1681" s="562"/>
      <c r="U1681" s="563"/>
      <c r="V1681" s="562"/>
      <c r="W1681" s="563"/>
      <c r="X1681" s="580"/>
      <c r="Y1681" s="581"/>
      <c r="Z1681" s="581"/>
      <c r="AA1681" s="581"/>
      <c r="AB1681" s="581"/>
      <c r="AC1681" s="581"/>
      <c r="AD1681" s="582"/>
      <c r="AE1681" s="16"/>
      <c r="AF1681" s="36"/>
      <c r="AG1681" s="36"/>
      <c r="AH1681" s="36"/>
    </row>
    <row r="1682" spans="4:34" ht="15.75" x14ac:dyDescent="0.25">
      <c r="D1682" s="69"/>
      <c r="E1682" s="69"/>
      <c r="F1682" s="69"/>
      <c r="G1682" s="70"/>
      <c r="H1682" s="562"/>
      <c r="I1682" s="563"/>
      <c r="J1682" s="562"/>
      <c r="K1682" s="563"/>
      <c r="L1682" s="562"/>
      <c r="M1682" s="563"/>
      <c r="N1682" s="562"/>
      <c r="O1682" s="563"/>
      <c r="P1682" s="562"/>
      <c r="Q1682" s="563"/>
      <c r="R1682" s="562"/>
      <c r="S1682" s="563"/>
      <c r="T1682" s="562"/>
      <c r="U1682" s="563"/>
      <c r="V1682" s="562"/>
      <c r="W1682" s="563"/>
      <c r="X1682" s="580"/>
      <c r="Y1682" s="581"/>
      <c r="Z1682" s="581"/>
      <c r="AA1682" s="581"/>
      <c r="AB1682" s="581"/>
      <c r="AC1682" s="581"/>
      <c r="AD1682" s="582"/>
      <c r="AE1682" s="16"/>
      <c r="AF1682" s="16"/>
      <c r="AG1682" s="71"/>
      <c r="AH1682" s="68"/>
    </row>
    <row r="1683" spans="4:34" ht="15.75" x14ac:dyDescent="0.25">
      <c r="D1683" s="69"/>
      <c r="E1683" s="69"/>
      <c r="F1683" s="69"/>
      <c r="G1683" s="70"/>
      <c r="H1683" s="562"/>
      <c r="I1683" s="563"/>
      <c r="J1683" s="562"/>
      <c r="K1683" s="563"/>
      <c r="L1683" s="562"/>
      <c r="M1683" s="563"/>
      <c r="N1683" s="562"/>
      <c r="O1683" s="563"/>
      <c r="P1683" s="562"/>
      <c r="Q1683" s="563"/>
      <c r="R1683" s="562"/>
      <c r="S1683" s="563"/>
      <c r="T1683" s="562"/>
      <c r="U1683" s="563"/>
      <c r="V1683" s="562"/>
      <c r="W1683" s="563"/>
      <c r="X1683" s="580"/>
      <c r="Y1683" s="581"/>
      <c r="Z1683" s="581"/>
      <c r="AA1683" s="581"/>
      <c r="AB1683" s="581"/>
      <c r="AC1683" s="581"/>
      <c r="AD1683" s="582"/>
      <c r="AE1683" s="16"/>
      <c r="AF1683" s="16"/>
      <c r="AG1683" s="71"/>
      <c r="AH1683" s="68"/>
    </row>
    <row r="1684" spans="4:34" ht="15.75" x14ac:dyDescent="0.25">
      <c r="D1684" s="621"/>
      <c r="E1684" s="621"/>
      <c r="F1684" s="621"/>
      <c r="G1684" s="823"/>
      <c r="H1684" s="562"/>
      <c r="I1684" s="563"/>
      <c r="J1684" s="562"/>
      <c r="K1684" s="563"/>
      <c r="L1684" s="562"/>
      <c r="M1684" s="563"/>
      <c r="N1684" s="562"/>
      <c r="O1684" s="563"/>
      <c r="P1684" s="562"/>
      <c r="Q1684" s="563"/>
      <c r="R1684" s="562"/>
      <c r="S1684" s="563"/>
      <c r="T1684" s="562"/>
      <c r="U1684" s="563"/>
      <c r="V1684" s="562"/>
      <c r="W1684" s="563"/>
      <c r="X1684" s="580"/>
      <c r="Y1684" s="581"/>
      <c r="Z1684" s="581"/>
      <c r="AA1684" s="581"/>
      <c r="AB1684" s="581"/>
      <c r="AC1684" s="581"/>
      <c r="AD1684" s="582"/>
      <c r="AE1684" s="16"/>
      <c r="AF1684" s="16"/>
      <c r="AG1684" s="71"/>
      <c r="AH1684" s="68"/>
    </row>
    <row r="1685" spans="4:34" ht="15.75" x14ac:dyDescent="0.25">
      <c r="D1685" s="621"/>
      <c r="E1685" s="621"/>
      <c r="F1685" s="621"/>
      <c r="G1685" s="823"/>
      <c r="H1685" s="562"/>
      <c r="I1685" s="563"/>
      <c r="J1685" s="562"/>
      <c r="K1685" s="563"/>
      <c r="L1685" s="562"/>
      <c r="M1685" s="563"/>
      <c r="N1685" s="562"/>
      <c r="O1685" s="563"/>
      <c r="P1685" s="562"/>
      <c r="Q1685" s="563"/>
      <c r="R1685" s="562"/>
      <c r="S1685" s="563"/>
      <c r="T1685" s="562"/>
      <c r="U1685" s="563"/>
      <c r="V1685" s="562"/>
      <c r="W1685" s="563"/>
      <c r="X1685" s="580"/>
      <c r="Y1685" s="581"/>
      <c r="Z1685" s="581"/>
      <c r="AA1685" s="581"/>
      <c r="AB1685" s="581"/>
      <c r="AC1685" s="581"/>
      <c r="AD1685" s="582"/>
      <c r="AE1685" s="16"/>
      <c r="AF1685" s="16"/>
      <c r="AG1685" s="71"/>
      <c r="AH1685" s="68"/>
    </row>
    <row r="1686" spans="4:34" ht="15.75" x14ac:dyDescent="0.25">
      <c r="D1686" s="621"/>
      <c r="E1686" s="621"/>
      <c r="F1686" s="621"/>
      <c r="G1686" s="823"/>
      <c r="H1686" s="529"/>
      <c r="I1686" s="530"/>
      <c r="J1686" s="529"/>
      <c r="K1686" s="530"/>
      <c r="L1686" s="529"/>
      <c r="M1686" s="530"/>
      <c r="N1686" s="562"/>
      <c r="O1686" s="563"/>
      <c r="P1686" s="562"/>
      <c r="Q1686" s="563"/>
      <c r="R1686" s="562"/>
      <c r="S1686" s="563"/>
      <c r="T1686" s="562"/>
      <c r="U1686" s="563"/>
      <c r="V1686" s="562"/>
      <c r="W1686" s="563"/>
      <c r="X1686" s="580"/>
      <c r="Y1686" s="581"/>
      <c r="Z1686" s="581"/>
      <c r="AA1686" s="581"/>
      <c r="AB1686" s="581"/>
      <c r="AC1686" s="581"/>
      <c r="AD1686" s="582"/>
      <c r="AE1686" s="16"/>
      <c r="AF1686" s="16"/>
      <c r="AG1686" s="71"/>
      <c r="AH1686" s="68"/>
    </row>
    <row r="1687" spans="4:34" ht="15.75" x14ac:dyDescent="0.25">
      <c r="D1687" s="9"/>
      <c r="E1687" s="9"/>
      <c r="F1687" s="9"/>
      <c r="G1687" s="9"/>
      <c r="H1687" s="562"/>
      <c r="I1687" s="563"/>
      <c r="J1687" s="562"/>
      <c r="K1687" s="563"/>
      <c r="L1687" s="562"/>
      <c r="M1687" s="563"/>
      <c r="N1687" s="562"/>
      <c r="O1687" s="563"/>
      <c r="P1687" s="562"/>
      <c r="Q1687" s="563"/>
      <c r="R1687" s="562"/>
      <c r="S1687" s="563"/>
      <c r="T1687" s="562"/>
      <c r="U1687" s="563"/>
      <c r="V1687" s="562"/>
      <c r="W1687" s="563"/>
      <c r="X1687" s="580"/>
      <c r="Y1687" s="581"/>
      <c r="Z1687" s="581"/>
      <c r="AA1687" s="581"/>
      <c r="AB1687" s="581"/>
      <c r="AC1687" s="581"/>
      <c r="AD1687" s="582"/>
      <c r="AE1687" s="16"/>
      <c r="AF1687" s="16"/>
      <c r="AG1687" s="71"/>
      <c r="AH1687" s="68"/>
    </row>
    <row r="1688" spans="4:34" ht="15.75" x14ac:dyDescent="0.25">
      <c r="D1688" s="9"/>
      <c r="E1688" s="9"/>
      <c r="F1688" s="9"/>
      <c r="G1688" s="9"/>
      <c r="H1688" s="562"/>
      <c r="I1688" s="563"/>
      <c r="J1688" s="562"/>
      <c r="K1688" s="563"/>
      <c r="L1688" s="529"/>
      <c r="M1688" s="650"/>
      <c r="N1688" s="562"/>
      <c r="O1688" s="563"/>
      <c r="P1688" s="562"/>
      <c r="Q1688" s="563"/>
      <c r="R1688" s="562"/>
      <c r="S1688" s="563"/>
      <c r="T1688" s="562"/>
      <c r="U1688" s="563"/>
      <c r="V1688" s="562"/>
      <c r="W1688" s="563"/>
      <c r="X1688" s="580"/>
      <c r="Y1688" s="581"/>
      <c r="Z1688" s="581"/>
      <c r="AA1688" s="581"/>
      <c r="AB1688" s="581"/>
      <c r="AC1688" s="581"/>
      <c r="AD1688" s="582"/>
      <c r="AE1688" s="16"/>
      <c r="AF1688" s="16"/>
      <c r="AG1688" s="71"/>
      <c r="AH1688" s="68"/>
    </row>
    <row r="1689" spans="4:34" ht="15.75" x14ac:dyDescent="0.25">
      <c r="D1689" s="9"/>
      <c r="E1689" s="9"/>
      <c r="F1689" s="9"/>
      <c r="G1689" s="9"/>
      <c r="H1689" s="529"/>
      <c r="I1689" s="530"/>
      <c r="J1689" s="529"/>
      <c r="K1689" s="530"/>
      <c r="L1689" s="529"/>
      <c r="M1689" s="650"/>
      <c r="N1689" s="562"/>
      <c r="O1689" s="563"/>
      <c r="P1689" s="765"/>
      <c r="Q1689" s="766"/>
      <c r="R1689" s="765"/>
      <c r="S1689" s="766"/>
      <c r="T1689" s="765"/>
      <c r="U1689" s="766"/>
      <c r="V1689" s="562"/>
      <c r="W1689" s="563"/>
      <c r="X1689" s="580"/>
      <c r="Y1689" s="581"/>
      <c r="Z1689" s="581"/>
      <c r="AA1689" s="581"/>
      <c r="AB1689" s="581"/>
      <c r="AC1689" s="581"/>
      <c r="AD1689" s="582"/>
      <c r="AE1689" s="16"/>
      <c r="AF1689" s="16"/>
      <c r="AG1689" s="71"/>
      <c r="AH1689" s="68"/>
    </row>
    <row r="1690" spans="4:34" ht="15" customHeight="1" x14ac:dyDescent="0.25">
      <c r="D1690" s="9"/>
      <c r="E1690" s="9"/>
      <c r="F1690" s="9"/>
      <c r="G1690" s="9"/>
      <c r="H1690" s="153"/>
      <c r="I1690" s="154"/>
      <c r="J1690" s="153"/>
      <c r="K1690" s="154"/>
      <c r="L1690" s="153"/>
      <c r="M1690" s="162"/>
      <c r="N1690" s="562"/>
      <c r="O1690" s="563"/>
      <c r="P1690" s="765"/>
      <c r="Q1690" s="766"/>
      <c r="R1690" s="765"/>
      <c r="S1690" s="766"/>
      <c r="T1690" s="765"/>
      <c r="U1690" s="766"/>
      <c r="V1690" s="151"/>
      <c r="W1690" s="152"/>
      <c r="X1690" s="580"/>
      <c r="Y1690" s="581"/>
      <c r="Z1690" s="581"/>
      <c r="AA1690" s="581"/>
      <c r="AB1690" s="581"/>
      <c r="AC1690" s="581"/>
      <c r="AD1690" s="582"/>
      <c r="AE1690" s="16"/>
      <c r="AF1690" s="16"/>
      <c r="AG1690" s="71"/>
      <c r="AH1690" s="68"/>
    </row>
    <row r="1691" spans="4:34" ht="15" customHeight="1" x14ac:dyDescent="0.25">
      <c r="D1691" s="9"/>
      <c r="E1691" s="9"/>
      <c r="F1691" s="9"/>
      <c r="G1691" s="9"/>
      <c r="H1691" s="529"/>
      <c r="I1691" s="530"/>
      <c r="J1691" s="529"/>
      <c r="K1691" s="530"/>
      <c r="L1691" s="529"/>
      <c r="M1691" s="530"/>
      <c r="N1691" s="562"/>
      <c r="O1691" s="767"/>
      <c r="P1691" s="768"/>
      <c r="Q1691" s="769"/>
      <c r="R1691" s="768"/>
      <c r="S1691" s="769"/>
      <c r="T1691" s="768"/>
      <c r="U1691" s="769"/>
      <c r="V1691" s="151"/>
      <c r="W1691" s="152"/>
      <c r="X1691" s="812"/>
      <c r="Y1691" s="673"/>
      <c r="Z1691" s="673"/>
      <c r="AA1691" s="673"/>
      <c r="AB1691" s="673"/>
      <c r="AC1691" s="673"/>
      <c r="AD1691" s="813"/>
      <c r="AE1691" s="16"/>
      <c r="AF1691" s="16"/>
      <c r="AG1691" s="71"/>
      <c r="AH1691" s="68"/>
    </row>
    <row r="1692" spans="4:34" ht="15.75" customHeight="1" x14ac:dyDescent="0.25">
      <c r="D1692" s="9"/>
      <c r="E1692" s="9"/>
      <c r="F1692" s="9"/>
      <c r="G1692" s="9"/>
      <c r="H1692" s="529"/>
      <c r="I1692" s="530"/>
      <c r="J1692" s="529"/>
      <c r="K1692" s="530"/>
      <c r="L1692" s="529"/>
      <c r="M1692" s="530"/>
      <c r="N1692" s="562"/>
      <c r="O1692" s="767"/>
      <c r="P1692" s="768"/>
      <c r="Q1692" s="769"/>
      <c r="R1692" s="768"/>
      <c r="S1692" s="769"/>
      <c r="T1692" s="768"/>
      <c r="U1692" s="769"/>
      <c r="V1692" s="151"/>
      <c r="W1692" s="152"/>
      <c r="X1692" s="812"/>
      <c r="Y1692" s="673"/>
      <c r="Z1692" s="673"/>
      <c r="AA1692" s="673"/>
      <c r="AB1692" s="673"/>
      <c r="AC1692" s="673"/>
      <c r="AD1692" s="813"/>
      <c r="AE1692" s="16"/>
      <c r="AF1692" s="16"/>
      <c r="AG1692" s="71"/>
      <c r="AH1692" s="68"/>
    </row>
    <row r="1693" spans="4:34" ht="15.75" x14ac:dyDescent="0.25">
      <c r="D1693" s="9"/>
      <c r="E1693" s="9"/>
      <c r="F1693" s="9"/>
      <c r="G1693" s="9"/>
      <c r="H1693" s="529"/>
      <c r="I1693" s="530"/>
      <c r="J1693" s="529"/>
      <c r="K1693" s="530"/>
      <c r="L1693" s="529"/>
      <c r="M1693" s="530"/>
      <c r="N1693" s="562"/>
      <c r="O1693" s="767"/>
      <c r="P1693" s="768"/>
      <c r="Q1693" s="769"/>
      <c r="R1693" s="768"/>
      <c r="S1693" s="769"/>
      <c r="T1693" s="768"/>
      <c r="U1693" s="769"/>
      <c r="V1693" s="151"/>
      <c r="W1693" s="152"/>
      <c r="X1693" s="812"/>
      <c r="Y1693" s="673"/>
      <c r="Z1693" s="673"/>
      <c r="AA1693" s="673"/>
      <c r="AB1693" s="673"/>
      <c r="AC1693" s="673"/>
      <c r="AD1693" s="813"/>
      <c r="AE1693" s="16"/>
      <c r="AF1693" s="16"/>
      <c r="AH1693" s="17"/>
    </row>
    <row r="1694" spans="4:34" ht="16.5" thickBot="1" x14ac:dyDescent="0.3">
      <c r="D1694" s="9"/>
      <c r="E1694" s="9"/>
      <c r="F1694" s="9"/>
      <c r="G1694" s="9"/>
      <c r="H1694" s="685"/>
      <c r="I1694" s="686"/>
      <c r="J1694" s="685"/>
      <c r="K1694" s="686"/>
      <c r="L1694" s="685"/>
      <c r="M1694" s="686"/>
      <c r="N1694" s="685"/>
      <c r="O1694" s="686"/>
      <c r="P1694" s="685"/>
      <c r="Q1694" s="686"/>
      <c r="R1694" s="685"/>
      <c r="S1694" s="686"/>
      <c r="T1694" s="687" t="s">
        <v>29</v>
      </c>
      <c r="U1694" s="688"/>
      <c r="V1694" s="688"/>
      <c r="W1694" s="814"/>
      <c r="X1694" s="815">
        <f>SUM(X1680:AD1693)</f>
        <v>325443894.31999999</v>
      </c>
      <c r="Y1694" s="816"/>
      <c r="Z1694" s="816"/>
      <c r="AA1694" s="816"/>
      <c r="AB1694" s="816"/>
      <c r="AC1694" s="816"/>
      <c r="AD1694" s="817"/>
      <c r="AE1694" s="9"/>
      <c r="AF1694" s="818"/>
      <c r="AG1694" s="818"/>
      <c r="AH1694" s="818"/>
    </row>
    <row r="1695" spans="4:34" ht="16.5" thickBot="1" x14ac:dyDescent="0.3">
      <c r="D1695" s="164"/>
      <c r="E1695" s="9"/>
      <c r="F1695" s="9"/>
      <c r="G1695" s="9"/>
      <c r="H1695" s="9"/>
      <c r="I1695" s="799"/>
      <c r="J1695" s="799"/>
      <c r="K1695" s="799"/>
      <c r="L1695" s="799"/>
      <c r="M1695" s="799"/>
      <c r="N1695" s="799"/>
      <c r="O1695" s="799"/>
      <c r="P1695" s="799"/>
      <c r="Q1695" s="799"/>
      <c r="R1695" s="799"/>
      <c r="S1695" s="799"/>
      <c r="T1695" s="799"/>
      <c r="U1695" s="799"/>
      <c r="V1695" s="799"/>
      <c r="W1695" s="799"/>
      <c r="X1695" s="799"/>
      <c r="Y1695" s="819"/>
      <c r="Z1695" s="819"/>
      <c r="AA1695" s="819"/>
      <c r="AB1695" s="819"/>
      <c r="AC1695" s="819"/>
      <c r="AD1695" s="819"/>
      <c r="AE1695" s="819"/>
      <c r="AF1695" s="16"/>
      <c r="AG1695" s="16"/>
      <c r="AH1695" s="17"/>
    </row>
    <row r="1696" spans="4:34" ht="16.5" thickBot="1" x14ac:dyDescent="0.3">
      <c r="D1696" s="164"/>
      <c r="E1696" s="9"/>
      <c r="F1696" s="9"/>
      <c r="G1696" s="9"/>
      <c r="H1696" s="689" t="s">
        <v>30</v>
      </c>
      <c r="I1696" s="690"/>
      <c r="J1696" s="690"/>
      <c r="K1696" s="690"/>
      <c r="L1696" s="690"/>
      <c r="M1696" s="690"/>
      <c r="N1696" s="690"/>
      <c r="O1696" s="690"/>
      <c r="P1696" s="690"/>
      <c r="Q1696" s="690"/>
      <c r="R1696" s="690"/>
      <c r="S1696" s="691"/>
      <c r="T1696" s="43"/>
      <c r="U1696" s="544" t="s">
        <v>31</v>
      </c>
      <c r="V1696" s="545"/>
      <c r="W1696" s="545"/>
      <c r="X1696" s="545"/>
      <c r="Y1696" s="545"/>
      <c r="Z1696" s="545"/>
      <c r="AA1696" s="545"/>
      <c r="AB1696" s="545"/>
      <c r="AC1696" s="545"/>
      <c r="AD1696" s="545"/>
      <c r="AE1696" s="545"/>
      <c r="AF1696" s="546"/>
      <c r="AG1696" s="16"/>
    </row>
    <row r="1697" spans="4:34" x14ac:dyDescent="0.25">
      <c r="D1697" s="164"/>
      <c r="E1697" s="9"/>
      <c r="F1697" s="9"/>
      <c r="G1697" s="9"/>
      <c r="H1697" s="547"/>
      <c r="I1697" s="548"/>
      <c r="J1697" s="548"/>
      <c r="K1697" s="548"/>
      <c r="L1697" s="548"/>
      <c r="M1697" s="548"/>
      <c r="N1697" s="548"/>
      <c r="O1697" s="548"/>
      <c r="P1697" s="548"/>
      <c r="Q1697" s="548"/>
      <c r="R1697" s="548"/>
      <c r="S1697" s="549"/>
      <c r="T1697" s="9"/>
      <c r="U1697" s="795"/>
      <c r="V1697" s="796"/>
      <c r="W1697" s="796"/>
      <c r="X1697" s="796"/>
      <c r="Y1697" s="796"/>
      <c r="Z1697" s="796"/>
      <c r="AA1697" s="796"/>
      <c r="AB1697" s="796"/>
      <c r="AC1697" s="796"/>
      <c r="AD1697" s="796"/>
      <c r="AE1697" s="796"/>
      <c r="AF1697" s="797"/>
      <c r="AG1697" s="16"/>
    </row>
    <row r="1698" spans="4:34" x14ac:dyDescent="0.25">
      <c r="D1698" s="164"/>
      <c r="E1698" s="9"/>
      <c r="F1698" s="9"/>
      <c r="G1698" s="9"/>
      <c r="H1698" s="550"/>
      <c r="I1698" s="551"/>
      <c r="J1698" s="551"/>
      <c r="K1698" s="551"/>
      <c r="L1698" s="551"/>
      <c r="M1698" s="551"/>
      <c r="N1698" s="551"/>
      <c r="O1698" s="551"/>
      <c r="P1698" s="551"/>
      <c r="Q1698" s="551"/>
      <c r="R1698" s="551"/>
      <c r="S1698" s="552"/>
      <c r="T1698" s="9"/>
      <c r="U1698" s="798"/>
      <c r="V1698" s="799"/>
      <c r="W1698" s="799"/>
      <c r="X1698" s="799"/>
      <c r="Y1698" s="799"/>
      <c r="Z1698" s="799"/>
      <c r="AA1698" s="799"/>
      <c r="AB1698" s="799"/>
      <c r="AC1698" s="799"/>
      <c r="AD1698" s="799"/>
      <c r="AE1698" s="799"/>
      <c r="AF1698" s="800"/>
      <c r="AG1698" s="16"/>
    </row>
    <row r="1699" spans="4:34" ht="15.75" thickBot="1" x14ac:dyDescent="0.3">
      <c r="D1699" s="164"/>
      <c r="E1699" s="9"/>
      <c r="F1699" s="9"/>
      <c r="G1699" s="9"/>
      <c r="H1699" s="553"/>
      <c r="I1699" s="554"/>
      <c r="J1699" s="554"/>
      <c r="K1699" s="554"/>
      <c r="L1699" s="554"/>
      <c r="M1699" s="554"/>
      <c r="N1699" s="554"/>
      <c r="O1699" s="554"/>
      <c r="P1699" s="554"/>
      <c r="Q1699" s="554"/>
      <c r="R1699" s="554"/>
      <c r="S1699" s="555"/>
      <c r="T1699" s="9"/>
      <c r="U1699" s="801"/>
      <c r="V1699" s="802"/>
      <c r="W1699" s="802"/>
      <c r="X1699" s="802"/>
      <c r="Y1699" s="802"/>
      <c r="Z1699" s="802"/>
      <c r="AA1699" s="802"/>
      <c r="AB1699" s="802"/>
      <c r="AC1699" s="802"/>
      <c r="AD1699" s="802"/>
      <c r="AE1699" s="802"/>
      <c r="AF1699" s="803"/>
      <c r="AG1699" s="16"/>
    </row>
    <row r="1700" spans="4:34" ht="16.5" thickBot="1" x14ac:dyDescent="0.3">
      <c r="D1700" s="164"/>
      <c r="E1700" s="9"/>
      <c r="F1700" s="9"/>
      <c r="G1700" s="9"/>
      <c r="H1700" s="517" t="s">
        <v>32</v>
      </c>
      <c r="I1700" s="518"/>
      <c r="J1700" s="518"/>
      <c r="K1700" s="804">
        <v>44183</v>
      </c>
      <c r="L1700" s="805"/>
      <c r="M1700" s="805"/>
      <c r="N1700" s="805"/>
      <c r="O1700" s="805"/>
      <c r="P1700" s="805"/>
      <c r="Q1700" s="805"/>
      <c r="R1700" s="805"/>
      <c r="S1700" s="806"/>
      <c r="T1700" s="9"/>
      <c r="U1700" s="807" t="s">
        <v>32</v>
      </c>
      <c r="V1700" s="808"/>
      <c r="W1700" s="808"/>
      <c r="X1700" s="809"/>
      <c r="Y1700" s="810"/>
      <c r="Z1700" s="810"/>
      <c r="AA1700" s="810"/>
      <c r="AB1700" s="810"/>
      <c r="AC1700" s="810"/>
      <c r="AD1700" s="810"/>
      <c r="AE1700" s="810"/>
      <c r="AF1700" s="811"/>
      <c r="AG1700" s="16"/>
    </row>
    <row r="1701" spans="4:34" ht="15.75" customHeight="1" thickBot="1" x14ac:dyDescent="0.3">
      <c r="D1701" s="164"/>
      <c r="E1701" s="9"/>
      <c r="F1701" s="9"/>
      <c r="G1701" s="9"/>
      <c r="H1701" s="523" t="s">
        <v>33</v>
      </c>
      <c r="I1701" s="524"/>
      <c r="J1701" s="524"/>
      <c r="K1701" s="524"/>
      <c r="L1701" s="524"/>
      <c r="M1701" s="524"/>
      <c r="N1701" s="524"/>
      <c r="O1701" s="524"/>
      <c r="P1701" s="524"/>
      <c r="Q1701" s="524"/>
      <c r="R1701" s="524"/>
      <c r="S1701" s="525"/>
      <c r="T1701" s="22"/>
      <c r="U1701" s="523" t="s">
        <v>34</v>
      </c>
      <c r="V1701" s="524"/>
      <c r="W1701" s="524"/>
      <c r="X1701" s="524"/>
      <c r="Y1701" s="524"/>
      <c r="Z1701" s="524"/>
      <c r="AA1701" s="524"/>
      <c r="AB1701" s="524"/>
      <c r="AC1701" s="524"/>
      <c r="AD1701" s="524"/>
      <c r="AE1701" s="524"/>
      <c r="AF1701" s="525"/>
      <c r="AG1701" s="16"/>
    </row>
    <row r="1702" spans="4:34" ht="23.25" customHeight="1" x14ac:dyDescent="0.25">
      <c r="D1702" s="164"/>
      <c r="E1702" s="9"/>
      <c r="F1702" s="9"/>
      <c r="G1702" s="9"/>
      <c r="H1702" s="547"/>
      <c r="I1702" s="548"/>
      <c r="J1702" s="548"/>
      <c r="K1702" s="548"/>
      <c r="L1702" s="548"/>
      <c r="M1702" s="548"/>
      <c r="N1702" s="548"/>
      <c r="O1702" s="548"/>
      <c r="P1702" s="548"/>
      <c r="Q1702" s="548"/>
      <c r="R1702" s="548"/>
      <c r="S1702" s="549"/>
      <c r="T1702" s="149"/>
      <c r="U1702" s="547"/>
      <c r="V1702" s="548"/>
      <c r="W1702" s="548"/>
      <c r="X1702" s="548"/>
      <c r="Y1702" s="548"/>
      <c r="Z1702" s="548"/>
      <c r="AA1702" s="548"/>
      <c r="AB1702" s="548"/>
      <c r="AC1702" s="548"/>
      <c r="AD1702" s="548"/>
      <c r="AE1702" s="548"/>
      <c r="AF1702" s="549"/>
      <c r="AG1702" s="16"/>
    </row>
    <row r="1703" spans="4:34" x14ac:dyDescent="0.25">
      <c r="D1703" s="164"/>
      <c r="E1703" s="164"/>
      <c r="F1703" s="164"/>
      <c r="G1703" s="164"/>
      <c r="H1703" s="550"/>
      <c r="I1703" s="551"/>
      <c r="J1703" s="551"/>
      <c r="K1703" s="551"/>
      <c r="L1703" s="551"/>
      <c r="M1703" s="551"/>
      <c r="N1703" s="551"/>
      <c r="O1703" s="551"/>
      <c r="P1703" s="551"/>
      <c r="Q1703" s="551"/>
      <c r="R1703" s="551"/>
      <c r="S1703" s="552"/>
      <c r="T1703" s="149"/>
      <c r="U1703" s="550"/>
      <c r="V1703" s="551"/>
      <c r="W1703" s="551"/>
      <c r="X1703" s="551"/>
      <c r="Y1703" s="551"/>
      <c r="Z1703" s="551"/>
      <c r="AA1703" s="551"/>
      <c r="AB1703" s="551"/>
      <c r="AC1703" s="551"/>
      <c r="AD1703" s="551"/>
      <c r="AE1703" s="551"/>
      <c r="AF1703" s="552"/>
      <c r="AG1703" s="15"/>
    </row>
    <row r="1704" spans="4:34" ht="15.75" thickBot="1" x14ac:dyDescent="0.3">
      <c r="D1704" s="44"/>
      <c r="E1704" s="164"/>
      <c r="F1704" s="164"/>
      <c r="G1704" s="164"/>
      <c r="H1704" s="553"/>
      <c r="I1704" s="554"/>
      <c r="J1704" s="554"/>
      <c r="K1704" s="554"/>
      <c r="L1704" s="554"/>
      <c r="M1704" s="554"/>
      <c r="N1704" s="554"/>
      <c r="O1704" s="554"/>
      <c r="P1704" s="554"/>
      <c r="Q1704" s="554"/>
      <c r="R1704" s="554"/>
      <c r="S1704" s="555"/>
      <c r="T1704" s="149"/>
      <c r="U1704" s="553"/>
      <c r="V1704" s="554"/>
      <c r="W1704" s="554"/>
      <c r="X1704" s="554"/>
      <c r="Y1704" s="554"/>
      <c r="Z1704" s="554"/>
      <c r="AA1704" s="554"/>
      <c r="AB1704" s="554"/>
      <c r="AC1704" s="554"/>
      <c r="AD1704" s="554"/>
      <c r="AE1704" s="554"/>
      <c r="AF1704" s="555"/>
      <c r="AG1704" s="15"/>
    </row>
    <row r="1705" spans="4:34" ht="15.75" thickBot="1" x14ac:dyDescent="0.3">
      <c r="D1705" s="155"/>
      <c r="E1705" s="164"/>
      <c r="F1705" s="164"/>
      <c r="G1705" s="164"/>
      <c r="H1705" s="517" t="s">
        <v>32</v>
      </c>
      <c r="I1705" s="518"/>
      <c r="J1705" s="576"/>
      <c r="K1705" s="27"/>
      <c r="L1705" s="28"/>
      <c r="M1705" s="28"/>
      <c r="N1705" s="28"/>
      <c r="O1705" s="28"/>
      <c r="P1705" s="28"/>
      <c r="Q1705" s="28"/>
      <c r="R1705" s="28"/>
      <c r="S1705" s="45"/>
      <c r="T1705" s="149"/>
      <c r="U1705" s="517" t="s">
        <v>32</v>
      </c>
      <c r="V1705" s="518"/>
      <c r="W1705" s="576"/>
      <c r="X1705" s="27"/>
      <c r="Y1705" s="28"/>
      <c r="Z1705" s="28"/>
      <c r="AA1705" s="28"/>
      <c r="AB1705" s="28"/>
      <c r="AC1705" s="28"/>
      <c r="AD1705" s="28"/>
      <c r="AE1705" s="28"/>
      <c r="AF1705" s="45"/>
      <c r="AG1705" s="15"/>
    </row>
    <row r="1706" spans="4:34" ht="15.75" x14ac:dyDescent="0.25">
      <c r="D1706" s="164"/>
      <c r="E1706" s="9"/>
      <c r="F1706" s="9"/>
      <c r="G1706" s="9"/>
      <c r="H1706" s="9"/>
      <c r="I1706" s="799"/>
      <c r="J1706" s="799"/>
      <c r="K1706" s="799"/>
      <c r="L1706" s="799"/>
      <c r="M1706" s="799"/>
      <c r="N1706" s="799"/>
      <c r="O1706" s="799"/>
      <c r="P1706" s="799"/>
      <c r="Q1706" s="799"/>
      <c r="R1706" s="799"/>
      <c r="S1706" s="799"/>
      <c r="T1706" s="799"/>
      <c r="U1706" s="799"/>
      <c r="V1706" s="799"/>
      <c r="W1706" s="799"/>
      <c r="X1706" s="799"/>
      <c r="Y1706" s="819"/>
      <c r="Z1706" s="819"/>
      <c r="AA1706" s="819"/>
      <c r="AB1706" s="819"/>
      <c r="AC1706" s="819"/>
      <c r="AD1706" s="819"/>
      <c r="AE1706" s="819"/>
      <c r="AF1706" s="16"/>
      <c r="AG1706" s="16"/>
      <c r="AH1706" s="17"/>
    </row>
    <row r="1707" spans="4:34" x14ac:dyDescent="0.25">
      <c r="D1707" s="820" t="s">
        <v>36</v>
      </c>
      <c r="E1707" s="820"/>
      <c r="F1707" s="820"/>
      <c r="G1707" s="820"/>
      <c r="H1707" s="820"/>
      <c r="I1707" s="820"/>
      <c r="J1707" s="820"/>
      <c r="K1707" s="820"/>
      <c r="L1707" s="820"/>
      <c r="M1707" s="820"/>
      <c r="N1707" s="44"/>
      <c r="O1707" s="44"/>
      <c r="P1707" s="44"/>
      <c r="Q1707" s="17"/>
      <c r="R1707" s="17"/>
      <c r="S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  <c r="AE1707" s="17"/>
      <c r="AF1707" s="17"/>
      <c r="AG1707" s="17"/>
      <c r="AH1707" s="68"/>
    </row>
    <row r="1708" spans="4:34" ht="15" customHeight="1" x14ac:dyDescent="0.25">
      <c r="D1708" s="620" t="s">
        <v>0</v>
      </c>
      <c r="E1708" s="620"/>
      <c r="F1708" s="620"/>
      <c r="G1708" s="620"/>
      <c r="H1708" s="620"/>
      <c r="I1708" s="620"/>
      <c r="J1708" s="620"/>
      <c r="K1708" s="620"/>
      <c r="L1708" s="620"/>
      <c r="M1708" s="620"/>
      <c r="N1708" s="29"/>
      <c r="O1708" s="10"/>
      <c r="P1708" s="156"/>
      <c r="Q1708" s="156"/>
      <c r="R1708" s="156"/>
      <c r="S1708" s="156"/>
      <c r="T1708" s="156"/>
      <c r="U1708" s="156"/>
      <c r="V1708" s="156"/>
      <c r="W1708" s="9"/>
      <c r="X1708" s="9"/>
      <c r="Y1708" s="164"/>
      <c r="Z1708" s="9"/>
      <c r="AA1708" s="9"/>
      <c r="AB1708" s="9"/>
      <c r="AC1708" s="9"/>
      <c r="AD1708" s="9"/>
      <c r="AE1708" s="9"/>
      <c r="AF1708" s="9"/>
      <c r="AH1708" s="17"/>
    </row>
    <row r="1709" spans="4:34" ht="32.25" customHeight="1" x14ac:dyDescent="0.25">
      <c r="D1709" s="620" t="s">
        <v>1</v>
      </c>
      <c r="E1709" s="620"/>
      <c r="F1709" s="620"/>
      <c r="G1709" s="620"/>
      <c r="H1709" s="620"/>
      <c r="I1709" s="620"/>
      <c r="J1709" s="620"/>
      <c r="K1709" s="620"/>
      <c r="L1709" s="620"/>
      <c r="M1709" s="620"/>
      <c r="N1709" s="29"/>
      <c r="O1709" s="10"/>
      <c r="P1709" s="11"/>
      <c r="Q1709" s="11"/>
      <c r="R1709" s="164"/>
      <c r="S1709" s="149"/>
      <c r="T1709" s="149"/>
      <c r="U1709" s="149"/>
      <c r="V1709" s="583" t="s">
        <v>2</v>
      </c>
      <c r="W1709" s="583"/>
      <c r="X1709" s="583"/>
      <c r="Y1709" s="12" t="s">
        <v>37</v>
      </c>
      <c r="Z1709" s="161" t="s">
        <v>46</v>
      </c>
      <c r="AA1709" s="621" t="s">
        <v>158</v>
      </c>
      <c r="AB1709" s="621"/>
      <c r="AC1709" s="621"/>
      <c r="AD1709" s="161" t="s">
        <v>3</v>
      </c>
      <c r="AE1709" s="622" t="s">
        <v>82</v>
      </c>
      <c r="AF1709" s="622"/>
      <c r="AH1709" s="17"/>
    </row>
    <row r="1710" spans="4:34" x14ac:dyDescent="0.25">
      <c r="D1710" s="620" t="s">
        <v>4</v>
      </c>
      <c r="E1710" s="620"/>
      <c r="F1710" s="620"/>
      <c r="G1710" s="620"/>
      <c r="H1710" s="620"/>
      <c r="I1710" s="620"/>
      <c r="J1710" s="620"/>
      <c r="K1710" s="620"/>
      <c r="L1710" s="620"/>
      <c r="M1710" s="620"/>
      <c r="N1710" s="29"/>
      <c r="O1710" s="10"/>
      <c r="P1710" s="156"/>
      <c r="Q1710" s="161"/>
      <c r="R1710" s="161"/>
      <c r="S1710" s="161"/>
      <c r="T1710" s="161"/>
      <c r="U1710" s="161"/>
      <c r="V1710" s="161"/>
      <c r="W1710" s="161"/>
      <c r="X1710" s="161"/>
      <c r="Y1710" s="149"/>
      <c r="Z1710" s="161"/>
      <c r="AA1710" s="9"/>
      <c r="AB1710" s="9"/>
      <c r="AC1710" s="9"/>
      <c r="AD1710" s="9"/>
      <c r="AE1710" s="9"/>
      <c r="AF1710" s="9"/>
      <c r="AH1710" s="17"/>
    </row>
    <row r="1711" spans="4:34" ht="15.75" x14ac:dyDescent="0.25">
      <c r="D1711" s="623" t="s">
        <v>5</v>
      </c>
      <c r="E1711" s="623"/>
      <c r="F1711" s="623"/>
      <c r="G1711" s="623"/>
      <c r="H1711" s="623"/>
      <c r="I1711" s="623"/>
      <c r="J1711" s="623"/>
      <c r="K1711" s="623"/>
      <c r="L1711" s="623"/>
      <c r="M1711" s="623"/>
      <c r="N1711" s="623"/>
      <c r="O1711" s="10"/>
      <c r="P1711" s="156"/>
      <c r="Q1711" s="156"/>
      <c r="R1711" s="156"/>
      <c r="S1711" s="156"/>
      <c r="T1711" s="156"/>
      <c r="U1711" s="156"/>
      <c r="V1711" s="156"/>
      <c r="W1711" s="9"/>
      <c r="X1711" s="9"/>
      <c r="Y1711" s="164"/>
      <c r="Z1711" s="9"/>
      <c r="AA1711" s="9"/>
      <c r="AB1711" s="9"/>
      <c r="AC1711" s="9"/>
      <c r="AD1711" s="9"/>
      <c r="AE1711" s="9"/>
      <c r="AF1711" s="9"/>
      <c r="AH1711" s="17"/>
    </row>
    <row r="1712" spans="4:34" ht="18" x14ac:dyDescent="0.25">
      <c r="D1712" s="633"/>
      <c r="E1712" s="633"/>
      <c r="F1712" s="633"/>
      <c r="G1712" s="633"/>
      <c r="H1712" s="633"/>
      <c r="I1712" s="633"/>
      <c r="J1712" s="633"/>
      <c r="K1712" s="633"/>
      <c r="L1712" s="633"/>
      <c r="M1712" s="633"/>
      <c r="N1712" s="633"/>
      <c r="O1712" s="624" t="s">
        <v>6</v>
      </c>
      <c r="P1712" s="624"/>
      <c r="Q1712" s="624"/>
      <c r="R1712" s="624"/>
      <c r="S1712" s="624"/>
      <c r="T1712" s="624"/>
      <c r="U1712" s="624"/>
      <c r="V1712" s="624"/>
      <c r="W1712" s="624"/>
      <c r="X1712" s="624"/>
      <c r="Y1712" s="625" t="s">
        <v>237</v>
      </c>
      <c r="Z1712" s="625"/>
      <c r="AA1712" s="625"/>
      <c r="AB1712" s="13"/>
      <c r="AC1712" s="13"/>
      <c r="AD1712" s="13"/>
      <c r="AE1712" s="13"/>
      <c r="AF1712" s="13"/>
      <c r="AH1712" s="17"/>
    </row>
    <row r="1713" spans="4:34" ht="15" customHeight="1" x14ac:dyDescent="0.25">
      <c r="D1713" s="612"/>
      <c r="E1713" s="612"/>
      <c r="F1713" s="612"/>
      <c r="G1713" s="612"/>
      <c r="H1713" s="612"/>
      <c r="I1713" s="612"/>
      <c r="J1713" s="612"/>
      <c r="K1713" s="612"/>
      <c r="L1713" s="612"/>
      <c r="M1713" s="612"/>
      <c r="N1713" s="612"/>
      <c r="O1713" s="14"/>
      <c r="P1713" s="14"/>
      <c r="Q1713" s="149"/>
      <c r="R1713" s="149"/>
      <c r="S1713" s="159"/>
      <c r="T1713" s="11"/>
      <c r="U1713" s="11"/>
      <c r="V1713" s="9"/>
      <c r="W1713" s="9"/>
      <c r="X1713" s="9"/>
      <c r="Y1713" s="164"/>
      <c r="Z1713" s="9"/>
      <c r="AA1713" s="9"/>
      <c r="AB1713" s="9"/>
      <c r="AC1713" s="9"/>
      <c r="AD1713" s="9"/>
      <c r="AE1713" s="9"/>
      <c r="AF1713" s="9"/>
      <c r="AH1713" s="17"/>
    </row>
    <row r="1714" spans="4:34" ht="40.5" customHeight="1" x14ac:dyDescent="0.25">
      <c r="D1714" s="14"/>
      <c r="E1714" s="14"/>
      <c r="F1714" s="14"/>
      <c r="G1714" s="14"/>
      <c r="H1714" s="14"/>
      <c r="I1714" s="14"/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23"/>
      <c r="U1714" s="23"/>
      <c r="V1714" s="613" t="s">
        <v>7</v>
      </c>
      <c r="W1714" s="613"/>
      <c r="X1714" s="613"/>
      <c r="Y1714" s="613"/>
      <c r="Z1714" s="613"/>
      <c r="AA1714" s="614">
        <f>+X1743</f>
        <v>306636476.13</v>
      </c>
      <c r="AB1714" s="614"/>
      <c r="AC1714" s="614"/>
      <c r="AD1714" s="614"/>
      <c r="AE1714" s="614"/>
      <c r="AF1714" s="614"/>
      <c r="AH1714" s="17"/>
    </row>
    <row r="1715" spans="4:34" x14ac:dyDescent="0.25">
      <c r="D1715" s="615" t="s">
        <v>8</v>
      </c>
      <c r="E1715" s="615"/>
      <c r="F1715" s="615"/>
      <c r="G1715" s="615"/>
      <c r="H1715" s="615"/>
      <c r="I1715" s="616" t="s">
        <v>9</v>
      </c>
      <c r="J1715" s="616"/>
      <c r="K1715" s="616"/>
      <c r="L1715" s="616"/>
      <c r="M1715" s="616"/>
      <c r="N1715" s="616"/>
      <c r="O1715" s="616"/>
      <c r="P1715" s="616"/>
      <c r="Q1715" s="616"/>
      <c r="R1715" s="161"/>
      <c r="S1715" s="161"/>
      <c r="T1715" s="161"/>
      <c r="U1715" s="161"/>
      <c r="V1715" s="9"/>
      <c r="W1715" s="9"/>
      <c r="X1715" s="9"/>
      <c r="Y1715" s="164"/>
      <c r="Z1715" s="164"/>
      <c r="AA1715" s="164"/>
      <c r="AB1715" s="9"/>
      <c r="AC1715" s="9"/>
      <c r="AD1715" s="9"/>
      <c r="AE1715" s="9"/>
      <c r="AF1715" s="9"/>
      <c r="AH1715" s="17"/>
    </row>
    <row r="1716" spans="4:34" ht="18" x14ac:dyDescent="0.25">
      <c r="D1716" s="617" t="s">
        <v>10</v>
      </c>
      <c r="E1716" s="617"/>
      <c r="F1716" s="617"/>
      <c r="G1716" s="617"/>
      <c r="H1716" s="617"/>
      <c r="I1716" s="617"/>
      <c r="J1716" s="617"/>
      <c r="K1716" s="662" t="s">
        <v>238</v>
      </c>
      <c r="L1716" s="662"/>
      <c r="M1716" s="662"/>
      <c r="N1716" s="662"/>
      <c r="O1716" s="662"/>
      <c r="P1716" s="662"/>
      <c r="Q1716" s="662"/>
      <c r="R1716" s="662"/>
      <c r="S1716" s="662"/>
      <c r="T1716" s="662"/>
      <c r="U1716" s="662"/>
      <c r="V1716" s="662"/>
      <c r="W1716" s="662"/>
      <c r="X1716" s="662"/>
      <c r="Y1716" s="551" t="s">
        <v>11</v>
      </c>
      <c r="Z1716" s="551"/>
      <c r="AA1716" s="551"/>
      <c r="AB1716" s="551"/>
      <c r="AC1716" s="619">
        <v>10403440</v>
      </c>
      <c r="AD1716" s="619"/>
      <c r="AE1716" s="619"/>
      <c r="AF1716" s="619"/>
      <c r="AH1716" s="17"/>
    </row>
    <row r="1717" spans="4:34" x14ac:dyDescent="0.25">
      <c r="D1717" s="157"/>
      <c r="E1717" s="617" t="s">
        <v>12</v>
      </c>
      <c r="F1717" s="617"/>
      <c r="G1717" s="617"/>
      <c r="H1717" s="617"/>
      <c r="I1717" s="617"/>
      <c r="J1717" s="149"/>
      <c r="K1717" s="149"/>
      <c r="L1717" s="149"/>
      <c r="M1717" s="149"/>
      <c r="N1717" s="149"/>
      <c r="O1717" s="149"/>
      <c r="P1717" s="149"/>
      <c r="Q1717" s="149"/>
      <c r="R1717" s="149"/>
      <c r="S1717" s="149"/>
      <c r="T1717" s="149"/>
      <c r="U1717" s="149"/>
      <c r="V1717" s="149"/>
      <c r="W1717" s="149"/>
      <c r="X1717" s="149"/>
      <c r="Y1717" s="149"/>
      <c r="Z1717" s="149"/>
      <c r="AA1717" s="149"/>
      <c r="AB1717" s="149"/>
      <c r="AC1717" s="158"/>
      <c r="AD1717" s="158"/>
      <c r="AE1717" s="158"/>
      <c r="AF1717" s="158"/>
      <c r="AH1717" s="17"/>
    </row>
    <row r="1718" spans="4:34" ht="29.25" customHeight="1" x14ac:dyDescent="0.25">
      <c r="D1718" s="583" t="s">
        <v>13</v>
      </c>
      <c r="E1718" s="583"/>
      <c r="F1718" s="583"/>
      <c r="G1718" s="583"/>
      <c r="H1718" s="583"/>
      <c r="I1718" s="824" t="s">
        <v>240</v>
      </c>
      <c r="J1718" s="824"/>
      <c r="K1718" s="824"/>
      <c r="L1718" s="824"/>
      <c r="M1718" s="824"/>
      <c r="N1718" s="824"/>
      <c r="O1718" s="824"/>
      <c r="P1718" s="824"/>
      <c r="Q1718" s="824"/>
      <c r="R1718" s="824"/>
      <c r="S1718" s="824"/>
      <c r="T1718" s="824"/>
      <c r="U1718" s="824"/>
      <c r="V1718" s="824"/>
      <c r="W1718" s="824"/>
      <c r="X1718" s="824"/>
      <c r="Y1718" s="824"/>
      <c r="Z1718" s="824"/>
      <c r="AA1718" s="824"/>
      <c r="AB1718" s="824"/>
      <c r="AC1718" s="824"/>
      <c r="AD1718" s="824"/>
      <c r="AE1718" s="824"/>
      <c r="AF1718" s="824"/>
      <c r="AG1718" s="824"/>
      <c r="AH1718" s="17"/>
    </row>
    <row r="1719" spans="4:34" x14ac:dyDescent="0.25">
      <c r="D1719" s="551" t="s">
        <v>14</v>
      </c>
      <c r="E1719" s="551"/>
      <c r="F1719" s="551"/>
      <c r="G1719" s="551"/>
      <c r="H1719" s="551"/>
      <c r="I1719" s="825" t="s">
        <v>239</v>
      </c>
      <c r="J1719" s="825"/>
      <c r="K1719" s="825"/>
      <c r="L1719" s="825"/>
      <c r="M1719" s="825"/>
      <c r="N1719" s="825"/>
      <c r="O1719" s="825"/>
      <c r="P1719" s="825"/>
      <c r="Q1719" s="825"/>
      <c r="R1719" s="825"/>
      <c r="S1719" s="825"/>
      <c r="T1719" s="825"/>
      <c r="U1719" s="825"/>
      <c r="V1719" s="825"/>
      <c r="W1719" s="825"/>
      <c r="X1719" s="825"/>
      <c r="Y1719" s="825"/>
      <c r="Z1719" s="825"/>
      <c r="AA1719" s="825"/>
      <c r="AB1719" s="825"/>
      <c r="AC1719" s="825"/>
      <c r="AD1719" s="825"/>
      <c r="AE1719" s="825"/>
      <c r="AF1719" s="825"/>
      <c r="AH1719" s="17"/>
    </row>
    <row r="1720" spans="4:34" x14ac:dyDescent="0.25">
      <c r="D1720" s="157"/>
      <c r="E1720" s="149"/>
      <c r="F1720" s="149"/>
      <c r="G1720" s="149"/>
      <c r="H1720" s="149"/>
      <c r="I1720" s="825"/>
      <c r="J1720" s="825"/>
      <c r="K1720" s="825"/>
      <c r="L1720" s="825"/>
      <c r="M1720" s="825"/>
      <c r="N1720" s="825"/>
      <c r="O1720" s="825"/>
      <c r="P1720" s="825"/>
      <c r="Q1720" s="825"/>
      <c r="R1720" s="825"/>
      <c r="S1720" s="825"/>
      <c r="T1720" s="825"/>
      <c r="U1720" s="825"/>
      <c r="V1720" s="825"/>
      <c r="W1720" s="825"/>
      <c r="X1720" s="825"/>
      <c r="Y1720" s="825"/>
      <c r="Z1720" s="825"/>
      <c r="AA1720" s="825"/>
      <c r="AB1720" s="825"/>
      <c r="AC1720" s="825"/>
      <c r="AD1720" s="825"/>
      <c r="AE1720" s="825"/>
      <c r="AF1720" s="825"/>
      <c r="AH1720" s="17"/>
    </row>
    <row r="1721" spans="4:34" ht="15.75" x14ac:dyDescent="0.25">
      <c r="D1721" s="156"/>
      <c r="E1721" s="156"/>
      <c r="F1721" s="156"/>
      <c r="G1721" s="156"/>
      <c r="H1721" s="156"/>
      <c r="I1721" s="156"/>
      <c r="J1721" s="156"/>
      <c r="K1721" s="156"/>
      <c r="L1721" s="574"/>
      <c r="M1721" s="574"/>
      <c r="N1721" s="574"/>
      <c r="O1721" s="574"/>
      <c r="P1721" s="574"/>
      <c r="Q1721" s="574"/>
      <c r="R1721" s="574"/>
      <c r="S1721" s="574"/>
      <c r="T1721" s="574"/>
      <c r="U1721" s="574"/>
      <c r="V1721" s="574"/>
      <c r="W1721" s="574"/>
      <c r="X1721" s="574"/>
      <c r="Y1721" s="574"/>
      <c r="Z1721" s="160"/>
      <c r="AA1721" s="575"/>
      <c r="AB1721" s="575"/>
      <c r="AC1721" s="575"/>
      <c r="AD1721" s="575"/>
      <c r="AE1721" s="575"/>
      <c r="AF1721" s="575"/>
      <c r="AH1721" s="17"/>
    </row>
    <row r="1722" spans="4:34" ht="15.75" x14ac:dyDescent="0.25">
      <c r="D1722" s="586" t="s">
        <v>15</v>
      </c>
      <c r="E1722" s="586"/>
      <c r="F1722" s="586"/>
      <c r="G1722" s="586"/>
      <c r="H1722" s="586"/>
      <c r="I1722" s="586"/>
      <c r="J1722" s="586"/>
      <c r="K1722" s="586"/>
      <c r="L1722" s="586"/>
      <c r="M1722" s="586"/>
      <c r="N1722" s="586"/>
      <c r="O1722" s="586"/>
      <c r="P1722" s="586"/>
      <c r="Q1722" s="586"/>
      <c r="R1722" s="586"/>
      <c r="S1722" s="586"/>
      <c r="T1722" s="586"/>
      <c r="U1722" s="586"/>
      <c r="V1722" s="586"/>
      <c r="W1722" s="586"/>
      <c r="X1722" s="586"/>
      <c r="Y1722" s="586"/>
      <c r="Z1722" s="586"/>
      <c r="AA1722" s="586"/>
      <c r="AB1722" s="586"/>
      <c r="AC1722" s="586"/>
      <c r="AD1722" s="586"/>
      <c r="AE1722" s="586"/>
      <c r="AF1722" s="586"/>
      <c r="AH1722" s="17"/>
    </row>
    <row r="1723" spans="4:34" x14ac:dyDescent="0.25">
      <c r="D1723" s="9"/>
      <c r="E1723" s="587" t="s">
        <v>50</v>
      </c>
      <c r="F1723" s="587"/>
      <c r="G1723" s="587"/>
      <c r="H1723" s="588" t="s">
        <v>51</v>
      </c>
      <c r="I1723" s="588"/>
      <c r="J1723" s="588"/>
      <c r="K1723" s="587" t="s">
        <v>52</v>
      </c>
      <c r="L1723" s="587"/>
      <c r="M1723" s="587"/>
      <c r="N1723" s="587" t="s">
        <v>53</v>
      </c>
      <c r="O1723" s="587"/>
      <c r="P1723" s="587"/>
      <c r="Q1723" s="589"/>
      <c r="R1723" s="589"/>
      <c r="S1723" s="589"/>
      <c r="T1723" s="589"/>
      <c r="U1723" s="161"/>
      <c r="V1723" s="590"/>
      <c r="W1723" s="590"/>
      <c r="X1723" s="590"/>
      <c r="Y1723" s="149"/>
      <c r="Z1723" s="149"/>
      <c r="AA1723" s="591" t="s">
        <v>17</v>
      </c>
      <c r="AB1723" s="591"/>
      <c r="AC1723" s="591"/>
      <c r="AD1723" s="591"/>
      <c r="AE1723" s="591"/>
      <c r="AF1723" s="591"/>
      <c r="AH1723" s="17"/>
    </row>
    <row r="1724" spans="4:34" x14ac:dyDescent="0.25">
      <c r="D1724" s="164"/>
      <c r="E1724" s="629"/>
      <c r="F1724" s="630"/>
      <c r="G1724" s="631"/>
      <c r="H1724" s="629"/>
      <c r="I1724" s="630"/>
      <c r="J1724" s="631"/>
      <c r="K1724" s="629"/>
      <c r="L1724" s="630"/>
      <c r="M1724" s="631"/>
      <c r="N1724" s="629"/>
      <c r="O1724" s="630"/>
      <c r="P1724" s="631"/>
      <c r="Q1724" s="592"/>
      <c r="R1724" s="593"/>
      <c r="S1724" s="593"/>
      <c r="T1724" s="594"/>
      <c r="U1724" s="100"/>
      <c r="V1724" s="595"/>
      <c r="W1724" s="596"/>
      <c r="X1724" s="597"/>
      <c r="Y1724" s="163"/>
      <c r="Z1724" s="15"/>
      <c r="AA1724" s="592">
        <f>E1724+H1724+K1724+N1724</f>
        <v>0</v>
      </c>
      <c r="AB1724" s="593"/>
      <c r="AC1724" s="593"/>
      <c r="AD1724" s="593"/>
      <c r="AE1724" s="593"/>
      <c r="AF1724" s="594"/>
      <c r="AH1724" s="17"/>
    </row>
    <row r="1725" spans="4:34" x14ac:dyDescent="0.25">
      <c r="D1725" s="159"/>
      <c r="E1725" s="159"/>
      <c r="F1725" s="159"/>
      <c r="G1725" s="159"/>
      <c r="H1725" s="159"/>
      <c r="I1725" s="159"/>
      <c r="J1725" s="159"/>
      <c r="K1725" s="159"/>
      <c r="L1725" s="159"/>
      <c r="M1725" s="159"/>
      <c r="N1725" s="159"/>
      <c r="O1725" s="159"/>
      <c r="P1725" s="159"/>
      <c r="Q1725" s="821"/>
      <c r="R1725" s="821"/>
      <c r="S1725" s="821"/>
      <c r="T1725" s="821"/>
      <c r="U1725" s="821"/>
      <c r="V1725" s="821"/>
      <c r="W1725" s="821"/>
      <c r="X1725" s="821"/>
      <c r="Y1725" s="821"/>
      <c r="Z1725" s="822"/>
      <c r="AA1725" s="592"/>
      <c r="AB1725" s="593"/>
      <c r="AC1725" s="593"/>
      <c r="AD1725" s="593"/>
      <c r="AE1725" s="593"/>
      <c r="AF1725" s="594"/>
      <c r="AH1725" s="17"/>
    </row>
    <row r="1726" spans="4:34" ht="15.75" x14ac:dyDescent="0.25">
      <c r="D1726" s="159"/>
      <c r="E1726" s="159"/>
      <c r="F1726" s="159"/>
      <c r="G1726" s="159"/>
      <c r="H1726" s="159"/>
      <c r="I1726" s="159"/>
      <c r="J1726" s="159"/>
      <c r="K1726" s="159"/>
      <c r="L1726" s="159"/>
      <c r="M1726" s="159"/>
      <c r="N1726" s="159"/>
      <c r="O1726" s="159"/>
      <c r="P1726" s="159"/>
      <c r="Q1726" s="159"/>
      <c r="R1726" s="159"/>
      <c r="S1726" s="159"/>
      <c r="T1726" s="159"/>
      <c r="U1726" s="598" t="s">
        <v>18</v>
      </c>
      <c r="V1726" s="598"/>
      <c r="W1726" s="598"/>
      <c r="X1726" s="598"/>
      <c r="Y1726" s="598"/>
      <c r="Z1726" s="599"/>
      <c r="AA1726" s="600">
        <f>+X1743-AA1724</f>
        <v>306636476.13</v>
      </c>
      <c r="AB1726" s="601"/>
      <c r="AC1726" s="601"/>
      <c r="AD1726" s="601"/>
      <c r="AE1726" s="601"/>
      <c r="AF1726" s="602"/>
      <c r="AH1726" s="17"/>
    </row>
    <row r="1727" spans="4:34" x14ac:dyDescent="0.25">
      <c r="D1727" s="9"/>
      <c r="E1727" s="9"/>
      <c r="F1727" s="9"/>
      <c r="G1727" s="9"/>
      <c r="H1727" s="603" t="s">
        <v>19</v>
      </c>
      <c r="I1727" s="603"/>
      <c r="J1727" s="603"/>
      <c r="K1727" s="603"/>
      <c r="L1727" s="603"/>
      <c r="M1727" s="603"/>
      <c r="N1727" s="603"/>
      <c r="O1727" s="603"/>
      <c r="P1727" s="603"/>
      <c r="Q1727" s="603"/>
      <c r="R1727" s="603"/>
      <c r="S1727" s="603"/>
      <c r="T1727" s="603"/>
      <c r="U1727" s="603"/>
      <c r="V1727" s="603"/>
      <c r="W1727" s="603"/>
      <c r="X1727" s="604"/>
      <c r="Y1727" s="604"/>
      <c r="Z1727" s="604"/>
      <c r="AA1727" s="604"/>
      <c r="AB1727" s="604"/>
      <c r="AC1727" s="604"/>
      <c r="AD1727" s="604"/>
      <c r="AE1727" s="9"/>
      <c r="AF1727" s="9"/>
      <c r="AH1727" s="17"/>
    </row>
    <row r="1728" spans="4:34" x14ac:dyDescent="0.25">
      <c r="D1728" s="9"/>
      <c r="E1728" s="9"/>
      <c r="F1728" s="9"/>
      <c r="G1728" s="9"/>
      <c r="H1728" s="605" t="s">
        <v>20</v>
      </c>
      <c r="I1728" s="606"/>
      <c r="J1728" s="605" t="s">
        <v>21</v>
      </c>
      <c r="K1728" s="606"/>
      <c r="L1728" s="605" t="s">
        <v>22</v>
      </c>
      <c r="M1728" s="606"/>
      <c r="N1728" s="605" t="s">
        <v>23</v>
      </c>
      <c r="O1728" s="606"/>
      <c r="P1728" s="605" t="s">
        <v>24</v>
      </c>
      <c r="Q1728" s="606"/>
      <c r="R1728" s="605" t="s">
        <v>25</v>
      </c>
      <c r="S1728" s="606"/>
      <c r="T1728" s="607" t="s">
        <v>26</v>
      </c>
      <c r="U1728" s="608"/>
      <c r="V1728" s="607"/>
      <c r="W1728" s="608"/>
      <c r="X1728" s="609" t="s">
        <v>27</v>
      </c>
      <c r="Y1728" s="610"/>
      <c r="Z1728" s="610"/>
      <c r="AA1728" s="610"/>
      <c r="AB1728" s="610"/>
      <c r="AC1728" s="610"/>
      <c r="AD1728" s="611"/>
      <c r="AE1728" s="16"/>
      <c r="AF1728" s="16"/>
      <c r="AH1728" s="17"/>
    </row>
    <row r="1729" spans="4:34" ht="15.75" x14ac:dyDescent="0.25">
      <c r="D1729" s="69"/>
      <c r="E1729" s="69"/>
      <c r="F1729" s="69"/>
      <c r="G1729" s="70"/>
      <c r="H1729" s="562"/>
      <c r="I1729" s="563"/>
      <c r="J1729" s="562"/>
      <c r="K1729" s="563"/>
      <c r="L1729" s="562"/>
      <c r="M1729" s="563"/>
      <c r="N1729" s="562" t="s">
        <v>61</v>
      </c>
      <c r="O1729" s="563"/>
      <c r="P1729" s="562" t="s">
        <v>43</v>
      </c>
      <c r="Q1729" s="563"/>
      <c r="R1729" s="562" t="s">
        <v>35</v>
      </c>
      <c r="S1729" s="563"/>
      <c r="T1729" s="562" t="s">
        <v>28</v>
      </c>
      <c r="U1729" s="563"/>
      <c r="V1729" s="562"/>
      <c r="W1729" s="563"/>
      <c r="X1729" s="580">
        <v>306636476.13</v>
      </c>
      <c r="Y1729" s="581"/>
      <c r="Z1729" s="581"/>
      <c r="AA1729" s="581"/>
      <c r="AB1729" s="581"/>
      <c r="AC1729" s="581"/>
      <c r="AD1729" s="582"/>
      <c r="AE1729" s="16"/>
      <c r="AF1729" s="36"/>
      <c r="AG1729" s="36"/>
      <c r="AH1729" s="36"/>
    </row>
    <row r="1730" spans="4:34" ht="15.75" x14ac:dyDescent="0.25">
      <c r="D1730" s="69"/>
      <c r="E1730" s="69"/>
      <c r="F1730" s="69"/>
      <c r="G1730" s="70"/>
      <c r="H1730" s="562"/>
      <c r="I1730" s="563"/>
      <c r="J1730" s="562"/>
      <c r="K1730" s="563"/>
      <c r="L1730" s="562"/>
      <c r="M1730" s="563"/>
      <c r="N1730" s="562"/>
      <c r="O1730" s="563"/>
      <c r="P1730" s="562"/>
      <c r="Q1730" s="563"/>
      <c r="R1730" s="562"/>
      <c r="S1730" s="563"/>
      <c r="T1730" s="562"/>
      <c r="U1730" s="563"/>
      <c r="V1730" s="562"/>
      <c r="W1730" s="563"/>
      <c r="X1730" s="580"/>
      <c r="Y1730" s="581"/>
      <c r="Z1730" s="581"/>
      <c r="AA1730" s="581"/>
      <c r="AB1730" s="581"/>
      <c r="AC1730" s="581"/>
      <c r="AD1730" s="582"/>
      <c r="AE1730" s="16"/>
      <c r="AF1730" s="36"/>
      <c r="AG1730" s="36"/>
      <c r="AH1730" s="36"/>
    </row>
    <row r="1731" spans="4:34" ht="15.75" x14ac:dyDescent="0.25">
      <c r="D1731" s="69"/>
      <c r="E1731" s="69"/>
      <c r="F1731" s="69"/>
      <c r="G1731" s="70"/>
      <c r="H1731" s="562"/>
      <c r="I1731" s="563"/>
      <c r="J1731" s="562"/>
      <c r="K1731" s="563"/>
      <c r="L1731" s="562"/>
      <c r="M1731" s="563"/>
      <c r="N1731" s="562"/>
      <c r="O1731" s="563"/>
      <c r="P1731" s="562"/>
      <c r="Q1731" s="563"/>
      <c r="R1731" s="562"/>
      <c r="S1731" s="563"/>
      <c r="T1731" s="562"/>
      <c r="U1731" s="563"/>
      <c r="V1731" s="562"/>
      <c r="W1731" s="563"/>
      <c r="X1731" s="580"/>
      <c r="Y1731" s="581"/>
      <c r="Z1731" s="581"/>
      <c r="AA1731" s="581"/>
      <c r="AB1731" s="581"/>
      <c r="AC1731" s="581"/>
      <c r="AD1731" s="582"/>
      <c r="AE1731" s="16"/>
      <c r="AF1731" s="16"/>
      <c r="AG1731" s="71"/>
      <c r="AH1731" s="68"/>
    </row>
    <row r="1732" spans="4:34" ht="15.75" x14ac:dyDescent="0.25">
      <c r="D1732" s="69"/>
      <c r="E1732" s="69"/>
      <c r="F1732" s="69"/>
      <c r="G1732" s="70"/>
      <c r="H1732" s="562"/>
      <c r="I1732" s="563"/>
      <c r="J1732" s="562"/>
      <c r="K1732" s="563"/>
      <c r="L1732" s="562"/>
      <c r="M1732" s="563"/>
      <c r="N1732" s="562"/>
      <c r="O1732" s="563"/>
      <c r="P1732" s="562"/>
      <c r="Q1732" s="563"/>
      <c r="R1732" s="562"/>
      <c r="S1732" s="563"/>
      <c r="T1732" s="562"/>
      <c r="U1732" s="563"/>
      <c r="V1732" s="562"/>
      <c r="W1732" s="563"/>
      <c r="X1732" s="580"/>
      <c r="Y1732" s="581"/>
      <c r="Z1732" s="581"/>
      <c r="AA1732" s="581"/>
      <c r="AB1732" s="581"/>
      <c r="AC1732" s="581"/>
      <c r="AD1732" s="582"/>
      <c r="AE1732" s="16"/>
      <c r="AF1732" s="16"/>
      <c r="AG1732" s="71"/>
      <c r="AH1732" s="68"/>
    </row>
    <row r="1733" spans="4:34" ht="15.75" x14ac:dyDescent="0.25">
      <c r="D1733" s="621"/>
      <c r="E1733" s="621"/>
      <c r="F1733" s="621"/>
      <c r="G1733" s="823"/>
      <c r="H1733" s="562"/>
      <c r="I1733" s="563"/>
      <c r="J1733" s="562"/>
      <c r="K1733" s="563"/>
      <c r="L1733" s="562"/>
      <c r="M1733" s="563"/>
      <c r="N1733" s="562"/>
      <c r="O1733" s="563"/>
      <c r="P1733" s="562"/>
      <c r="Q1733" s="563"/>
      <c r="R1733" s="562"/>
      <c r="S1733" s="563"/>
      <c r="T1733" s="562"/>
      <c r="U1733" s="563"/>
      <c r="V1733" s="562"/>
      <c r="W1733" s="563"/>
      <c r="X1733" s="580"/>
      <c r="Y1733" s="581"/>
      <c r="Z1733" s="581"/>
      <c r="AA1733" s="581"/>
      <c r="AB1733" s="581"/>
      <c r="AC1733" s="581"/>
      <c r="AD1733" s="582"/>
      <c r="AE1733" s="16"/>
      <c r="AF1733" s="16"/>
      <c r="AG1733" s="71"/>
      <c r="AH1733" s="68"/>
    </row>
    <row r="1734" spans="4:34" ht="15.75" x14ac:dyDescent="0.25">
      <c r="D1734" s="621"/>
      <c r="E1734" s="621"/>
      <c r="F1734" s="621"/>
      <c r="G1734" s="823"/>
      <c r="H1734" s="562"/>
      <c r="I1734" s="563"/>
      <c r="J1734" s="562"/>
      <c r="K1734" s="563"/>
      <c r="L1734" s="562"/>
      <c r="M1734" s="563"/>
      <c r="N1734" s="562"/>
      <c r="O1734" s="563"/>
      <c r="P1734" s="562"/>
      <c r="Q1734" s="563"/>
      <c r="R1734" s="562"/>
      <c r="S1734" s="563"/>
      <c r="T1734" s="562"/>
      <c r="U1734" s="563"/>
      <c r="V1734" s="562"/>
      <c r="W1734" s="563"/>
      <c r="X1734" s="580"/>
      <c r="Y1734" s="581"/>
      <c r="Z1734" s="581"/>
      <c r="AA1734" s="581"/>
      <c r="AB1734" s="581"/>
      <c r="AC1734" s="581"/>
      <c r="AD1734" s="582"/>
      <c r="AE1734" s="16"/>
      <c r="AF1734" s="16"/>
      <c r="AG1734" s="71"/>
      <c r="AH1734" s="68"/>
    </row>
    <row r="1735" spans="4:34" ht="15" customHeight="1" x14ac:dyDescent="0.25">
      <c r="D1735" s="621"/>
      <c r="E1735" s="621"/>
      <c r="F1735" s="621"/>
      <c r="G1735" s="823"/>
      <c r="H1735" s="529"/>
      <c r="I1735" s="530"/>
      <c r="J1735" s="529"/>
      <c r="K1735" s="530"/>
      <c r="L1735" s="529"/>
      <c r="M1735" s="530"/>
      <c r="N1735" s="562"/>
      <c r="O1735" s="563"/>
      <c r="P1735" s="562"/>
      <c r="Q1735" s="563"/>
      <c r="R1735" s="562"/>
      <c r="S1735" s="563"/>
      <c r="T1735" s="562"/>
      <c r="U1735" s="563"/>
      <c r="V1735" s="562"/>
      <c r="W1735" s="563"/>
      <c r="X1735" s="580"/>
      <c r="Y1735" s="581"/>
      <c r="Z1735" s="581"/>
      <c r="AA1735" s="581"/>
      <c r="AB1735" s="581"/>
      <c r="AC1735" s="581"/>
      <c r="AD1735" s="582"/>
      <c r="AE1735" s="16"/>
      <c r="AF1735" s="16"/>
      <c r="AG1735" s="71"/>
      <c r="AH1735" s="68"/>
    </row>
    <row r="1736" spans="4:34" ht="15" customHeight="1" x14ac:dyDescent="0.25">
      <c r="D1736" s="9"/>
      <c r="E1736" s="9"/>
      <c r="F1736" s="9"/>
      <c r="G1736" s="9"/>
      <c r="H1736" s="562"/>
      <c r="I1736" s="563"/>
      <c r="J1736" s="562"/>
      <c r="K1736" s="563"/>
      <c r="L1736" s="562"/>
      <c r="M1736" s="563"/>
      <c r="N1736" s="562"/>
      <c r="O1736" s="563"/>
      <c r="P1736" s="562"/>
      <c r="Q1736" s="563"/>
      <c r="R1736" s="562"/>
      <c r="S1736" s="563"/>
      <c r="T1736" s="562"/>
      <c r="U1736" s="563"/>
      <c r="V1736" s="562"/>
      <c r="W1736" s="563"/>
      <c r="X1736" s="580"/>
      <c r="Y1736" s="581"/>
      <c r="Z1736" s="581"/>
      <c r="AA1736" s="581"/>
      <c r="AB1736" s="581"/>
      <c r="AC1736" s="581"/>
      <c r="AD1736" s="582"/>
      <c r="AE1736" s="16"/>
      <c r="AF1736" s="16"/>
      <c r="AG1736" s="71"/>
      <c r="AH1736" s="68"/>
    </row>
    <row r="1737" spans="4:34" ht="15.75" customHeight="1" x14ac:dyDescent="0.25">
      <c r="D1737" s="9"/>
      <c r="E1737" s="9"/>
      <c r="F1737" s="9"/>
      <c r="G1737" s="9"/>
      <c r="H1737" s="562"/>
      <c r="I1737" s="563"/>
      <c r="J1737" s="562"/>
      <c r="K1737" s="563"/>
      <c r="L1737" s="529"/>
      <c r="M1737" s="650"/>
      <c r="N1737" s="562"/>
      <c r="O1737" s="563"/>
      <c r="P1737" s="562"/>
      <c r="Q1737" s="563"/>
      <c r="R1737" s="562"/>
      <c r="S1737" s="563"/>
      <c r="T1737" s="562"/>
      <c r="U1737" s="563"/>
      <c r="V1737" s="562"/>
      <c r="W1737" s="563"/>
      <c r="X1737" s="580"/>
      <c r="Y1737" s="581"/>
      <c r="Z1737" s="581"/>
      <c r="AA1737" s="581"/>
      <c r="AB1737" s="581"/>
      <c r="AC1737" s="581"/>
      <c r="AD1737" s="582"/>
      <c r="AE1737" s="16"/>
      <c r="AF1737" s="16"/>
      <c r="AG1737" s="71"/>
      <c r="AH1737" s="68"/>
    </row>
    <row r="1738" spans="4:34" ht="15.75" x14ac:dyDescent="0.25">
      <c r="D1738" s="9"/>
      <c r="E1738" s="9"/>
      <c r="F1738" s="9"/>
      <c r="G1738" s="9"/>
      <c r="H1738" s="529"/>
      <c r="I1738" s="530"/>
      <c r="J1738" s="529"/>
      <c r="K1738" s="530"/>
      <c r="L1738" s="529"/>
      <c r="M1738" s="650"/>
      <c r="N1738" s="562"/>
      <c r="O1738" s="563"/>
      <c r="P1738" s="765"/>
      <c r="Q1738" s="766"/>
      <c r="R1738" s="765"/>
      <c r="S1738" s="766"/>
      <c r="T1738" s="765"/>
      <c r="U1738" s="766"/>
      <c r="V1738" s="562"/>
      <c r="W1738" s="563"/>
      <c r="X1738" s="580"/>
      <c r="Y1738" s="581"/>
      <c r="Z1738" s="581"/>
      <c r="AA1738" s="581"/>
      <c r="AB1738" s="581"/>
      <c r="AC1738" s="581"/>
      <c r="AD1738" s="582"/>
      <c r="AE1738" s="16"/>
      <c r="AF1738" s="16"/>
      <c r="AG1738" s="71"/>
      <c r="AH1738" s="68"/>
    </row>
    <row r="1739" spans="4:34" ht="15.75" x14ac:dyDescent="0.25">
      <c r="D1739" s="9"/>
      <c r="E1739" s="9"/>
      <c r="F1739" s="9"/>
      <c r="G1739" s="9"/>
      <c r="H1739" s="153"/>
      <c r="I1739" s="154"/>
      <c r="J1739" s="153"/>
      <c r="K1739" s="154"/>
      <c r="L1739" s="153"/>
      <c r="M1739" s="162"/>
      <c r="N1739" s="562"/>
      <c r="O1739" s="563"/>
      <c r="P1739" s="765"/>
      <c r="Q1739" s="766"/>
      <c r="R1739" s="765"/>
      <c r="S1739" s="766"/>
      <c r="T1739" s="765"/>
      <c r="U1739" s="766"/>
      <c r="V1739" s="151"/>
      <c r="W1739" s="152"/>
      <c r="X1739" s="580"/>
      <c r="Y1739" s="581"/>
      <c r="Z1739" s="581"/>
      <c r="AA1739" s="581"/>
      <c r="AB1739" s="581"/>
      <c r="AC1739" s="581"/>
      <c r="AD1739" s="582"/>
      <c r="AE1739" s="16"/>
      <c r="AF1739" s="16"/>
      <c r="AG1739" s="71"/>
      <c r="AH1739" s="68"/>
    </row>
    <row r="1740" spans="4:34" ht="15.75" x14ac:dyDescent="0.25">
      <c r="D1740" s="9"/>
      <c r="E1740" s="9"/>
      <c r="F1740" s="9"/>
      <c r="G1740" s="9"/>
      <c r="H1740" s="529"/>
      <c r="I1740" s="530"/>
      <c r="J1740" s="529"/>
      <c r="K1740" s="530"/>
      <c r="L1740" s="529"/>
      <c r="M1740" s="530"/>
      <c r="N1740" s="562"/>
      <c r="O1740" s="767"/>
      <c r="P1740" s="768"/>
      <c r="Q1740" s="769"/>
      <c r="R1740" s="768"/>
      <c r="S1740" s="769"/>
      <c r="T1740" s="768"/>
      <c r="U1740" s="769"/>
      <c r="V1740" s="151"/>
      <c r="W1740" s="152"/>
      <c r="X1740" s="812"/>
      <c r="Y1740" s="673"/>
      <c r="Z1740" s="673"/>
      <c r="AA1740" s="673"/>
      <c r="AB1740" s="673"/>
      <c r="AC1740" s="673"/>
      <c r="AD1740" s="813"/>
      <c r="AE1740" s="16"/>
      <c r="AF1740" s="16"/>
      <c r="AG1740" s="71"/>
      <c r="AH1740" s="68"/>
    </row>
    <row r="1741" spans="4:34" ht="15.75" x14ac:dyDescent="0.25">
      <c r="D1741" s="9"/>
      <c r="E1741" s="9"/>
      <c r="F1741" s="9"/>
      <c r="G1741" s="9"/>
      <c r="H1741" s="529"/>
      <c r="I1741" s="530"/>
      <c r="J1741" s="529"/>
      <c r="K1741" s="530"/>
      <c r="L1741" s="529"/>
      <c r="M1741" s="530"/>
      <c r="N1741" s="562"/>
      <c r="O1741" s="767"/>
      <c r="P1741" s="768"/>
      <c r="Q1741" s="769"/>
      <c r="R1741" s="768"/>
      <c r="S1741" s="769"/>
      <c r="T1741" s="768"/>
      <c r="U1741" s="769"/>
      <c r="V1741" s="151"/>
      <c r="W1741" s="152"/>
      <c r="X1741" s="812"/>
      <c r="Y1741" s="673"/>
      <c r="Z1741" s="673"/>
      <c r="AA1741" s="673"/>
      <c r="AB1741" s="673"/>
      <c r="AC1741" s="673"/>
      <c r="AD1741" s="813"/>
      <c r="AE1741" s="16"/>
      <c r="AF1741" s="16"/>
      <c r="AG1741" s="71"/>
      <c r="AH1741" s="68"/>
    </row>
    <row r="1742" spans="4:34" ht="15.75" x14ac:dyDescent="0.25">
      <c r="D1742" s="9"/>
      <c r="E1742" s="9"/>
      <c r="F1742" s="9"/>
      <c r="G1742" s="9"/>
      <c r="H1742" s="529"/>
      <c r="I1742" s="530"/>
      <c r="J1742" s="529"/>
      <c r="K1742" s="530"/>
      <c r="L1742" s="529"/>
      <c r="M1742" s="530"/>
      <c r="N1742" s="562"/>
      <c r="O1742" s="767"/>
      <c r="P1742" s="768"/>
      <c r="Q1742" s="769"/>
      <c r="R1742" s="768"/>
      <c r="S1742" s="769"/>
      <c r="T1742" s="768"/>
      <c r="U1742" s="769"/>
      <c r="V1742" s="151"/>
      <c r="W1742" s="152"/>
      <c r="X1742" s="812"/>
      <c r="Y1742" s="673"/>
      <c r="Z1742" s="673"/>
      <c r="AA1742" s="673"/>
      <c r="AB1742" s="673"/>
      <c r="AC1742" s="673"/>
      <c r="AD1742" s="813"/>
      <c r="AE1742" s="16"/>
      <c r="AF1742" s="16"/>
      <c r="AH1742" s="17"/>
    </row>
    <row r="1743" spans="4:34" ht="16.5" thickBot="1" x14ac:dyDescent="0.3">
      <c r="D1743" s="9"/>
      <c r="E1743" s="9"/>
      <c r="F1743" s="9"/>
      <c r="G1743" s="9"/>
      <c r="H1743" s="685"/>
      <c r="I1743" s="686"/>
      <c r="J1743" s="685"/>
      <c r="K1743" s="686"/>
      <c r="L1743" s="685"/>
      <c r="M1743" s="686"/>
      <c r="N1743" s="685"/>
      <c r="O1743" s="686"/>
      <c r="P1743" s="685"/>
      <c r="Q1743" s="686"/>
      <c r="R1743" s="685"/>
      <c r="S1743" s="686"/>
      <c r="T1743" s="687" t="s">
        <v>29</v>
      </c>
      <c r="U1743" s="688"/>
      <c r="V1743" s="688"/>
      <c r="W1743" s="814"/>
      <c r="X1743" s="815">
        <f>SUM(X1729:AD1742)</f>
        <v>306636476.13</v>
      </c>
      <c r="Y1743" s="816"/>
      <c r="Z1743" s="816"/>
      <c r="AA1743" s="816"/>
      <c r="AB1743" s="816"/>
      <c r="AC1743" s="816"/>
      <c r="AD1743" s="817"/>
      <c r="AE1743" s="9"/>
      <c r="AF1743" s="818"/>
      <c r="AG1743" s="818"/>
      <c r="AH1743" s="818"/>
    </row>
    <row r="1744" spans="4:34" ht="16.5" thickBot="1" x14ac:dyDescent="0.3">
      <c r="D1744" s="164"/>
      <c r="E1744" s="9"/>
      <c r="F1744" s="9"/>
      <c r="G1744" s="9"/>
      <c r="H1744" s="9"/>
      <c r="I1744" s="799"/>
      <c r="J1744" s="799"/>
      <c r="K1744" s="799"/>
      <c r="L1744" s="799"/>
      <c r="M1744" s="799"/>
      <c r="N1744" s="799"/>
      <c r="O1744" s="799"/>
      <c r="P1744" s="799"/>
      <c r="Q1744" s="799"/>
      <c r="R1744" s="799"/>
      <c r="S1744" s="799"/>
      <c r="T1744" s="799"/>
      <c r="U1744" s="799"/>
      <c r="V1744" s="799"/>
      <c r="W1744" s="799"/>
      <c r="X1744" s="799"/>
      <c r="Y1744" s="819"/>
      <c r="Z1744" s="819"/>
      <c r="AA1744" s="819"/>
      <c r="AB1744" s="819"/>
      <c r="AC1744" s="819"/>
      <c r="AD1744" s="819"/>
      <c r="AE1744" s="819"/>
      <c r="AF1744" s="16"/>
      <c r="AG1744" s="16"/>
      <c r="AH1744" s="17"/>
    </row>
    <row r="1745" spans="4:34" ht="16.5" thickBot="1" x14ac:dyDescent="0.3">
      <c r="D1745" s="164"/>
      <c r="E1745" s="9"/>
      <c r="F1745" s="9"/>
      <c r="G1745" s="9"/>
      <c r="H1745" s="689" t="s">
        <v>30</v>
      </c>
      <c r="I1745" s="690"/>
      <c r="J1745" s="690"/>
      <c r="K1745" s="690"/>
      <c r="L1745" s="690"/>
      <c r="M1745" s="690"/>
      <c r="N1745" s="690"/>
      <c r="O1745" s="690"/>
      <c r="P1745" s="690"/>
      <c r="Q1745" s="690"/>
      <c r="R1745" s="690"/>
      <c r="S1745" s="691"/>
      <c r="T1745" s="43"/>
      <c r="U1745" s="544" t="s">
        <v>31</v>
      </c>
      <c r="V1745" s="545"/>
      <c r="W1745" s="545"/>
      <c r="X1745" s="545"/>
      <c r="Y1745" s="545"/>
      <c r="Z1745" s="545"/>
      <c r="AA1745" s="545"/>
      <c r="AB1745" s="545"/>
      <c r="AC1745" s="545"/>
      <c r="AD1745" s="545"/>
      <c r="AE1745" s="545"/>
      <c r="AF1745" s="546"/>
      <c r="AG1745" s="16"/>
    </row>
    <row r="1746" spans="4:34" x14ac:dyDescent="0.25">
      <c r="D1746" s="164"/>
      <c r="E1746" s="9"/>
      <c r="F1746" s="9"/>
      <c r="G1746" s="9"/>
      <c r="H1746" s="547"/>
      <c r="I1746" s="548"/>
      <c r="J1746" s="548"/>
      <c r="K1746" s="548"/>
      <c r="L1746" s="548"/>
      <c r="M1746" s="548"/>
      <c r="N1746" s="548"/>
      <c r="O1746" s="548"/>
      <c r="P1746" s="548"/>
      <c r="Q1746" s="548"/>
      <c r="R1746" s="548"/>
      <c r="S1746" s="549"/>
      <c r="T1746" s="9"/>
      <c r="U1746" s="795"/>
      <c r="V1746" s="796"/>
      <c r="W1746" s="796"/>
      <c r="X1746" s="796"/>
      <c r="Y1746" s="796"/>
      <c r="Z1746" s="796"/>
      <c r="AA1746" s="796"/>
      <c r="AB1746" s="796"/>
      <c r="AC1746" s="796"/>
      <c r="AD1746" s="796"/>
      <c r="AE1746" s="796"/>
      <c r="AF1746" s="797"/>
      <c r="AG1746" s="16"/>
    </row>
    <row r="1747" spans="4:34" x14ac:dyDescent="0.25">
      <c r="D1747" s="164"/>
      <c r="E1747" s="9"/>
      <c r="F1747" s="9"/>
      <c r="G1747" s="9"/>
      <c r="H1747" s="550"/>
      <c r="I1747" s="551"/>
      <c r="J1747" s="551"/>
      <c r="K1747" s="551"/>
      <c r="L1747" s="551"/>
      <c r="M1747" s="551"/>
      <c r="N1747" s="551"/>
      <c r="O1747" s="551"/>
      <c r="P1747" s="551"/>
      <c r="Q1747" s="551"/>
      <c r="R1747" s="551"/>
      <c r="S1747" s="552"/>
      <c r="T1747" s="9"/>
      <c r="U1747" s="798"/>
      <c r="V1747" s="799"/>
      <c r="W1747" s="799"/>
      <c r="X1747" s="799"/>
      <c r="Y1747" s="799"/>
      <c r="Z1747" s="799"/>
      <c r="AA1747" s="799"/>
      <c r="AB1747" s="799"/>
      <c r="AC1747" s="799"/>
      <c r="AD1747" s="799"/>
      <c r="AE1747" s="799"/>
      <c r="AF1747" s="800"/>
      <c r="AG1747" s="16"/>
    </row>
    <row r="1748" spans="4:34" ht="15" customHeight="1" thickBot="1" x14ac:dyDescent="0.3">
      <c r="D1748" s="164"/>
      <c r="E1748" s="9"/>
      <c r="F1748" s="9"/>
      <c r="G1748" s="9"/>
      <c r="H1748" s="553"/>
      <c r="I1748" s="554"/>
      <c r="J1748" s="554"/>
      <c r="K1748" s="554"/>
      <c r="L1748" s="554"/>
      <c r="M1748" s="554"/>
      <c r="N1748" s="554"/>
      <c r="O1748" s="554"/>
      <c r="P1748" s="554"/>
      <c r="Q1748" s="554"/>
      <c r="R1748" s="554"/>
      <c r="S1748" s="555"/>
      <c r="T1748" s="9"/>
      <c r="U1748" s="801"/>
      <c r="V1748" s="802"/>
      <c r="W1748" s="802"/>
      <c r="X1748" s="802"/>
      <c r="Y1748" s="802"/>
      <c r="Z1748" s="802"/>
      <c r="AA1748" s="802"/>
      <c r="AB1748" s="802"/>
      <c r="AC1748" s="802"/>
      <c r="AD1748" s="802"/>
      <c r="AE1748" s="802"/>
      <c r="AF1748" s="803"/>
      <c r="AG1748" s="16"/>
    </row>
    <row r="1749" spans="4:34" ht="29.25" customHeight="1" thickBot="1" x14ac:dyDescent="0.3">
      <c r="D1749" s="164"/>
      <c r="E1749" s="9"/>
      <c r="F1749" s="9"/>
      <c r="G1749" s="9"/>
      <c r="H1749" s="517" t="s">
        <v>32</v>
      </c>
      <c r="I1749" s="518"/>
      <c r="J1749" s="518"/>
      <c r="K1749" s="804">
        <v>44183</v>
      </c>
      <c r="L1749" s="805"/>
      <c r="M1749" s="805"/>
      <c r="N1749" s="805"/>
      <c r="O1749" s="805"/>
      <c r="P1749" s="805"/>
      <c r="Q1749" s="805"/>
      <c r="R1749" s="805"/>
      <c r="S1749" s="806"/>
      <c r="T1749" s="9"/>
      <c r="U1749" s="807" t="s">
        <v>32</v>
      </c>
      <c r="V1749" s="808"/>
      <c r="W1749" s="808"/>
      <c r="X1749" s="809"/>
      <c r="Y1749" s="810"/>
      <c r="Z1749" s="810"/>
      <c r="AA1749" s="810"/>
      <c r="AB1749" s="810"/>
      <c r="AC1749" s="810"/>
      <c r="AD1749" s="810"/>
      <c r="AE1749" s="810"/>
      <c r="AF1749" s="811"/>
      <c r="AG1749" s="16"/>
    </row>
    <row r="1750" spans="4:34" ht="15.75" thickBot="1" x14ac:dyDescent="0.3">
      <c r="D1750" s="164"/>
      <c r="E1750" s="9"/>
      <c r="F1750" s="9"/>
      <c r="G1750" s="9"/>
      <c r="H1750" s="523" t="s">
        <v>33</v>
      </c>
      <c r="I1750" s="524"/>
      <c r="J1750" s="524"/>
      <c r="K1750" s="524"/>
      <c r="L1750" s="524"/>
      <c r="M1750" s="524"/>
      <c r="N1750" s="524"/>
      <c r="O1750" s="524"/>
      <c r="P1750" s="524"/>
      <c r="Q1750" s="524"/>
      <c r="R1750" s="524"/>
      <c r="S1750" s="525"/>
      <c r="T1750" s="22"/>
      <c r="U1750" s="523" t="s">
        <v>34</v>
      </c>
      <c r="V1750" s="524"/>
      <c r="W1750" s="524"/>
      <c r="X1750" s="524"/>
      <c r="Y1750" s="524"/>
      <c r="Z1750" s="524"/>
      <c r="AA1750" s="524"/>
      <c r="AB1750" s="524"/>
      <c r="AC1750" s="524"/>
      <c r="AD1750" s="524"/>
      <c r="AE1750" s="524"/>
      <c r="AF1750" s="525"/>
      <c r="AG1750" s="16"/>
    </row>
    <row r="1751" spans="4:34" x14ac:dyDescent="0.25">
      <c r="D1751" s="164"/>
      <c r="E1751" s="9"/>
      <c r="F1751" s="9"/>
      <c r="G1751" s="9"/>
      <c r="H1751" s="547"/>
      <c r="I1751" s="548"/>
      <c r="J1751" s="548"/>
      <c r="K1751" s="548"/>
      <c r="L1751" s="548"/>
      <c r="M1751" s="548"/>
      <c r="N1751" s="548"/>
      <c r="O1751" s="548"/>
      <c r="P1751" s="548"/>
      <c r="Q1751" s="548"/>
      <c r="R1751" s="548"/>
      <c r="S1751" s="549"/>
      <c r="T1751" s="149"/>
      <c r="U1751" s="547"/>
      <c r="V1751" s="548"/>
      <c r="W1751" s="548"/>
      <c r="X1751" s="548"/>
      <c r="Y1751" s="548"/>
      <c r="Z1751" s="548"/>
      <c r="AA1751" s="548"/>
      <c r="AB1751" s="548"/>
      <c r="AC1751" s="548"/>
      <c r="AD1751" s="548"/>
      <c r="AE1751" s="548"/>
      <c r="AF1751" s="549"/>
      <c r="AG1751" s="16"/>
    </row>
    <row r="1752" spans="4:34" x14ac:dyDescent="0.25">
      <c r="D1752" s="164"/>
      <c r="E1752" s="164"/>
      <c r="F1752" s="164"/>
      <c r="G1752" s="164"/>
      <c r="H1752" s="550"/>
      <c r="I1752" s="551"/>
      <c r="J1752" s="551"/>
      <c r="K1752" s="551"/>
      <c r="L1752" s="551"/>
      <c r="M1752" s="551"/>
      <c r="N1752" s="551"/>
      <c r="O1752" s="551"/>
      <c r="P1752" s="551"/>
      <c r="Q1752" s="551"/>
      <c r="R1752" s="551"/>
      <c r="S1752" s="552"/>
      <c r="T1752" s="149"/>
      <c r="U1752" s="550"/>
      <c r="V1752" s="551"/>
      <c r="W1752" s="551"/>
      <c r="X1752" s="551"/>
      <c r="Y1752" s="551"/>
      <c r="Z1752" s="551"/>
      <c r="AA1752" s="551"/>
      <c r="AB1752" s="551"/>
      <c r="AC1752" s="551"/>
      <c r="AD1752" s="551"/>
      <c r="AE1752" s="551"/>
      <c r="AF1752" s="552"/>
      <c r="AG1752" s="15"/>
    </row>
    <row r="1753" spans="4:34" ht="15.75" thickBot="1" x14ac:dyDescent="0.3">
      <c r="D1753" s="44"/>
      <c r="E1753" s="164"/>
      <c r="F1753" s="164"/>
      <c r="G1753" s="164"/>
      <c r="H1753" s="553"/>
      <c r="I1753" s="554"/>
      <c r="J1753" s="554"/>
      <c r="K1753" s="554"/>
      <c r="L1753" s="554"/>
      <c r="M1753" s="554"/>
      <c r="N1753" s="554"/>
      <c r="O1753" s="554"/>
      <c r="P1753" s="554"/>
      <c r="Q1753" s="554"/>
      <c r="R1753" s="554"/>
      <c r="S1753" s="555"/>
      <c r="T1753" s="149"/>
      <c r="U1753" s="553"/>
      <c r="V1753" s="554"/>
      <c r="W1753" s="554"/>
      <c r="X1753" s="554"/>
      <c r="Y1753" s="554"/>
      <c r="Z1753" s="554"/>
      <c r="AA1753" s="554"/>
      <c r="AB1753" s="554"/>
      <c r="AC1753" s="554"/>
      <c r="AD1753" s="554"/>
      <c r="AE1753" s="554"/>
      <c r="AF1753" s="555"/>
      <c r="AG1753" s="15"/>
    </row>
    <row r="1754" spans="4:34" ht="15.75" thickBot="1" x14ac:dyDescent="0.3">
      <c r="D1754" s="155"/>
      <c r="E1754" s="164"/>
      <c r="F1754" s="164"/>
      <c r="G1754" s="164"/>
      <c r="H1754" s="517" t="s">
        <v>32</v>
      </c>
      <c r="I1754" s="518"/>
      <c r="J1754" s="576"/>
      <c r="K1754" s="27"/>
      <c r="L1754" s="28"/>
      <c r="M1754" s="28"/>
      <c r="N1754" s="28"/>
      <c r="O1754" s="28"/>
      <c r="P1754" s="28"/>
      <c r="Q1754" s="28"/>
      <c r="R1754" s="28"/>
      <c r="S1754" s="45"/>
      <c r="T1754" s="149"/>
      <c r="U1754" s="517" t="s">
        <v>32</v>
      </c>
      <c r="V1754" s="518"/>
      <c r="W1754" s="576"/>
      <c r="X1754" s="27"/>
      <c r="Y1754" s="28"/>
      <c r="Z1754" s="28"/>
      <c r="AA1754" s="28"/>
      <c r="AB1754" s="28"/>
      <c r="AC1754" s="28"/>
      <c r="AD1754" s="28"/>
      <c r="AE1754" s="28"/>
      <c r="AF1754" s="45"/>
      <c r="AG1754" s="15"/>
    </row>
    <row r="1755" spans="4:34" x14ac:dyDescent="0.25">
      <c r="D1755" s="155"/>
      <c r="E1755" s="164"/>
      <c r="F1755" s="164"/>
      <c r="G1755" s="164"/>
      <c r="H1755" s="149"/>
      <c r="I1755" s="149"/>
      <c r="J1755" s="149"/>
      <c r="K1755" s="164"/>
      <c r="L1755" s="164"/>
      <c r="M1755" s="164"/>
      <c r="N1755" s="164"/>
      <c r="O1755" s="164"/>
      <c r="P1755" s="164"/>
      <c r="Q1755" s="164"/>
      <c r="R1755" s="164"/>
      <c r="S1755" s="164"/>
      <c r="T1755" s="149"/>
      <c r="U1755" s="149"/>
      <c r="V1755" s="149"/>
      <c r="W1755" s="149"/>
      <c r="X1755" s="164"/>
      <c r="Y1755" s="164"/>
      <c r="Z1755" s="164"/>
      <c r="AA1755" s="164"/>
      <c r="AB1755" s="164"/>
      <c r="AC1755" s="164"/>
      <c r="AD1755" s="164"/>
      <c r="AE1755" s="164"/>
      <c r="AF1755" s="164"/>
      <c r="AG1755" s="15"/>
    </row>
    <row r="1756" spans="4:34" ht="15.75" x14ac:dyDescent="0.25">
      <c r="D1756" s="164"/>
      <c r="E1756" s="9"/>
      <c r="F1756" s="9"/>
      <c r="G1756" s="9"/>
      <c r="H1756" s="9"/>
      <c r="I1756" s="799"/>
      <c r="J1756" s="799"/>
      <c r="K1756" s="799"/>
      <c r="L1756" s="799"/>
      <c r="M1756" s="799"/>
      <c r="N1756" s="799"/>
      <c r="O1756" s="799"/>
      <c r="P1756" s="799"/>
      <c r="Q1756" s="799"/>
      <c r="R1756" s="799"/>
      <c r="S1756" s="799"/>
      <c r="T1756" s="799"/>
      <c r="U1756" s="799"/>
      <c r="V1756" s="799"/>
      <c r="W1756" s="799"/>
      <c r="X1756" s="799"/>
      <c r="Y1756" s="819"/>
      <c r="Z1756" s="819"/>
      <c r="AA1756" s="819"/>
      <c r="AB1756" s="819"/>
      <c r="AC1756" s="819"/>
      <c r="AD1756" s="819"/>
      <c r="AE1756" s="819"/>
      <c r="AF1756" s="16"/>
      <c r="AG1756" s="16"/>
      <c r="AH1756" s="17"/>
    </row>
    <row r="1757" spans="4:34" ht="27" customHeight="1" x14ac:dyDescent="0.25">
      <c r="D1757" s="820" t="s">
        <v>36</v>
      </c>
      <c r="E1757" s="820"/>
      <c r="F1757" s="820"/>
      <c r="G1757" s="820"/>
      <c r="H1757" s="820"/>
      <c r="I1757" s="820"/>
      <c r="J1757" s="820"/>
      <c r="K1757" s="820"/>
      <c r="L1757" s="820"/>
      <c r="M1757" s="820"/>
      <c r="N1757" s="44"/>
      <c r="O1757" s="44"/>
      <c r="P1757" s="44"/>
      <c r="Q1757" s="17"/>
      <c r="R1757" s="17"/>
      <c r="S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  <c r="AE1757" s="17"/>
      <c r="AF1757" s="17"/>
      <c r="AG1757" s="17"/>
      <c r="AH1757" s="68"/>
    </row>
    <row r="1758" spans="4:34" ht="15" customHeight="1" x14ac:dyDescent="0.25">
      <c r="D1758" s="620" t="s">
        <v>0</v>
      </c>
      <c r="E1758" s="620"/>
      <c r="F1758" s="620"/>
      <c r="G1758" s="620"/>
      <c r="H1758" s="620"/>
      <c r="I1758" s="620"/>
      <c r="J1758" s="620"/>
      <c r="K1758" s="620"/>
      <c r="L1758" s="620"/>
      <c r="M1758" s="620"/>
      <c r="N1758" s="29"/>
      <c r="O1758" s="10"/>
      <c r="P1758" s="156"/>
      <c r="Q1758" s="156"/>
      <c r="R1758" s="156"/>
      <c r="S1758" s="156"/>
      <c r="T1758" s="156"/>
      <c r="U1758" s="156"/>
      <c r="V1758" s="156"/>
      <c r="W1758" s="9"/>
      <c r="X1758" s="9"/>
      <c r="Y1758" s="164"/>
      <c r="Z1758" s="9"/>
      <c r="AA1758" s="9"/>
      <c r="AB1758" s="9"/>
      <c r="AC1758" s="9"/>
      <c r="AD1758" s="9"/>
      <c r="AE1758" s="9"/>
      <c r="AF1758" s="9"/>
      <c r="AH1758" s="17"/>
    </row>
    <row r="1759" spans="4:34" ht="33" customHeight="1" x14ac:dyDescent="0.25">
      <c r="D1759" s="620" t="s">
        <v>1</v>
      </c>
      <c r="E1759" s="620"/>
      <c r="F1759" s="620"/>
      <c r="G1759" s="620"/>
      <c r="H1759" s="620"/>
      <c r="I1759" s="620"/>
      <c r="J1759" s="620"/>
      <c r="K1759" s="620"/>
      <c r="L1759" s="620"/>
      <c r="M1759" s="620"/>
      <c r="N1759" s="29"/>
      <c r="O1759" s="10"/>
      <c r="P1759" s="11"/>
      <c r="Q1759" s="11"/>
      <c r="R1759" s="164"/>
      <c r="S1759" s="149"/>
      <c r="T1759" s="149"/>
      <c r="U1759" s="149"/>
      <c r="V1759" s="583" t="s">
        <v>2</v>
      </c>
      <c r="W1759" s="583"/>
      <c r="X1759" s="583"/>
      <c r="Y1759" s="12" t="s">
        <v>37</v>
      </c>
      <c r="Z1759" s="161" t="s">
        <v>46</v>
      </c>
      <c r="AA1759" s="621" t="s">
        <v>158</v>
      </c>
      <c r="AB1759" s="621"/>
      <c r="AC1759" s="621"/>
      <c r="AD1759" s="161" t="s">
        <v>3</v>
      </c>
      <c r="AE1759" s="622" t="s">
        <v>82</v>
      </c>
      <c r="AF1759" s="622"/>
      <c r="AH1759" s="17"/>
    </row>
    <row r="1760" spans="4:34" x14ac:dyDescent="0.25">
      <c r="D1760" s="620" t="s">
        <v>4</v>
      </c>
      <c r="E1760" s="620"/>
      <c r="F1760" s="620"/>
      <c r="G1760" s="620"/>
      <c r="H1760" s="620"/>
      <c r="I1760" s="620"/>
      <c r="J1760" s="620"/>
      <c r="K1760" s="620"/>
      <c r="L1760" s="620"/>
      <c r="M1760" s="620"/>
      <c r="N1760" s="29"/>
      <c r="O1760" s="10"/>
      <c r="P1760" s="156"/>
      <c r="Q1760" s="161"/>
      <c r="R1760" s="161"/>
      <c r="S1760" s="161"/>
      <c r="T1760" s="161"/>
      <c r="U1760" s="161"/>
      <c r="V1760" s="161"/>
      <c r="W1760" s="161"/>
      <c r="X1760" s="161"/>
      <c r="Y1760" s="149"/>
      <c r="Z1760" s="161"/>
      <c r="AA1760" s="9"/>
      <c r="AB1760" s="9"/>
      <c r="AC1760" s="9"/>
      <c r="AD1760" s="9"/>
      <c r="AE1760" s="9"/>
      <c r="AF1760" s="9"/>
      <c r="AH1760" s="17"/>
    </row>
    <row r="1761" spans="4:34" ht="15.75" x14ac:dyDescent="0.25">
      <c r="D1761" s="623" t="s">
        <v>5</v>
      </c>
      <c r="E1761" s="623"/>
      <c r="F1761" s="623"/>
      <c r="G1761" s="623"/>
      <c r="H1761" s="623"/>
      <c r="I1761" s="623"/>
      <c r="J1761" s="623"/>
      <c r="K1761" s="623"/>
      <c r="L1761" s="623"/>
      <c r="M1761" s="623"/>
      <c r="N1761" s="623"/>
      <c r="O1761" s="10"/>
      <c r="P1761" s="156"/>
      <c r="Q1761" s="156"/>
      <c r="R1761" s="156"/>
      <c r="S1761" s="156"/>
      <c r="T1761" s="156"/>
      <c r="U1761" s="156"/>
      <c r="V1761" s="156"/>
      <c r="W1761" s="9"/>
      <c r="X1761" s="9"/>
      <c r="Y1761" s="164"/>
      <c r="Z1761" s="9"/>
      <c r="AA1761" s="9"/>
      <c r="AB1761" s="9"/>
      <c r="AC1761" s="9"/>
      <c r="AD1761" s="9"/>
      <c r="AE1761" s="9"/>
      <c r="AF1761" s="9"/>
      <c r="AH1761" s="17"/>
    </row>
    <row r="1762" spans="4:34" ht="18" x14ac:dyDescent="0.25">
      <c r="D1762" s="633"/>
      <c r="E1762" s="633"/>
      <c r="F1762" s="633"/>
      <c r="G1762" s="633"/>
      <c r="H1762" s="633"/>
      <c r="I1762" s="633"/>
      <c r="J1762" s="633"/>
      <c r="K1762" s="633"/>
      <c r="L1762" s="633"/>
      <c r="M1762" s="633"/>
      <c r="N1762" s="633"/>
      <c r="O1762" s="624" t="s">
        <v>6</v>
      </c>
      <c r="P1762" s="624"/>
      <c r="Q1762" s="624"/>
      <c r="R1762" s="624"/>
      <c r="S1762" s="624"/>
      <c r="T1762" s="624"/>
      <c r="U1762" s="624"/>
      <c r="V1762" s="624"/>
      <c r="W1762" s="624"/>
      <c r="X1762" s="624"/>
      <c r="Y1762" s="625" t="s">
        <v>233</v>
      </c>
      <c r="Z1762" s="625"/>
      <c r="AA1762" s="625"/>
      <c r="AB1762" s="13"/>
      <c r="AC1762" s="13"/>
      <c r="AD1762" s="13"/>
      <c r="AE1762" s="13"/>
      <c r="AF1762" s="13"/>
      <c r="AH1762" s="17"/>
    </row>
    <row r="1763" spans="4:34" x14ac:dyDescent="0.25">
      <c r="D1763" s="612"/>
      <c r="E1763" s="612"/>
      <c r="F1763" s="612"/>
      <c r="G1763" s="612"/>
      <c r="H1763" s="612"/>
      <c r="I1763" s="612"/>
      <c r="J1763" s="612"/>
      <c r="K1763" s="612"/>
      <c r="L1763" s="612"/>
      <c r="M1763" s="612"/>
      <c r="N1763" s="612"/>
      <c r="O1763" s="14"/>
      <c r="P1763" s="14"/>
      <c r="Q1763" s="149"/>
      <c r="R1763" s="149"/>
      <c r="S1763" s="159"/>
      <c r="T1763" s="11"/>
      <c r="U1763" s="11"/>
      <c r="V1763" s="9"/>
      <c r="W1763" s="9"/>
      <c r="X1763" s="9"/>
      <c r="Y1763" s="164"/>
      <c r="Z1763" s="9"/>
      <c r="AA1763" s="9"/>
      <c r="AB1763" s="9"/>
      <c r="AC1763" s="9"/>
      <c r="AD1763" s="9"/>
      <c r="AE1763" s="9"/>
      <c r="AF1763" s="9"/>
      <c r="AH1763" s="17"/>
    </row>
    <row r="1764" spans="4:34" ht="15.75" x14ac:dyDescent="0.25">
      <c r="D1764" s="14"/>
      <c r="E1764" s="14"/>
      <c r="F1764" s="14"/>
      <c r="G1764" s="14"/>
      <c r="H1764" s="14"/>
      <c r="I1764" s="14"/>
      <c r="J1764" s="14"/>
      <c r="K1764" s="14"/>
      <c r="L1764" s="14"/>
      <c r="M1764" s="14"/>
      <c r="N1764" s="14"/>
      <c r="O1764" s="14"/>
      <c r="P1764" s="14"/>
      <c r="Q1764" s="14"/>
      <c r="R1764" s="14"/>
      <c r="S1764" s="14"/>
      <c r="T1764" s="23"/>
      <c r="U1764" s="23"/>
      <c r="V1764" s="613" t="s">
        <v>7</v>
      </c>
      <c r="W1764" s="613"/>
      <c r="X1764" s="613"/>
      <c r="Y1764" s="613"/>
      <c r="Z1764" s="613"/>
      <c r="AA1764" s="614">
        <f>+X1793</f>
        <v>401092680.66000003</v>
      </c>
      <c r="AB1764" s="614"/>
      <c r="AC1764" s="614"/>
      <c r="AD1764" s="614"/>
      <c r="AE1764" s="614"/>
      <c r="AF1764" s="614"/>
      <c r="AH1764" s="17"/>
    </row>
    <row r="1765" spans="4:34" x14ac:dyDescent="0.25">
      <c r="D1765" s="615" t="s">
        <v>8</v>
      </c>
      <c r="E1765" s="615"/>
      <c r="F1765" s="615"/>
      <c r="G1765" s="615"/>
      <c r="H1765" s="615"/>
      <c r="I1765" s="616" t="s">
        <v>9</v>
      </c>
      <c r="J1765" s="616"/>
      <c r="K1765" s="616"/>
      <c r="L1765" s="616"/>
      <c r="M1765" s="616"/>
      <c r="N1765" s="616"/>
      <c r="O1765" s="616"/>
      <c r="P1765" s="616"/>
      <c r="Q1765" s="616"/>
      <c r="R1765" s="161"/>
      <c r="S1765" s="161"/>
      <c r="T1765" s="161"/>
      <c r="U1765" s="161"/>
      <c r="V1765" s="9"/>
      <c r="W1765" s="9"/>
      <c r="X1765" s="9"/>
      <c r="Y1765" s="164"/>
      <c r="Z1765" s="164"/>
      <c r="AA1765" s="164"/>
      <c r="AB1765" s="9"/>
      <c r="AC1765" s="9"/>
      <c r="AD1765" s="9"/>
      <c r="AE1765" s="9"/>
      <c r="AF1765" s="9"/>
      <c r="AH1765" s="17"/>
    </row>
    <row r="1766" spans="4:34" ht="18" x14ac:dyDescent="0.25">
      <c r="D1766" s="617" t="s">
        <v>10</v>
      </c>
      <c r="E1766" s="617"/>
      <c r="F1766" s="617"/>
      <c r="G1766" s="617"/>
      <c r="H1766" s="617"/>
      <c r="I1766" s="617"/>
      <c r="J1766" s="617"/>
      <c r="K1766" s="662" t="s">
        <v>234</v>
      </c>
      <c r="L1766" s="662"/>
      <c r="M1766" s="662"/>
      <c r="N1766" s="662"/>
      <c r="O1766" s="662"/>
      <c r="P1766" s="662"/>
      <c r="Q1766" s="662"/>
      <c r="R1766" s="662"/>
      <c r="S1766" s="662"/>
      <c r="T1766" s="662"/>
      <c r="U1766" s="662"/>
      <c r="V1766" s="662"/>
      <c r="W1766" s="662"/>
      <c r="X1766" s="662"/>
      <c r="Y1766" s="551" t="s">
        <v>11</v>
      </c>
      <c r="Z1766" s="551"/>
      <c r="AA1766" s="551"/>
      <c r="AB1766" s="551"/>
      <c r="AC1766" s="619">
        <v>10401393</v>
      </c>
      <c r="AD1766" s="619"/>
      <c r="AE1766" s="619"/>
      <c r="AF1766" s="619"/>
      <c r="AH1766" s="17"/>
    </row>
    <row r="1767" spans="4:34" x14ac:dyDescent="0.25">
      <c r="D1767" s="157"/>
      <c r="E1767" s="617" t="s">
        <v>12</v>
      </c>
      <c r="F1767" s="617"/>
      <c r="G1767" s="617"/>
      <c r="H1767" s="617"/>
      <c r="I1767" s="617"/>
      <c r="J1767" s="149"/>
      <c r="K1767" s="149"/>
      <c r="L1767" s="149"/>
      <c r="M1767" s="149"/>
      <c r="N1767" s="149"/>
      <c r="O1767" s="149"/>
      <c r="P1767" s="149"/>
      <c r="Q1767" s="149"/>
      <c r="R1767" s="149"/>
      <c r="S1767" s="149"/>
      <c r="T1767" s="149"/>
      <c r="U1767" s="149"/>
      <c r="V1767" s="149"/>
      <c r="W1767" s="149"/>
      <c r="X1767" s="149"/>
      <c r="Y1767" s="149"/>
      <c r="Z1767" s="149"/>
      <c r="AA1767" s="149"/>
      <c r="AB1767" s="149"/>
      <c r="AC1767" s="158"/>
      <c r="AD1767" s="158"/>
      <c r="AE1767" s="158"/>
      <c r="AF1767" s="158"/>
      <c r="AH1767" s="17"/>
    </row>
    <row r="1768" spans="4:34" x14ac:dyDescent="0.25">
      <c r="D1768" s="583" t="s">
        <v>13</v>
      </c>
      <c r="E1768" s="583"/>
      <c r="F1768" s="583"/>
      <c r="G1768" s="583"/>
      <c r="H1768" s="583"/>
      <c r="I1768" s="824" t="s">
        <v>236</v>
      </c>
      <c r="J1768" s="824"/>
      <c r="K1768" s="824"/>
      <c r="L1768" s="824"/>
      <c r="M1768" s="824"/>
      <c r="N1768" s="824"/>
      <c r="O1768" s="824"/>
      <c r="P1768" s="824"/>
      <c r="Q1768" s="824"/>
      <c r="R1768" s="824"/>
      <c r="S1768" s="824"/>
      <c r="T1768" s="824"/>
      <c r="U1768" s="824"/>
      <c r="V1768" s="824"/>
      <c r="W1768" s="824"/>
      <c r="X1768" s="824"/>
      <c r="Y1768" s="824"/>
      <c r="Z1768" s="824"/>
      <c r="AA1768" s="824"/>
      <c r="AB1768" s="824"/>
      <c r="AC1768" s="824"/>
      <c r="AD1768" s="824"/>
      <c r="AE1768" s="824"/>
      <c r="AF1768" s="824"/>
      <c r="AG1768" s="824"/>
      <c r="AH1768" s="17"/>
    </row>
    <row r="1769" spans="4:34" x14ac:dyDescent="0.25">
      <c r="D1769" s="551" t="s">
        <v>14</v>
      </c>
      <c r="E1769" s="551"/>
      <c r="F1769" s="551"/>
      <c r="G1769" s="551"/>
      <c r="H1769" s="551"/>
      <c r="I1769" s="825" t="s">
        <v>235</v>
      </c>
      <c r="J1769" s="825"/>
      <c r="K1769" s="825"/>
      <c r="L1769" s="825"/>
      <c r="M1769" s="825"/>
      <c r="N1769" s="825"/>
      <c r="O1769" s="825"/>
      <c r="P1769" s="825"/>
      <c r="Q1769" s="825"/>
      <c r="R1769" s="825"/>
      <c r="S1769" s="825"/>
      <c r="T1769" s="825"/>
      <c r="U1769" s="825"/>
      <c r="V1769" s="825"/>
      <c r="W1769" s="825"/>
      <c r="X1769" s="825"/>
      <c r="Y1769" s="825"/>
      <c r="Z1769" s="825"/>
      <c r="AA1769" s="825"/>
      <c r="AB1769" s="825"/>
      <c r="AC1769" s="825"/>
      <c r="AD1769" s="825"/>
      <c r="AE1769" s="825"/>
      <c r="AF1769" s="825"/>
      <c r="AH1769" s="17"/>
    </row>
    <row r="1770" spans="4:34" x14ac:dyDescent="0.25">
      <c r="D1770" s="157"/>
      <c r="E1770" s="149"/>
      <c r="F1770" s="149"/>
      <c r="G1770" s="149"/>
      <c r="H1770" s="149"/>
      <c r="I1770" s="825"/>
      <c r="J1770" s="825"/>
      <c r="K1770" s="825"/>
      <c r="L1770" s="825"/>
      <c r="M1770" s="825"/>
      <c r="N1770" s="825"/>
      <c r="O1770" s="825"/>
      <c r="P1770" s="825"/>
      <c r="Q1770" s="825"/>
      <c r="R1770" s="825"/>
      <c r="S1770" s="825"/>
      <c r="T1770" s="825"/>
      <c r="U1770" s="825"/>
      <c r="V1770" s="825"/>
      <c r="W1770" s="825"/>
      <c r="X1770" s="825"/>
      <c r="Y1770" s="825"/>
      <c r="Z1770" s="825"/>
      <c r="AA1770" s="825"/>
      <c r="AB1770" s="825"/>
      <c r="AC1770" s="825"/>
      <c r="AD1770" s="825"/>
      <c r="AE1770" s="825"/>
      <c r="AF1770" s="825"/>
      <c r="AH1770" s="17"/>
    </row>
    <row r="1771" spans="4:34" ht="15.75" x14ac:dyDescent="0.25">
      <c r="D1771" s="156"/>
      <c r="E1771" s="156"/>
      <c r="F1771" s="156"/>
      <c r="G1771" s="156"/>
      <c r="H1771" s="156"/>
      <c r="I1771" s="156"/>
      <c r="J1771" s="156"/>
      <c r="K1771" s="156"/>
      <c r="L1771" s="574"/>
      <c r="M1771" s="574"/>
      <c r="N1771" s="574"/>
      <c r="O1771" s="574"/>
      <c r="P1771" s="574"/>
      <c r="Q1771" s="574"/>
      <c r="R1771" s="574"/>
      <c r="S1771" s="574"/>
      <c r="T1771" s="574"/>
      <c r="U1771" s="574"/>
      <c r="V1771" s="574"/>
      <c r="W1771" s="574"/>
      <c r="X1771" s="574"/>
      <c r="Y1771" s="574"/>
      <c r="Z1771" s="160"/>
      <c r="AA1771" s="575"/>
      <c r="AB1771" s="575"/>
      <c r="AC1771" s="575"/>
      <c r="AD1771" s="575"/>
      <c r="AE1771" s="575"/>
      <c r="AF1771" s="575"/>
      <c r="AH1771" s="17"/>
    </row>
    <row r="1772" spans="4:34" ht="15.75" x14ac:dyDescent="0.25">
      <c r="D1772" s="586" t="s">
        <v>15</v>
      </c>
      <c r="E1772" s="586"/>
      <c r="F1772" s="586"/>
      <c r="G1772" s="586"/>
      <c r="H1772" s="586"/>
      <c r="I1772" s="586"/>
      <c r="J1772" s="586"/>
      <c r="K1772" s="586"/>
      <c r="L1772" s="586"/>
      <c r="M1772" s="586"/>
      <c r="N1772" s="586"/>
      <c r="O1772" s="586"/>
      <c r="P1772" s="586"/>
      <c r="Q1772" s="586"/>
      <c r="R1772" s="586"/>
      <c r="S1772" s="586"/>
      <c r="T1772" s="586"/>
      <c r="U1772" s="586"/>
      <c r="V1772" s="586"/>
      <c r="W1772" s="586"/>
      <c r="X1772" s="586"/>
      <c r="Y1772" s="586"/>
      <c r="Z1772" s="586"/>
      <c r="AA1772" s="586"/>
      <c r="AB1772" s="586"/>
      <c r="AC1772" s="586"/>
      <c r="AD1772" s="586"/>
      <c r="AE1772" s="586"/>
      <c r="AF1772" s="586"/>
      <c r="AH1772" s="17"/>
    </row>
    <row r="1773" spans="4:34" x14ac:dyDescent="0.25">
      <c r="D1773" s="9"/>
      <c r="E1773" s="587" t="s">
        <v>50</v>
      </c>
      <c r="F1773" s="587"/>
      <c r="G1773" s="587"/>
      <c r="H1773" s="588" t="s">
        <v>51</v>
      </c>
      <c r="I1773" s="588"/>
      <c r="J1773" s="588"/>
      <c r="K1773" s="587" t="s">
        <v>52</v>
      </c>
      <c r="L1773" s="587"/>
      <c r="M1773" s="587"/>
      <c r="N1773" s="587" t="s">
        <v>53</v>
      </c>
      <c r="O1773" s="587"/>
      <c r="P1773" s="587"/>
      <c r="Q1773" s="589"/>
      <c r="R1773" s="589"/>
      <c r="S1773" s="589"/>
      <c r="T1773" s="589"/>
      <c r="U1773" s="161"/>
      <c r="V1773" s="590"/>
      <c r="W1773" s="590"/>
      <c r="X1773" s="590"/>
      <c r="Y1773" s="149"/>
      <c r="Z1773" s="149"/>
      <c r="AA1773" s="591" t="s">
        <v>17</v>
      </c>
      <c r="AB1773" s="591"/>
      <c r="AC1773" s="591"/>
      <c r="AD1773" s="591"/>
      <c r="AE1773" s="591"/>
      <c r="AF1773" s="591"/>
      <c r="AH1773" s="17"/>
    </row>
    <row r="1774" spans="4:34" x14ac:dyDescent="0.25">
      <c r="D1774" s="164"/>
      <c r="E1774" s="629"/>
      <c r="F1774" s="630"/>
      <c r="G1774" s="631"/>
      <c r="H1774" s="629"/>
      <c r="I1774" s="630"/>
      <c r="J1774" s="631"/>
      <c r="K1774" s="629"/>
      <c r="L1774" s="630"/>
      <c r="M1774" s="631"/>
      <c r="N1774" s="629"/>
      <c r="O1774" s="630"/>
      <c r="P1774" s="631"/>
      <c r="Q1774" s="592"/>
      <c r="R1774" s="593"/>
      <c r="S1774" s="593"/>
      <c r="T1774" s="594"/>
      <c r="U1774" s="100"/>
      <c r="V1774" s="595"/>
      <c r="W1774" s="596"/>
      <c r="X1774" s="597"/>
      <c r="Y1774" s="163"/>
      <c r="Z1774" s="15"/>
      <c r="AA1774" s="592">
        <f>E1774+H1774+K1774+N1774</f>
        <v>0</v>
      </c>
      <c r="AB1774" s="593"/>
      <c r="AC1774" s="593"/>
      <c r="AD1774" s="593"/>
      <c r="AE1774" s="593"/>
      <c r="AF1774" s="594"/>
      <c r="AH1774" s="17"/>
    </row>
    <row r="1775" spans="4:34" x14ac:dyDescent="0.25">
      <c r="D1775" s="159"/>
      <c r="E1775" s="159"/>
      <c r="F1775" s="159"/>
      <c r="G1775" s="159"/>
      <c r="H1775" s="159"/>
      <c r="I1775" s="159"/>
      <c r="J1775" s="159"/>
      <c r="K1775" s="159"/>
      <c r="L1775" s="159"/>
      <c r="M1775" s="159"/>
      <c r="N1775" s="159"/>
      <c r="O1775" s="159"/>
      <c r="P1775" s="159"/>
      <c r="Q1775" s="821"/>
      <c r="R1775" s="821"/>
      <c r="S1775" s="821"/>
      <c r="T1775" s="821"/>
      <c r="U1775" s="821"/>
      <c r="V1775" s="821"/>
      <c r="W1775" s="821"/>
      <c r="X1775" s="821"/>
      <c r="Y1775" s="821"/>
      <c r="Z1775" s="822"/>
      <c r="AA1775" s="592"/>
      <c r="AB1775" s="593"/>
      <c r="AC1775" s="593"/>
      <c r="AD1775" s="593"/>
      <c r="AE1775" s="593"/>
      <c r="AF1775" s="594"/>
      <c r="AH1775" s="17"/>
    </row>
    <row r="1776" spans="4:34" ht="15.75" x14ac:dyDescent="0.25">
      <c r="D1776" s="159"/>
      <c r="E1776" s="159"/>
      <c r="F1776" s="159"/>
      <c r="G1776" s="159"/>
      <c r="H1776" s="159"/>
      <c r="I1776" s="159"/>
      <c r="J1776" s="159"/>
      <c r="K1776" s="159"/>
      <c r="L1776" s="159"/>
      <c r="M1776" s="159"/>
      <c r="N1776" s="159"/>
      <c r="O1776" s="159"/>
      <c r="P1776" s="159"/>
      <c r="Q1776" s="159"/>
      <c r="R1776" s="159"/>
      <c r="S1776" s="159"/>
      <c r="T1776" s="159"/>
      <c r="U1776" s="598" t="s">
        <v>18</v>
      </c>
      <c r="V1776" s="598"/>
      <c r="W1776" s="598"/>
      <c r="X1776" s="598"/>
      <c r="Y1776" s="598"/>
      <c r="Z1776" s="599"/>
      <c r="AA1776" s="600">
        <f>+X1793-AA1774</f>
        <v>401092680.66000003</v>
      </c>
      <c r="AB1776" s="601"/>
      <c r="AC1776" s="601"/>
      <c r="AD1776" s="601"/>
      <c r="AE1776" s="601"/>
      <c r="AF1776" s="602"/>
      <c r="AH1776" s="17"/>
    </row>
    <row r="1777" spans="4:34" x14ac:dyDescent="0.25">
      <c r="D1777" s="9"/>
      <c r="E1777" s="9"/>
      <c r="F1777" s="9"/>
      <c r="G1777" s="9"/>
      <c r="H1777" s="603" t="s">
        <v>19</v>
      </c>
      <c r="I1777" s="603"/>
      <c r="J1777" s="603"/>
      <c r="K1777" s="603"/>
      <c r="L1777" s="603"/>
      <c r="M1777" s="603"/>
      <c r="N1777" s="603"/>
      <c r="O1777" s="603"/>
      <c r="P1777" s="603"/>
      <c r="Q1777" s="603"/>
      <c r="R1777" s="603"/>
      <c r="S1777" s="603"/>
      <c r="T1777" s="603"/>
      <c r="U1777" s="603"/>
      <c r="V1777" s="603"/>
      <c r="W1777" s="603"/>
      <c r="X1777" s="604"/>
      <c r="Y1777" s="604"/>
      <c r="Z1777" s="604"/>
      <c r="AA1777" s="604"/>
      <c r="AB1777" s="604"/>
      <c r="AC1777" s="604"/>
      <c r="AD1777" s="604"/>
      <c r="AE1777" s="9"/>
      <c r="AF1777" s="9"/>
      <c r="AH1777" s="17"/>
    </row>
    <row r="1778" spans="4:34" x14ac:dyDescent="0.25">
      <c r="D1778" s="9"/>
      <c r="E1778" s="9"/>
      <c r="F1778" s="9"/>
      <c r="G1778" s="9"/>
      <c r="H1778" s="605" t="s">
        <v>20</v>
      </c>
      <c r="I1778" s="606"/>
      <c r="J1778" s="605" t="s">
        <v>21</v>
      </c>
      <c r="K1778" s="606"/>
      <c r="L1778" s="605" t="s">
        <v>22</v>
      </c>
      <c r="M1778" s="606"/>
      <c r="N1778" s="605" t="s">
        <v>23</v>
      </c>
      <c r="O1778" s="606"/>
      <c r="P1778" s="605" t="s">
        <v>24</v>
      </c>
      <c r="Q1778" s="606"/>
      <c r="R1778" s="605" t="s">
        <v>25</v>
      </c>
      <c r="S1778" s="606"/>
      <c r="T1778" s="607" t="s">
        <v>26</v>
      </c>
      <c r="U1778" s="608"/>
      <c r="V1778" s="607"/>
      <c r="W1778" s="608"/>
      <c r="X1778" s="609" t="s">
        <v>27</v>
      </c>
      <c r="Y1778" s="610"/>
      <c r="Z1778" s="610"/>
      <c r="AA1778" s="610"/>
      <c r="AB1778" s="610"/>
      <c r="AC1778" s="610"/>
      <c r="AD1778" s="611"/>
      <c r="AE1778" s="16"/>
      <c r="AF1778" s="16"/>
      <c r="AH1778" s="17"/>
    </row>
    <row r="1779" spans="4:34" ht="15.75" x14ac:dyDescent="0.25">
      <c r="D1779" s="69"/>
      <c r="E1779" s="69"/>
      <c r="F1779" s="69"/>
      <c r="G1779" s="70"/>
      <c r="H1779" s="562"/>
      <c r="I1779" s="563"/>
      <c r="J1779" s="562"/>
      <c r="K1779" s="563"/>
      <c r="L1779" s="562"/>
      <c r="M1779" s="563"/>
      <c r="N1779" s="562" t="s">
        <v>61</v>
      </c>
      <c r="O1779" s="563"/>
      <c r="P1779" s="562" t="s">
        <v>43</v>
      </c>
      <c r="Q1779" s="563"/>
      <c r="R1779" s="562" t="s">
        <v>35</v>
      </c>
      <c r="S1779" s="563"/>
      <c r="T1779" s="562" t="s">
        <v>28</v>
      </c>
      <c r="U1779" s="563"/>
      <c r="V1779" s="562"/>
      <c r="W1779" s="563"/>
      <c r="X1779" s="580">
        <v>401092680.66000003</v>
      </c>
      <c r="Y1779" s="581"/>
      <c r="Z1779" s="581"/>
      <c r="AA1779" s="581"/>
      <c r="AB1779" s="581"/>
      <c r="AC1779" s="581"/>
      <c r="AD1779" s="582"/>
      <c r="AE1779" s="16"/>
      <c r="AF1779" s="36"/>
      <c r="AG1779" s="36"/>
      <c r="AH1779" s="36"/>
    </row>
    <row r="1780" spans="4:34" ht="15.75" x14ac:dyDescent="0.25">
      <c r="D1780" s="69"/>
      <c r="E1780" s="69"/>
      <c r="F1780" s="69"/>
      <c r="G1780" s="70"/>
      <c r="H1780" s="562"/>
      <c r="I1780" s="563"/>
      <c r="J1780" s="562"/>
      <c r="K1780" s="563"/>
      <c r="L1780" s="562"/>
      <c r="M1780" s="563"/>
      <c r="N1780" s="562"/>
      <c r="O1780" s="563"/>
      <c r="P1780" s="562"/>
      <c r="Q1780" s="563"/>
      <c r="R1780" s="562"/>
      <c r="S1780" s="563"/>
      <c r="T1780" s="562"/>
      <c r="U1780" s="563"/>
      <c r="V1780" s="562"/>
      <c r="W1780" s="563"/>
      <c r="X1780" s="580"/>
      <c r="Y1780" s="581"/>
      <c r="Z1780" s="581"/>
      <c r="AA1780" s="581"/>
      <c r="AB1780" s="581"/>
      <c r="AC1780" s="581"/>
      <c r="AD1780" s="582"/>
      <c r="AE1780" s="16"/>
      <c r="AF1780" s="36"/>
      <c r="AG1780" s="36"/>
      <c r="AH1780" s="36"/>
    </row>
    <row r="1781" spans="4:34" ht="15.75" x14ac:dyDescent="0.25">
      <c r="D1781" s="69"/>
      <c r="E1781" s="69"/>
      <c r="F1781" s="69"/>
      <c r="G1781" s="70"/>
      <c r="H1781" s="562"/>
      <c r="I1781" s="563"/>
      <c r="J1781" s="562"/>
      <c r="K1781" s="563"/>
      <c r="L1781" s="562"/>
      <c r="M1781" s="563"/>
      <c r="N1781" s="562"/>
      <c r="O1781" s="563"/>
      <c r="P1781" s="562"/>
      <c r="Q1781" s="563"/>
      <c r="R1781" s="562"/>
      <c r="S1781" s="563"/>
      <c r="T1781" s="562"/>
      <c r="U1781" s="563"/>
      <c r="V1781" s="562"/>
      <c r="W1781" s="563"/>
      <c r="X1781" s="580"/>
      <c r="Y1781" s="581"/>
      <c r="Z1781" s="581"/>
      <c r="AA1781" s="581"/>
      <c r="AB1781" s="581"/>
      <c r="AC1781" s="581"/>
      <c r="AD1781" s="582"/>
      <c r="AE1781" s="16"/>
      <c r="AF1781" s="16"/>
      <c r="AG1781" s="71"/>
      <c r="AH1781" s="68"/>
    </row>
    <row r="1782" spans="4:34" ht="15.75" x14ac:dyDescent="0.25">
      <c r="D1782" s="69"/>
      <c r="E1782" s="69"/>
      <c r="F1782" s="69"/>
      <c r="G1782" s="70"/>
      <c r="H1782" s="562"/>
      <c r="I1782" s="563"/>
      <c r="J1782" s="562"/>
      <c r="K1782" s="563"/>
      <c r="L1782" s="562"/>
      <c r="M1782" s="563"/>
      <c r="N1782" s="562"/>
      <c r="O1782" s="563"/>
      <c r="P1782" s="562"/>
      <c r="Q1782" s="563"/>
      <c r="R1782" s="562"/>
      <c r="S1782" s="563"/>
      <c r="T1782" s="562"/>
      <c r="U1782" s="563"/>
      <c r="V1782" s="562"/>
      <c r="W1782" s="563"/>
      <c r="X1782" s="580"/>
      <c r="Y1782" s="581"/>
      <c r="Z1782" s="581"/>
      <c r="AA1782" s="581"/>
      <c r="AB1782" s="581"/>
      <c r="AC1782" s="581"/>
      <c r="AD1782" s="582"/>
      <c r="AE1782" s="16"/>
      <c r="AF1782" s="16"/>
      <c r="AG1782" s="71"/>
      <c r="AH1782" s="68"/>
    </row>
    <row r="1783" spans="4:34" ht="15.75" x14ac:dyDescent="0.25">
      <c r="D1783" s="621"/>
      <c r="E1783" s="621"/>
      <c r="F1783" s="621"/>
      <c r="G1783" s="823"/>
      <c r="H1783" s="562"/>
      <c r="I1783" s="563"/>
      <c r="J1783" s="562"/>
      <c r="K1783" s="563"/>
      <c r="L1783" s="562"/>
      <c r="M1783" s="563"/>
      <c r="N1783" s="562"/>
      <c r="O1783" s="563"/>
      <c r="P1783" s="562"/>
      <c r="Q1783" s="563"/>
      <c r="R1783" s="562"/>
      <c r="S1783" s="563"/>
      <c r="T1783" s="562"/>
      <c r="U1783" s="563"/>
      <c r="V1783" s="562"/>
      <c r="W1783" s="563"/>
      <c r="X1783" s="580"/>
      <c r="Y1783" s="581"/>
      <c r="Z1783" s="581"/>
      <c r="AA1783" s="581"/>
      <c r="AB1783" s="581"/>
      <c r="AC1783" s="581"/>
      <c r="AD1783" s="582"/>
      <c r="AE1783" s="16"/>
      <c r="AF1783" s="16"/>
      <c r="AG1783" s="71"/>
      <c r="AH1783" s="68"/>
    </row>
    <row r="1784" spans="4:34" ht="15.75" x14ac:dyDescent="0.25">
      <c r="D1784" s="621"/>
      <c r="E1784" s="621"/>
      <c r="F1784" s="621"/>
      <c r="G1784" s="823"/>
      <c r="H1784" s="562"/>
      <c r="I1784" s="563"/>
      <c r="J1784" s="562"/>
      <c r="K1784" s="563"/>
      <c r="L1784" s="562"/>
      <c r="M1784" s="563"/>
      <c r="N1784" s="562"/>
      <c r="O1784" s="563"/>
      <c r="P1784" s="562"/>
      <c r="Q1784" s="563"/>
      <c r="R1784" s="562"/>
      <c r="S1784" s="563"/>
      <c r="T1784" s="562"/>
      <c r="U1784" s="563"/>
      <c r="V1784" s="562"/>
      <c r="W1784" s="563"/>
      <c r="X1784" s="580"/>
      <c r="Y1784" s="581"/>
      <c r="Z1784" s="581"/>
      <c r="AA1784" s="581"/>
      <c r="AB1784" s="581"/>
      <c r="AC1784" s="581"/>
      <c r="AD1784" s="582"/>
      <c r="AE1784" s="16"/>
      <c r="AF1784" s="16"/>
      <c r="AG1784" s="71"/>
      <c r="AH1784" s="68"/>
    </row>
    <row r="1785" spans="4:34" ht="15.75" x14ac:dyDescent="0.25">
      <c r="D1785" s="621"/>
      <c r="E1785" s="621"/>
      <c r="F1785" s="621"/>
      <c r="G1785" s="823"/>
      <c r="H1785" s="529"/>
      <c r="I1785" s="530"/>
      <c r="J1785" s="529"/>
      <c r="K1785" s="530"/>
      <c r="L1785" s="529"/>
      <c r="M1785" s="530"/>
      <c r="N1785" s="562"/>
      <c r="O1785" s="563"/>
      <c r="P1785" s="562"/>
      <c r="Q1785" s="563"/>
      <c r="R1785" s="562"/>
      <c r="S1785" s="563"/>
      <c r="T1785" s="562"/>
      <c r="U1785" s="563"/>
      <c r="V1785" s="562"/>
      <c r="W1785" s="563"/>
      <c r="X1785" s="580"/>
      <c r="Y1785" s="581"/>
      <c r="Z1785" s="581"/>
      <c r="AA1785" s="581"/>
      <c r="AB1785" s="581"/>
      <c r="AC1785" s="581"/>
      <c r="AD1785" s="582"/>
      <c r="AE1785" s="16"/>
      <c r="AF1785" s="16"/>
      <c r="AG1785" s="71"/>
      <c r="AH1785" s="68"/>
    </row>
    <row r="1786" spans="4:34" ht="15" customHeight="1" x14ac:dyDescent="0.25">
      <c r="D1786" s="9"/>
      <c r="E1786" s="9"/>
      <c r="F1786" s="9"/>
      <c r="G1786" s="9"/>
      <c r="H1786" s="562"/>
      <c r="I1786" s="563"/>
      <c r="J1786" s="562"/>
      <c r="K1786" s="563"/>
      <c r="L1786" s="562"/>
      <c r="M1786" s="563"/>
      <c r="N1786" s="562"/>
      <c r="O1786" s="563"/>
      <c r="P1786" s="562"/>
      <c r="Q1786" s="563"/>
      <c r="R1786" s="562"/>
      <c r="S1786" s="563"/>
      <c r="T1786" s="562"/>
      <c r="U1786" s="563"/>
      <c r="V1786" s="562"/>
      <c r="W1786" s="563"/>
      <c r="X1786" s="580"/>
      <c r="Y1786" s="581"/>
      <c r="Z1786" s="581"/>
      <c r="AA1786" s="581"/>
      <c r="AB1786" s="581"/>
      <c r="AC1786" s="581"/>
      <c r="AD1786" s="582"/>
      <c r="AE1786" s="16"/>
      <c r="AF1786" s="16"/>
      <c r="AG1786" s="71"/>
      <c r="AH1786" s="68"/>
    </row>
    <row r="1787" spans="4:34" ht="15" customHeight="1" x14ac:dyDescent="0.25">
      <c r="D1787" s="9"/>
      <c r="E1787" s="9"/>
      <c r="F1787" s="9"/>
      <c r="G1787" s="9"/>
      <c r="H1787" s="562"/>
      <c r="I1787" s="563"/>
      <c r="J1787" s="562"/>
      <c r="K1787" s="563"/>
      <c r="L1787" s="529"/>
      <c r="M1787" s="650"/>
      <c r="N1787" s="562"/>
      <c r="O1787" s="563"/>
      <c r="P1787" s="562"/>
      <c r="Q1787" s="563"/>
      <c r="R1787" s="562"/>
      <c r="S1787" s="563"/>
      <c r="T1787" s="562"/>
      <c r="U1787" s="563"/>
      <c r="V1787" s="562"/>
      <c r="W1787" s="563"/>
      <c r="X1787" s="580"/>
      <c r="Y1787" s="581"/>
      <c r="Z1787" s="581"/>
      <c r="AA1787" s="581"/>
      <c r="AB1787" s="581"/>
      <c r="AC1787" s="581"/>
      <c r="AD1787" s="582"/>
      <c r="AE1787" s="16"/>
      <c r="AF1787" s="16"/>
      <c r="AG1787" s="71"/>
      <c r="AH1787" s="68"/>
    </row>
    <row r="1788" spans="4:34" ht="15.75" customHeight="1" x14ac:dyDescent="0.25">
      <c r="D1788" s="9"/>
      <c r="E1788" s="9"/>
      <c r="F1788" s="9"/>
      <c r="G1788" s="9"/>
      <c r="H1788" s="529"/>
      <c r="I1788" s="530"/>
      <c r="J1788" s="529"/>
      <c r="K1788" s="530"/>
      <c r="L1788" s="529"/>
      <c r="M1788" s="650"/>
      <c r="N1788" s="562"/>
      <c r="O1788" s="563"/>
      <c r="P1788" s="765"/>
      <c r="Q1788" s="766"/>
      <c r="R1788" s="765"/>
      <c r="S1788" s="766"/>
      <c r="T1788" s="765"/>
      <c r="U1788" s="766"/>
      <c r="V1788" s="562"/>
      <c r="W1788" s="563"/>
      <c r="X1788" s="580"/>
      <c r="Y1788" s="581"/>
      <c r="Z1788" s="581"/>
      <c r="AA1788" s="581"/>
      <c r="AB1788" s="581"/>
      <c r="AC1788" s="581"/>
      <c r="AD1788" s="582"/>
      <c r="AE1788" s="16"/>
      <c r="AF1788" s="16"/>
      <c r="AG1788" s="71"/>
      <c r="AH1788" s="68"/>
    </row>
    <row r="1789" spans="4:34" ht="15.75" x14ac:dyDescent="0.25">
      <c r="D1789" s="9"/>
      <c r="E1789" s="9"/>
      <c r="F1789" s="9"/>
      <c r="G1789" s="9"/>
      <c r="H1789" s="153"/>
      <c r="I1789" s="154"/>
      <c r="J1789" s="153"/>
      <c r="K1789" s="154"/>
      <c r="L1789" s="153"/>
      <c r="M1789" s="162"/>
      <c r="N1789" s="562"/>
      <c r="O1789" s="563"/>
      <c r="P1789" s="765"/>
      <c r="Q1789" s="766"/>
      <c r="R1789" s="765"/>
      <c r="S1789" s="766"/>
      <c r="T1789" s="765"/>
      <c r="U1789" s="766"/>
      <c r="V1789" s="151"/>
      <c r="W1789" s="152"/>
      <c r="X1789" s="580"/>
      <c r="Y1789" s="581"/>
      <c r="Z1789" s="581"/>
      <c r="AA1789" s="581"/>
      <c r="AB1789" s="581"/>
      <c r="AC1789" s="581"/>
      <c r="AD1789" s="582"/>
      <c r="AE1789" s="16"/>
      <c r="AF1789" s="16"/>
      <c r="AG1789" s="71"/>
      <c r="AH1789" s="68"/>
    </row>
    <row r="1790" spans="4:34" ht="15.75" x14ac:dyDescent="0.25">
      <c r="D1790" s="9"/>
      <c r="E1790" s="9"/>
      <c r="F1790" s="9"/>
      <c r="G1790" s="9"/>
      <c r="H1790" s="529"/>
      <c r="I1790" s="530"/>
      <c r="J1790" s="529"/>
      <c r="K1790" s="530"/>
      <c r="L1790" s="529"/>
      <c r="M1790" s="530"/>
      <c r="N1790" s="562"/>
      <c r="O1790" s="767"/>
      <c r="P1790" s="768"/>
      <c r="Q1790" s="769"/>
      <c r="R1790" s="768"/>
      <c r="S1790" s="769"/>
      <c r="T1790" s="768"/>
      <c r="U1790" s="769"/>
      <c r="V1790" s="151"/>
      <c r="W1790" s="152"/>
      <c r="X1790" s="812"/>
      <c r="Y1790" s="673"/>
      <c r="Z1790" s="673"/>
      <c r="AA1790" s="673"/>
      <c r="AB1790" s="673"/>
      <c r="AC1790" s="673"/>
      <c r="AD1790" s="813"/>
      <c r="AE1790" s="16"/>
      <c r="AF1790" s="16"/>
      <c r="AG1790" s="71"/>
      <c r="AH1790" s="68"/>
    </row>
    <row r="1791" spans="4:34" ht="15.75" x14ac:dyDescent="0.25">
      <c r="D1791" s="9"/>
      <c r="E1791" s="9"/>
      <c r="F1791" s="9"/>
      <c r="G1791" s="9"/>
      <c r="H1791" s="529"/>
      <c r="I1791" s="530"/>
      <c r="J1791" s="529"/>
      <c r="K1791" s="530"/>
      <c r="L1791" s="529"/>
      <c r="M1791" s="530"/>
      <c r="N1791" s="562"/>
      <c r="O1791" s="767"/>
      <c r="P1791" s="768"/>
      <c r="Q1791" s="769"/>
      <c r="R1791" s="768"/>
      <c r="S1791" s="769"/>
      <c r="T1791" s="768"/>
      <c r="U1791" s="769"/>
      <c r="V1791" s="151"/>
      <c r="W1791" s="152"/>
      <c r="X1791" s="812"/>
      <c r="Y1791" s="673"/>
      <c r="Z1791" s="673"/>
      <c r="AA1791" s="673"/>
      <c r="AB1791" s="673"/>
      <c r="AC1791" s="673"/>
      <c r="AD1791" s="813"/>
      <c r="AE1791" s="16"/>
      <c r="AF1791" s="16"/>
      <c r="AG1791" s="71"/>
      <c r="AH1791" s="68"/>
    </row>
    <row r="1792" spans="4:34" ht="15.75" x14ac:dyDescent="0.25">
      <c r="D1792" s="9"/>
      <c r="E1792" s="9"/>
      <c r="F1792" s="9"/>
      <c r="G1792" s="9"/>
      <c r="H1792" s="529"/>
      <c r="I1792" s="530"/>
      <c r="J1792" s="529"/>
      <c r="K1792" s="530"/>
      <c r="L1792" s="529"/>
      <c r="M1792" s="530"/>
      <c r="N1792" s="562"/>
      <c r="O1792" s="767"/>
      <c r="P1792" s="768"/>
      <c r="Q1792" s="769"/>
      <c r="R1792" s="768"/>
      <c r="S1792" s="769"/>
      <c r="T1792" s="768"/>
      <c r="U1792" s="769"/>
      <c r="V1792" s="151"/>
      <c r="W1792" s="152"/>
      <c r="X1792" s="812"/>
      <c r="Y1792" s="673"/>
      <c r="Z1792" s="673"/>
      <c r="AA1792" s="673"/>
      <c r="AB1792" s="673"/>
      <c r="AC1792" s="673"/>
      <c r="AD1792" s="813"/>
      <c r="AE1792" s="16"/>
      <c r="AF1792" s="16"/>
      <c r="AH1792" s="17"/>
    </row>
    <row r="1793" spans="4:34" ht="16.5" thickBot="1" x14ac:dyDescent="0.3">
      <c r="D1793" s="9"/>
      <c r="E1793" s="9"/>
      <c r="F1793" s="9"/>
      <c r="G1793" s="9"/>
      <c r="H1793" s="685"/>
      <c r="I1793" s="686"/>
      <c r="J1793" s="685"/>
      <c r="K1793" s="686"/>
      <c r="L1793" s="685"/>
      <c r="M1793" s="686"/>
      <c r="N1793" s="685"/>
      <c r="O1793" s="686"/>
      <c r="P1793" s="685"/>
      <c r="Q1793" s="686"/>
      <c r="R1793" s="685"/>
      <c r="S1793" s="686"/>
      <c r="T1793" s="687" t="s">
        <v>29</v>
      </c>
      <c r="U1793" s="688"/>
      <c r="V1793" s="688"/>
      <c r="W1793" s="814"/>
      <c r="X1793" s="815">
        <f>SUM(X1779:AD1792)</f>
        <v>401092680.66000003</v>
      </c>
      <c r="Y1793" s="816"/>
      <c r="Z1793" s="816"/>
      <c r="AA1793" s="816"/>
      <c r="AB1793" s="816"/>
      <c r="AC1793" s="816"/>
      <c r="AD1793" s="817"/>
      <c r="AE1793" s="9"/>
      <c r="AF1793" s="818"/>
      <c r="AG1793" s="818"/>
      <c r="AH1793" s="818"/>
    </row>
    <row r="1794" spans="4:34" ht="16.5" thickBot="1" x14ac:dyDescent="0.3">
      <c r="D1794" s="164"/>
      <c r="E1794" s="9"/>
      <c r="F1794" s="9"/>
      <c r="G1794" s="9"/>
      <c r="H1794" s="9"/>
      <c r="I1794" s="799"/>
      <c r="J1794" s="799"/>
      <c r="K1794" s="799"/>
      <c r="L1794" s="799"/>
      <c r="M1794" s="799"/>
      <c r="N1794" s="799"/>
      <c r="O1794" s="799"/>
      <c r="P1794" s="799"/>
      <c r="Q1794" s="799"/>
      <c r="R1794" s="799"/>
      <c r="S1794" s="799"/>
      <c r="T1794" s="799"/>
      <c r="U1794" s="799"/>
      <c r="V1794" s="799"/>
      <c r="W1794" s="799"/>
      <c r="X1794" s="799"/>
      <c r="Y1794" s="819"/>
      <c r="Z1794" s="819"/>
      <c r="AA1794" s="819"/>
      <c r="AB1794" s="819"/>
      <c r="AC1794" s="819"/>
      <c r="AD1794" s="819"/>
      <c r="AE1794" s="819"/>
      <c r="AF1794" s="16"/>
      <c r="AG1794" s="16"/>
      <c r="AH1794" s="17"/>
    </row>
    <row r="1795" spans="4:34" ht="16.5" thickBot="1" x14ac:dyDescent="0.3">
      <c r="D1795" s="164"/>
      <c r="E1795" s="9"/>
      <c r="F1795" s="9"/>
      <c r="G1795" s="9"/>
      <c r="H1795" s="689" t="s">
        <v>30</v>
      </c>
      <c r="I1795" s="690"/>
      <c r="J1795" s="690"/>
      <c r="K1795" s="690"/>
      <c r="L1795" s="690"/>
      <c r="M1795" s="690"/>
      <c r="N1795" s="690"/>
      <c r="O1795" s="690"/>
      <c r="P1795" s="690"/>
      <c r="Q1795" s="690"/>
      <c r="R1795" s="690"/>
      <c r="S1795" s="691"/>
      <c r="T1795" s="43"/>
      <c r="U1795" s="544" t="s">
        <v>31</v>
      </c>
      <c r="V1795" s="545"/>
      <c r="W1795" s="545"/>
      <c r="X1795" s="545"/>
      <c r="Y1795" s="545"/>
      <c r="Z1795" s="545"/>
      <c r="AA1795" s="545"/>
      <c r="AB1795" s="545"/>
      <c r="AC1795" s="545"/>
      <c r="AD1795" s="545"/>
      <c r="AE1795" s="545"/>
      <c r="AF1795" s="546"/>
      <c r="AG1795" s="16"/>
    </row>
    <row r="1796" spans="4:34" x14ac:dyDescent="0.25">
      <c r="D1796" s="164"/>
      <c r="E1796" s="9"/>
      <c r="F1796" s="9"/>
      <c r="G1796" s="9"/>
      <c r="H1796" s="547"/>
      <c r="I1796" s="548"/>
      <c r="J1796" s="548"/>
      <c r="K1796" s="548"/>
      <c r="L1796" s="548"/>
      <c r="M1796" s="548"/>
      <c r="N1796" s="548"/>
      <c r="O1796" s="548"/>
      <c r="P1796" s="548"/>
      <c r="Q1796" s="548"/>
      <c r="R1796" s="548"/>
      <c r="S1796" s="549"/>
      <c r="T1796" s="9"/>
      <c r="U1796" s="795"/>
      <c r="V1796" s="796"/>
      <c r="W1796" s="796"/>
      <c r="X1796" s="796"/>
      <c r="Y1796" s="796"/>
      <c r="Z1796" s="796"/>
      <c r="AA1796" s="796"/>
      <c r="AB1796" s="796"/>
      <c r="AC1796" s="796"/>
      <c r="AD1796" s="796"/>
      <c r="AE1796" s="796"/>
      <c r="AF1796" s="797"/>
      <c r="AG1796" s="16"/>
    </row>
    <row r="1797" spans="4:34" x14ac:dyDescent="0.25">
      <c r="D1797" s="164"/>
      <c r="E1797" s="9"/>
      <c r="F1797" s="9"/>
      <c r="G1797" s="9"/>
      <c r="H1797" s="550"/>
      <c r="I1797" s="551"/>
      <c r="J1797" s="551"/>
      <c r="K1797" s="551"/>
      <c r="L1797" s="551"/>
      <c r="M1797" s="551"/>
      <c r="N1797" s="551"/>
      <c r="O1797" s="551"/>
      <c r="P1797" s="551"/>
      <c r="Q1797" s="551"/>
      <c r="R1797" s="551"/>
      <c r="S1797" s="552"/>
      <c r="T1797" s="9"/>
      <c r="U1797" s="798"/>
      <c r="V1797" s="799"/>
      <c r="W1797" s="799"/>
      <c r="X1797" s="799"/>
      <c r="Y1797" s="799"/>
      <c r="Z1797" s="799"/>
      <c r="AA1797" s="799"/>
      <c r="AB1797" s="799"/>
      <c r="AC1797" s="799"/>
      <c r="AD1797" s="799"/>
      <c r="AE1797" s="799"/>
      <c r="AF1797" s="800"/>
      <c r="AG1797" s="16"/>
    </row>
    <row r="1798" spans="4:34" ht="15.75" thickBot="1" x14ac:dyDescent="0.3">
      <c r="D1798" s="164"/>
      <c r="E1798" s="9"/>
      <c r="F1798" s="9"/>
      <c r="G1798" s="9"/>
      <c r="H1798" s="553"/>
      <c r="I1798" s="554"/>
      <c r="J1798" s="554"/>
      <c r="K1798" s="554"/>
      <c r="L1798" s="554"/>
      <c r="M1798" s="554"/>
      <c r="N1798" s="554"/>
      <c r="O1798" s="554"/>
      <c r="P1798" s="554"/>
      <c r="Q1798" s="554"/>
      <c r="R1798" s="554"/>
      <c r="S1798" s="555"/>
      <c r="T1798" s="9"/>
      <c r="U1798" s="801"/>
      <c r="V1798" s="802"/>
      <c r="W1798" s="802"/>
      <c r="X1798" s="802"/>
      <c r="Y1798" s="802"/>
      <c r="Z1798" s="802"/>
      <c r="AA1798" s="802"/>
      <c r="AB1798" s="802"/>
      <c r="AC1798" s="802"/>
      <c r="AD1798" s="802"/>
      <c r="AE1798" s="802"/>
      <c r="AF1798" s="803"/>
      <c r="AG1798" s="16"/>
    </row>
    <row r="1799" spans="4:34" ht="16.5" thickBot="1" x14ac:dyDescent="0.3">
      <c r="D1799" s="164"/>
      <c r="E1799" s="9"/>
      <c r="F1799" s="9"/>
      <c r="G1799" s="9"/>
      <c r="H1799" s="517" t="s">
        <v>32</v>
      </c>
      <c r="I1799" s="518"/>
      <c r="J1799" s="518"/>
      <c r="K1799" s="804">
        <v>44183</v>
      </c>
      <c r="L1799" s="805"/>
      <c r="M1799" s="805"/>
      <c r="N1799" s="805"/>
      <c r="O1799" s="805"/>
      <c r="P1799" s="805"/>
      <c r="Q1799" s="805"/>
      <c r="R1799" s="805"/>
      <c r="S1799" s="806"/>
      <c r="T1799" s="9"/>
      <c r="U1799" s="807" t="s">
        <v>32</v>
      </c>
      <c r="V1799" s="808"/>
      <c r="W1799" s="808"/>
      <c r="X1799" s="809"/>
      <c r="Y1799" s="810"/>
      <c r="Z1799" s="810"/>
      <c r="AA1799" s="810"/>
      <c r="AB1799" s="810"/>
      <c r="AC1799" s="810"/>
      <c r="AD1799" s="810"/>
      <c r="AE1799" s="810"/>
      <c r="AF1799" s="811"/>
      <c r="AG1799" s="16"/>
    </row>
    <row r="1800" spans="4:34" ht="15.75" thickBot="1" x14ac:dyDescent="0.3">
      <c r="D1800" s="164"/>
      <c r="E1800" s="9"/>
      <c r="F1800" s="9"/>
      <c r="G1800" s="9"/>
      <c r="H1800" s="523" t="s">
        <v>33</v>
      </c>
      <c r="I1800" s="524"/>
      <c r="J1800" s="524"/>
      <c r="K1800" s="524"/>
      <c r="L1800" s="524"/>
      <c r="M1800" s="524"/>
      <c r="N1800" s="524"/>
      <c r="O1800" s="524"/>
      <c r="P1800" s="524"/>
      <c r="Q1800" s="524"/>
      <c r="R1800" s="524"/>
      <c r="S1800" s="525"/>
      <c r="T1800" s="22"/>
      <c r="U1800" s="523" t="s">
        <v>34</v>
      </c>
      <c r="V1800" s="524"/>
      <c r="W1800" s="524"/>
      <c r="X1800" s="524"/>
      <c r="Y1800" s="524"/>
      <c r="Z1800" s="524"/>
      <c r="AA1800" s="524"/>
      <c r="AB1800" s="524"/>
      <c r="AC1800" s="524"/>
      <c r="AD1800" s="524"/>
      <c r="AE1800" s="524"/>
      <c r="AF1800" s="525"/>
      <c r="AG1800" s="16"/>
    </row>
    <row r="1801" spans="4:34" x14ac:dyDescent="0.25">
      <c r="D1801" s="164"/>
      <c r="E1801" s="9"/>
      <c r="F1801" s="9"/>
      <c r="G1801" s="9"/>
      <c r="H1801" s="547"/>
      <c r="I1801" s="548"/>
      <c r="J1801" s="548"/>
      <c r="K1801" s="548"/>
      <c r="L1801" s="548"/>
      <c r="M1801" s="548"/>
      <c r="N1801" s="548"/>
      <c r="O1801" s="548"/>
      <c r="P1801" s="548"/>
      <c r="Q1801" s="548"/>
      <c r="R1801" s="548"/>
      <c r="S1801" s="549"/>
      <c r="T1801" s="149"/>
      <c r="U1801" s="547"/>
      <c r="V1801" s="548"/>
      <c r="W1801" s="548"/>
      <c r="X1801" s="548"/>
      <c r="Y1801" s="548"/>
      <c r="Z1801" s="548"/>
      <c r="AA1801" s="548"/>
      <c r="AB1801" s="548"/>
      <c r="AC1801" s="548"/>
      <c r="AD1801" s="548"/>
      <c r="AE1801" s="548"/>
      <c r="AF1801" s="549"/>
      <c r="AG1801" s="16"/>
    </row>
    <row r="1802" spans="4:34" x14ac:dyDescent="0.25">
      <c r="D1802" s="164"/>
      <c r="E1802" s="164"/>
      <c r="F1802" s="164"/>
      <c r="G1802" s="164"/>
      <c r="H1802" s="550"/>
      <c r="I1802" s="551"/>
      <c r="J1802" s="551"/>
      <c r="K1802" s="551"/>
      <c r="L1802" s="551"/>
      <c r="M1802" s="551"/>
      <c r="N1802" s="551"/>
      <c r="O1802" s="551"/>
      <c r="P1802" s="551"/>
      <c r="Q1802" s="551"/>
      <c r="R1802" s="551"/>
      <c r="S1802" s="552"/>
      <c r="T1802" s="149"/>
      <c r="U1802" s="550"/>
      <c r="V1802" s="551"/>
      <c r="W1802" s="551"/>
      <c r="X1802" s="551"/>
      <c r="Y1802" s="551"/>
      <c r="Z1802" s="551"/>
      <c r="AA1802" s="551"/>
      <c r="AB1802" s="551"/>
      <c r="AC1802" s="551"/>
      <c r="AD1802" s="551"/>
      <c r="AE1802" s="551"/>
      <c r="AF1802" s="552"/>
      <c r="AG1802" s="15"/>
    </row>
    <row r="1803" spans="4:34" ht="15.75" thickBot="1" x14ac:dyDescent="0.3">
      <c r="D1803" s="44"/>
      <c r="E1803" s="164"/>
      <c r="F1803" s="164"/>
      <c r="G1803" s="164"/>
      <c r="H1803" s="553"/>
      <c r="I1803" s="554"/>
      <c r="J1803" s="554"/>
      <c r="K1803" s="554"/>
      <c r="L1803" s="554"/>
      <c r="M1803" s="554"/>
      <c r="N1803" s="554"/>
      <c r="O1803" s="554"/>
      <c r="P1803" s="554"/>
      <c r="Q1803" s="554"/>
      <c r="R1803" s="554"/>
      <c r="S1803" s="555"/>
      <c r="T1803" s="149"/>
      <c r="U1803" s="553"/>
      <c r="V1803" s="554"/>
      <c r="W1803" s="554"/>
      <c r="X1803" s="554"/>
      <c r="Y1803" s="554"/>
      <c r="Z1803" s="554"/>
      <c r="AA1803" s="554"/>
      <c r="AB1803" s="554"/>
      <c r="AC1803" s="554"/>
      <c r="AD1803" s="554"/>
      <c r="AE1803" s="554"/>
      <c r="AF1803" s="555"/>
      <c r="AG1803" s="15"/>
    </row>
    <row r="1804" spans="4:34" ht="15.75" thickBot="1" x14ac:dyDescent="0.3">
      <c r="D1804" s="155"/>
      <c r="E1804" s="164"/>
      <c r="F1804" s="164"/>
      <c r="G1804" s="164"/>
      <c r="H1804" s="517" t="s">
        <v>32</v>
      </c>
      <c r="I1804" s="518"/>
      <c r="J1804" s="576"/>
      <c r="K1804" s="27"/>
      <c r="L1804" s="28"/>
      <c r="M1804" s="28"/>
      <c r="N1804" s="28"/>
      <c r="O1804" s="28"/>
      <c r="P1804" s="28"/>
      <c r="Q1804" s="28"/>
      <c r="R1804" s="28"/>
      <c r="S1804" s="45"/>
      <c r="T1804" s="149"/>
      <c r="U1804" s="517" t="s">
        <v>32</v>
      </c>
      <c r="V1804" s="518"/>
      <c r="W1804" s="576"/>
      <c r="X1804" s="27"/>
      <c r="Y1804" s="28"/>
      <c r="Z1804" s="28"/>
      <c r="AA1804" s="28"/>
      <c r="AB1804" s="28"/>
      <c r="AC1804" s="28"/>
      <c r="AD1804" s="28"/>
      <c r="AE1804" s="28"/>
      <c r="AF1804" s="45"/>
      <c r="AG1804" s="15"/>
    </row>
    <row r="1805" spans="4:34" x14ac:dyDescent="0.25">
      <c r="D1805" s="155"/>
      <c r="E1805" s="164"/>
      <c r="F1805" s="164"/>
      <c r="G1805" s="164"/>
      <c r="H1805" s="149"/>
      <c r="I1805" s="149"/>
      <c r="J1805" s="149"/>
      <c r="K1805" s="164"/>
      <c r="L1805" s="164"/>
      <c r="M1805" s="164"/>
      <c r="N1805" s="164"/>
      <c r="O1805" s="164"/>
      <c r="P1805" s="164"/>
      <c r="Q1805" s="164"/>
      <c r="R1805" s="164"/>
      <c r="S1805" s="164"/>
      <c r="T1805" s="149"/>
      <c r="U1805" s="149"/>
      <c r="V1805" s="149"/>
      <c r="W1805" s="149"/>
      <c r="X1805" s="164"/>
      <c r="Y1805" s="164"/>
      <c r="Z1805" s="164"/>
      <c r="AA1805" s="164"/>
      <c r="AB1805" s="164"/>
      <c r="AC1805" s="164"/>
      <c r="AD1805" s="164"/>
      <c r="AE1805" s="164"/>
      <c r="AF1805" s="164"/>
      <c r="AG1805" s="15"/>
    </row>
    <row r="1806" spans="4:34" ht="15.75" x14ac:dyDescent="0.25">
      <c r="D1806" s="164"/>
      <c r="E1806" s="9"/>
      <c r="F1806" s="9"/>
      <c r="G1806" s="9"/>
      <c r="H1806" s="9"/>
      <c r="I1806" s="799"/>
      <c r="J1806" s="799"/>
      <c r="K1806" s="799"/>
      <c r="L1806" s="799"/>
      <c r="M1806" s="799"/>
      <c r="N1806" s="799"/>
      <c r="O1806" s="799"/>
      <c r="P1806" s="799"/>
      <c r="Q1806" s="799"/>
      <c r="R1806" s="799"/>
      <c r="S1806" s="799"/>
      <c r="T1806" s="799"/>
      <c r="U1806" s="799"/>
      <c r="V1806" s="799"/>
      <c r="W1806" s="799"/>
      <c r="X1806" s="799"/>
      <c r="Y1806" s="819"/>
      <c r="Z1806" s="819"/>
      <c r="AA1806" s="819"/>
      <c r="AB1806" s="819"/>
      <c r="AC1806" s="819"/>
      <c r="AD1806" s="819"/>
      <c r="AE1806" s="819"/>
      <c r="AF1806" s="16"/>
      <c r="AG1806" s="16"/>
      <c r="AH1806" s="17"/>
    </row>
    <row r="1807" spans="4:34" x14ac:dyDescent="0.25">
      <c r="D1807" s="820" t="s">
        <v>36</v>
      </c>
      <c r="E1807" s="820"/>
      <c r="F1807" s="820"/>
      <c r="G1807" s="820"/>
      <c r="H1807" s="820"/>
      <c r="I1807" s="820"/>
      <c r="J1807" s="820"/>
      <c r="K1807" s="820"/>
      <c r="L1807" s="820"/>
      <c r="M1807" s="820"/>
      <c r="N1807" s="44"/>
      <c r="O1807" s="44"/>
      <c r="P1807" s="44"/>
      <c r="Q1807" s="17"/>
      <c r="R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  <c r="AE1807" s="17"/>
      <c r="AF1807" s="17"/>
      <c r="AG1807" s="17"/>
      <c r="AH1807" s="68"/>
    </row>
    <row r="1808" spans="4:34" ht="15" customHeight="1" x14ac:dyDescent="0.25">
      <c r="D1808" s="620" t="s">
        <v>0</v>
      </c>
      <c r="E1808" s="620"/>
      <c r="F1808" s="620"/>
      <c r="G1808" s="620"/>
      <c r="H1808" s="620"/>
      <c r="I1808" s="620"/>
      <c r="J1808" s="620"/>
      <c r="K1808" s="620"/>
      <c r="L1808" s="620"/>
      <c r="M1808" s="620"/>
      <c r="N1808" s="29"/>
      <c r="O1808" s="10"/>
      <c r="P1808" s="156"/>
      <c r="Q1808" s="156"/>
      <c r="R1808" s="156"/>
      <c r="S1808" s="156"/>
      <c r="T1808" s="156"/>
      <c r="U1808" s="156"/>
      <c r="V1808" s="156"/>
      <c r="W1808" s="9"/>
      <c r="X1808" s="9"/>
      <c r="Y1808" s="164"/>
      <c r="Z1808" s="9"/>
      <c r="AA1808" s="9"/>
      <c r="AB1808" s="9"/>
      <c r="AC1808" s="9"/>
      <c r="AD1808" s="9"/>
      <c r="AE1808" s="9"/>
      <c r="AF1808" s="9"/>
      <c r="AH1808" s="17"/>
    </row>
    <row r="1809" spans="4:34" ht="32.25" customHeight="1" x14ac:dyDescent="0.25">
      <c r="D1809" s="620" t="s">
        <v>1</v>
      </c>
      <c r="E1809" s="620"/>
      <c r="F1809" s="620"/>
      <c r="G1809" s="620"/>
      <c r="H1809" s="620"/>
      <c r="I1809" s="620"/>
      <c r="J1809" s="620"/>
      <c r="K1809" s="620"/>
      <c r="L1809" s="620"/>
      <c r="M1809" s="620"/>
      <c r="N1809" s="29"/>
      <c r="O1809" s="10"/>
      <c r="P1809" s="11"/>
      <c r="Q1809" s="11"/>
      <c r="R1809" s="164"/>
      <c r="S1809" s="149"/>
      <c r="T1809" s="149"/>
      <c r="U1809" s="149"/>
      <c r="V1809" s="583" t="s">
        <v>2</v>
      </c>
      <c r="W1809" s="583"/>
      <c r="X1809" s="583"/>
      <c r="Y1809" s="12" t="s">
        <v>37</v>
      </c>
      <c r="Z1809" s="161" t="s">
        <v>46</v>
      </c>
      <c r="AA1809" s="621" t="s">
        <v>158</v>
      </c>
      <c r="AB1809" s="621"/>
      <c r="AC1809" s="621"/>
      <c r="AD1809" s="161" t="s">
        <v>3</v>
      </c>
      <c r="AE1809" s="622" t="s">
        <v>82</v>
      </c>
      <c r="AF1809" s="622"/>
      <c r="AH1809" s="17"/>
    </row>
    <row r="1810" spans="4:34" x14ac:dyDescent="0.25">
      <c r="D1810" s="620" t="s">
        <v>4</v>
      </c>
      <c r="E1810" s="620"/>
      <c r="F1810" s="620"/>
      <c r="G1810" s="620"/>
      <c r="H1810" s="620"/>
      <c r="I1810" s="620"/>
      <c r="J1810" s="620"/>
      <c r="K1810" s="620"/>
      <c r="L1810" s="620"/>
      <c r="M1810" s="620"/>
      <c r="N1810" s="29"/>
      <c r="O1810" s="10"/>
      <c r="P1810" s="156"/>
      <c r="Q1810" s="161"/>
      <c r="R1810" s="161"/>
      <c r="S1810" s="161"/>
      <c r="T1810" s="161"/>
      <c r="U1810" s="161"/>
      <c r="V1810" s="161"/>
      <c r="W1810" s="161"/>
      <c r="X1810" s="161"/>
      <c r="Y1810" s="149"/>
      <c r="Z1810" s="161"/>
      <c r="AA1810" s="9"/>
      <c r="AB1810" s="9"/>
      <c r="AC1810" s="9"/>
      <c r="AD1810" s="9"/>
      <c r="AE1810" s="9"/>
      <c r="AF1810" s="9"/>
      <c r="AH1810" s="17"/>
    </row>
    <row r="1811" spans="4:34" ht="15.75" x14ac:dyDescent="0.25">
      <c r="D1811" s="623" t="s">
        <v>5</v>
      </c>
      <c r="E1811" s="623"/>
      <c r="F1811" s="623"/>
      <c r="G1811" s="623"/>
      <c r="H1811" s="623"/>
      <c r="I1811" s="623"/>
      <c r="J1811" s="623"/>
      <c r="K1811" s="623"/>
      <c r="L1811" s="623"/>
      <c r="M1811" s="623"/>
      <c r="N1811" s="623"/>
      <c r="O1811" s="10"/>
      <c r="P1811" s="156"/>
      <c r="Q1811" s="156"/>
      <c r="R1811" s="156"/>
      <c r="S1811" s="156"/>
      <c r="T1811" s="156"/>
      <c r="U1811" s="156"/>
      <c r="V1811" s="156"/>
      <c r="W1811" s="9"/>
      <c r="X1811" s="9"/>
      <c r="Y1811" s="164"/>
      <c r="Z1811" s="9"/>
      <c r="AA1811" s="9"/>
      <c r="AB1811" s="9"/>
      <c r="AC1811" s="9"/>
      <c r="AD1811" s="9"/>
      <c r="AE1811" s="9"/>
      <c r="AF1811" s="9"/>
      <c r="AH1811" s="17"/>
    </row>
    <row r="1812" spans="4:34" ht="18" x14ac:dyDescent="0.25">
      <c r="D1812" s="633"/>
      <c r="E1812" s="633"/>
      <c r="F1812" s="633"/>
      <c r="G1812" s="633"/>
      <c r="H1812" s="633"/>
      <c r="I1812" s="633"/>
      <c r="J1812" s="633"/>
      <c r="K1812" s="633"/>
      <c r="L1812" s="633"/>
      <c r="M1812" s="633"/>
      <c r="N1812" s="633"/>
      <c r="O1812" s="624" t="s">
        <v>6</v>
      </c>
      <c r="P1812" s="624"/>
      <c r="Q1812" s="624"/>
      <c r="R1812" s="624"/>
      <c r="S1812" s="624"/>
      <c r="T1812" s="624"/>
      <c r="U1812" s="624"/>
      <c r="V1812" s="624"/>
      <c r="W1812" s="624"/>
      <c r="X1812" s="624"/>
      <c r="Y1812" s="625" t="s">
        <v>241</v>
      </c>
      <c r="Z1812" s="625"/>
      <c r="AA1812" s="625"/>
      <c r="AB1812" s="13"/>
      <c r="AC1812" s="13"/>
      <c r="AD1812" s="13"/>
      <c r="AE1812" s="13"/>
      <c r="AF1812" s="13"/>
      <c r="AH1812" s="17"/>
    </row>
    <row r="1813" spans="4:34" x14ac:dyDescent="0.25">
      <c r="D1813" s="612"/>
      <c r="E1813" s="612"/>
      <c r="F1813" s="612"/>
      <c r="G1813" s="612"/>
      <c r="H1813" s="612"/>
      <c r="I1813" s="612"/>
      <c r="J1813" s="612"/>
      <c r="K1813" s="612"/>
      <c r="L1813" s="612"/>
      <c r="M1813" s="612"/>
      <c r="N1813" s="612"/>
      <c r="O1813" s="14"/>
      <c r="P1813" s="14"/>
      <c r="Q1813" s="149"/>
      <c r="R1813" s="149"/>
      <c r="S1813" s="159"/>
      <c r="T1813" s="11"/>
      <c r="U1813" s="11"/>
      <c r="V1813" s="9"/>
      <c r="W1813" s="9"/>
      <c r="X1813" s="9"/>
      <c r="Y1813" s="164"/>
      <c r="Z1813" s="9"/>
      <c r="AA1813" s="9"/>
      <c r="AB1813" s="9"/>
      <c r="AC1813" s="9"/>
      <c r="AD1813" s="9"/>
      <c r="AE1813" s="9"/>
      <c r="AF1813" s="9"/>
      <c r="AH1813" s="17"/>
    </row>
    <row r="1814" spans="4:34" ht="15.75" x14ac:dyDescent="0.25">
      <c r="D1814" s="14"/>
      <c r="E1814" s="14"/>
      <c r="F1814" s="14"/>
      <c r="G1814" s="14"/>
      <c r="H1814" s="14"/>
      <c r="I1814" s="14"/>
      <c r="J1814" s="14"/>
      <c r="K1814" s="14"/>
      <c r="L1814" s="14"/>
      <c r="M1814" s="14"/>
      <c r="N1814" s="14"/>
      <c r="O1814" s="14"/>
      <c r="P1814" s="14"/>
      <c r="Q1814" s="14"/>
      <c r="R1814" s="14"/>
      <c r="S1814" s="14"/>
      <c r="T1814" s="23"/>
      <c r="U1814" s="23"/>
      <c r="V1814" s="613" t="s">
        <v>7</v>
      </c>
      <c r="W1814" s="613"/>
      <c r="X1814" s="613"/>
      <c r="Y1814" s="613"/>
      <c r="Z1814" s="613"/>
      <c r="AA1814" s="614">
        <f>+X1843</f>
        <v>402455111.11000001</v>
      </c>
      <c r="AB1814" s="614"/>
      <c r="AC1814" s="614"/>
      <c r="AD1814" s="614"/>
      <c r="AE1814" s="614"/>
      <c r="AF1814" s="614"/>
      <c r="AH1814" s="17"/>
    </row>
    <row r="1815" spans="4:34" x14ac:dyDescent="0.25">
      <c r="D1815" s="615" t="s">
        <v>8</v>
      </c>
      <c r="E1815" s="615"/>
      <c r="F1815" s="615"/>
      <c r="G1815" s="615"/>
      <c r="H1815" s="615"/>
      <c r="I1815" s="616" t="s">
        <v>9</v>
      </c>
      <c r="J1815" s="616"/>
      <c r="K1815" s="616"/>
      <c r="L1815" s="616"/>
      <c r="M1815" s="616"/>
      <c r="N1815" s="616"/>
      <c r="O1815" s="616"/>
      <c r="P1815" s="616"/>
      <c r="Q1815" s="616"/>
      <c r="R1815" s="161"/>
      <c r="S1815" s="161"/>
      <c r="T1815" s="161"/>
      <c r="U1815" s="161"/>
      <c r="V1815" s="9"/>
      <c r="W1815" s="9"/>
      <c r="X1815" s="9"/>
      <c r="Y1815" s="164"/>
      <c r="Z1815" s="164"/>
      <c r="AA1815" s="164"/>
      <c r="AB1815" s="9"/>
      <c r="AC1815" s="9"/>
      <c r="AD1815" s="9"/>
      <c r="AE1815" s="9"/>
      <c r="AF1815" s="9"/>
      <c r="AH1815" s="17"/>
    </row>
    <row r="1816" spans="4:34" ht="18" x14ac:dyDescent="0.25">
      <c r="D1816" s="617" t="s">
        <v>10</v>
      </c>
      <c r="E1816" s="617"/>
      <c r="F1816" s="617"/>
      <c r="G1816" s="617"/>
      <c r="H1816" s="617"/>
      <c r="I1816" s="617"/>
      <c r="J1816" s="617"/>
      <c r="K1816" s="662" t="s">
        <v>242</v>
      </c>
      <c r="L1816" s="662"/>
      <c r="M1816" s="662"/>
      <c r="N1816" s="662"/>
      <c r="O1816" s="662"/>
      <c r="P1816" s="662"/>
      <c r="Q1816" s="662"/>
      <c r="R1816" s="662"/>
      <c r="S1816" s="662"/>
      <c r="T1816" s="662"/>
      <c r="U1816" s="662"/>
      <c r="V1816" s="662"/>
      <c r="W1816" s="662"/>
      <c r="X1816" s="662"/>
      <c r="Y1816" s="551" t="s">
        <v>11</v>
      </c>
      <c r="Z1816" s="551"/>
      <c r="AA1816" s="551"/>
      <c r="AB1816" s="551"/>
      <c r="AC1816" s="619">
        <v>10909319</v>
      </c>
      <c r="AD1816" s="619"/>
      <c r="AE1816" s="619"/>
      <c r="AF1816" s="619"/>
      <c r="AH1816" s="17"/>
    </row>
    <row r="1817" spans="4:34" x14ac:dyDescent="0.25">
      <c r="D1817" s="157"/>
      <c r="E1817" s="617" t="s">
        <v>12</v>
      </c>
      <c r="F1817" s="617"/>
      <c r="G1817" s="617"/>
      <c r="H1817" s="617"/>
      <c r="I1817" s="617"/>
      <c r="J1817" s="149"/>
      <c r="K1817" s="149"/>
      <c r="L1817" s="149"/>
      <c r="M1817" s="149"/>
      <c r="N1817" s="149"/>
      <c r="O1817" s="149"/>
      <c r="P1817" s="149"/>
      <c r="Q1817" s="149"/>
      <c r="R1817" s="149"/>
      <c r="S1817" s="149"/>
      <c r="T1817" s="149"/>
      <c r="U1817" s="149"/>
      <c r="V1817" s="149"/>
      <c r="W1817" s="149"/>
      <c r="X1817" s="149"/>
      <c r="Y1817" s="149"/>
      <c r="Z1817" s="149"/>
      <c r="AA1817" s="149"/>
      <c r="AB1817" s="149"/>
      <c r="AC1817" s="158"/>
      <c r="AD1817" s="158"/>
      <c r="AE1817" s="158"/>
      <c r="AF1817" s="158"/>
      <c r="AH1817" s="17"/>
    </row>
    <row r="1818" spans="4:34" x14ac:dyDescent="0.25">
      <c r="D1818" s="583" t="s">
        <v>13</v>
      </c>
      <c r="E1818" s="583"/>
      <c r="F1818" s="583"/>
      <c r="G1818" s="583"/>
      <c r="H1818" s="583"/>
      <c r="I1818" s="824" t="s">
        <v>244</v>
      </c>
      <c r="J1818" s="824"/>
      <c r="K1818" s="824"/>
      <c r="L1818" s="824"/>
      <c r="M1818" s="824"/>
      <c r="N1818" s="824"/>
      <c r="O1818" s="824"/>
      <c r="P1818" s="824"/>
      <c r="Q1818" s="824"/>
      <c r="R1818" s="824"/>
      <c r="S1818" s="824"/>
      <c r="T1818" s="824"/>
      <c r="U1818" s="824"/>
      <c r="V1818" s="824"/>
      <c r="W1818" s="824"/>
      <c r="X1818" s="824"/>
      <c r="Y1818" s="824"/>
      <c r="Z1818" s="824"/>
      <c r="AA1818" s="824"/>
      <c r="AB1818" s="824"/>
      <c r="AC1818" s="824"/>
      <c r="AD1818" s="824"/>
      <c r="AE1818" s="824"/>
      <c r="AF1818" s="824"/>
      <c r="AG1818" s="824"/>
      <c r="AH1818" s="17"/>
    </row>
    <row r="1819" spans="4:34" x14ac:dyDescent="0.25">
      <c r="D1819" s="551" t="s">
        <v>14</v>
      </c>
      <c r="E1819" s="551"/>
      <c r="F1819" s="551"/>
      <c r="G1819" s="551"/>
      <c r="H1819" s="551"/>
      <c r="I1819" s="825" t="s">
        <v>243</v>
      </c>
      <c r="J1819" s="825"/>
      <c r="K1819" s="825"/>
      <c r="L1819" s="825"/>
      <c r="M1819" s="825"/>
      <c r="N1819" s="825"/>
      <c r="O1819" s="825"/>
      <c r="P1819" s="825"/>
      <c r="Q1819" s="825"/>
      <c r="R1819" s="825"/>
      <c r="S1819" s="825"/>
      <c r="T1819" s="825"/>
      <c r="U1819" s="825"/>
      <c r="V1819" s="825"/>
      <c r="W1819" s="825"/>
      <c r="X1819" s="825"/>
      <c r="Y1819" s="825"/>
      <c r="Z1819" s="825"/>
      <c r="AA1819" s="825"/>
      <c r="AB1819" s="825"/>
      <c r="AC1819" s="825"/>
      <c r="AD1819" s="825"/>
      <c r="AE1819" s="825"/>
      <c r="AF1819" s="825"/>
      <c r="AH1819" s="17"/>
    </row>
    <row r="1820" spans="4:34" x14ac:dyDescent="0.25">
      <c r="D1820" s="157"/>
      <c r="E1820" s="149"/>
      <c r="F1820" s="149"/>
      <c r="G1820" s="149"/>
      <c r="H1820" s="149"/>
      <c r="I1820" s="825"/>
      <c r="J1820" s="825"/>
      <c r="K1820" s="825"/>
      <c r="L1820" s="825"/>
      <c r="M1820" s="825"/>
      <c r="N1820" s="825"/>
      <c r="O1820" s="825"/>
      <c r="P1820" s="825"/>
      <c r="Q1820" s="825"/>
      <c r="R1820" s="825"/>
      <c r="S1820" s="825"/>
      <c r="T1820" s="825"/>
      <c r="U1820" s="825"/>
      <c r="V1820" s="825"/>
      <c r="W1820" s="825"/>
      <c r="X1820" s="825"/>
      <c r="Y1820" s="825"/>
      <c r="Z1820" s="825"/>
      <c r="AA1820" s="825"/>
      <c r="AB1820" s="825"/>
      <c r="AC1820" s="825"/>
      <c r="AD1820" s="825"/>
      <c r="AE1820" s="825"/>
      <c r="AF1820" s="825"/>
      <c r="AH1820" s="17"/>
    </row>
    <row r="1821" spans="4:34" ht="15.75" x14ac:dyDescent="0.25">
      <c r="D1821" s="156"/>
      <c r="E1821" s="156"/>
      <c r="F1821" s="156"/>
      <c r="G1821" s="156"/>
      <c r="H1821" s="156"/>
      <c r="I1821" s="156"/>
      <c r="J1821" s="156"/>
      <c r="K1821" s="156"/>
      <c r="L1821" s="574"/>
      <c r="M1821" s="574"/>
      <c r="N1821" s="574"/>
      <c r="O1821" s="574"/>
      <c r="P1821" s="574"/>
      <c r="Q1821" s="574"/>
      <c r="R1821" s="574"/>
      <c r="S1821" s="574"/>
      <c r="T1821" s="574"/>
      <c r="U1821" s="574"/>
      <c r="V1821" s="574"/>
      <c r="W1821" s="574"/>
      <c r="X1821" s="574"/>
      <c r="Y1821" s="574"/>
      <c r="Z1821" s="160"/>
      <c r="AA1821" s="575"/>
      <c r="AB1821" s="575"/>
      <c r="AC1821" s="575"/>
      <c r="AD1821" s="575"/>
      <c r="AE1821" s="575"/>
      <c r="AF1821" s="575"/>
      <c r="AH1821" s="17"/>
    </row>
    <row r="1822" spans="4:34" ht="15.75" x14ac:dyDescent="0.25">
      <c r="D1822" s="586" t="s">
        <v>15</v>
      </c>
      <c r="E1822" s="586"/>
      <c r="F1822" s="586"/>
      <c r="G1822" s="586"/>
      <c r="H1822" s="586"/>
      <c r="I1822" s="586"/>
      <c r="J1822" s="586"/>
      <c r="K1822" s="586"/>
      <c r="L1822" s="586"/>
      <c r="M1822" s="586"/>
      <c r="N1822" s="586"/>
      <c r="O1822" s="586"/>
      <c r="P1822" s="586"/>
      <c r="Q1822" s="586"/>
      <c r="R1822" s="586"/>
      <c r="S1822" s="586"/>
      <c r="T1822" s="586"/>
      <c r="U1822" s="586"/>
      <c r="V1822" s="586"/>
      <c r="W1822" s="586"/>
      <c r="X1822" s="586"/>
      <c r="Y1822" s="586"/>
      <c r="Z1822" s="586"/>
      <c r="AA1822" s="586"/>
      <c r="AB1822" s="586"/>
      <c r="AC1822" s="586"/>
      <c r="AD1822" s="586"/>
      <c r="AE1822" s="586"/>
      <c r="AF1822" s="586"/>
      <c r="AH1822" s="17"/>
    </row>
    <row r="1823" spans="4:34" x14ac:dyDescent="0.25">
      <c r="D1823" s="9"/>
      <c r="E1823" s="587" t="s">
        <v>50</v>
      </c>
      <c r="F1823" s="587"/>
      <c r="G1823" s="587"/>
      <c r="H1823" s="588" t="s">
        <v>51</v>
      </c>
      <c r="I1823" s="588"/>
      <c r="J1823" s="588"/>
      <c r="K1823" s="587" t="s">
        <v>52</v>
      </c>
      <c r="L1823" s="587"/>
      <c r="M1823" s="587"/>
      <c r="N1823" s="587" t="s">
        <v>53</v>
      </c>
      <c r="O1823" s="587"/>
      <c r="P1823" s="587"/>
      <c r="Q1823" s="589"/>
      <c r="R1823" s="589"/>
      <c r="S1823" s="589"/>
      <c r="T1823" s="589"/>
      <c r="U1823" s="161"/>
      <c r="V1823" s="590"/>
      <c r="W1823" s="590"/>
      <c r="X1823" s="590"/>
      <c r="Y1823" s="149"/>
      <c r="Z1823" s="149"/>
      <c r="AA1823" s="591" t="s">
        <v>17</v>
      </c>
      <c r="AB1823" s="591"/>
      <c r="AC1823" s="591"/>
      <c r="AD1823" s="591"/>
      <c r="AE1823" s="591"/>
      <c r="AF1823" s="591"/>
      <c r="AH1823" s="17"/>
    </row>
    <row r="1824" spans="4:34" x14ac:dyDescent="0.25">
      <c r="D1824" s="164"/>
      <c r="E1824" s="629"/>
      <c r="F1824" s="630"/>
      <c r="G1824" s="631"/>
      <c r="H1824" s="629"/>
      <c r="I1824" s="630"/>
      <c r="J1824" s="631"/>
      <c r="K1824" s="629"/>
      <c r="L1824" s="630"/>
      <c r="M1824" s="631"/>
      <c r="N1824" s="629"/>
      <c r="O1824" s="630"/>
      <c r="P1824" s="631"/>
      <c r="Q1824" s="592"/>
      <c r="R1824" s="593"/>
      <c r="S1824" s="593"/>
      <c r="T1824" s="594"/>
      <c r="U1824" s="100"/>
      <c r="V1824" s="595"/>
      <c r="W1824" s="596"/>
      <c r="X1824" s="597"/>
      <c r="Y1824" s="163"/>
      <c r="Z1824" s="15"/>
      <c r="AA1824" s="592">
        <f>E1824+H1824+K1824+N1824</f>
        <v>0</v>
      </c>
      <c r="AB1824" s="593"/>
      <c r="AC1824" s="593"/>
      <c r="AD1824" s="593"/>
      <c r="AE1824" s="593"/>
      <c r="AF1824" s="594"/>
      <c r="AH1824" s="17"/>
    </row>
    <row r="1825" spans="4:34" x14ac:dyDescent="0.25">
      <c r="D1825" s="159"/>
      <c r="E1825" s="159"/>
      <c r="F1825" s="159"/>
      <c r="G1825" s="159"/>
      <c r="H1825" s="159"/>
      <c r="I1825" s="159"/>
      <c r="J1825" s="159"/>
      <c r="K1825" s="159"/>
      <c r="L1825" s="159"/>
      <c r="M1825" s="159"/>
      <c r="N1825" s="159"/>
      <c r="O1825" s="159"/>
      <c r="P1825" s="159"/>
      <c r="Q1825" s="821"/>
      <c r="R1825" s="821"/>
      <c r="S1825" s="821"/>
      <c r="T1825" s="821"/>
      <c r="U1825" s="821"/>
      <c r="V1825" s="821"/>
      <c r="W1825" s="821"/>
      <c r="X1825" s="821"/>
      <c r="Y1825" s="821"/>
      <c r="Z1825" s="822"/>
      <c r="AA1825" s="592"/>
      <c r="AB1825" s="593"/>
      <c r="AC1825" s="593"/>
      <c r="AD1825" s="593"/>
      <c r="AE1825" s="593"/>
      <c r="AF1825" s="594"/>
      <c r="AH1825" s="17"/>
    </row>
    <row r="1826" spans="4:34" ht="15.75" x14ac:dyDescent="0.25">
      <c r="D1826" s="159"/>
      <c r="E1826" s="159"/>
      <c r="F1826" s="159"/>
      <c r="G1826" s="159"/>
      <c r="H1826" s="159"/>
      <c r="I1826" s="159"/>
      <c r="J1826" s="159"/>
      <c r="K1826" s="159"/>
      <c r="L1826" s="159"/>
      <c r="M1826" s="159"/>
      <c r="N1826" s="159"/>
      <c r="O1826" s="159"/>
      <c r="P1826" s="159"/>
      <c r="Q1826" s="159"/>
      <c r="R1826" s="159"/>
      <c r="S1826" s="159"/>
      <c r="T1826" s="159"/>
      <c r="U1826" s="598" t="s">
        <v>18</v>
      </c>
      <c r="V1826" s="598"/>
      <c r="W1826" s="598"/>
      <c r="X1826" s="598"/>
      <c r="Y1826" s="598"/>
      <c r="Z1826" s="599"/>
      <c r="AA1826" s="600">
        <f>+X1843-AA1824</f>
        <v>402455111.11000001</v>
      </c>
      <c r="AB1826" s="601"/>
      <c r="AC1826" s="601"/>
      <c r="AD1826" s="601"/>
      <c r="AE1826" s="601"/>
      <c r="AF1826" s="602"/>
      <c r="AH1826" s="17"/>
    </row>
    <row r="1827" spans="4:34" x14ac:dyDescent="0.25">
      <c r="D1827" s="9"/>
      <c r="E1827" s="9"/>
      <c r="F1827" s="9"/>
      <c r="G1827" s="9"/>
      <c r="H1827" s="603" t="s">
        <v>19</v>
      </c>
      <c r="I1827" s="603"/>
      <c r="J1827" s="603"/>
      <c r="K1827" s="603"/>
      <c r="L1827" s="603"/>
      <c r="M1827" s="603"/>
      <c r="N1827" s="603"/>
      <c r="O1827" s="603"/>
      <c r="P1827" s="603"/>
      <c r="Q1827" s="603"/>
      <c r="R1827" s="603"/>
      <c r="S1827" s="603"/>
      <c r="T1827" s="603"/>
      <c r="U1827" s="603"/>
      <c r="V1827" s="603"/>
      <c r="W1827" s="603"/>
      <c r="X1827" s="604"/>
      <c r="Y1827" s="604"/>
      <c r="Z1827" s="604"/>
      <c r="AA1827" s="604"/>
      <c r="AB1827" s="604"/>
      <c r="AC1827" s="604"/>
      <c r="AD1827" s="604"/>
      <c r="AE1827" s="9"/>
      <c r="AF1827" s="9"/>
      <c r="AH1827" s="17"/>
    </row>
    <row r="1828" spans="4:34" x14ac:dyDescent="0.25">
      <c r="D1828" s="9"/>
      <c r="E1828" s="9"/>
      <c r="F1828" s="9"/>
      <c r="G1828" s="9"/>
      <c r="H1828" s="605" t="s">
        <v>20</v>
      </c>
      <c r="I1828" s="606"/>
      <c r="J1828" s="605" t="s">
        <v>21</v>
      </c>
      <c r="K1828" s="606"/>
      <c r="L1828" s="605" t="s">
        <v>22</v>
      </c>
      <c r="M1828" s="606"/>
      <c r="N1828" s="605" t="s">
        <v>23</v>
      </c>
      <c r="O1828" s="606"/>
      <c r="P1828" s="605" t="s">
        <v>24</v>
      </c>
      <c r="Q1828" s="606"/>
      <c r="R1828" s="605" t="s">
        <v>25</v>
      </c>
      <c r="S1828" s="606"/>
      <c r="T1828" s="607" t="s">
        <v>26</v>
      </c>
      <c r="U1828" s="608"/>
      <c r="V1828" s="607"/>
      <c r="W1828" s="608"/>
      <c r="X1828" s="609" t="s">
        <v>27</v>
      </c>
      <c r="Y1828" s="610"/>
      <c r="Z1828" s="610"/>
      <c r="AA1828" s="610"/>
      <c r="AB1828" s="610"/>
      <c r="AC1828" s="610"/>
      <c r="AD1828" s="611"/>
      <c r="AE1828" s="16"/>
      <c r="AF1828" s="16"/>
      <c r="AH1828" s="17"/>
    </row>
    <row r="1829" spans="4:34" ht="15.75" x14ac:dyDescent="0.25">
      <c r="D1829" s="69"/>
      <c r="E1829" s="69"/>
      <c r="F1829" s="69"/>
      <c r="G1829" s="70"/>
      <c r="H1829" s="562"/>
      <c r="I1829" s="563"/>
      <c r="J1829" s="562"/>
      <c r="K1829" s="563"/>
      <c r="L1829" s="562"/>
      <c r="M1829" s="563"/>
      <c r="N1829" s="562" t="s">
        <v>61</v>
      </c>
      <c r="O1829" s="563"/>
      <c r="P1829" s="562" t="s">
        <v>43</v>
      </c>
      <c r="Q1829" s="563"/>
      <c r="R1829" s="562" t="s">
        <v>35</v>
      </c>
      <c r="S1829" s="563"/>
      <c r="T1829" s="562" t="s">
        <v>28</v>
      </c>
      <c r="U1829" s="563"/>
      <c r="V1829" s="562"/>
      <c r="W1829" s="563"/>
      <c r="X1829" s="580">
        <v>402455111.11000001</v>
      </c>
      <c r="Y1829" s="581"/>
      <c r="Z1829" s="581"/>
      <c r="AA1829" s="581"/>
      <c r="AB1829" s="581"/>
      <c r="AC1829" s="581"/>
      <c r="AD1829" s="582"/>
      <c r="AE1829" s="16"/>
      <c r="AF1829" s="36"/>
      <c r="AG1829" s="36"/>
      <c r="AH1829" s="36"/>
    </row>
    <row r="1830" spans="4:34" ht="15.75" x14ac:dyDescent="0.25">
      <c r="D1830" s="69"/>
      <c r="E1830" s="69"/>
      <c r="F1830" s="69"/>
      <c r="G1830" s="70"/>
      <c r="H1830" s="562"/>
      <c r="I1830" s="563"/>
      <c r="J1830" s="562"/>
      <c r="K1830" s="563"/>
      <c r="L1830" s="562"/>
      <c r="M1830" s="563"/>
      <c r="N1830" s="562"/>
      <c r="O1830" s="563"/>
      <c r="P1830" s="562"/>
      <c r="Q1830" s="563"/>
      <c r="R1830" s="562"/>
      <c r="S1830" s="563"/>
      <c r="T1830" s="562"/>
      <c r="U1830" s="563"/>
      <c r="V1830" s="562"/>
      <c r="W1830" s="563"/>
      <c r="X1830" s="580"/>
      <c r="Y1830" s="581"/>
      <c r="Z1830" s="581"/>
      <c r="AA1830" s="581"/>
      <c r="AB1830" s="581"/>
      <c r="AC1830" s="581"/>
      <c r="AD1830" s="582"/>
      <c r="AE1830" s="16"/>
      <c r="AF1830" s="36"/>
      <c r="AG1830" s="36"/>
      <c r="AH1830" s="36"/>
    </row>
    <row r="1831" spans="4:34" ht="15.75" x14ac:dyDescent="0.25">
      <c r="D1831" s="69"/>
      <c r="E1831" s="69"/>
      <c r="F1831" s="69"/>
      <c r="G1831" s="70"/>
      <c r="H1831" s="562"/>
      <c r="I1831" s="563"/>
      <c r="J1831" s="562"/>
      <c r="K1831" s="563"/>
      <c r="L1831" s="562"/>
      <c r="M1831" s="563"/>
      <c r="N1831" s="562"/>
      <c r="O1831" s="563"/>
      <c r="P1831" s="562"/>
      <c r="Q1831" s="563"/>
      <c r="R1831" s="562"/>
      <c r="S1831" s="563"/>
      <c r="T1831" s="562"/>
      <c r="U1831" s="563"/>
      <c r="V1831" s="562"/>
      <c r="W1831" s="563"/>
      <c r="X1831" s="580"/>
      <c r="Y1831" s="581"/>
      <c r="Z1831" s="581"/>
      <c r="AA1831" s="581"/>
      <c r="AB1831" s="581"/>
      <c r="AC1831" s="581"/>
      <c r="AD1831" s="582"/>
      <c r="AE1831" s="16"/>
      <c r="AF1831" s="16"/>
      <c r="AG1831" s="71"/>
      <c r="AH1831" s="68"/>
    </row>
    <row r="1832" spans="4:34" ht="15.75" x14ac:dyDescent="0.25">
      <c r="D1832" s="69"/>
      <c r="E1832" s="69"/>
      <c r="F1832" s="69"/>
      <c r="G1832" s="70"/>
      <c r="H1832" s="562"/>
      <c r="I1832" s="563"/>
      <c r="J1832" s="562"/>
      <c r="K1832" s="563"/>
      <c r="L1832" s="562"/>
      <c r="M1832" s="563"/>
      <c r="N1832" s="562"/>
      <c r="O1832" s="563"/>
      <c r="P1832" s="562"/>
      <c r="Q1832" s="563"/>
      <c r="R1832" s="562"/>
      <c r="S1832" s="563"/>
      <c r="T1832" s="562"/>
      <c r="U1832" s="563"/>
      <c r="V1832" s="562"/>
      <c r="W1832" s="563"/>
      <c r="X1832" s="580"/>
      <c r="Y1832" s="581"/>
      <c r="Z1832" s="581"/>
      <c r="AA1832" s="581"/>
      <c r="AB1832" s="581"/>
      <c r="AC1832" s="581"/>
      <c r="AD1832" s="582"/>
      <c r="AE1832" s="16"/>
      <c r="AF1832" s="16"/>
      <c r="AG1832" s="71"/>
      <c r="AH1832" s="68"/>
    </row>
    <row r="1833" spans="4:34" ht="15.75" x14ac:dyDescent="0.25">
      <c r="D1833" s="621"/>
      <c r="E1833" s="621"/>
      <c r="F1833" s="621"/>
      <c r="G1833" s="823"/>
      <c r="H1833" s="562"/>
      <c r="I1833" s="563"/>
      <c r="J1833" s="562"/>
      <c r="K1833" s="563"/>
      <c r="L1833" s="562"/>
      <c r="M1833" s="563"/>
      <c r="N1833" s="562"/>
      <c r="O1833" s="563"/>
      <c r="P1833" s="562"/>
      <c r="Q1833" s="563"/>
      <c r="R1833" s="562"/>
      <c r="S1833" s="563"/>
      <c r="T1833" s="562"/>
      <c r="U1833" s="563"/>
      <c r="V1833" s="562"/>
      <c r="W1833" s="563"/>
      <c r="X1833" s="580"/>
      <c r="Y1833" s="581"/>
      <c r="Z1833" s="581"/>
      <c r="AA1833" s="581"/>
      <c r="AB1833" s="581"/>
      <c r="AC1833" s="581"/>
      <c r="AD1833" s="582"/>
      <c r="AE1833" s="16"/>
      <c r="AF1833" s="16"/>
      <c r="AG1833" s="71"/>
      <c r="AH1833" s="68"/>
    </row>
    <row r="1834" spans="4:34" ht="15.75" x14ac:dyDescent="0.25">
      <c r="D1834" s="621"/>
      <c r="E1834" s="621"/>
      <c r="F1834" s="621"/>
      <c r="G1834" s="823"/>
      <c r="H1834" s="562"/>
      <c r="I1834" s="563"/>
      <c r="J1834" s="562"/>
      <c r="K1834" s="563"/>
      <c r="L1834" s="562"/>
      <c r="M1834" s="563"/>
      <c r="N1834" s="562"/>
      <c r="O1834" s="563"/>
      <c r="P1834" s="562"/>
      <c r="Q1834" s="563"/>
      <c r="R1834" s="562"/>
      <c r="S1834" s="563"/>
      <c r="T1834" s="562"/>
      <c r="U1834" s="563"/>
      <c r="V1834" s="562"/>
      <c r="W1834" s="563"/>
      <c r="X1834" s="580"/>
      <c r="Y1834" s="581"/>
      <c r="Z1834" s="581"/>
      <c r="AA1834" s="581"/>
      <c r="AB1834" s="581"/>
      <c r="AC1834" s="581"/>
      <c r="AD1834" s="582"/>
      <c r="AE1834" s="16"/>
      <c r="AF1834" s="16"/>
      <c r="AG1834" s="71"/>
      <c r="AH1834" s="68"/>
    </row>
    <row r="1835" spans="4:34" ht="15.75" x14ac:dyDescent="0.25">
      <c r="D1835" s="621"/>
      <c r="E1835" s="621"/>
      <c r="F1835" s="621"/>
      <c r="G1835" s="823"/>
      <c r="H1835" s="529"/>
      <c r="I1835" s="530"/>
      <c r="J1835" s="529"/>
      <c r="K1835" s="530"/>
      <c r="L1835" s="529"/>
      <c r="M1835" s="530"/>
      <c r="N1835" s="562"/>
      <c r="O1835" s="563"/>
      <c r="P1835" s="562"/>
      <c r="Q1835" s="563"/>
      <c r="R1835" s="562"/>
      <c r="S1835" s="563"/>
      <c r="T1835" s="562"/>
      <c r="U1835" s="563"/>
      <c r="V1835" s="562"/>
      <c r="W1835" s="563"/>
      <c r="X1835" s="580"/>
      <c r="Y1835" s="581"/>
      <c r="Z1835" s="581"/>
      <c r="AA1835" s="581"/>
      <c r="AB1835" s="581"/>
      <c r="AC1835" s="581"/>
      <c r="AD1835" s="582"/>
      <c r="AE1835" s="16"/>
      <c r="AF1835" s="16"/>
      <c r="AG1835" s="71"/>
      <c r="AH1835" s="68"/>
    </row>
    <row r="1836" spans="4:34" ht="15.75" x14ac:dyDescent="0.25">
      <c r="D1836" s="9"/>
      <c r="E1836" s="9"/>
      <c r="F1836" s="9"/>
      <c r="G1836" s="9"/>
      <c r="H1836" s="562"/>
      <c r="I1836" s="563"/>
      <c r="J1836" s="562"/>
      <c r="K1836" s="563"/>
      <c r="L1836" s="562"/>
      <c r="M1836" s="563"/>
      <c r="N1836" s="562"/>
      <c r="O1836" s="563"/>
      <c r="P1836" s="562"/>
      <c r="Q1836" s="563"/>
      <c r="R1836" s="562"/>
      <c r="S1836" s="563"/>
      <c r="T1836" s="562"/>
      <c r="U1836" s="563"/>
      <c r="V1836" s="562"/>
      <c r="W1836" s="563"/>
      <c r="X1836" s="580"/>
      <c r="Y1836" s="581"/>
      <c r="Z1836" s="581"/>
      <c r="AA1836" s="581"/>
      <c r="AB1836" s="581"/>
      <c r="AC1836" s="581"/>
      <c r="AD1836" s="582"/>
      <c r="AE1836" s="16"/>
      <c r="AF1836" s="16"/>
      <c r="AG1836" s="71"/>
      <c r="AH1836" s="68"/>
    </row>
    <row r="1837" spans="4:34" ht="15.75" x14ac:dyDescent="0.25">
      <c r="D1837" s="9"/>
      <c r="E1837" s="9"/>
      <c r="F1837" s="9"/>
      <c r="G1837" s="9"/>
      <c r="H1837" s="562"/>
      <c r="I1837" s="563"/>
      <c r="J1837" s="562"/>
      <c r="K1837" s="563"/>
      <c r="L1837" s="529"/>
      <c r="M1837" s="650"/>
      <c r="N1837" s="562"/>
      <c r="O1837" s="563"/>
      <c r="P1837" s="562"/>
      <c r="Q1837" s="563"/>
      <c r="R1837" s="562"/>
      <c r="S1837" s="563"/>
      <c r="T1837" s="562"/>
      <c r="U1837" s="563"/>
      <c r="V1837" s="562"/>
      <c r="W1837" s="563"/>
      <c r="X1837" s="580"/>
      <c r="Y1837" s="581"/>
      <c r="Z1837" s="581"/>
      <c r="AA1837" s="581"/>
      <c r="AB1837" s="581"/>
      <c r="AC1837" s="581"/>
      <c r="AD1837" s="582"/>
      <c r="AE1837" s="16"/>
      <c r="AF1837" s="16"/>
      <c r="AG1837" s="71"/>
      <c r="AH1837" s="68"/>
    </row>
    <row r="1838" spans="4:34" ht="15.75" x14ac:dyDescent="0.25">
      <c r="D1838" s="9"/>
      <c r="E1838" s="9"/>
      <c r="F1838" s="9"/>
      <c r="G1838" s="9"/>
      <c r="H1838" s="529"/>
      <c r="I1838" s="530"/>
      <c r="J1838" s="529"/>
      <c r="K1838" s="530"/>
      <c r="L1838" s="529"/>
      <c r="M1838" s="650"/>
      <c r="N1838" s="562"/>
      <c r="O1838" s="563"/>
      <c r="P1838" s="765"/>
      <c r="Q1838" s="766"/>
      <c r="R1838" s="765"/>
      <c r="S1838" s="766"/>
      <c r="T1838" s="765"/>
      <c r="U1838" s="766"/>
      <c r="V1838" s="562"/>
      <c r="W1838" s="563"/>
      <c r="X1838" s="580"/>
      <c r="Y1838" s="581"/>
      <c r="Z1838" s="581"/>
      <c r="AA1838" s="581"/>
      <c r="AB1838" s="581"/>
      <c r="AC1838" s="581"/>
      <c r="AD1838" s="582"/>
      <c r="AE1838" s="16"/>
      <c r="AF1838" s="16"/>
      <c r="AG1838" s="71"/>
      <c r="AH1838" s="68"/>
    </row>
    <row r="1839" spans="4:34" ht="15.75" x14ac:dyDescent="0.25">
      <c r="D1839" s="9"/>
      <c r="E1839" s="9"/>
      <c r="F1839" s="9"/>
      <c r="G1839" s="9"/>
      <c r="H1839" s="153"/>
      <c r="I1839" s="154"/>
      <c r="J1839" s="153"/>
      <c r="K1839" s="154"/>
      <c r="L1839" s="153"/>
      <c r="M1839" s="162"/>
      <c r="N1839" s="562"/>
      <c r="O1839" s="563"/>
      <c r="P1839" s="765"/>
      <c r="Q1839" s="766"/>
      <c r="R1839" s="765"/>
      <c r="S1839" s="766"/>
      <c r="T1839" s="765"/>
      <c r="U1839" s="766"/>
      <c r="V1839" s="151"/>
      <c r="W1839" s="152"/>
      <c r="X1839" s="580"/>
      <c r="Y1839" s="581"/>
      <c r="Z1839" s="581"/>
      <c r="AA1839" s="581"/>
      <c r="AB1839" s="581"/>
      <c r="AC1839" s="581"/>
      <c r="AD1839" s="582"/>
      <c r="AE1839" s="16"/>
      <c r="AF1839" s="16"/>
      <c r="AG1839" s="71"/>
      <c r="AH1839" s="68"/>
    </row>
    <row r="1840" spans="4:34" ht="15.75" x14ac:dyDescent="0.25">
      <c r="D1840" s="9"/>
      <c r="E1840" s="9"/>
      <c r="F1840" s="9"/>
      <c r="G1840" s="9"/>
      <c r="H1840" s="529"/>
      <c r="I1840" s="530"/>
      <c r="J1840" s="529"/>
      <c r="K1840" s="530"/>
      <c r="L1840" s="529"/>
      <c r="M1840" s="530"/>
      <c r="N1840" s="562"/>
      <c r="O1840" s="767"/>
      <c r="P1840" s="768"/>
      <c r="Q1840" s="769"/>
      <c r="R1840" s="768"/>
      <c r="S1840" s="769"/>
      <c r="T1840" s="768"/>
      <c r="U1840" s="769"/>
      <c r="V1840" s="151"/>
      <c r="W1840" s="152"/>
      <c r="X1840" s="812"/>
      <c r="Y1840" s="673"/>
      <c r="Z1840" s="673"/>
      <c r="AA1840" s="673"/>
      <c r="AB1840" s="673"/>
      <c r="AC1840" s="673"/>
      <c r="AD1840" s="813"/>
      <c r="AE1840" s="16"/>
      <c r="AF1840" s="16"/>
      <c r="AG1840" s="71"/>
      <c r="AH1840" s="68"/>
    </row>
    <row r="1841" spans="4:34" ht="15.75" x14ac:dyDescent="0.25">
      <c r="D1841" s="9"/>
      <c r="E1841" s="9"/>
      <c r="F1841" s="9"/>
      <c r="G1841" s="9"/>
      <c r="H1841" s="529"/>
      <c r="I1841" s="530"/>
      <c r="J1841" s="529"/>
      <c r="K1841" s="530"/>
      <c r="L1841" s="529"/>
      <c r="M1841" s="530"/>
      <c r="N1841" s="562"/>
      <c r="O1841" s="767"/>
      <c r="P1841" s="768"/>
      <c r="Q1841" s="769"/>
      <c r="R1841" s="768"/>
      <c r="S1841" s="769"/>
      <c r="T1841" s="768"/>
      <c r="U1841" s="769"/>
      <c r="V1841" s="151"/>
      <c r="W1841" s="152"/>
      <c r="X1841" s="812"/>
      <c r="Y1841" s="673"/>
      <c r="Z1841" s="673"/>
      <c r="AA1841" s="673"/>
      <c r="AB1841" s="673"/>
      <c r="AC1841" s="673"/>
      <c r="AD1841" s="813"/>
      <c r="AE1841" s="16"/>
      <c r="AF1841" s="16"/>
      <c r="AG1841" s="71"/>
      <c r="AH1841" s="68"/>
    </row>
    <row r="1842" spans="4:34" ht="15.75" x14ac:dyDescent="0.25">
      <c r="D1842" s="9"/>
      <c r="E1842" s="9"/>
      <c r="F1842" s="9"/>
      <c r="G1842" s="9"/>
      <c r="H1842" s="529"/>
      <c r="I1842" s="530"/>
      <c r="J1842" s="529"/>
      <c r="K1842" s="530"/>
      <c r="L1842" s="529"/>
      <c r="M1842" s="530"/>
      <c r="N1842" s="562"/>
      <c r="O1842" s="767"/>
      <c r="P1842" s="768"/>
      <c r="Q1842" s="769"/>
      <c r="R1842" s="768"/>
      <c r="S1842" s="769"/>
      <c r="T1842" s="768"/>
      <c r="U1842" s="769"/>
      <c r="V1842" s="151"/>
      <c r="W1842" s="152"/>
      <c r="X1842" s="812"/>
      <c r="Y1842" s="673"/>
      <c r="Z1842" s="673"/>
      <c r="AA1842" s="673"/>
      <c r="AB1842" s="673"/>
      <c r="AC1842" s="673"/>
      <c r="AD1842" s="813"/>
      <c r="AE1842" s="16"/>
      <c r="AF1842" s="16"/>
      <c r="AH1842" s="17"/>
    </row>
    <row r="1843" spans="4:34" ht="16.5" thickBot="1" x14ac:dyDescent="0.3">
      <c r="D1843" s="9"/>
      <c r="E1843" s="9"/>
      <c r="F1843" s="9"/>
      <c r="G1843" s="9"/>
      <c r="H1843" s="685"/>
      <c r="I1843" s="686"/>
      <c r="J1843" s="685"/>
      <c r="K1843" s="686"/>
      <c r="L1843" s="685"/>
      <c r="M1843" s="686"/>
      <c r="N1843" s="685"/>
      <c r="O1843" s="686"/>
      <c r="P1843" s="685"/>
      <c r="Q1843" s="686"/>
      <c r="R1843" s="685"/>
      <c r="S1843" s="686"/>
      <c r="T1843" s="687" t="s">
        <v>29</v>
      </c>
      <c r="U1843" s="688"/>
      <c r="V1843" s="688"/>
      <c r="W1843" s="814"/>
      <c r="X1843" s="815">
        <f>SUM(X1829:AD1842)</f>
        <v>402455111.11000001</v>
      </c>
      <c r="Y1843" s="816"/>
      <c r="Z1843" s="816"/>
      <c r="AA1843" s="816"/>
      <c r="AB1843" s="816"/>
      <c r="AC1843" s="816"/>
      <c r="AD1843" s="817"/>
      <c r="AE1843" s="9"/>
      <c r="AF1843" s="818"/>
      <c r="AG1843" s="818"/>
      <c r="AH1843" s="818"/>
    </row>
    <row r="1844" spans="4:34" ht="16.5" thickBot="1" x14ac:dyDescent="0.3">
      <c r="D1844" s="164"/>
      <c r="E1844" s="9"/>
      <c r="F1844" s="9"/>
      <c r="G1844" s="9"/>
      <c r="H1844" s="9"/>
      <c r="I1844" s="799"/>
      <c r="J1844" s="799"/>
      <c r="K1844" s="799"/>
      <c r="L1844" s="799"/>
      <c r="M1844" s="799"/>
      <c r="N1844" s="799"/>
      <c r="O1844" s="799"/>
      <c r="P1844" s="799"/>
      <c r="Q1844" s="799"/>
      <c r="R1844" s="799"/>
      <c r="S1844" s="799"/>
      <c r="T1844" s="799"/>
      <c r="U1844" s="799"/>
      <c r="V1844" s="799"/>
      <c r="W1844" s="799"/>
      <c r="X1844" s="799"/>
      <c r="Y1844" s="819"/>
      <c r="Z1844" s="819"/>
      <c r="AA1844" s="819"/>
      <c r="AB1844" s="819"/>
      <c r="AC1844" s="819"/>
      <c r="AD1844" s="819"/>
      <c r="AE1844" s="819"/>
      <c r="AF1844" s="16"/>
      <c r="AG1844" s="16"/>
      <c r="AH1844" s="17"/>
    </row>
    <row r="1845" spans="4:34" ht="16.5" thickBot="1" x14ac:dyDescent="0.3">
      <c r="D1845" s="164"/>
      <c r="E1845" s="9"/>
      <c r="F1845" s="9"/>
      <c r="G1845" s="9"/>
      <c r="H1845" s="689" t="s">
        <v>30</v>
      </c>
      <c r="I1845" s="690"/>
      <c r="J1845" s="690"/>
      <c r="K1845" s="690"/>
      <c r="L1845" s="690"/>
      <c r="M1845" s="690"/>
      <c r="N1845" s="690"/>
      <c r="O1845" s="690"/>
      <c r="P1845" s="690"/>
      <c r="Q1845" s="690"/>
      <c r="R1845" s="690"/>
      <c r="S1845" s="691"/>
      <c r="T1845" s="43"/>
      <c r="U1845" s="544" t="s">
        <v>31</v>
      </c>
      <c r="V1845" s="545"/>
      <c r="W1845" s="545"/>
      <c r="X1845" s="545"/>
      <c r="Y1845" s="545"/>
      <c r="Z1845" s="545"/>
      <c r="AA1845" s="545"/>
      <c r="AB1845" s="545"/>
      <c r="AC1845" s="545"/>
      <c r="AD1845" s="545"/>
      <c r="AE1845" s="545"/>
      <c r="AF1845" s="546"/>
      <c r="AG1845" s="16"/>
    </row>
    <row r="1846" spans="4:34" x14ac:dyDescent="0.25">
      <c r="D1846" s="164"/>
      <c r="E1846" s="9"/>
      <c r="F1846" s="9"/>
      <c r="G1846" s="9"/>
      <c r="H1846" s="547"/>
      <c r="I1846" s="548"/>
      <c r="J1846" s="548"/>
      <c r="K1846" s="548"/>
      <c r="L1846" s="548"/>
      <c r="M1846" s="548"/>
      <c r="N1846" s="548"/>
      <c r="O1846" s="548"/>
      <c r="P1846" s="548"/>
      <c r="Q1846" s="548"/>
      <c r="R1846" s="548"/>
      <c r="S1846" s="549"/>
      <c r="T1846" s="9"/>
      <c r="U1846" s="795"/>
      <c r="V1846" s="796"/>
      <c r="W1846" s="796"/>
      <c r="X1846" s="796"/>
      <c r="Y1846" s="796"/>
      <c r="Z1846" s="796"/>
      <c r="AA1846" s="796"/>
      <c r="AB1846" s="796"/>
      <c r="AC1846" s="796"/>
      <c r="AD1846" s="796"/>
      <c r="AE1846" s="796"/>
      <c r="AF1846" s="797"/>
      <c r="AG1846" s="16"/>
    </row>
    <row r="1847" spans="4:34" x14ac:dyDescent="0.25">
      <c r="D1847" s="164"/>
      <c r="E1847" s="9"/>
      <c r="F1847" s="9"/>
      <c r="G1847" s="9"/>
      <c r="H1847" s="550"/>
      <c r="I1847" s="551"/>
      <c r="J1847" s="551"/>
      <c r="K1847" s="551"/>
      <c r="L1847" s="551"/>
      <c r="M1847" s="551"/>
      <c r="N1847" s="551"/>
      <c r="O1847" s="551"/>
      <c r="P1847" s="551"/>
      <c r="Q1847" s="551"/>
      <c r="R1847" s="551"/>
      <c r="S1847" s="552"/>
      <c r="T1847" s="9"/>
      <c r="U1847" s="798"/>
      <c r="V1847" s="799"/>
      <c r="W1847" s="799"/>
      <c r="X1847" s="799"/>
      <c r="Y1847" s="799"/>
      <c r="Z1847" s="799"/>
      <c r="AA1847" s="799"/>
      <c r="AB1847" s="799"/>
      <c r="AC1847" s="799"/>
      <c r="AD1847" s="799"/>
      <c r="AE1847" s="799"/>
      <c r="AF1847" s="800"/>
      <c r="AG1847" s="16"/>
    </row>
    <row r="1848" spans="4:34" ht="15.75" thickBot="1" x14ac:dyDescent="0.3">
      <c r="D1848" s="164"/>
      <c r="E1848" s="9"/>
      <c r="F1848" s="9"/>
      <c r="G1848" s="9"/>
      <c r="H1848" s="553"/>
      <c r="I1848" s="554"/>
      <c r="J1848" s="554"/>
      <c r="K1848" s="554"/>
      <c r="L1848" s="554"/>
      <c r="M1848" s="554"/>
      <c r="N1848" s="554"/>
      <c r="O1848" s="554"/>
      <c r="P1848" s="554"/>
      <c r="Q1848" s="554"/>
      <c r="R1848" s="554"/>
      <c r="S1848" s="555"/>
      <c r="T1848" s="9"/>
      <c r="U1848" s="801"/>
      <c r="V1848" s="802"/>
      <c r="W1848" s="802"/>
      <c r="X1848" s="802"/>
      <c r="Y1848" s="802"/>
      <c r="Z1848" s="802"/>
      <c r="AA1848" s="802"/>
      <c r="AB1848" s="802"/>
      <c r="AC1848" s="802"/>
      <c r="AD1848" s="802"/>
      <c r="AE1848" s="802"/>
      <c r="AF1848" s="803"/>
      <c r="AG1848" s="16"/>
    </row>
    <row r="1849" spans="4:34" ht="16.5" thickBot="1" x14ac:dyDescent="0.3">
      <c r="D1849" s="164"/>
      <c r="E1849" s="9"/>
      <c r="F1849" s="9"/>
      <c r="G1849" s="9"/>
      <c r="H1849" s="517" t="s">
        <v>32</v>
      </c>
      <c r="I1849" s="518"/>
      <c r="J1849" s="518"/>
      <c r="K1849" s="804">
        <v>44183</v>
      </c>
      <c r="L1849" s="805"/>
      <c r="M1849" s="805"/>
      <c r="N1849" s="805"/>
      <c r="O1849" s="805"/>
      <c r="P1849" s="805"/>
      <c r="Q1849" s="805"/>
      <c r="R1849" s="805"/>
      <c r="S1849" s="806"/>
      <c r="T1849" s="9"/>
      <c r="U1849" s="807" t="s">
        <v>32</v>
      </c>
      <c r="V1849" s="808"/>
      <c r="W1849" s="808"/>
      <c r="X1849" s="809"/>
      <c r="Y1849" s="810"/>
      <c r="Z1849" s="810"/>
      <c r="AA1849" s="810"/>
      <c r="AB1849" s="810"/>
      <c r="AC1849" s="810"/>
      <c r="AD1849" s="810"/>
      <c r="AE1849" s="810"/>
      <c r="AF1849" s="811"/>
      <c r="AG1849" s="16"/>
    </row>
    <row r="1850" spans="4:34" ht="15.75" thickBot="1" x14ac:dyDescent="0.3">
      <c r="D1850" s="164"/>
      <c r="E1850" s="9"/>
      <c r="F1850" s="9"/>
      <c r="G1850" s="9"/>
      <c r="H1850" s="523" t="s">
        <v>33</v>
      </c>
      <c r="I1850" s="524"/>
      <c r="J1850" s="524"/>
      <c r="K1850" s="524"/>
      <c r="L1850" s="524"/>
      <c r="M1850" s="524"/>
      <c r="N1850" s="524"/>
      <c r="O1850" s="524"/>
      <c r="P1850" s="524"/>
      <c r="Q1850" s="524"/>
      <c r="R1850" s="524"/>
      <c r="S1850" s="525"/>
      <c r="T1850" s="22"/>
      <c r="U1850" s="523" t="s">
        <v>34</v>
      </c>
      <c r="V1850" s="524"/>
      <c r="W1850" s="524"/>
      <c r="X1850" s="524"/>
      <c r="Y1850" s="524"/>
      <c r="Z1850" s="524"/>
      <c r="AA1850" s="524"/>
      <c r="AB1850" s="524"/>
      <c r="AC1850" s="524"/>
      <c r="AD1850" s="524"/>
      <c r="AE1850" s="524"/>
      <c r="AF1850" s="525"/>
      <c r="AG1850" s="16"/>
    </row>
    <row r="1851" spans="4:34" x14ac:dyDescent="0.25">
      <c r="D1851" s="164"/>
      <c r="E1851" s="9"/>
      <c r="F1851" s="9"/>
      <c r="G1851" s="9"/>
      <c r="H1851" s="547"/>
      <c r="I1851" s="548"/>
      <c r="J1851" s="548"/>
      <c r="K1851" s="548"/>
      <c r="L1851" s="548"/>
      <c r="M1851" s="548"/>
      <c r="N1851" s="548"/>
      <c r="O1851" s="548"/>
      <c r="P1851" s="548"/>
      <c r="Q1851" s="548"/>
      <c r="R1851" s="548"/>
      <c r="S1851" s="549"/>
      <c r="T1851" s="149"/>
      <c r="U1851" s="547"/>
      <c r="V1851" s="548"/>
      <c r="W1851" s="548"/>
      <c r="X1851" s="548"/>
      <c r="Y1851" s="548"/>
      <c r="Z1851" s="548"/>
      <c r="AA1851" s="548"/>
      <c r="AB1851" s="548"/>
      <c r="AC1851" s="548"/>
      <c r="AD1851" s="548"/>
      <c r="AE1851" s="548"/>
      <c r="AF1851" s="549"/>
      <c r="AG1851" s="16"/>
    </row>
    <row r="1852" spans="4:34" x14ac:dyDescent="0.25">
      <c r="D1852" s="164"/>
      <c r="E1852" s="164"/>
      <c r="F1852" s="164"/>
      <c r="G1852" s="164"/>
      <c r="H1852" s="550"/>
      <c r="I1852" s="551"/>
      <c r="J1852" s="551"/>
      <c r="K1852" s="551"/>
      <c r="L1852" s="551"/>
      <c r="M1852" s="551"/>
      <c r="N1852" s="551"/>
      <c r="O1852" s="551"/>
      <c r="P1852" s="551"/>
      <c r="Q1852" s="551"/>
      <c r="R1852" s="551"/>
      <c r="S1852" s="552"/>
      <c r="T1852" s="149"/>
      <c r="U1852" s="550"/>
      <c r="V1852" s="551"/>
      <c r="W1852" s="551"/>
      <c r="X1852" s="551"/>
      <c r="Y1852" s="551"/>
      <c r="Z1852" s="551"/>
      <c r="AA1852" s="551"/>
      <c r="AB1852" s="551"/>
      <c r="AC1852" s="551"/>
      <c r="AD1852" s="551"/>
      <c r="AE1852" s="551"/>
      <c r="AF1852" s="552"/>
      <c r="AG1852" s="15"/>
    </row>
    <row r="1853" spans="4:34" ht="15.75" thickBot="1" x14ac:dyDescent="0.3">
      <c r="D1853" s="44"/>
      <c r="E1853" s="164"/>
      <c r="F1853" s="164"/>
      <c r="G1853" s="164"/>
      <c r="H1853" s="553"/>
      <c r="I1853" s="554"/>
      <c r="J1853" s="554"/>
      <c r="K1853" s="554"/>
      <c r="L1853" s="554"/>
      <c r="M1853" s="554"/>
      <c r="N1853" s="554"/>
      <c r="O1853" s="554"/>
      <c r="P1853" s="554"/>
      <c r="Q1853" s="554"/>
      <c r="R1853" s="554"/>
      <c r="S1853" s="555"/>
      <c r="T1853" s="149"/>
      <c r="U1853" s="553"/>
      <c r="V1853" s="554"/>
      <c r="W1853" s="554"/>
      <c r="X1853" s="554"/>
      <c r="Y1853" s="554"/>
      <c r="Z1853" s="554"/>
      <c r="AA1853" s="554"/>
      <c r="AB1853" s="554"/>
      <c r="AC1853" s="554"/>
      <c r="AD1853" s="554"/>
      <c r="AE1853" s="554"/>
      <c r="AF1853" s="555"/>
      <c r="AG1853" s="15"/>
    </row>
    <row r="1854" spans="4:34" ht="15" customHeight="1" thickBot="1" x14ac:dyDescent="0.3">
      <c r="D1854" s="155"/>
      <c r="E1854" s="164"/>
      <c r="F1854" s="164"/>
      <c r="G1854" s="164"/>
      <c r="H1854" s="517" t="s">
        <v>32</v>
      </c>
      <c r="I1854" s="518"/>
      <c r="J1854" s="576"/>
      <c r="K1854" s="27"/>
      <c r="L1854" s="28"/>
      <c r="M1854" s="28"/>
      <c r="N1854" s="28"/>
      <c r="O1854" s="28"/>
      <c r="P1854" s="28"/>
      <c r="Q1854" s="28"/>
      <c r="R1854" s="28"/>
      <c r="S1854" s="45"/>
      <c r="T1854" s="149"/>
      <c r="U1854" s="517" t="s">
        <v>32</v>
      </c>
      <c r="V1854" s="518"/>
      <c r="W1854" s="576"/>
      <c r="X1854" s="27"/>
      <c r="Y1854" s="28"/>
      <c r="Z1854" s="28"/>
      <c r="AA1854" s="28"/>
      <c r="AB1854" s="28"/>
      <c r="AC1854" s="28"/>
      <c r="AD1854" s="28"/>
      <c r="AE1854" s="28"/>
      <c r="AF1854" s="45"/>
      <c r="AG1854" s="15"/>
    </row>
    <row r="1855" spans="4:34" ht="33" customHeight="1" x14ac:dyDescent="0.25">
      <c r="D1855" s="155"/>
      <c r="E1855" s="164"/>
      <c r="F1855" s="164"/>
      <c r="G1855" s="164"/>
      <c r="H1855" s="149"/>
      <c r="I1855" s="149"/>
      <c r="J1855" s="149"/>
      <c r="K1855" s="164"/>
      <c r="L1855" s="164"/>
      <c r="M1855" s="164"/>
      <c r="N1855" s="164"/>
      <c r="O1855" s="164"/>
      <c r="P1855" s="164"/>
      <c r="Q1855" s="164"/>
      <c r="R1855" s="164"/>
      <c r="S1855" s="164"/>
      <c r="T1855" s="149"/>
      <c r="U1855" s="149"/>
      <c r="V1855" s="149"/>
      <c r="W1855" s="149"/>
      <c r="X1855" s="164"/>
      <c r="Y1855" s="164"/>
      <c r="Z1855" s="164"/>
      <c r="AA1855" s="164"/>
      <c r="AB1855" s="164"/>
      <c r="AC1855" s="164"/>
      <c r="AD1855" s="164"/>
      <c r="AE1855" s="164"/>
      <c r="AF1855" s="164"/>
      <c r="AG1855" s="15"/>
    </row>
    <row r="1856" spans="4:34" ht="15.75" x14ac:dyDescent="0.25">
      <c r="D1856" s="164"/>
      <c r="E1856" s="9"/>
      <c r="F1856" s="9"/>
      <c r="G1856" s="9"/>
      <c r="H1856" s="9"/>
      <c r="I1856" s="799"/>
      <c r="J1856" s="799"/>
      <c r="K1856" s="799"/>
      <c r="L1856" s="799"/>
      <c r="M1856" s="799"/>
      <c r="N1856" s="799"/>
      <c r="O1856" s="799"/>
      <c r="P1856" s="799"/>
      <c r="Q1856" s="799"/>
      <c r="R1856" s="799"/>
      <c r="S1856" s="799"/>
      <c r="T1856" s="799"/>
      <c r="U1856" s="799"/>
      <c r="V1856" s="799"/>
      <c r="W1856" s="799"/>
      <c r="X1856" s="799"/>
      <c r="Y1856" s="819"/>
      <c r="Z1856" s="819"/>
      <c r="AA1856" s="819"/>
      <c r="AB1856" s="819"/>
      <c r="AC1856" s="819"/>
      <c r="AD1856" s="819"/>
      <c r="AE1856" s="819"/>
      <c r="AF1856" s="16"/>
      <c r="AG1856" s="16"/>
      <c r="AH1856" s="17"/>
    </row>
    <row r="1857" spans="4:34" x14ac:dyDescent="0.25">
      <c r="D1857" s="820" t="s">
        <v>36</v>
      </c>
      <c r="E1857" s="820"/>
      <c r="F1857" s="820"/>
      <c r="G1857" s="820"/>
      <c r="H1857" s="820"/>
      <c r="I1857" s="820"/>
      <c r="J1857" s="820"/>
      <c r="K1857" s="820"/>
      <c r="L1857" s="820"/>
      <c r="M1857" s="820"/>
      <c r="N1857" s="44"/>
      <c r="O1857" s="44"/>
      <c r="P1857" s="44"/>
      <c r="Q1857" s="17"/>
      <c r="R1857" s="17"/>
      <c r="S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  <c r="AE1857" s="17"/>
      <c r="AF1857" s="17"/>
      <c r="AG1857" s="17"/>
      <c r="AH1857" s="68"/>
    </row>
    <row r="1858" spans="4:34" x14ac:dyDescent="0.25">
      <c r="D1858" s="620" t="s">
        <v>0</v>
      </c>
      <c r="E1858" s="620"/>
      <c r="F1858" s="620"/>
      <c r="G1858" s="620"/>
      <c r="H1858" s="620"/>
      <c r="I1858" s="620"/>
      <c r="J1858" s="620"/>
      <c r="K1858" s="620"/>
      <c r="L1858" s="620"/>
      <c r="M1858" s="620"/>
      <c r="N1858" s="29"/>
      <c r="O1858" s="10"/>
      <c r="P1858" s="156"/>
      <c r="Q1858" s="156"/>
      <c r="R1858" s="156"/>
      <c r="S1858" s="156"/>
      <c r="T1858" s="156"/>
      <c r="U1858" s="156"/>
      <c r="V1858" s="156"/>
      <c r="W1858" s="9"/>
      <c r="X1858" s="9"/>
      <c r="Y1858" s="164"/>
      <c r="Z1858" s="9"/>
      <c r="AA1858" s="9"/>
      <c r="AB1858" s="9"/>
      <c r="AC1858" s="9"/>
      <c r="AD1858" s="9"/>
      <c r="AE1858" s="9"/>
      <c r="AF1858" s="9"/>
      <c r="AH1858" s="17"/>
    </row>
    <row r="1859" spans="4:34" x14ac:dyDescent="0.25">
      <c r="D1859" s="620" t="s">
        <v>1</v>
      </c>
      <c r="E1859" s="620"/>
      <c r="F1859" s="620"/>
      <c r="G1859" s="620"/>
      <c r="H1859" s="620"/>
      <c r="I1859" s="620"/>
      <c r="J1859" s="620"/>
      <c r="K1859" s="620"/>
      <c r="L1859" s="620"/>
      <c r="M1859" s="620"/>
      <c r="N1859" s="29"/>
      <c r="O1859" s="10"/>
      <c r="P1859" s="11"/>
      <c r="Q1859" s="11"/>
      <c r="R1859" s="164"/>
      <c r="S1859" s="149"/>
      <c r="T1859" s="149"/>
      <c r="U1859" s="149"/>
      <c r="V1859" s="583" t="s">
        <v>2</v>
      </c>
      <c r="W1859" s="583"/>
      <c r="X1859" s="583"/>
      <c r="Y1859" s="12" t="s">
        <v>37</v>
      </c>
      <c r="Z1859" s="161" t="s">
        <v>46</v>
      </c>
      <c r="AA1859" s="621" t="s">
        <v>158</v>
      </c>
      <c r="AB1859" s="621"/>
      <c r="AC1859" s="621"/>
      <c r="AD1859" s="161" t="s">
        <v>3</v>
      </c>
      <c r="AE1859" s="622" t="s">
        <v>82</v>
      </c>
      <c r="AF1859" s="622"/>
      <c r="AH1859" s="17"/>
    </row>
    <row r="1860" spans="4:34" x14ac:dyDescent="0.25">
      <c r="D1860" s="620" t="s">
        <v>4</v>
      </c>
      <c r="E1860" s="620"/>
      <c r="F1860" s="620"/>
      <c r="G1860" s="620"/>
      <c r="H1860" s="620"/>
      <c r="I1860" s="620"/>
      <c r="J1860" s="620"/>
      <c r="K1860" s="620"/>
      <c r="L1860" s="620"/>
      <c r="M1860" s="620"/>
      <c r="N1860" s="29"/>
      <c r="O1860" s="10"/>
      <c r="P1860" s="156"/>
      <c r="Q1860" s="161"/>
      <c r="R1860" s="161"/>
      <c r="S1860" s="161"/>
      <c r="T1860" s="161"/>
      <c r="U1860" s="161"/>
      <c r="V1860" s="161"/>
      <c r="W1860" s="161"/>
      <c r="X1860" s="161"/>
      <c r="Y1860" s="149"/>
      <c r="Z1860" s="161"/>
      <c r="AA1860" s="9"/>
      <c r="AB1860" s="9"/>
      <c r="AC1860" s="9"/>
      <c r="AD1860" s="9"/>
      <c r="AE1860" s="9"/>
      <c r="AF1860" s="9"/>
      <c r="AH1860" s="17"/>
    </row>
    <row r="1861" spans="4:34" ht="15.75" x14ac:dyDescent="0.25">
      <c r="D1861" s="623" t="s">
        <v>5</v>
      </c>
      <c r="E1861" s="623"/>
      <c r="F1861" s="623"/>
      <c r="G1861" s="623"/>
      <c r="H1861" s="623"/>
      <c r="I1861" s="623"/>
      <c r="J1861" s="623"/>
      <c r="K1861" s="623"/>
      <c r="L1861" s="623"/>
      <c r="M1861" s="623"/>
      <c r="N1861" s="623"/>
      <c r="O1861" s="10"/>
      <c r="P1861" s="156"/>
      <c r="Q1861" s="156"/>
      <c r="R1861" s="156"/>
      <c r="S1861" s="156"/>
      <c r="T1861" s="156"/>
      <c r="U1861" s="156"/>
      <c r="V1861" s="156"/>
      <c r="W1861" s="9"/>
      <c r="X1861" s="9"/>
      <c r="Y1861" s="164"/>
      <c r="Z1861" s="9"/>
      <c r="AA1861" s="9"/>
      <c r="AB1861" s="9"/>
      <c r="AC1861" s="9"/>
      <c r="AD1861" s="9"/>
      <c r="AE1861" s="9"/>
      <c r="AF1861" s="9"/>
      <c r="AH1861" s="17"/>
    </row>
    <row r="1862" spans="4:34" ht="18" x14ac:dyDescent="0.25">
      <c r="D1862" s="633"/>
      <c r="E1862" s="633"/>
      <c r="F1862" s="633"/>
      <c r="G1862" s="633"/>
      <c r="H1862" s="633"/>
      <c r="I1862" s="633"/>
      <c r="J1862" s="633"/>
      <c r="K1862" s="633"/>
      <c r="L1862" s="633"/>
      <c r="M1862" s="633"/>
      <c r="N1862" s="633"/>
      <c r="O1862" s="624" t="s">
        <v>6</v>
      </c>
      <c r="P1862" s="624"/>
      <c r="Q1862" s="624"/>
      <c r="R1862" s="624"/>
      <c r="S1862" s="624"/>
      <c r="T1862" s="624"/>
      <c r="U1862" s="624"/>
      <c r="V1862" s="624"/>
      <c r="W1862" s="624"/>
      <c r="X1862" s="624"/>
      <c r="Y1862" s="625" t="s">
        <v>245</v>
      </c>
      <c r="Z1862" s="625"/>
      <c r="AA1862" s="625"/>
      <c r="AB1862" s="13"/>
      <c r="AC1862" s="13"/>
      <c r="AD1862" s="13"/>
      <c r="AE1862" s="13"/>
      <c r="AF1862" s="13"/>
      <c r="AH1862" s="17"/>
    </row>
    <row r="1863" spans="4:34" x14ac:dyDescent="0.25">
      <c r="D1863" s="612"/>
      <c r="E1863" s="612"/>
      <c r="F1863" s="612"/>
      <c r="G1863" s="612"/>
      <c r="H1863" s="612"/>
      <c r="I1863" s="612"/>
      <c r="J1863" s="612"/>
      <c r="K1863" s="612"/>
      <c r="L1863" s="612"/>
      <c r="M1863" s="612"/>
      <c r="N1863" s="612"/>
      <c r="O1863" s="14"/>
      <c r="P1863" s="14"/>
      <c r="Q1863" s="149"/>
      <c r="R1863" s="149"/>
      <c r="S1863" s="159"/>
      <c r="T1863" s="11"/>
      <c r="U1863" s="11"/>
      <c r="V1863" s="9"/>
      <c r="W1863" s="9"/>
      <c r="X1863" s="9"/>
      <c r="Y1863" s="164"/>
      <c r="Z1863" s="9"/>
      <c r="AA1863" s="9"/>
      <c r="AB1863" s="9"/>
      <c r="AC1863" s="9"/>
      <c r="AD1863" s="9"/>
      <c r="AE1863" s="9"/>
      <c r="AF1863" s="9"/>
      <c r="AH1863" s="17"/>
    </row>
    <row r="1864" spans="4:34" ht="15.75" x14ac:dyDescent="0.25">
      <c r="D1864" s="14"/>
      <c r="E1864" s="14"/>
      <c r="F1864" s="14"/>
      <c r="G1864" s="14"/>
      <c r="H1864" s="14"/>
      <c r="I1864" s="14"/>
      <c r="J1864" s="14"/>
      <c r="K1864" s="14"/>
      <c r="L1864" s="14"/>
      <c r="M1864" s="14"/>
      <c r="N1864" s="14"/>
      <c r="O1864" s="14"/>
      <c r="P1864" s="14"/>
      <c r="Q1864" s="14"/>
      <c r="R1864" s="14"/>
      <c r="S1864" s="14"/>
      <c r="T1864" s="23"/>
      <c r="U1864" s="23"/>
      <c r="V1864" s="613" t="s">
        <v>7</v>
      </c>
      <c r="W1864" s="613"/>
      <c r="X1864" s="613"/>
      <c r="Y1864" s="613"/>
      <c r="Z1864" s="613"/>
      <c r="AA1864" s="614">
        <f>+X1893</f>
        <v>146716973.88</v>
      </c>
      <c r="AB1864" s="614"/>
      <c r="AC1864" s="614"/>
      <c r="AD1864" s="614"/>
      <c r="AE1864" s="614"/>
      <c r="AF1864" s="614"/>
      <c r="AH1864" s="17"/>
    </row>
    <row r="1865" spans="4:34" x14ac:dyDescent="0.25">
      <c r="D1865" s="615" t="s">
        <v>8</v>
      </c>
      <c r="E1865" s="615"/>
      <c r="F1865" s="615"/>
      <c r="G1865" s="615"/>
      <c r="H1865" s="615"/>
      <c r="I1865" s="616" t="s">
        <v>9</v>
      </c>
      <c r="J1865" s="616"/>
      <c r="K1865" s="616"/>
      <c r="L1865" s="616"/>
      <c r="M1865" s="616"/>
      <c r="N1865" s="616"/>
      <c r="O1865" s="616"/>
      <c r="P1865" s="616"/>
      <c r="Q1865" s="616"/>
      <c r="R1865" s="161"/>
      <c r="S1865" s="161"/>
      <c r="T1865" s="161"/>
      <c r="U1865" s="161"/>
      <c r="V1865" s="9"/>
      <c r="W1865" s="9"/>
      <c r="X1865" s="9"/>
      <c r="Y1865" s="164"/>
      <c r="Z1865" s="164"/>
      <c r="AA1865" s="164"/>
      <c r="AB1865" s="9"/>
      <c r="AC1865" s="9"/>
      <c r="AD1865" s="9"/>
      <c r="AE1865" s="9"/>
      <c r="AF1865" s="9"/>
      <c r="AH1865" s="17"/>
    </row>
    <row r="1866" spans="4:34" ht="18" x14ac:dyDescent="0.25">
      <c r="D1866" s="617" t="s">
        <v>10</v>
      </c>
      <c r="E1866" s="617"/>
      <c r="F1866" s="617"/>
      <c r="G1866" s="617"/>
      <c r="H1866" s="617"/>
      <c r="I1866" s="617"/>
      <c r="J1866" s="617"/>
      <c r="K1866" s="662" t="s">
        <v>246</v>
      </c>
      <c r="L1866" s="662"/>
      <c r="M1866" s="662"/>
      <c r="N1866" s="662"/>
      <c r="O1866" s="662"/>
      <c r="P1866" s="662"/>
      <c r="Q1866" s="662"/>
      <c r="R1866" s="662"/>
      <c r="S1866" s="662"/>
      <c r="T1866" s="662"/>
      <c r="U1866" s="662"/>
      <c r="V1866" s="662"/>
      <c r="W1866" s="662"/>
      <c r="X1866" s="662"/>
      <c r="Y1866" s="551" t="s">
        <v>11</v>
      </c>
      <c r="Z1866" s="551"/>
      <c r="AA1866" s="551"/>
      <c r="AB1866" s="551"/>
      <c r="AC1866" s="619">
        <v>10912036</v>
      </c>
      <c r="AD1866" s="619"/>
      <c r="AE1866" s="619"/>
      <c r="AF1866" s="619"/>
      <c r="AH1866" s="17"/>
    </row>
    <row r="1867" spans="4:34" x14ac:dyDescent="0.25">
      <c r="D1867" s="157"/>
      <c r="E1867" s="617" t="s">
        <v>12</v>
      </c>
      <c r="F1867" s="617"/>
      <c r="G1867" s="617"/>
      <c r="H1867" s="617"/>
      <c r="I1867" s="617"/>
      <c r="J1867" s="149"/>
      <c r="K1867" s="149"/>
      <c r="L1867" s="149"/>
      <c r="M1867" s="149"/>
      <c r="N1867" s="149"/>
      <c r="O1867" s="149"/>
      <c r="P1867" s="149"/>
      <c r="Q1867" s="149"/>
      <c r="R1867" s="149"/>
      <c r="S1867" s="149"/>
      <c r="T1867" s="149"/>
      <c r="U1867" s="149"/>
      <c r="V1867" s="149"/>
      <c r="W1867" s="149"/>
      <c r="X1867" s="149"/>
      <c r="Y1867" s="149"/>
      <c r="Z1867" s="149"/>
      <c r="AA1867" s="149"/>
      <c r="AB1867" s="149"/>
      <c r="AC1867" s="158"/>
      <c r="AD1867" s="158"/>
      <c r="AE1867" s="158"/>
      <c r="AF1867" s="158"/>
      <c r="AH1867" s="17"/>
    </row>
    <row r="1868" spans="4:34" ht="34.5" customHeight="1" x14ac:dyDescent="0.25">
      <c r="D1868" s="583" t="s">
        <v>13</v>
      </c>
      <c r="E1868" s="583"/>
      <c r="F1868" s="583"/>
      <c r="G1868" s="583"/>
      <c r="H1868" s="583"/>
      <c r="I1868" s="824" t="s">
        <v>248</v>
      </c>
      <c r="J1868" s="824"/>
      <c r="K1868" s="824"/>
      <c r="L1868" s="824"/>
      <c r="M1868" s="824"/>
      <c r="N1868" s="824"/>
      <c r="O1868" s="824"/>
      <c r="P1868" s="824"/>
      <c r="Q1868" s="824"/>
      <c r="R1868" s="824"/>
      <c r="S1868" s="824"/>
      <c r="T1868" s="824"/>
      <c r="U1868" s="824"/>
      <c r="V1868" s="824"/>
      <c r="W1868" s="824"/>
      <c r="X1868" s="824"/>
      <c r="Y1868" s="824"/>
      <c r="Z1868" s="824"/>
      <c r="AA1868" s="824"/>
      <c r="AB1868" s="824"/>
      <c r="AC1868" s="824"/>
      <c r="AD1868" s="824"/>
      <c r="AE1868" s="824"/>
      <c r="AF1868" s="824"/>
      <c r="AG1868" s="824"/>
      <c r="AH1868" s="17"/>
    </row>
    <row r="1869" spans="4:34" x14ac:dyDescent="0.25">
      <c r="D1869" s="551" t="s">
        <v>14</v>
      </c>
      <c r="E1869" s="551"/>
      <c r="F1869" s="551"/>
      <c r="G1869" s="551"/>
      <c r="H1869" s="551"/>
      <c r="I1869" s="825" t="s">
        <v>247</v>
      </c>
      <c r="J1869" s="825"/>
      <c r="K1869" s="825"/>
      <c r="L1869" s="825"/>
      <c r="M1869" s="825"/>
      <c r="N1869" s="825"/>
      <c r="O1869" s="825"/>
      <c r="P1869" s="825"/>
      <c r="Q1869" s="825"/>
      <c r="R1869" s="825"/>
      <c r="S1869" s="825"/>
      <c r="T1869" s="825"/>
      <c r="U1869" s="825"/>
      <c r="V1869" s="825"/>
      <c r="W1869" s="825"/>
      <c r="X1869" s="825"/>
      <c r="Y1869" s="825"/>
      <c r="Z1869" s="825"/>
      <c r="AA1869" s="825"/>
      <c r="AB1869" s="825"/>
      <c r="AC1869" s="825"/>
      <c r="AD1869" s="825"/>
      <c r="AE1869" s="825"/>
      <c r="AF1869" s="825"/>
      <c r="AH1869" s="17"/>
    </row>
    <row r="1870" spans="4:34" x14ac:dyDescent="0.25">
      <c r="D1870" s="157"/>
      <c r="E1870" s="149"/>
      <c r="F1870" s="149"/>
      <c r="G1870" s="149"/>
      <c r="H1870" s="149"/>
      <c r="I1870" s="825"/>
      <c r="J1870" s="825"/>
      <c r="K1870" s="825"/>
      <c r="L1870" s="825"/>
      <c r="M1870" s="825"/>
      <c r="N1870" s="825"/>
      <c r="O1870" s="825"/>
      <c r="P1870" s="825"/>
      <c r="Q1870" s="825"/>
      <c r="R1870" s="825"/>
      <c r="S1870" s="825"/>
      <c r="T1870" s="825"/>
      <c r="U1870" s="825"/>
      <c r="V1870" s="825"/>
      <c r="W1870" s="825"/>
      <c r="X1870" s="825"/>
      <c r="Y1870" s="825"/>
      <c r="Z1870" s="825"/>
      <c r="AA1870" s="825"/>
      <c r="AB1870" s="825"/>
      <c r="AC1870" s="825"/>
      <c r="AD1870" s="825"/>
      <c r="AE1870" s="825"/>
      <c r="AF1870" s="825"/>
      <c r="AH1870" s="17"/>
    </row>
    <row r="1871" spans="4:34" ht="15.75" x14ac:dyDescent="0.25">
      <c r="D1871" s="156"/>
      <c r="E1871" s="156"/>
      <c r="F1871" s="156"/>
      <c r="G1871" s="156"/>
      <c r="H1871" s="156"/>
      <c r="I1871" s="156"/>
      <c r="J1871" s="156"/>
      <c r="K1871" s="156"/>
      <c r="L1871" s="574"/>
      <c r="M1871" s="574"/>
      <c r="N1871" s="574"/>
      <c r="O1871" s="574"/>
      <c r="P1871" s="574"/>
      <c r="Q1871" s="574"/>
      <c r="R1871" s="574"/>
      <c r="S1871" s="574"/>
      <c r="T1871" s="574"/>
      <c r="U1871" s="574"/>
      <c r="V1871" s="574"/>
      <c r="W1871" s="574"/>
      <c r="X1871" s="574"/>
      <c r="Y1871" s="574"/>
      <c r="Z1871" s="160"/>
      <c r="AA1871" s="575"/>
      <c r="AB1871" s="575"/>
      <c r="AC1871" s="575"/>
      <c r="AD1871" s="575"/>
      <c r="AE1871" s="575"/>
      <c r="AF1871" s="575"/>
      <c r="AH1871" s="17"/>
    </row>
    <row r="1872" spans="4:34" ht="15.75" x14ac:dyDescent="0.25">
      <c r="D1872" s="586" t="s">
        <v>15</v>
      </c>
      <c r="E1872" s="586"/>
      <c r="F1872" s="586"/>
      <c r="G1872" s="586"/>
      <c r="H1872" s="586"/>
      <c r="I1872" s="586"/>
      <c r="J1872" s="586"/>
      <c r="K1872" s="586"/>
      <c r="L1872" s="586"/>
      <c r="M1872" s="586"/>
      <c r="N1872" s="586"/>
      <c r="O1872" s="586"/>
      <c r="P1872" s="586"/>
      <c r="Q1872" s="586"/>
      <c r="R1872" s="586"/>
      <c r="S1872" s="586"/>
      <c r="T1872" s="586"/>
      <c r="U1872" s="586"/>
      <c r="V1872" s="586"/>
      <c r="W1872" s="586"/>
      <c r="X1872" s="586"/>
      <c r="Y1872" s="586"/>
      <c r="Z1872" s="586"/>
      <c r="AA1872" s="586"/>
      <c r="AB1872" s="586"/>
      <c r="AC1872" s="586"/>
      <c r="AD1872" s="586"/>
      <c r="AE1872" s="586"/>
      <c r="AF1872" s="586"/>
      <c r="AH1872" s="17"/>
    </row>
    <row r="1873" spans="4:34" x14ac:dyDescent="0.25">
      <c r="D1873" s="9"/>
      <c r="E1873" s="587" t="s">
        <v>50</v>
      </c>
      <c r="F1873" s="587"/>
      <c r="G1873" s="587"/>
      <c r="H1873" s="588" t="s">
        <v>51</v>
      </c>
      <c r="I1873" s="588"/>
      <c r="J1873" s="588"/>
      <c r="K1873" s="587" t="s">
        <v>52</v>
      </c>
      <c r="L1873" s="587"/>
      <c r="M1873" s="587"/>
      <c r="N1873" s="587" t="s">
        <v>53</v>
      </c>
      <c r="O1873" s="587"/>
      <c r="P1873" s="587"/>
      <c r="Q1873" s="589"/>
      <c r="R1873" s="589"/>
      <c r="S1873" s="589"/>
      <c r="T1873" s="589"/>
      <c r="U1873" s="161"/>
      <c r="V1873" s="590"/>
      <c r="W1873" s="590"/>
      <c r="X1873" s="590"/>
      <c r="Y1873" s="149"/>
      <c r="Z1873" s="149"/>
      <c r="AA1873" s="591" t="s">
        <v>17</v>
      </c>
      <c r="AB1873" s="591"/>
      <c r="AC1873" s="591"/>
      <c r="AD1873" s="591"/>
      <c r="AE1873" s="591"/>
      <c r="AF1873" s="591"/>
      <c r="AH1873" s="17"/>
    </row>
    <row r="1874" spans="4:34" x14ac:dyDescent="0.25">
      <c r="D1874" s="164"/>
      <c r="E1874" s="629"/>
      <c r="F1874" s="630"/>
      <c r="G1874" s="631"/>
      <c r="H1874" s="629"/>
      <c r="I1874" s="630"/>
      <c r="J1874" s="631"/>
      <c r="K1874" s="629"/>
      <c r="L1874" s="630"/>
      <c r="M1874" s="631"/>
      <c r="N1874" s="629"/>
      <c r="O1874" s="630"/>
      <c r="P1874" s="631"/>
      <c r="Q1874" s="592"/>
      <c r="R1874" s="593"/>
      <c r="S1874" s="593"/>
      <c r="T1874" s="594"/>
      <c r="U1874" s="100"/>
      <c r="V1874" s="595"/>
      <c r="W1874" s="596"/>
      <c r="X1874" s="597"/>
      <c r="Y1874" s="163"/>
      <c r="Z1874" s="15"/>
      <c r="AA1874" s="592">
        <f>E1874+H1874+K1874+N1874</f>
        <v>0</v>
      </c>
      <c r="AB1874" s="593"/>
      <c r="AC1874" s="593"/>
      <c r="AD1874" s="593"/>
      <c r="AE1874" s="593"/>
      <c r="AF1874" s="594"/>
      <c r="AH1874" s="17"/>
    </row>
    <row r="1875" spans="4:34" x14ac:dyDescent="0.25">
      <c r="D1875" s="159"/>
      <c r="E1875" s="159"/>
      <c r="F1875" s="159"/>
      <c r="G1875" s="159"/>
      <c r="H1875" s="159"/>
      <c r="I1875" s="159"/>
      <c r="J1875" s="159"/>
      <c r="K1875" s="159"/>
      <c r="L1875" s="159"/>
      <c r="M1875" s="159"/>
      <c r="N1875" s="159"/>
      <c r="O1875" s="159"/>
      <c r="P1875" s="159"/>
      <c r="Q1875" s="821"/>
      <c r="R1875" s="821"/>
      <c r="S1875" s="821"/>
      <c r="T1875" s="821"/>
      <c r="U1875" s="821"/>
      <c r="V1875" s="821"/>
      <c r="W1875" s="821"/>
      <c r="X1875" s="821"/>
      <c r="Y1875" s="821"/>
      <c r="Z1875" s="822"/>
      <c r="AA1875" s="592"/>
      <c r="AB1875" s="593"/>
      <c r="AC1875" s="593"/>
      <c r="AD1875" s="593"/>
      <c r="AE1875" s="593"/>
      <c r="AF1875" s="594"/>
      <c r="AH1875" s="17"/>
    </row>
    <row r="1876" spans="4:34" ht="15.75" x14ac:dyDescent="0.25">
      <c r="D1876" s="159"/>
      <c r="E1876" s="159"/>
      <c r="F1876" s="159"/>
      <c r="G1876" s="159"/>
      <c r="H1876" s="159"/>
      <c r="I1876" s="159"/>
      <c r="J1876" s="159"/>
      <c r="K1876" s="159"/>
      <c r="L1876" s="159"/>
      <c r="M1876" s="159"/>
      <c r="N1876" s="159"/>
      <c r="O1876" s="159"/>
      <c r="P1876" s="159"/>
      <c r="Q1876" s="159"/>
      <c r="R1876" s="159"/>
      <c r="S1876" s="159"/>
      <c r="T1876" s="159"/>
      <c r="U1876" s="598" t="s">
        <v>18</v>
      </c>
      <c r="V1876" s="598"/>
      <c r="W1876" s="598"/>
      <c r="X1876" s="598"/>
      <c r="Y1876" s="598"/>
      <c r="Z1876" s="599"/>
      <c r="AA1876" s="600">
        <f>+X1893-AA1874</f>
        <v>146716973.88</v>
      </c>
      <c r="AB1876" s="601"/>
      <c r="AC1876" s="601"/>
      <c r="AD1876" s="601"/>
      <c r="AE1876" s="601"/>
      <c r="AF1876" s="602"/>
      <c r="AH1876" s="17"/>
    </row>
    <row r="1877" spans="4:34" x14ac:dyDescent="0.25">
      <c r="D1877" s="9"/>
      <c r="E1877" s="9"/>
      <c r="F1877" s="9"/>
      <c r="G1877" s="9"/>
      <c r="H1877" s="603" t="s">
        <v>19</v>
      </c>
      <c r="I1877" s="603"/>
      <c r="J1877" s="603"/>
      <c r="K1877" s="603"/>
      <c r="L1877" s="603"/>
      <c r="M1877" s="603"/>
      <c r="N1877" s="603"/>
      <c r="O1877" s="603"/>
      <c r="P1877" s="603"/>
      <c r="Q1877" s="603"/>
      <c r="R1877" s="603"/>
      <c r="S1877" s="603"/>
      <c r="T1877" s="603"/>
      <c r="U1877" s="603"/>
      <c r="V1877" s="603"/>
      <c r="W1877" s="603"/>
      <c r="X1877" s="604"/>
      <c r="Y1877" s="604"/>
      <c r="Z1877" s="604"/>
      <c r="AA1877" s="604"/>
      <c r="AB1877" s="604"/>
      <c r="AC1877" s="604"/>
      <c r="AD1877" s="604"/>
      <c r="AE1877" s="9"/>
      <c r="AF1877" s="9"/>
      <c r="AH1877" s="17"/>
    </row>
    <row r="1878" spans="4:34" x14ac:dyDescent="0.25">
      <c r="D1878" s="9"/>
      <c r="E1878" s="9"/>
      <c r="F1878" s="9"/>
      <c r="G1878" s="9"/>
      <c r="H1878" s="605" t="s">
        <v>20</v>
      </c>
      <c r="I1878" s="606"/>
      <c r="J1878" s="605" t="s">
        <v>21</v>
      </c>
      <c r="K1878" s="606"/>
      <c r="L1878" s="605" t="s">
        <v>22</v>
      </c>
      <c r="M1878" s="606"/>
      <c r="N1878" s="605" t="s">
        <v>23</v>
      </c>
      <c r="O1878" s="606"/>
      <c r="P1878" s="605" t="s">
        <v>24</v>
      </c>
      <c r="Q1878" s="606"/>
      <c r="R1878" s="605" t="s">
        <v>25</v>
      </c>
      <c r="S1878" s="606"/>
      <c r="T1878" s="607" t="s">
        <v>26</v>
      </c>
      <c r="U1878" s="608"/>
      <c r="V1878" s="607"/>
      <c r="W1878" s="608"/>
      <c r="X1878" s="609" t="s">
        <v>27</v>
      </c>
      <c r="Y1878" s="610"/>
      <c r="Z1878" s="610"/>
      <c r="AA1878" s="610"/>
      <c r="AB1878" s="610"/>
      <c r="AC1878" s="610"/>
      <c r="AD1878" s="611"/>
      <c r="AE1878" s="16"/>
      <c r="AF1878" s="16"/>
      <c r="AH1878" s="17"/>
    </row>
    <row r="1879" spans="4:34" ht="15.75" x14ac:dyDescent="0.25">
      <c r="D1879" s="69"/>
      <c r="E1879" s="69"/>
      <c r="F1879" s="69"/>
      <c r="G1879" s="70"/>
      <c r="H1879" s="562"/>
      <c r="I1879" s="563"/>
      <c r="J1879" s="562"/>
      <c r="K1879" s="563"/>
      <c r="L1879" s="562"/>
      <c r="M1879" s="563"/>
      <c r="N1879" s="562" t="s">
        <v>61</v>
      </c>
      <c r="O1879" s="563"/>
      <c r="P1879" s="562" t="s">
        <v>43</v>
      </c>
      <c r="Q1879" s="563"/>
      <c r="R1879" s="562" t="s">
        <v>35</v>
      </c>
      <c r="S1879" s="563"/>
      <c r="T1879" s="562" t="s">
        <v>28</v>
      </c>
      <c r="U1879" s="563"/>
      <c r="V1879" s="562"/>
      <c r="W1879" s="563"/>
      <c r="X1879" s="580">
        <v>146716973.88</v>
      </c>
      <c r="Y1879" s="581"/>
      <c r="Z1879" s="581"/>
      <c r="AA1879" s="581"/>
      <c r="AB1879" s="581"/>
      <c r="AC1879" s="581"/>
      <c r="AD1879" s="582"/>
      <c r="AE1879" s="16"/>
      <c r="AF1879" s="36"/>
      <c r="AG1879" s="36"/>
      <c r="AH1879" s="36"/>
    </row>
    <row r="1880" spans="4:34" ht="15.75" x14ac:dyDescent="0.25">
      <c r="D1880" s="69"/>
      <c r="E1880" s="69"/>
      <c r="F1880" s="69"/>
      <c r="G1880" s="70"/>
      <c r="H1880" s="562"/>
      <c r="I1880" s="563"/>
      <c r="J1880" s="562"/>
      <c r="K1880" s="563"/>
      <c r="L1880" s="562"/>
      <c r="M1880" s="563"/>
      <c r="N1880" s="562"/>
      <c r="O1880" s="563"/>
      <c r="P1880" s="562"/>
      <c r="Q1880" s="563"/>
      <c r="R1880" s="562"/>
      <c r="S1880" s="563"/>
      <c r="T1880" s="562"/>
      <c r="U1880" s="563"/>
      <c r="V1880" s="562"/>
      <c r="W1880" s="563"/>
      <c r="X1880" s="580"/>
      <c r="Y1880" s="581"/>
      <c r="Z1880" s="581"/>
      <c r="AA1880" s="581"/>
      <c r="AB1880" s="581"/>
      <c r="AC1880" s="581"/>
      <c r="AD1880" s="582"/>
      <c r="AE1880" s="16"/>
      <c r="AF1880" s="36"/>
      <c r="AG1880" s="36"/>
      <c r="AH1880" s="36"/>
    </row>
    <row r="1881" spans="4:34" ht="15.75" x14ac:dyDescent="0.25">
      <c r="D1881" s="69"/>
      <c r="E1881" s="69"/>
      <c r="F1881" s="69"/>
      <c r="G1881" s="70"/>
      <c r="H1881" s="562"/>
      <c r="I1881" s="563"/>
      <c r="J1881" s="562"/>
      <c r="K1881" s="563"/>
      <c r="L1881" s="562"/>
      <c r="M1881" s="563"/>
      <c r="N1881" s="562"/>
      <c r="O1881" s="563"/>
      <c r="P1881" s="562"/>
      <c r="Q1881" s="563"/>
      <c r="R1881" s="562"/>
      <c r="S1881" s="563"/>
      <c r="T1881" s="562"/>
      <c r="U1881" s="563"/>
      <c r="V1881" s="562"/>
      <c r="W1881" s="563"/>
      <c r="X1881" s="580"/>
      <c r="Y1881" s="581"/>
      <c r="Z1881" s="581"/>
      <c r="AA1881" s="581"/>
      <c r="AB1881" s="581"/>
      <c r="AC1881" s="581"/>
      <c r="AD1881" s="582"/>
      <c r="AE1881" s="16"/>
      <c r="AF1881" s="16"/>
      <c r="AG1881" s="71"/>
      <c r="AH1881" s="68"/>
    </row>
    <row r="1882" spans="4:34" ht="15.75" x14ac:dyDescent="0.25">
      <c r="D1882" s="69"/>
      <c r="E1882" s="69"/>
      <c r="F1882" s="69"/>
      <c r="G1882" s="70"/>
      <c r="H1882" s="562"/>
      <c r="I1882" s="563"/>
      <c r="J1882" s="562"/>
      <c r="K1882" s="563"/>
      <c r="L1882" s="562"/>
      <c r="M1882" s="563"/>
      <c r="N1882" s="562"/>
      <c r="O1882" s="563"/>
      <c r="P1882" s="562"/>
      <c r="Q1882" s="563"/>
      <c r="R1882" s="562"/>
      <c r="S1882" s="563"/>
      <c r="T1882" s="562"/>
      <c r="U1882" s="563"/>
      <c r="V1882" s="562"/>
      <c r="W1882" s="563"/>
      <c r="X1882" s="580"/>
      <c r="Y1882" s="581"/>
      <c r="Z1882" s="581"/>
      <c r="AA1882" s="581"/>
      <c r="AB1882" s="581"/>
      <c r="AC1882" s="581"/>
      <c r="AD1882" s="582"/>
      <c r="AE1882" s="16"/>
      <c r="AF1882" s="16"/>
      <c r="AG1882" s="71"/>
      <c r="AH1882" s="68"/>
    </row>
    <row r="1883" spans="4:34" ht="15.75" x14ac:dyDescent="0.25">
      <c r="D1883" s="621"/>
      <c r="E1883" s="621"/>
      <c r="F1883" s="621"/>
      <c r="G1883" s="823"/>
      <c r="H1883" s="562"/>
      <c r="I1883" s="563"/>
      <c r="J1883" s="562"/>
      <c r="K1883" s="563"/>
      <c r="L1883" s="562"/>
      <c r="M1883" s="563"/>
      <c r="N1883" s="562"/>
      <c r="O1883" s="563"/>
      <c r="P1883" s="562"/>
      <c r="Q1883" s="563"/>
      <c r="R1883" s="562"/>
      <c r="S1883" s="563"/>
      <c r="T1883" s="562"/>
      <c r="U1883" s="563"/>
      <c r="V1883" s="562"/>
      <c r="W1883" s="563"/>
      <c r="X1883" s="580"/>
      <c r="Y1883" s="581"/>
      <c r="Z1883" s="581"/>
      <c r="AA1883" s="581"/>
      <c r="AB1883" s="581"/>
      <c r="AC1883" s="581"/>
      <c r="AD1883" s="582"/>
      <c r="AE1883" s="16"/>
      <c r="AF1883" s="16"/>
      <c r="AG1883" s="71"/>
      <c r="AH1883" s="68"/>
    </row>
    <row r="1884" spans="4:34" ht="15.75" x14ac:dyDescent="0.25">
      <c r="D1884" s="621"/>
      <c r="E1884" s="621"/>
      <c r="F1884" s="621"/>
      <c r="G1884" s="823"/>
      <c r="H1884" s="562"/>
      <c r="I1884" s="563"/>
      <c r="J1884" s="562"/>
      <c r="K1884" s="563"/>
      <c r="L1884" s="562"/>
      <c r="M1884" s="563"/>
      <c r="N1884" s="562"/>
      <c r="O1884" s="563"/>
      <c r="P1884" s="562"/>
      <c r="Q1884" s="563"/>
      <c r="R1884" s="562"/>
      <c r="S1884" s="563"/>
      <c r="T1884" s="562"/>
      <c r="U1884" s="563"/>
      <c r="V1884" s="562"/>
      <c r="W1884" s="563"/>
      <c r="X1884" s="580"/>
      <c r="Y1884" s="581"/>
      <c r="Z1884" s="581"/>
      <c r="AA1884" s="581"/>
      <c r="AB1884" s="581"/>
      <c r="AC1884" s="581"/>
      <c r="AD1884" s="582"/>
      <c r="AE1884" s="16"/>
      <c r="AF1884" s="16"/>
      <c r="AG1884" s="71"/>
      <c r="AH1884" s="68"/>
    </row>
    <row r="1885" spans="4:34" ht="15.75" x14ac:dyDescent="0.25">
      <c r="D1885" s="621"/>
      <c r="E1885" s="621"/>
      <c r="F1885" s="621"/>
      <c r="G1885" s="823"/>
      <c r="H1885" s="529"/>
      <c r="I1885" s="530"/>
      <c r="J1885" s="529"/>
      <c r="K1885" s="530"/>
      <c r="L1885" s="529"/>
      <c r="M1885" s="530"/>
      <c r="N1885" s="562"/>
      <c r="O1885" s="563"/>
      <c r="P1885" s="562"/>
      <c r="Q1885" s="563"/>
      <c r="R1885" s="562"/>
      <c r="S1885" s="563"/>
      <c r="T1885" s="562"/>
      <c r="U1885" s="563"/>
      <c r="V1885" s="562"/>
      <c r="W1885" s="563"/>
      <c r="X1885" s="580"/>
      <c r="Y1885" s="581"/>
      <c r="Z1885" s="581"/>
      <c r="AA1885" s="581"/>
      <c r="AB1885" s="581"/>
      <c r="AC1885" s="581"/>
      <c r="AD1885" s="582"/>
      <c r="AE1885" s="16"/>
      <c r="AF1885" s="16"/>
      <c r="AG1885" s="71"/>
      <c r="AH1885" s="68"/>
    </row>
    <row r="1886" spans="4:34" ht="15.75" x14ac:dyDescent="0.25">
      <c r="D1886" s="9"/>
      <c r="E1886" s="9"/>
      <c r="F1886" s="9"/>
      <c r="G1886" s="9"/>
      <c r="H1886" s="562"/>
      <c r="I1886" s="563"/>
      <c r="J1886" s="562"/>
      <c r="K1886" s="563"/>
      <c r="L1886" s="562"/>
      <c r="M1886" s="563"/>
      <c r="N1886" s="562"/>
      <c r="O1886" s="563"/>
      <c r="P1886" s="562"/>
      <c r="Q1886" s="563"/>
      <c r="R1886" s="562"/>
      <c r="S1886" s="563"/>
      <c r="T1886" s="562"/>
      <c r="U1886" s="563"/>
      <c r="V1886" s="562"/>
      <c r="W1886" s="563"/>
      <c r="X1886" s="580"/>
      <c r="Y1886" s="581"/>
      <c r="Z1886" s="581"/>
      <c r="AA1886" s="581"/>
      <c r="AB1886" s="581"/>
      <c r="AC1886" s="581"/>
      <c r="AD1886" s="582"/>
      <c r="AE1886" s="16"/>
      <c r="AF1886" s="16"/>
      <c r="AG1886" s="71"/>
      <c r="AH1886" s="68"/>
    </row>
    <row r="1887" spans="4:34" ht="15.75" x14ac:dyDescent="0.25">
      <c r="D1887" s="9"/>
      <c r="E1887" s="9"/>
      <c r="F1887" s="9"/>
      <c r="G1887" s="9"/>
      <c r="H1887" s="562"/>
      <c r="I1887" s="563"/>
      <c r="J1887" s="562"/>
      <c r="K1887" s="563"/>
      <c r="L1887" s="529"/>
      <c r="M1887" s="650"/>
      <c r="N1887" s="562"/>
      <c r="O1887" s="563"/>
      <c r="P1887" s="562"/>
      <c r="Q1887" s="563"/>
      <c r="R1887" s="562"/>
      <c r="S1887" s="563"/>
      <c r="T1887" s="562"/>
      <c r="U1887" s="563"/>
      <c r="V1887" s="562"/>
      <c r="W1887" s="563"/>
      <c r="X1887" s="580"/>
      <c r="Y1887" s="581"/>
      <c r="Z1887" s="581"/>
      <c r="AA1887" s="581"/>
      <c r="AB1887" s="581"/>
      <c r="AC1887" s="581"/>
      <c r="AD1887" s="582"/>
      <c r="AE1887" s="16"/>
      <c r="AF1887" s="16"/>
      <c r="AG1887" s="71"/>
      <c r="AH1887" s="68"/>
    </row>
    <row r="1888" spans="4:34" ht="15.75" x14ac:dyDescent="0.25">
      <c r="D1888" s="9"/>
      <c r="E1888" s="9"/>
      <c r="F1888" s="9"/>
      <c r="G1888" s="9"/>
      <c r="H1888" s="529"/>
      <c r="I1888" s="530"/>
      <c r="J1888" s="529"/>
      <c r="K1888" s="530"/>
      <c r="L1888" s="529"/>
      <c r="M1888" s="650"/>
      <c r="N1888" s="562"/>
      <c r="O1888" s="563"/>
      <c r="P1888" s="765"/>
      <c r="Q1888" s="766"/>
      <c r="R1888" s="765"/>
      <c r="S1888" s="766"/>
      <c r="T1888" s="765"/>
      <c r="U1888" s="766"/>
      <c r="V1888" s="562"/>
      <c r="W1888" s="563"/>
      <c r="X1888" s="580"/>
      <c r="Y1888" s="581"/>
      <c r="Z1888" s="581"/>
      <c r="AA1888" s="581"/>
      <c r="AB1888" s="581"/>
      <c r="AC1888" s="581"/>
      <c r="AD1888" s="582"/>
      <c r="AE1888" s="16"/>
      <c r="AF1888" s="16"/>
      <c r="AG1888" s="71"/>
      <c r="AH1888" s="68"/>
    </row>
    <row r="1889" spans="4:34" ht="15.75" x14ac:dyDescent="0.25">
      <c r="D1889" s="9"/>
      <c r="E1889" s="9"/>
      <c r="F1889" s="9"/>
      <c r="G1889" s="9"/>
      <c r="H1889" s="153"/>
      <c r="I1889" s="154"/>
      <c r="J1889" s="153"/>
      <c r="K1889" s="154"/>
      <c r="L1889" s="153"/>
      <c r="M1889" s="162"/>
      <c r="N1889" s="562"/>
      <c r="O1889" s="563"/>
      <c r="P1889" s="765"/>
      <c r="Q1889" s="766"/>
      <c r="R1889" s="765"/>
      <c r="S1889" s="766"/>
      <c r="T1889" s="765"/>
      <c r="U1889" s="766"/>
      <c r="V1889" s="151"/>
      <c r="W1889" s="152"/>
      <c r="X1889" s="580"/>
      <c r="Y1889" s="581"/>
      <c r="Z1889" s="581"/>
      <c r="AA1889" s="581"/>
      <c r="AB1889" s="581"/>
      <c r="AC1889" s="581"/>
      <c r="AD1889" s="582"/>
      <c r="AE1889" s="16"/>
      <c r="AF1889" s="16"/>
      <c r="AG1889" s="71"/>
      <c r="AH1889" s="68"/>
    </row>
    <row r="1890" spans="4:34" ht="15.75" x14ac:dyDescent="0.25">
      <c r="D1890" s="9"/>
      <c r="E1890" s="9"/>
      <c r="F1890" s="9"/>
      <c r="G1890" s="9"/>
      <c r="H1890" s="529"/>
      <c r="I1890" s="530"/>
      <c r="J1890" s="529"/>
      <c r="K1890" s="530"/>
      <c r="L1890" s="529"/>
      <c r="M1890" s="530"/>
      <c r="N1890" s="562"/>
      <c r="O1890" s="767"/>
      <c r="P1890" s="768"/>
      <c r="Q1890" s="769"/>
      <c r="R1890" s="768"/>
      <c r="S1890" s="769"/>
      <c r="T1890" s="768"/>
      <c r="U1890" s="769"/>
      <c r="V1890" s="151"/>
      <c r="W1890" s="152"/>
      <c r="X1890" s="812"/>
      <c r="Y1890" s="673"/>
      <c r="Z1890" s="673"/>
      <c r="AA1890" s="673"/>
      <c r="AB1890" s="673"/>
      <c r="AC1890" s="673"/>
      <c r="AD1890" s="813"/>
      <c r="AE1890" s="16"/>
      <c r="AF1890" s="16"/>
      <c r="AG1890" s="71"/>
      <c r="AH1890" s="68"/>
    </row>
    <row r="1891" spans="4:34" ht="15.75" x14ac:dyDescent="0.25">
      <c r="D1891" s="9"/>
      <c r="E1891" s="9"/>
      <c r="F1891" s="9"/>
      <c r="G1891" s="9"/>
      <c r="H1891" s="529"/>
      <c r="I1891" s="530"/>
      <c r="J1891" s="529"/>
      <c r="K1891" s="530"/>
      <c r="L1891" s="529"/>
      <c r="M1891" s="530"/>
      <c r="N1891" s="562"/>
      <c r="O1891" s="767"/>
      <c r="P1891" s="768"/>
      <c r="Q1891" s="769"/>
      <c r="R1891" s="768"/>
      <c r="S1891" s="769"/>
      <c r="T1891" s="768"/>
      <c r="U1891" s="769"/>
      <c r="V1891" s="151"/>
      <c r="W1891" s="152"/>
      <c r="X1891" s="812"/>
      <c r="Y1891" s="673"/>
      <c r="Z1891" s="673"/>
      <c r="AA1891" s="673"/>
      <c r="AB1891" s="673"/>
      <c r="AC1891" s="673"/>
      <c r="AD1891" s="813"/>
      <c r="AE1891" s="16"/>
      <c r="AF1891" s="16"/>
      <c r="AG1891" s="71"/>
      <c r="AH1891" s="68"/>
    </row>
    <row r="1892" spans="4:34" ht="15.75" x14ac:dyDescent="0.25">
      <c r="D1892" s="9"/>
      <c r="E1892" s="9"/>
      <c r="F1892" s="9"/>
      <c r="G1892" s="9"/>
      <c r="H1892" s="529"/>
      <c r="I1892" s="530"/>
      <c r="J1892" s="529"/>
      <c r="K1892" s="530"/>
      <c r="L1892" s="529"/>
      <c r="M1892" s="530"/>
      <c r="N1892" s="562"/>
      <c r="O1892" s="767"/>
      <c r="P1892" s="768"/>
      <c r="Q1892" s="769"/>
      <c r="R1892" s="768"/>
      <c r="S1892" s="769"/>
      <c r="T1892" s="768"/>
      <c r="U1892" s="769"/>
      <c r="V1892" s="151"/>
      <c r="W1892" s="152"/>
      <c r="X1892" s="812"/>
      <c r="Y1892" s="673"/>
      <c r="Z1892" s="673"/>
      <c r="AA1892" s="673"/>
      <c r="AB1892" s="673"/>
      <c r="AC1892" s="673"/>
      <c r="AD1892" s="813"/>
      <c r="AE1892" s="16"/>
      <c r="AF1892" s="16"/>
      <c r="AH1892" s="17"/>
    </row>
    <row r="1893" spans="4:34" ht="16.5" thickBot="1" x14ac:dyDescent="0.3">
      <c r="D1893" s="9"/>
      <c r="E1893" s="9"/>
      <c r="F1893" s="9"/>
      <c r="G1893" s="9"/>
      <c r="H1893" s="685"/>
      <c r="I1893" s="686"/>
      <c r="J1893" s="685"/>
      <c r="K1893" s="686"/>
      <c r="L1893" s="685"/>
      <c r="M1893" s="686"/>
      <c r="N1893" s="685"/>
      <c r="O1893" s="686"/>
      <c r="P1893" s="685"/>
      <c r="Q1893" s="686"/>
      <c r="R1893" s="685"/>
      <c r="S1893" s="686"/>
      <c r="T1893" s="687" t="s">
        <v>29</v>
      </c>
      <c r="U1893" s="688"/>
      <c r="V1893" s="688"/>
      <c r="W1893" s="814"/>
      <c r="X1893" s="815">
        <f>SUM(X1879:AD1892)</f>
        <v>146716973.88</v>
      </c>
      <c r="Y1893" s="816"/>
      <c r="Z1893" s="816"/>
      <c r="AA1893" s="816"/>
      <c r="AB1893" s="816"/>
      <c r="AC1893" s="816"/>
      <c r="AD1893" s="817"/>
      <c r="AE1893" s="9"/>
      <c r="AF1893" s="818"/>
      <c r="AG1893" s="818"/>
      <c r="AH1893" s="818"/>
    </row>
    <row r="1894" spans="4:34" ht="16.5" thickBot="1" x14ac:dyDescent="0.3">
      <c r="D1894" s="164"/>
      <c r="E1894" s="9"/>
      <c r="F1894" s="9"/>
      <c r="G1894" s="9"/>
      <c r="H1894" s="9"/>
      <c r="I1894" s="799"/>
      <c r="J1894" s="799"/>
      <c r="K1894" s="799"/>
      <c r="L1894" s="799"/>
      <c r="M1894" s="799"/>
      <c r="N1894" s="799"/>
      <c r="O1894" s="799"/>
      <c r="P1894" s="799"/>
      <c r="Q1894" s="799"/>
      <c r="R1894" s="799"/>
      <c r="S1894" s="799"/>
      <c r="T1894" s="799"/>
      <c r="U1894" s="799"/>
      <c r="V1894" s="799"/>
      <c r="W1894" s="799"/>
      <c r="X1894" s="799"/>
      <c r="Y1894" s="819"/>
      <c r="Z1894" s="819"/>
      <c r="AA1894" s="819"/>
      <c r="AB1894" s="819"/>
      <c r="AC1894" s="819"/>
      <c r="AD1894" s="819"/>
      <c r="AE1894" s="819"/>
      <c r="AF1894" s="16"/>
      <c r="AG1894" s="16"/>
      <c r="AH1894" s="17"/>
    </row>
    <row r="1895" spans="4:34" ht="16.5" thickBot="1" x14ac:dyDescent="0.3">
      <c r="D1895" s="164"/>
      <c r="E1895" s="9"/>
      <c r="F1895" s="9"/>
      <c r="G1895" s="9"/>
      <c r="H1895" s="689" t="s">
        <v>30</v>
      </c>
      <c r="I1895" s="690"/>
      <c r="J1895" s="690"/>
      <c r="K1895" s="690"/>
      <c r="L1895" s="690"/>
      <c r="M1895" s="690"/>
      <c r="N1895" s="690"/>
      <c r="O1895" s="690"/>
      <c r="P1895" s="690"/>
      <c r="Q1895" s="690"/>
      <c r="R1895" s="690"/>
      <c r="S1895" s="691"/>
      <c r="T1895" s="43"/>
      <c r="U1895" s="544" t="s">
        <v>31</v>
      </c>
      <c r="V1895" s="545"/>
      <c r="W1895" s="545"/>
      <c r="X1895" s="545"/>
      <c r="Y1895" s="545"/>
      <c r="Z1895" s="545"/>
      <c r="AA1895" s="545"/>
      <c r="AB1895" s="545"/>
      <c r="AC1895" s="545"/>
      <c r="AD1895" s="545"/>
      <c r="AE1895" s="545"/>
      <c r="AF1895" s="546"/>
      <c r="AG1895" s="16"/>
    </row>
    <row r="1896" spans="4:34" x14ac:dyDescent="0.25">
      <c r="D1896" s="164"/>
      <c r="E1896" s="9"/>
      <c r="F1896" s="9"/>
      <c r="G1896" s="9"/>
      <c r="H1896" s="547"/>
      <c r="I1896" s="548"/>
      <c r="J1896" s="548"/>
      <c r="K1896" s="548"/>
      <c r="L1896" s="548"/>
      <c r="M1896" s="548"/>
      <c r="N1896" s="548"/>
      <c r="O1896" s="548"/>
      <c r="P1896" s="548"/>
      <c r="Q1896" s="548"/>
      <c r="R1896" s="548"/>
      <c r="S1896" s="549"/>
      <c r="T1896" s="9"/>
      <c r="U1896" s="795"/>
      <c r="V1896" s="796"/>
      <c r="W1896" s="796"/>
      <c r="X1896" s="796"/>
      <c r="Y1896" s="796"/>
      <c r="Z1896" s="796"/>
      <c r="AA1896" s="796"/>
      <c r="AB1896" s="796"/>
      <c r="AC1896" s="796"/>
      <c r="AD1896" s="796"/>
      <c r="AE1896" s="796"/>
      <c r="AF1896" s="797"/>
      <c r="AG1896" s="16"/>
    </row>
    <row r="1897" spans="4:34" x14ac:dyDescent="0.25">
      <c r="D1897" s="164"/>
      <c r="E1897" s="9"/>
      <c r="F1897" s="9"/>
      <c r="G1897" s="9"/>
      <c r="H1897" s="550"/>
      <c r="I1897" s="551"/>
      <c r="J1897" s="551"/>
      <c r="K1897" s="551"/>
      <c r="L1897" s="551"/>
      <c r="M1897" s="551"/>
      <c r="N1897" s="551"/>
      <c r="O1897" s="551"/>
      <c r="P1897" s="551"/>
      <c r="Q1897" s="551"/>
      <c r="R1897" s="551"/>
      <c r="S1897" s="552"/>
      <c r="T1897" s="9"/>
      <c r="U1897" s="798"/>
      <c r="V1897" s="799"/>
      <c r="W1897" s="799"/>
      <c r="X1897" s="799"/>
      <c r="Y1897" s="799"/>
      <c r="Z1897" s="799"/>
      <c r="AA1897" s="799"/>
      <c r="AB1897" s="799"/>
      <c r="AC1897" s="799"/>
      <c r="AD1897" s="799"/>
      <c r="AE1897" s="799"/>
      <c r="AF1897" s="800"/>
      <c r="AG1897" s="16"/>
    </row>
    <row r="1898" spans="4:34" ht="15.75" thickBot="1" x14ac:dyDescent="0.3">
      <c r="D1898" s="164"/>
      <c r="E1898" s="9"/>
      <c r="F1898" s="9"/>
      <c r="G1898" s="9"/>
      <c r="H1898" s="553"/>
      <c r="I1898" s="554"/>
      <c r="J1898" s="554"/>
      <c r="K1898" s="554"/>
      <c r="L1898" s="554"/>
      <c r="M1898" s="554"/>
      <c r="N1898" s="554"/>
      <c r="O1898" s="554"/>
      <c r="P1898" s="554"/>
      <c r="Q1898" s="554"/>
      <c r="R1898" s="554"/>
      <c r="S1898" s="555"/>
      <c r="T1898" s="9"/>
      <c r="U1898" s="801"/>
      <c r="V1898" s="802"/>
      <c r="W1898" s="802"/>
      <c r="X1898" s="802"/>
      <c r="Y1898" s="802"/>
      <c r="Z1898" s="802"/>
      <c r="AA1898" s="802"/>
      <c r="AB1898" s="802"/>
      <c r="AC1898" s="802"/>
      <c r="AD1898" s="802"/>
      <c r="AE1898" s="802"/>
      <c r="AF1898" s="803"/>
      <c r="AG1898" s="16"/>
    </row>
    <row r="1899" spans="4:34" ht="16.5" thickBot="1" x14ac:dyDescent="0.3">
      <c r="D1899" s="164"/>
      <c r="E1899" s="9"/>
      <c r="F1899" s="9"/>
      <c r="G1899" s="9"/>
      <c r="H1899" s="517" t="s">
        <v>32</v>
      </c>
      <c r="I1899" s="518"/>
      <c r="J1899" s="518"/>
      <c r="K1899" s="804">
        <v>44183</v>
      </c>
      <c r="L1899" s="805"/>
      <c r="M1899" s="805"/>
      <c r="N1899" s="805"/>
      <c r="O1899" s="805"/>
      <c r="P1899" s="805"/>
      <c r="Q1899" s="805"/>
      <c r="R1899" s="805"/>
      <c r="S1899" s="806"/>
      <c r="T1899" s="9"/>
      <c r="U1899" s="807" t="s">
        <v>32</v>
      </c>
      <c r="V1899" s="808"/>
      <c r="W1899" s="808"/>
      <c r="X1899" s="809"/>
      <c r="Y1899" s="810"/>
      <c r="Z1899" s="810"/>
      <c r="AA1899" s="810"/>
      <c r="AB1899" s="810"/>
      <c r="AC1899" s="810"/>
      <c r="AD1899" s="810"/>
      <c r="AE1899" s="810"/>
      <c r="AF1899" s="811"/>
      <c r="AG1899" s="16"/>
    </row>
    <row r="1900" spans="4:34" ht="15" customHeight="1" thickBot="1" x14ac:dyDescent="0.3">
      <c r="D1900" s="164"/>
      <c r="E1900" s="9"/>
      <c r="F1900" s="9"/>
      <c r="G1900" s="9"/>
      <c r="H1900" s="523" t="s">
        <v>33</v>
      </c>
      <c r="I1900" s="524"/>
      <c r="J1900" s="524"/>
      <c r="K1900" s="524"/>
      <c r="L1900" s="524"/>
      <c r="M1900" s="524"/>
      <c r="N1900" s="524"/>
      <c r="O1900" s="524"/>
      <c r="P1900" s="524"/>
      <c r="Q1900" s="524"/>
      <c r="R1900" s="524"/>
      <c r="S1900" s="525"/>
      <c r="T1900" s="22"/>
      <c r="U1900" s="523" t="s">
        <v>34</v>
      </c>
      <c r="V1900" s="524"/>
      <c r="W1900" s="524"/>
      <c r="X1900" s="524"/>
      <c r="Y1900" s="524"/>
      <c r="Z1900" s="524"/>
      <c r="AA1900" s="524"/>
      <c r="AB1900" s="524"/>
      <c r="AC1900" s="524"/>
      <c r="AD1900" s="524"/>
      <c r="AE1900" s="524"/>
      <c r="AF1900" s="525"/>
      <c r="AG1900" s="16"/>
    </row>
    <row r="1901" spans="4:34" ht="30.75" customHeight="1" x14ac:dyDescent="0.25">
      <c r="D1901" s="164"/>
      <c r="E1901" s="9"/>
      <c r="F1901" s="9"/>
      <c r="G1901" s="9"/>
      <c r="H1901" s="547"/>
      <c r="I1901" s="548"/>
      <c r="J1901" s="548"/>
      <c r="K1901" s="548"/>
      <c r="L1901" s="548"/>
      <c r="M1901" s="548"/>
      <c r="N1901" s="548"/>
      <c r="O1901" s="548"/>
      <c r="P1901" s="548"/>
      <c r="Q1901" s="548"/>
      <c r="R1901" s="548"/>
      <c r="S1901" s="549"/>
      <c r="T1901" s="149"/>
      <c r="U1901" s="547"/>
      <c r="V1901" s="548"/>
      <c r="W1901" s="548"/>
      <c r="X1901" s="548"/>
      <c r="Y1901" s="548"/>
      <c r="Z1901" s="548"/>
      <c r="AA1901" s="548"/>
      <c r="AB1901" s="548"/>
      <c r="AC1901" s="548"/>
      <c r="AD1901" s="548"/>
      <c r="AE1901" s="548"/>
      <c r="AF1901" s="549"/>
      <c r="AG1901" s="16"/>
    </row>
    <row r="1902" spans="4:34" x14ac:dyDescent="0.25">
      <c r="D1902" s="164"/>
      <c r="E1902" s="164"/>
      <c r="F1902" s="164"/>
      <c r="G1902" s="164"/>
      <c r="H1902" s="550"/>
      <c r="I1902" s="551"/>
      <c r="J1902" s="551"/>
      <c r="K1902" s="551"/>
      <c r="L1902" s="551"/>
      <c r="M1902" s="551"/>
      <c r="N1902" s="551"/>
      <c r="O1902" s="551"/>
      <c r="P1902" s="551"/>
      <c r="Q1902" s="551"/>
      <c r="R1902" s="551"/>
      <c r="S1902" s="552"/>
      <c r="T1902" s="149"/>
      <c r="U1902" s="550"/>
      <c r="V1902" s="551"/>
      <c r="W1902" s="551"/>
      <c r="X1902" s="551"/>
      <c r="Y1902" s="551"/>
      <c r="Z1902" s="551"/>
      <c r="AA1902" s="551"/>
      <c r="AB1902" s="551"/>
      <c r="AC1902" s="551"/>
      <c r="AD1902" s="551"/>
      <c r="AE1902" s="551"/>
      <c r="AF1902" s="552"/>
      <c r="AG1902" s="15"/>
    </row>
    <row r="1903" spans="4:34" ht="15.75" thickBot="1" x14ac:dyDescent="0.3">
      <c r="D1903" s="44"/>
      <c r="E1903" s="164"/>
      <c r="F1903" s="164"/>
      <c r="G1903" s="164"/>
      <c r="H1903" s="553"/>
      <c r="I1903" s="554"/>
      <c r="J1903" s="554"/>
      <c r="K1903" s="554"/>
      <c r="L1903" s="554"/>
      <c r="M1903" s="554"/>
      <c r="N1903" s="554"/>
      <c r="O1903" s="554"/>
      <c r="P1903" s="554"/>
      <c r="Q1903" s="554"/>
      <c r="R1903" s="554"/>
      <c r="S1903" s="555"/>
      <c r="T1903" s="149"/>
      <c r="U1903" s="553"/>
      <c r="V1903" s="554"/>
      <c r="W1903" s="554"/>
      <c r="X1903" s="554"/>
      <c r="Y1903" s="554"/>
      <c r="Z1903" s="554"/>
      <c r="AA1903" s="554"/>
      <c r="AB1903" s="554"/>
      <c r="AC1903" s="554"/>
      <c r="AD1903" s="554"/>
      <c r="AE1903" s="554"/>
      <c r="AF1903" s="555"/>
      <c r="AG1903" s="15"/>
    </row>
    <row r="1904" spans="4:34" ht="15.75" thickBot="1" x14ac:dyDescent="0.3">
      <c r="D1904" s="155"/>
      <c r="E1904" s="164"/>
      <c r="F1904" s="164"/>
      <c r="G1904" s="164"/>
      <c r="H1904" s="517" t="s">
        <v>32</v>
      </c>
      <c r="I1904" s="518"/>
      <c r="J1904" s="576"/>
      <c r="K1904" s="27"/>
      <c r="L1904" s="28"/>
      <c r="M1904" s="28"/>
      <c r="N1904" s="28"/>
      <c r="O1904" s="28"/>
      <c r="P1904" s="28"/>
      <c r="Q1904" s="28"/>
      <c r="R1904" s="28"/>
      <c r="S1904" s="45"/>
      <c r="T1904" s="149"/>
      <c r="U1904" s="517" t="s">
        <v>32</v>
      </c>
      <c r="V1904" s="518"/>
      <c r="W1904" s="576"/>
      <c r="X1904" s="27"/>
      <c r="Y1904" s="28"/>
      <c r="Z1904" s="28"/>
      <c r="AA1904" s="28"/>
      <c r="AB1904" s="28"/>
      <c r="AC1904" s="28"/>
      <c r="AD1904" s="28"/>
      <c r="AE1904" s="28"/>
      <c r="AF1904" s="45"/>
      <c r="AG1904" s="15"/>
    </row>
    <row r="1905" spans="4:34" x14ac:dyDescent="0.25">
      <c r="D1905" s="820" t="s">
        <v>36</v>
      </c>
      <c r="E1905" s="820"/>
      <c r="F1905" s="820"/>
      <c r="G1905" s="820"/>
      <c r="H1905" s="820"/>
      <c r="I1905" s="820"/>
      <c r="J1905" s="820"/>
      <c r="K1905" s="820"/>
      <c r="L1905" s="820"/>
      <c r="M1905" s="820"/>
      <c r="N1905" s="44"/>
      <c r="O1905" s="44"/>
      <c r="P1905" s="44"/>
      <c r="Q1905" s="17"/>
      <c r="R1905" s="17"/>
      <c r="S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  <c r="AE1905" s="17"/>
      <c r="AF1905" s="17"/>
      <c r="AG1905" s="17"/>
      <c r="AH1905" s="68"/>
    </row>
    <row r="1906" spans="4:34" x14ac:dyDescent="0.25">
      <c r="D1906" s="620" t="s">
        <v>0</v>
      </c>
      <c r="E1906" s="620"/>
      <c r="F1906" s="620"/>
      <c r="G1906" s="620"/>
      <c r="H1906" s="620"/>
      <c r="I1906" s="620"/>
      <c r="J1906" s="620"/>
      <c r="K1906" s="620"/>
      <c r="L1906" s="620"/>
      <c r="M1906" s="620"/>
      <c r="N1906" s="29"/>
      <c r="O1906" s="10"/>
      <c r="P1906" s="156"/>
      <c r="Q1906" s="156"/>
      <c r="R1906" s="156"/>
      <c r="S1906" s="156"/>
      <c r="T1906" s="156"/>
      <c r="U1906" s="156"/>
      <c r="V1906" s="156"/>
      <c r="W1906" s="9"/>
      <c r="X1906" s="9"/>
      <c r="Y1906" s="164"/>
      <c r="Z1906" s="9"/>
      <c r="AA1906" s="9"/>
      <c r="AB1906" s="9"/>
      <c r="AC1906" s="9"/>
      <c r="AD1906" s="9"/>
      <c r="AE1906" s="9"/>
      <c r="AF1906" s="9"/>
      <c r="AH1906" s="17"/>
    </row>
    <row r="1907" spans="4:34" x14ac:dyDescent="0.25">
      <c r="D1907" s="620" t="s">
        <v>1</v>
      </c>
      <c r="E1907" s="620"/>
      <c r="F1907" s="620"/>
      <c r="G1907" s="620"/>
      <c r="H1907" s="620"/>
      <c r="I1907" s="620"/>
      <c r="J1907" s="620"/>
      <c r="K1907" s="620"/>
      <c r="L1907" s="620"/>
      <c r="M1907" s="620"/>
      <c r="N1907" s="29"/>
      <c r="O1907" s="10"/>
      <c r="P1907" s="11"/>
      <c r="Q1907" s="11"/>
      <c r="R1907" s="164"/>
      <c r="S1907" s="149"/>
      <c r="T1907" s="149"/>
      <c r="U1907" s="149"/>
      <c r="V1907" s="583" t="s">
        <v>2</v>
      </c>
      <c r="W1907" s="583"/>
      <c r="X1907" s="583"/>
      <c r="Y1907" s="12" t="s">
        <v>37</v>
      </c>
      <c r="Z1907" s="161" t="s">
        <v>46</v>
      </c>
      <c r="AA1907" s="621" t="s">
        <v>158</v>
      </c>
      <c r="AB1907" s="621"/>
      <c r="AC1907" s="621"/>
      <c r="AD1907" s="161" t="s">
        <v>3</v>
      </c>
      <c r="AE1907" s="622" t="s">
        <v>82</v>
      </c>
      <c r="AF1907" s="622"/>
      <c r="AH1907" s="17"/>
    </row>
    <row r="1908" spans="4:34" x14ac:dyDescent="0.25">
      <c r="D1908" s="620" t="s">
        <v>4</v>
      </c>
      <c r="E1908" s="620"/>
      <c r="F1908" s="620"/>
      <c r="G1908" s="620"/>
      <c r="H1908" s="620"/>
      <c r="I1908" s="620"/>
      <c r="J1908" s="620"/>
      <c r="K1908" s="620"/>
      <c r="L1908" s="620"/>
      <c r="M1908" s="620"/>
      <c r="N1908" s="29"/>
      <c r="O1908" s="10"/>
      <c r="P1908" s="156"/>
      <c r="Q1908" s="161"/>
      <c r="R1908" s="161"/>
      <c r="S1908" s="161"/>
      <c r="T1908" s="161"/>
      <c r="U1908" s="161"/>
      <c r="V1908" s="161"/>
      <c r="W1908" s="161"/>
      <c r="X1908" s="161"/>
      <c r="Y1908" s="149"/>
      <c r="Z1908" s="161"/>
      <c r="AA1908" s="9"/>
      <c r="AB1908" s="9"/>
      <c r="AC1908" s="9"/>
      <c r="AD1908" s="9"/>
      <c r="AE1908" s="9"/>
      <c r="AF1908" s="9"/>
      <c r="AH1908" s="17"/>
    </row>
    <row r="1909" spans="4:34" ht="15.75" x14ac:dyDescent="0.25">
      <c r="D1909" s="623" t="s">
        <v>5</v>
      </c>
      <c r="E1909" s="623"/>
      <c r="F1909" s="623"/>
      <c r="G1909" s="623"/>
      <c r="H1909" s="623"/>
      <c r="I1909" s="623"/>
      <c r="J1909" s="623"/>
      <c r="K1909" s="623"/>
      <c r="L1909" s="623"/>
      <c r="M1909" s="623"/>
      <c r="N1909" s="623"/>
      <c r="O1909" s="10"/>
      <c r="P1909" s="156"/>
      <c r="Q1909" s="156"/>
      <c r="R1909" s="156"/>
      <c r="S1909" s="156"/>
      <c r="T1909" s="156"/>
      <c r="U1909" s="156"/>
      <c r="V1909" s="156"/>
      <c r="W1909" s="9"/>
      <c r="X1909" s="9"/>
      <c r="Y1909" s="164"/>
      <c r="Z1909" s="9"/>
      <c r="AA1909" s="9"/>
      <c r="AB1909" s="9"/>
      <c r="AC1909" s="9"/>
      <c r="AD1909" s="9"/>
      <c r="AE1909" s="9"/>
      <c r="AF1909" s="9"/>
      <c r="AH1909" s="17"/>
    </row>
    <row r="1910" spans="4:34" ht="18" x14ac:dyDescent="0.25">
      <c r="D1910" s="633"/>
      <c r="E1910" s="633"/>
      <c r="F1910" s="633"/>
      <c r="G1910" s="633"/>
      <c r="H1910" s="633"/>
      <c r="I1910" s="633"/>
      <c r="J1910" s="633"/>
      <c r="K1910" s="633"/>
      <c r="L1910" s="633"/>
      <c r="M1910" s="633"/>
      <c r="N1910" s="633"/>
      <c r="O1910" s="624" t="s">
        <v>6</v>
      </c>
      <c r="P1910" s="624"/>
      <c r="Q1910" s="624"/>
      <c r="R1910" s="624"/>
      <c r="S1910" s="624"/>
      <c r="T1910" s="624"/>
      <c r="U1910" s="624"/>
      <c r="V1910" s="624"/>
      <c r="W1910" s="624"/>
      <c r="X1910" s="624"/>
      <c r="Y1910" s="625" t="s">
        <v>249</v>
      </c>
      <c r="Z1910" s="625"/>
      <c r="AA1910" s="625"/>
      <c r="AB1910" s="13"/>
      <c r="AC1910" s="13"/>
      <c r="AD1910" s="13"/>
      <c r="AE1910" s="13"/>
      <c r="AF1910" s="13"/>
      <c r="AH1910" s="17"/>
    </row>
    <row r="1911" spans="4:34" x14ac:dyDescent="0.25">
      <c r="D1911" s="612"/>
      <c r="E1911" s="612"/>
      <c r="F1911" s="612"/>
      <c r="G1911" s="612"/>
      <c r="H1911" s="612"/>
      <c r="I1911" s="612"/>
      <c r="J1911" s="612"/>
      <c r="K1911" s="612"/>
      <c r="L1911" s="612"/>
      <c r="M1911" s="612"/>
      <c r="N1911" s="612"/>
      <c r="O1911" s="14"/>
      <c r="P1911" s="14"/>
      <c r="Q1911" s="149"/>
      <c r="R1911" s="149"/>
      <c r="S1911" s="159"/>
      <c r="T1911" s="11"/>
      <c r="U1911" s="11"/>
      <c r="V1911" s="9"/>
      <c r="W1911" s="9"/>
      <c r="X1911" s="9"/>
      <c r="Y1911" s="164"/>
      <c r="Z1911" s="9"/>
      <c r="AA1911" s="9"/>
      <c r="AB1911" s="9"/>
      <c r="AC1911" s="9"/>
      <c r="AD1911" s="9"/>
      <c r="AE1911" s="9"/>
      <c r="AF1911" s="9"/>
      <c r="AH1911" s="17"/>
    </row>
    <row r="1912" spans="4:34" ht="15.75" x14ac:dyDescent="0.25">
      <c r="D1912" s="14"/>
      <c r="E1912" s="14"/>
      <c r="F1912" s="14"/>
      <c r="G1912" s="14"/>
      <c r="H1912" s="14"/>
      <c r="I1912" s="14"/>
      <c r="J1912" s="14"/>
      <c r="K1912" s="14"/>
      <c r="L1912" s="14"/>
      <c r="M1912" s="14"/>
      <c r="N1912" s="14"/>
      <c r="O1912" s="14"/>
      <c r="P1912" s="14"/>
      <c r="Q1912" s="14"/>
      <c r="R1912" s="14"/>
      <c r="S1912" s="14"/>
      <c r="T1912" s="23"/>
      <c r="U1912" s="23"/>
      <c r="V1912" s="613" t="s">
        <v>7</v>
      </c>
      <c r="W1912" s="613"/>
      <c r="X1912" s="613"/>
      <c r="Y1912" s="613"/>
      <c r="Z1912" s="613"/>
      <c r="AA1912" s="614">
        <f>+X1941</f>
        <v>105657523</v>
      </c>
      <c r="AB1912" s="614"/>
      <c r="AC1912" s="614"/>
      <c r="AD1912" s="614"/>
      <c r="AE1912" s="614"/>
      <c r="AF1912" s="614"/>
      <c r="AH1912" s="17"/>
    </row>
    <row r="1913" spans="4:34" x14ac:dyDescent="0.25">
      <c r="D1913" s="615" t="s">
        <v>8</v>
      </c>
      <c r="E1913" s="615"/>
      <c r="F1913" s="615"/>
      <c r="G1913" s="615"/>
      <c r="H1913" s="615"/>
      <c r="I1913" s="616" t="s">
        <v>9</v>
      </c>
      <c r="J1913" s="616"/>
      <c r="K1913" s="616"/>
      <c r="L1913" s="616"/>
      <c r="M1913" s="616"/>
      <c r="N1913" s="616"/>
      <c r="O1913" s="616"/>
      <c r="P1913" s="616"/>
      <c r="Q1913" s="616"/>
      <c r="R1913" s="161"/>
      <c r="S1913" s="161"/>
      <c r="T1913" s="161"/>
      <c r="U1913" s="161"/>
      <c r="V1913" s="9"/>
      <c r="W1913" s="9"/>
      <c r="X1913" s="9"/>
      <c r="Y1913" s="164"/>
      <c r="Z1913" s="164"/>
      <c r="AA1913" s="164"/>
      <c r="AB1913" s="9"/>
      <c r="AC1913" s="9"/>
      <c r="AD1913" s="9"/>
      <c r="AE1913" s="9"/>
      <c r="AF1913" s="9"/>
      <c r="AH1913" s="17"/>
    </row>
    <row r="1914" spans="4:34" ht="18" x14ac:dyDescent="0.25">
      <c r="D1914" s="617" t="s">
        <v>10</v>
      </c>
      <c r="E1914" s="617"/>
      <c r="F1914" s="617"/>
      <c r="G1914" s="617"/>
      <c r="H1914" s="617"/>
      <c r="I1914" s="617"/>
      <c r="J1914" s="617"/>
      <c r="K1914" s="662" t="s">
        <v>250</v>
      </c>
      <c r="L1914" s="662"/>
      <c r="M1914" s="662"/>
      <c r="N1914" s="662"/>
      <c r="O1914" s="662"/>
      <c r="P1914" s="662"/>
      <c r="Q1914" s="662"/>
      <c r="R1914" s="662"/>
      <c r="S1914" s="662"/>
      <c r="T1914" s="662"/>
      <c r="U1914" s="662"/>
      <c r="V1914" s="662"/>
      <c r="W1914" s="662"/>
      <c r="X1914" s="662"/>
      <c r="Y1914" s="551" t="s">
        <v>11</v>
      </c>
      <c r="Z1914" s="551"/>
      <c r="AA1914" s="551"/>
      <c r="AB1914" s="551"/>
      <c r="AC1914" s="619">
        <v>11322416</v>
      </c>
      <c r="AD1914" s="619"/>
      <c r="AE1914" s="619"/>
      <c r="AF1914" s="619"/>
      <c r="AH1914" s="17"/>
    </row>
    <row r="1915" spans="4:34" x14ac:dyDescent="0.25">
      <c r="D1915" s="157"/>
      <c r="E1915" s="617" t="s">
        <v>12</v>
      </c>
      <c r="F1915" s="617"/>
      <c r="G1915" s="617"/>
      <c r="H1915" s="617"/>
      <c r="I1915" s="617"/>
      <c r="J1915" s="149"/>
      <c r="K1915" s="149"/>
      <c r="L1915" s="149"/>
      <c r="M1915" s="149"/>
      <c r="N1915" s="149"/>
      <c r="O1915" s="149"/>
      <c r="P1915" s="149"/>
      <c r="Q1915" s="149"/>
      <c r="R1915" s="149"/>
      <c r="S1915" s="149"/>
      <c r="T1915" s="149"/>
      <c r="U1915" s="149"/>
      <c r="V1915" s="149"/>
      <c r="W1915" s="149"/>
      <c r="X1915" s="149"/>
      <c r="Y1915" s="149"/>
      <c r="Z1915" s="149"/>
      <c r="AA1915" s="149"/>
      <c r="AB1915" s="149"/>
      <c r="AC1915" s="158"/>
      <c r="AD1915" s="158"/>
      <c r="AE1915" s="158"/>
      <c r="AF1915" s="158"/>
      <c r="AH1915" s="17"/>
    </row>
    <row r="1916" spans="4:34" ht="32.25" customHeight="1" x14ac:dyDescent="0.25">
      <c r="D1916" s="583" t="s">
        <v>13</v>
      </c>
      <c r="E1916" s="583"/>
      <c r="F1916" s="583"/>
      <c r="G1916" s="583"/>
      <c r="H1916" s="583"/>
      <c r="I1916" s="824" t="s">
        <v>252</v>
      </c>
      <c r="J1916" s="824"/>
      <c r="K1916" s="824"/>
      <c r="L1916" s="824"/>
      <c r="M1916" s="824"/>
      <c r="N1916" s="824"/>
      <c r="O1916" s="824"/>
      <c r="P1916" s="824"/>
      <c r="Q1916" s="824"/>
      <c r="R1916" s="824"/>
      <c r="S1916" s="824"/>
      <c r="T1916" s="824"/>
      <c r="U1916" s="824"/>
      <c r="V1916" s="824"/>
      <c r="W1916" s="824"/>
      <c r="X1916" s="824"/>
      <c r="Y1916" s="824"/>
      <c r="Z1916" s="824"/>
      <c r="AA1916" s="824"/>
      <c r="AB1916" s="824"/>
      <c r="AC1916" s="824"/>
      <c r="AD1916" s="824"/>
      <c r="AE1916" s="824"/>
      <c r="AF1916" s="824"/>
      <c r="AG1916" s="824"/>
      <c r="AH1916" s="17"/>
    </row>
    <row r="1917" spans="4:34" x14ac:dyDescent="0.25">
      <c r="D1917" s="551" t="s">
        <v>14</v>
      </c>
      <c r="E1917" s="551"/>
      <c r="F1917" s="551"/>
      <c r="G1917" s="551"/>
      <c r="H1917" s="551"/>
      <c r="I1917" s="825" t="s">
        <v>251</v>
      </c>
      <c r="J1917" s="825"/>
      <c r="K1917" s="825"/>
      <c r="L1917" s="825"/>
      <c r="M1917" s="825"/>
      <c r="N1917" s="825"/>
      <c r="O1917" s="825"/>
      <c r="P1917" s="825"/>
      <c r="Q1917" s="825"/>
      <c r="R1917" s="825"/>
      <c r="S1917" s="825"/>
      <c r="T1917" s="825"/>
      <c r="U1917" s="825"/>
      <c r="V1917" s="825"/>
      <c r="W1917" s="825"/>
      <c r="X1917" s="825"/>
      <c r="Y1917" s="825"/>
      <c r="Z1917" s="825"/>
      <c r="AA1917" s="825"/>
      <c r="AB1917" s="825"/>
      <c r="AC1917" s="825"/>
      <c r="AD1917" s="825"/>
      <c r="AE1917" s="825"/>
      <c r="AF1917" s="825"/>
      <c r="AH1917" s="17"/>
    </row>
    <row r="1918" spans="4:34" x14ac:dyDescent="0.25">
      <c r="D1918" s="157"/>
      <c r="E1918" s="149"/>
      <c r="F1918" s="149"/>
      <c r="G1918" s="149"/>
      <c r="H1918" s="149"/>
      <c r="I1918" s="825"/>
      <c r="J1918" s="825"/>
      <c r="K1918" s="825"/>
      <c r="L1918" s="825"/>
      <c r="M1918" s="825"/>
      <c r="N1918" s="825"/>
      <c r="O1918" s="825"/>
      <c r="P1918" s="825"/>
      <c r="Q1918" s="825"/>
      <c r="R1918" s="825"/>
      <c r="S1918" s="825"/>
      <c r="T1918" s="825"/>
      <c r="U1918" s="825"/>
      <c r="V1918" s="825"/>
      <c r="W1918" s="825"/>
      <c r="X1918" s="825"/>
      <c r="Y1918" s="825"/>
      <c r="Z1918" s="825"/>
      <c r="AA1918" s="825"/>
      <c r="AB1918" s="825"/>
      <c r="AC1918" s="825"/>
      <c r="AD1918" s="825"/>
      <c r="AE1918" s="825"/>
      <c r="AF1918" s="825"/>
      <c r="AH1918" s="17"/>
    </row>
    <row r="1919" spans="4:34" ht="15.75" x14ac:dyDescent="0.25">
      <c r="D1919" s="156"/>
      <c r="E1919" s="156"/>
      <c r="F1919" s="156"/>
      <c r="G1919" s="156"/>
      <c r="H1919" s="156"/>
      <c r="I1919" s="156"/>
      <c r="J1919" s="156"/>
      <c r="K1919" s="156"/>
      <c r="L1919" s="574"/>
      <c r="M1919" s="574"/>
      <c r="N1919" s="574"/>
      <c r="O1919" s="574"/>
      <c r="P1919" s="574"/>
      <c r="Q1919" s="574"/>
      <c r="R1919" s="574"/>
      <c r="S1919" s="574"/>
      <c r="T1919" s="574"/>
      <c r="U1919" s="574"/>
      <c r="V1919" s="574"/>
      <c r="W1919" s="574"/>
      <c r="X1919" s="574"/>
      <c r="Y1919" s="574"/>
      <c r="Z1919" s="160"/>
      <c r="AA1919" s="575"/>
      <c r="AB1919" s="575"/>
      <c r="AC1919" s="575"/>
      <c r="AD1919" s="575"/>
      <c r="AE1919" s="575"/>
      <c r="AF1919" s="575"/>
      <c r="AH1919" s="17"/>
    </row>
    <row r="1920" spans="4:34" ht="15.75" x14ac:dyDescent="0.25">
      <c r="D1920" s="586" t="s">
        <v>15</v>
      </c>
      <c r="E1920" s="586"/>
      <c r="F1920" s="586"/>
      <c r="G1920" s="586"/>
      <c r="H1920" s="586"/>
      <c r="I1920" s="586"/>
      <c r="J1920" s="586"/>
      <c r="K1920" s="586"/>
      <c r="L1920" s="586"/>
      <c r="M1920" s="586"/>
      <c r="N1920" s="586"/>
      <c r="O1920" s="586"/>
      <c r="P1920" s="586"/>
      <c r="Q1920" s="586"/>
      <c r="R1920" s="586"/>
      <c r="S1920" s="586"/>
      <c r="T1920" s="586"/>
      <c r="U1920" s="586"/>
      <c r="V1920" s="586"/>
      <c r="W1920" s="586"/>
      <c r="X1920" s="586"/>
      <c r="Y1920" s="586"/>
      <c r="Z1920" s="586"/>
      <c r="AA1920" s="586"/>
      <c r="AB1920" s="586"/>
      <c r="AC1920" s="586"/>
      <c r="AD1920" s="586"/>
      <c r="AE1920" s="586"/>
      <c r="AF1920" s="586"/>
      <c r="AH1920" s="17"/>
    </row>
    <row r="1921" spans="4:34" x14ac:dyDescent="0.25">
      <c r="D1921" s="9"/>
      <c r="E1921" s="587" t="s">
        <v>50</v>
      </c>
      <c r="F1921" s="587"/>
      <c r="G1921" s="587"/>
      <c r="H1921" s="588" t="s">
        <v>51</v>
      </c>
      <c r="I1921" s="588"/>
      <c r="J1921" s="588"/>
      <c r="K1921" s="587" t="s">
        <v>52</v>
      </c>
      <c r="L1921" s="587"/>
      <c r="M1921" s="587"/>
      <c r="N1921" s="587" t="s">
        <v>53</v>
      </c>
      <c r="O1921" s="587"/>
      <c r="P1921" s="587"/>
      <c r="Q1921" s="589"/>
      <c r="R1921" s="589"/>
      <c r="S1921" s="589"/>
      <c r="T1921" s="589"/>
      <c r="U1921" s="161"/>
      <c r="V1921" s="590"/>
      <c r="W1921" s="590"/>
      <c r="X1921" s="590"/>
      <c r="Y1921" s="149"/>
      <c r="Z1921" s="149"/>
      <c r="AA1921" s="591" t="s">
        <v>17</v>
      </c>
      <c r="AB1921" s="591"/>
      <c r="AC1921" s="591"/>
      <c r="AD1921" s="591"/>
      <c r="AE1921" s="591"/>
      <c r="AF1921" s="591"/>
      <c r="AH1921" s="17"/>
    </row>
    <row r="1922" spans="4:34" x14ac:dyDescent="0.25">
      <c r="D1922" s="164"/>
      <c r="E1922" s="629"/>
      <c r="F1922" s="630"/>
      <c r="G1922" s="631"/>
      <c r="H1922" s="629"/>
      <c r="I1922" s="630"/>
      <c r="J1922" s="631"/>
      <c r="K1922" s="629"/>
      <c r="L1922" s="630"/>
      <c r="M1922" s="631"/>
      <c r="N1922" s="629"/>
      <c r="O1922" s="630"/>
      <c r="P1922" s="631"/>
      <c r="Q1922" s="592"/>
      <c r="R1922" s="593"/>
      <c r="S1922" s="593"/>
      <c r="T1922" s="594"/>
      <c r="U1922" s="100"/>
      <c r="V1922" s="595"/>
      <c r="W1922" s="596"/>
      <c r="X1922" s="597"/>
      <c r="Y1922" s="163"/>
      <c r="Z1922" s="15"/>
      <c r="AA1922" s="592">
        <f>E1922+H1922+K1922+N1922</f>
        <v>0</v>
      </c>
      <c r="AB1922" s="593"/>
      <c r="AC1922" s="593"/>
      <c r="AD1922" s="593"/>
      <c r="AE1922" s="593"/>
      <c r="AF1922" s="594"/>
      <c r="AH1922" s="17"/>
    </row>
    <row r="1923" spans="4:34" x14ac:dyDescent="0.25">
      <c r="D1923" s="159"/>
      <c r="E1923" s="159"/>
      <c r="F1923" s="159"/>
      <c r="G1923" s="159"/>
      <c r="H1923" s="159"/>
      <c r="I1923" s="159"/>
      <c r="J1923" s="159"/>
      <c r="K1923" s="159"/>
      <c r="L1923" s="159"/>
      <c r="M1923" s="159"/>
      <c r="N1923" s="159"/>
      <c r="O1923" s="159"/>
      <c r="P1923" s="159"/>
      <c r="Q1923" s="821"/>
      <c r="R1923" s="821"/>
      <c r="S1923" s="821"/>
      <c r="T1923" s="821"/>
      <c r="U1923" s="821"/>
      <c r="V1923" s="821"/>
      <c r="W1923" s="821"/>
      <c r="X1923" s="821"/>
      <c r="Y1923" s="821"/>
      <c r="Z1923" s="822"/>
      <c r="AA1923" s="592"/>
      <c r="AB1923" s="593"/>
      <c r="AC1923" s="593"/>
      <c r="AD1923" s="593"/>
      <c r="AE1923" s="593"/>
      <c r="AF1923" s="594"/>
      <c r="AH1923" s="17"/>
    </row>
    <row r="1924" spans="4:34" ht="15.75" x14ac:dyDescent="0.25">
      <c r="D1924" s="159"/>
      <c r="E1924" s="159"/>
      <c r="F1924" s="159"/>
      <c r="G1924" s="159"/>
      <c r="H1924" s="159"/>
      <c r="I1924" s="159"/>
      <c r="J1924" s="159"/>
      <c r="K1924" s="159"/>
      <c r="L1924" s="159"/>
      <c r="M1924" s="159"/>
      <c r="N1924" s="159"/>
      <c r="O1924" s="159"/>
      <c r="P1924" s="159"/>
      <c r="Q1924" s="159"/>
      <c r="R1924" s="159"/>
      <c r="S1924" s="159"/>
      <c r="T1924" s="159"/>
      <c r="U1924" s="598" t="s">
        <v>18</v>
      </c>
      <c r="V1924" s="598"/>
      <c r="W1924" s="598"/>
      <c r="X1924" s="598"/>
      <c r="Y1924" s="598"/>
      <c r="Z1924" s="599"/>
      <c r="AA1924" s="600">
        <f>+X1941-AA1922</f>
        <v>105657523</v>
      </c>
      <c r="AB1924" s="601"/>
      <c r="AC1924" s="601"/>
      <c r="AD1924" s="601"/>
      <c r="AE1924" s="601"/>
      <c r="AF1924" s="602"/>
      <c r="AH1924" s="17"/>
    </row>
    <row r="1925" spans="4:34" x14ac:dyDescent="0.25">
      <c r="D1925" s="9"/>
      <c r="E1925" s="9"/>
      <c r="F1925" s="9"/>
      <c r="G1925" s="9"/>
      <c r="H1925" s="603" t="s">
        <v>19</v>
      </c>
      <c r="I1925" s="603"/>
      <c r="J1925" s="603"/>
      <c r="K1925" s="603"/>
      <c r="L1925" s="603"/>
      <c r="M1925" s="603"/>
      <c r="N1925" s="603"/>
      <c r="O1925" s="603"/>
      <c r="P1925" s="603"/>
      <c r="Q1925" s="603"/>
      <c r="R1925" s="603"/>
      <c r="S1925" s="603"/>
      <c r="T1925" s="603"/>
      <c r="U1925" s="603"/>
      <c r="V1925" s="603"/>
      <c r="W1925" s="603"/>
      <c r="X1925" s="604"/>
      <c r="Y1925" s="604"/>
      <c r="Z1925" s="604"/>
      <c r="AA1925" s="604"/>
      <c r="AB1925" s="604"/>
      <c r="AC1925" s="604"/>
      <c r="AD1925" s="604"/>
      <c r="AE1925" s="9"/>
      <c r="AF1925" s="9"/>
      <c r="AH1925" s="17"/>
    </row>
    <row r="1926" spans="4:34" x14ac:dyDescent="0.25">
      <c r="D1926" s="9"/>
      <c r="E1926" s="9"/>
      <c r="F1926" s="9"/>
      <c r="G1926" s="9"/>
      <c r="H1926" s="605" t="s">
        <v>20</v>
      </c>
      <c r="I1926" s="606"/>
      <c r="J1926" s="605" t="s">
        <v>21</v>
      </c>
      <c r="K1926" s="606"/>
      <c r="L1926" s="605" t="s">
        <v>22</v>
      </c>
      <c r="M1926" s="606"/>
      <c r="N1926" s="605" t="s">
        <v>23</v>
      </c>
      <c r="O1926" s="606"/>
      <c r="P1926" s="605" t="s">
        <v>24</v>
      </c>
      <c r="Q1926" s="606"/>
      <c r="R1926" s="605" t="s">
        <v>25</v>
      </c>
      <c r="S1926" s="606"/>
      <c r="T1926" s="607" t="s">
        <v>26</v>
      </c>
      <c r="U1926" s="608"/>
      <c r="V1926" s="607"/>
      <c r="W1926" s="608"/>
      <c r="X1926" s="609" t="s">
        <v>27</v>
      </c>
      <c r="Y1926" s="610"/>
      <c r="Z1926" s="610"/>
      <c r="AA1926" s="610"/>
      <c r="AB1926" s="610"/>
      <c r="AC1926" s="610"/>
      <c r="AD1926" s="611"/>
      <c r="AE1926" s="16"/>
      <c r="AF1926" s="16"/>
      <c r="AH1926" s="17"/>
    </row>
    <row r="1927" spans="4:34" ht="15.75" x14ac:dyDescent="0.25">
      <c r="D1927" s="69"/>
      <c r="E1927" s="69"/>
      <c r="F1927" s="69"/>
      <c r="G1927" s="70"/>
      <c r="H1927" s="562"/>
      <c r="I1927" s="563"/>
      <c r="J1927" s="562"/>
      <c r="K1927" s="563"/>
      <c r="L1927" s="562"/>
      <c r="M1927" s="563"/>
      <c r="N1927" s="562" t="s">
        <v>61</v>
      </c>
      <c r="O1927" s="563"/>
      <c r="P1927" s="562" t="s">
        <v>43</v>
      </c>
      <c r="Q1927" s="563"/>
      <c r="R1927" s="562" t="s">
        <v>48</v>
      </c>
      <c r="S1927" s="563"/>
      <c r="T1927" s="562" t="s">
        <v>28</v>
      </c>
      <c r="U1927" s="563"/>
      <c r="V1927" s="562"/>
      <c r="W1927" s="563"/>
      <c r="X1927" s="580">
        <v>105657523</v>
      </c>
      <c r="Y1927" s="581"/>
      <c r="Z1927" s="581"/>
      <c r="AA1927" s="581"/>
      <c r="AB1927" s="581"/>
      <c r="AC1927" s="581"/>
      <c r="AD1927" s="582"/>
      <c r="AE1927" s="16"/>
      <c r="AF1927" s="36"/>
      <c r="AG1927" s="36"/>
      <c r="AH1927" s="36"/>
    </row>
    <row r="1928" spans="4:34" ht="15.75" x14ac:dyDescent="0.25">
      <c r="D1928" s="69"/>
      <c r="E1928" s="69"/>
      <c r="F1928" s="69"/>
      <c r="G1928" s="70"/>
      <c r="H1928" s="562"/>
      <c r="I1928" s="563"/>
      <c r="J1928" s="562"/>
      <c r="K1928" s="563"/>
      <c r="L1928" s="562"/>
      <c r="M1928" s="563"/>
      <c r="N1928" s="562"/>
      <c r="O1928" s="563"/>
      <c r="P1928" s="562"/>
      <c r="Q1928" s="563"/>
      <c r="R1928" s="562"/>
      <c r="S1928" s="563"/>
      <c r="T1928" s="562"/>
      <c r="U1928" s="563"/>
      <c r="V1928" s="562"/>
      <c r="W1928" s="563"/>
      <c r="X1928" s="580"/>
      <c r="Y1928" s="581"/>
      <c r="Z1928" s="581"/>
      <c r="AA1928" s="581"/>
      <c r="AB1928" s="581"/>
      <c r="AC1928" s="581"/>
      <c r="AD1928" s="582"/>
      <c r="AE1928" s="16"/>
      <c r="AF1928" s="36"/>
      <c r="AG1928" s="36"/>
      <c r="AH1928" s="36"/>
    </row>
    <row r="1929" spans="4:34" ht="15.75" x14ac:dyDescent="0.25">
      <c r="D1929" s="69"/>
      <c r="E1929" s="69"/>
      <c r="F1929" s="69"/>
      <c r="G1929" s="70"/>
      <c r="H1929" s="562"/>
      <c r="I1929" s="563"/>
      <c r="J1929" s="562"/>
      <c r="K1929" s="563"/>
      <c r="L1929" s="562"/>
      <c r="M1929" s="563"/>
      <c r="N1929" s="562"/>
      <c r="O1929" s="563"/>
      <c r="P1929" s="562"/>
      <c r="Q1929" s="563"/>
      <c r="R1929" s="562"/>
      <c r="S1929" s="563"/>
      <c r="T1929" s="562"/>
      <c r="U1929" s="563"/>
      <c r="V1929" s="562"/>
      <c r="W1929" s="563"/>
      <c r="X1929" s="580"/>
      <c r="Y1929" s="581"/>
      <c r="Z1929" s="581"/>
      <c r="AA1929" s="581"/>
      <c r="AB1929" s="581"/>
      <c r="AC1929" s="581"/>
      <c r="AD1929" s="582"/>
      <c r="AE1929" s="16"/>
      <c r="AF1929" s="16"/>
      <c r="AG1929" s="71"/>
      <c r="AH1929" s="68"/>
    </row>
    <row r="1930" spans="4:34" ht="15.75" x14ac:dyDescent="0.25">
      <c r="D1930" s="69"/>
      <c r="E1930" s="69"/>
      <c r="F1930" s="69"/>
      <c r="G1930" s="70"/>
      <c r="H1930" s="562"/>
      <c r="I1930" s="563"/>
      <c r="J1930" s="562"/>
      <c r="K1930" s="563"/>
      <c r="L1930" s="562"/>
      <c r="M1930" s="563"/>
      <c r="N1930" s="562"/>
      <c r="O1930" s="563"/>
      <c r="P1930" s="562"/>
      <c r="Q1930" s="563"/>
      <c r="R1930" s="562"/>
      <c r="S1930" s="563"/>
      <c r="T1930" s="562"/>
      <c r="U1930" s="563"/>
      <c r="V1930" s="562"/>
      <c r="W1930" s="563"/>
      <c r="X1930" s="580"/>
      <c r="Y1930" s="581"/>
      <c r="Z1930" s="581"/>
      <c r="AA1930" s="581"/>
      <c r="AB1930" s="581"/>
      <c r="AC1930" s="581"/>
      <c r="AD1930" s="582"/>
      <c r="AE1930" s="16"/>
      <c r="AF1930" s="16"/>
      <c r="AG1930" s="71"/>
      <c r="AH1930" s="68"/>
    </row>
    <row r="1931" spans="4:34" ht="15.75" x14ac:dyDescent="0.25">
      <c r="D1931" s="621"/>
      <c r="E1931" s="621"/>
      <c r="F1931" s="621"/>
      <c r="G1931" s="823"/>
      <c r="H1931" s="562"/>
      <c r="I1931" s="563"/>
      <c r="J1931" s="562"/>
      <c r="K1931" s="563"/>
      <c r="L1931" s="562"/>
      <c r="M1931" s="563"/>
      <c r="N1931" s="562"/>
      <c r="O1931" s="563"/>
      <c r="P1931" s="562"/>
      <c r="Q1931" s="563"/>
      <c r="R1931" s="562"/>
      <c r="S1931" s="563"/>
      <c r="T1931" s="562"/>
      <c r="U1931" s="563"/>
      <c r="V1931" s="562"/>
      <c r="W1931" s="563"/>
      <c r="X1931" s="580"/>
      <c r="Y1931" s="581"/>
      <c r="Z1931" s="581"/>
      <c r="AA1931" s="581"/>
      <c r="AB1931" s="581"/>
      <c r="AC1931" s="581"/>
      <c r="AD1931" s="582"/>
      <c r="AE1931" s="16"/>
      <c r="AF1931" s="16"/>
      <c r="AG1931" s="71"/>
      <c r="AH1931" s="68"/>
    </row>
    <row r="1932" spans="4:34" ht="15.75" x14ac:dyDescent="0.25">
      <c r="D1932" s="621"/>
      <c r="E1932" s="621"/>
      <c r="F1932" s="621"/>
      <c r="G1932" s="823"/>
      <c r="H1932" s="562"/>
      <c r="I1932" s="563"/>
      <c r="J1932" s="562"/>
      <c r="K1932" s="563"/>
      <c r="L1932" s="562"/>
      <c r="M1932" s="563"/>
      <c r="N1932" s="562"/>
      <c r="O1932" s="563"/>
      <c r="P1932" s="562"/>
      <c r="Q1932" s="563"/>
      <c r="R1932" s="562"/>
      <c r="S1932" s="563"/>
      <c r="T1932" s="562"/>
      <c r="U1932" s="563"/>
      <c r="V1932" s="562"/>
      <c r="W1932" s="563"/>
      <c r="X1932" s="580"/>
      <c r="Y1932" s="581"/>
      <c r="Z1932" s="581"/>
      <c r="AA1932" s="581"/>
      <c r="AB1932" s="581"/>
      <c r="AC1932" s="581"/>
      <c r="AD1932" s="582"/>
      <c r="AE1932" s="16"/>
      <c r="AF1932" s="16"/>
      <c r="AG1932" s="71"/>
      <c r="AH1932" s="68"/>
    </row>
    <row r="1933" spans="4:34" ht="15.75" x14ac:dyDescent="0.25">
      <c r="D1933" s="621"/>
      <c r="E1933" s="621"/>
      <c r="F1933" s="621"/>
      <c r="G1933" s="823"/>
      <c r="H1933" s="529"/>
      <c r="I1933" s="530"/>
      <c r="J1933" s="529"/>
      <c r="K1933" s="530"/>
      <c r="L1933" s="529"/>
      <c r="M1933" s="530"/>
      <c r="N1933" s="562"/>
      <c r="O1933" s="563"/>
      <c r="P1933" s="562"/>
      <c r="Q1933" s="563"/>
      <c r="R1933" s="562"/>
      <c r="S1933" s="563"/>
      <c r="T1933" s="562"/>
      <c r="U1933" s="563"/>
      <c r="V1933" s="562"/>
      <c r="W1933" s="563"/>
      <c r="X1933" s="580"/>
      <c r="Y1933" s="581"/>
      <c r="Z1933" s="581"/>
      <c r="AA1933" s="581"/>
      <c r="AB1933" s="581"/>
      <c r="AC1933" s="581"/>
      <c r="AD1933" s="582"/>
      <c r="AE1933" s="16"/>
      <c r="AF1933" s="16"/>
      <c r="AG1933" s="71"/>
      <c r="AH1933" s="68"/>
    </row>
    <row r="1934" spans="4:34" ht="15.75" x14ac:dyDescent="0.25">
      <c r="D1934" s="9"/>
      <c r="E1934" s="9"/>
      <c r="F1934" s="9"/>
      <c r="G1934" s="9"/>
      <c r="H1934" s="562"/>
      <c r="I1934" s="563"/>
      <c r="J1934" s="562"/>
      <c r="K1934" s="563"/>
      <c r="L1934" s="562"/>
      <c r="M1934" s="563"/>
      <c r="N1934" s="562"/>
      <c r="O1934" s="563"/>
      <c r="P1934" s="562"/>
      <c r="Q1934" s="563"/>
      <c r="R1934" s="562"/>
      <c r="S1934" s="563"/>
      <c r="T1934" s="562"/>
      <c r="U1934" s="563"/>
      <c r="V1934" s="562"/>
      <c r="W1934" s="563"/>
      <c r="X1934" s="580"/>
      <c r="Y1934" s="581"/>
      <c r="Z1934" s="581"/>
      <c r="AA1934" s="581"/>
      <c r="AB1934" s="581"/>
      <c r="AC1934" s="581"/>
      <c r="AD1934" s="582"/>
      <c r="AE1934" s="16"/>
      <c r="AF1934" s="16"/>
      <c r="AG1934" s="71"/>
      <c r="AH1934" s="68"/>
    </row>
    <row r="1935" spans="4:34" ht="15.75" x14ac:dyDescent="0.25">
      <c r="D1935" s="9"/>
      <c r="E1935" s="9"/>
      <c r="F1935" s="9"/>
      <c r="G1935" s="9"/>
      <c r="H1935" s="562"/>
      <c r="I1935" s="563"/>
      <c r="J1935" s="562"/>
      <c r="K1935" s="563"/>
      <c r="L1935" s="529"/>
      <c r="M1935" s="650"/>
      <c r="N1935" s="562"/>
      <c r="O1935" s="563"/>
      <c r="P1935" s="562"/>
      <c r="Q1935" s="563"/>
      <c r="R1935" s="562"/>
      <c r="S1935" s="563"/>
      <c r="T1935" s="562"/>
      <c r="U1935" s="563"/>
      <c r="V1935" s="562"/>
      <c r="W1935" s="563"/>
      <c r="X1935" s="580"/>
      <c r="Y1935" s="581"/>
      <c r="Z1935" s="581"/>
      <c r="AA1935" s="581"/>
      <c r="AB1935" s="581"/>
      <c r="AC1935" s="581"/>
      <c r="AD1935" s="582"/>
      <c r="AE1935" s="16"/>
      <c r="AF1935" s="16"/>
      <c r="AG1935" s="71"/>
      <c r="AH1935" s="68"/>
    </row>
    <row r="1936" spans="4:34" ht="15.75" x14ac:dyDescent="0.25">
      <c r="D1936" s="9"/>
      <c r="E1936" s="9"/>
      <c r="F1936" s="9"/>
      <c r="G1936" s="9"/>
      <c r="H1936" s="529"/>
      <c r="I1936" s="530"/>
      <c r="J1936" s="529"/>
      <c r="K1936" s="530"/>
      <c r="L1936" s="529"/>
      <c r="M1936" s="650"/>
      <c r="N1936" s="562"/>
      <c r="O1936" s="563"/>
      <c r="P1936" s="765"/>
      <c r="Q1936" s="766"/>
      <c r="R1936" s="765"/>
      <c r="S1936" s="766"/>
      <c r="T1936" s="765"/>
      <c r="U1936" s="766"/>
      <c r="V1936" s="562"/>
      <c r="W1936" s="563"/>
      <c r="X1936" s="580"/>
      <c r="Y1936" s="581"/>
      <c r="Z1936" s="581"/>
      <c r="AA1936" s="581"/>
      <c r="AB1936" s="581"/>
      <c r="AC1936" s="581"/>
      <c r="AD1936" s="582"/>
      <c r="AE1936" s="16"/>
      <c r="AF1936" s="16"/>
      <c r="AG1936" s="71"/>
      <c r="AH1936" s="68"/>
    </row>
    <row r="1937" spans="4:34" ht="15.75" x14ac:dyDescent="0.25">
      <c r="D1937" s="9"/>
      <c r="E1937" s="9"/>
      <c r="F1937" s="9"/>
      <c r="G1937" s="9"/>
      <c r="H1937" s="153"/>
      <c r="I1937" s="154"/>
      <c r="J1937" s="153"/>
      <c r="K1937" s="154"/>
      <c r="L1937" s="153"/>
      <c r="M1937" s="162"/>
      <c r="N1937" s="562"/>
      <c r="O1937" s="563"/>
      <c r="P1937" s="765"/>
      <c r="Q1937" s="766"/>
      <c r="R1937" s="765"/>
      <c r="S1937" s="766"/>
      <c r="T1937" s="765"/>
      <c r="U1937" s="766"/>
      <c r="V1937" s="151"/>
      <c r="W1937" s="152"/>
      <c r="X1937" s="580"/>
      <c r="Y1937" s="581"/>
      <c r="Z1937" s="581"/>
      <c r="AA1937" s="581"/>
      <c r="AB1937" s="581"/>
      <c r="AC1937" s="581"/>
      <c r="AD1937" s="582"/>
      <c r="AE1937" s="16"/>
      <c r="AF1937" s="16"/>
      <c r="AG1937" s="71"/>
      <c r="AH1937" s="68"/>
    </row>
    <row r="1938" spans="4:34" ht="15.75" x14ac:dyDescent="0.25">
      <c r="D1938" s="9"/>
      <c r="E1938" s="9"/>
      <c r="F1938" s="9"/>
      <c r="G1938" s="9"/>
      <c r="H1938" s="529"/>
      <c r="I1938" s="530"/>
      <c r="J1938" s="529"/>
      <c r="K1938" s="530"/>
      <c r="L1938" s="529"/>
      <c r="M1938" s="530"/>
      <c r="N1938" s="562"/>
      <c r="O1938" s="767"/>
      <c r="P1938" s="768"/>
      <c r="Q1938" s="769"/>
      <c r="R1938" s="768"/>
      <c r="S1938" s="769"/>
      <c r="T1938" s="768"/>
      <c r="U1938" s="769"/>
      <c r="V1938" s="151"/>
      <c r="W1938" s="152"/>
      <c r="X1938" s="812"/>
      <c r="Y1938" s="673"/>
      <c r="Z1938" s="673"/>
      <c r="AA1938" s="673"/>
      <c r="AB1938" s="673"/>
      <c r="AC1938" s="673"/>
      <c r="AD1938" s="813"/>
      <c r="AE1938" s="16"/>
      <c r="AF1938" s="16"/>
      <c r="AG1938" s="71"/>
      <c r="AH1938" s="68"/>
    </row>
    <row r="1939" spans="4:34" ht="15.75" x14ac:dyDescent="0.25">
      <c r="D1939" s="9"/>
      <c r="E1939" s="9"/>
      <c r="F1939" s="9"/>
      <c r="G1939" s="9"/>
      <c r="H1939" s="529"/>
      <c r="I1939" s="530"/>
      <c r="J1939" s="529"/>
      <c r="K1939" s="530"/>
      <c r="L1939" s="529"/>
      <c r="M1939" s="530"/>
      <c r="N1939" s="562"/>
      <c r="O1939" s="767"/>
      <c r="P1939" s="768"/>
      <c r="Q1939" s="769"/>
      <c r="R1939" s="768"/>
      <c r="S1939" s="769"/>
      <c r="T1939" s="768"/>
      <c r="U1939" s="769"/>
      <c r="V1939" s="151"/>
      <c r="W1939" s="152"/>
      <c r="X1939" s="812"/>
      <c r="Y1939" s="673"/>
      <c r="Z1939" s="673"/>
      <c r="AA1939" s="673"/>
      <c r="AB1939" s="673"/>
      <c r="AC1939" s="673"/>
      <c r="AD1939" s="813"/>
      <c r="AE1939" s="16"/>
      <c r="AF1939" s="16"/>
      <c r="AG1939" s="71"/>
      <c r="AH1939" s="68"/>
    </row>
    <row r="1940" spans="4:34" ht="15.75" x14ac:dyDescent="0.25">
      <c r="D1940" s="9"/>
      <c r="E1940" s="9"/>
      <c r="F1940" s="9"/>
      <c r="G1940" s="9"/>
      <c r="H1940" s="529"/>
      <c r="I1940" s="530"/>
      <c r="J1940" s="529"/>
      <c r="K1940" s="530"/>
      <c r="L1940" s="529"/>
      <c r="M1940" s="530"/>
      <c r="N1940" s="562"/>
      <c r="O1940" s="767"/>
      <c r="P1940" s="768"/>
      <c r="Q1940" s="769"/>
      <c r="R1940" s="768"/>
      <c r="S1940" s="769"/>
      <c r="T1940" s="768"/>
      <c r="U1940" s="769"/>
      <c r="V1940" s="151"/>
      <c r="W1940" s="152"/>
      <c r="X1940" s="812"/>
      <c r="Y1940" s="673"/>
      <c r="Z1940" s="673"/>
      <c r="AA1940" s="673"/>
      <c r="AB1940" s="673"/>
      <c r="AC1940" s="673"/>
      <c r="AD1940" s="813"/>
      <c r="AE1940" s="16"/>
      <c r="AF1940" s="16"/>
      <c r="AH1940" s="17"/>
    </row>
    <row r="1941" spans="4:34" ht="16.5" thickBot="1" x14ac:dyDescent="0.3">
      <c r="D1941" s="9"/>
      <c r="E1941" s="9"/>
      <c r="F1941" s="9"/>
      <c r="G1941" s="9"/>
      <c r="H1941" s="685"/>
      <c r="I1941" s="686"/>
      <c r="J1941" s="685"/>
      <c r="K1941" s="686"/>
      <c r="L1941" s="685"/>
      <c r="M1941" s="686"/>
      <c r="N1941" s="685"/>
      <c r="O1941" s="686"/>
      <c r="P1941" s="685"/>
      <c r="Q1941" s="686"/>
      <c r="R1941" s="685"/>
      <c r="S1941" s="686"/>
      <c r="T1941" s="687" t="s">
        <v>29</v>
      </c>
      <c r="U1941" s="688"/>
      <c r="V1941" s="688"/>
      <c r="W1941" s="814"/>
      <c r="X1941" s="815">
        <f>SUM(X1927:AD1940)</f>
        <v>105657523</v>
      </c>
      <c r="Y1941" s="816"/>
      <c r="Z1941" s="816"/>
      <c r="AA1941" s="816"/>
      <c r="AB1941" s="816"/>
      <c r="AC1941" s="816"/>
      <c r="AD1941" s="817"/>
      <c r="AE1941" s="9"/>
      <c r="AF1941" s="818"/>
      <c r="AG1941" s="818"/>
      <c r="AH1941" s="818"/>
    </row>
    <row r="1942" spans="4:34" ht="16.5" thickBot="1" x14ac:dyDescent="0.3">
      <c r="D1942" s="164"/>
      <c r="E1942" s="9"/>
      <c r="F1942" s="9"/>
      <c r="G1942" s="9"/>
      <c r="H1942" s="9"/>
      <c r="I1942" s="799"/>
      <c r="J1942" s="799"/>
      <c r="K1942" s="799"/>
      <c r="L1942" s="799"/>
      <c r="M1942" s="799"/>
      <c r="N1942" s="799"/>
      <c r="O1942" s="799"/>
      <c r="P1942" s="799"/>
      <c r="Q1942" s="799"/>
      <c r="R1942" s="799"/>
      <c r="S1942" s="799"/>
      <c r="T1942" s="799"/>
      <c r="U1942" s="799"/>
      <c r="V1942" s="799"/>
      <c r="W1942" s="799"/>
      <c r="X1942" s="799"/>
      <c r="Y1942" s="819"/>
      <c r="Z1942" s="819"/>
      <c r="AA1942" s="819"/>
      <c r="AB1942" s="819"/>
      <c r="AC1942" s="819"/>
      <c r="AD1942" s="819"/>
      <c r="AE1942" s="819"/>
      <c r="AF1942" s="16"/>
      <c r="AG1942" s="16"/>
      <c r="AH1942" s="17"/>
    </row>
    <row r="1943" spans="4:34" ht="16.5" thickBot="1" x14ac:dyDescent="0.3">
      <c r="D1943" s="164"/>
      <c r="E1943" s="9"/>
      <c r="F1943" s="9"/>
      <c r="G1943" s="9"/>
      <c r="H1943" s="689" t="s">
        <v>30</v>
      </c>
      <c r="I1943" s="690"/>
      <c r="J1943" s="690"/>
      <c r="K1943" s="690"/>
      <c r="L1943" s="690"/>
      <c r="M1943" s="690"/>
      <c r="N1943" s="690"/>
      <c r="O1943" s="690"/>
      <c r="P1943" s="690"/>
      <c r="Q1943" s="690"/>
      <c r="R1943" s="690"/>
      <c r="S1943" s="691"/>
      <c r="T1943" s="43"/>
      <c r="U1943" s="544" t="s">
        <v>31</v>
      </c>
      <c r="V1943" s="545"/>
      <c r="W1943" s="545"/>
      <c r="X1943" s="545"/>
      <c r="Y1943" s="545"/>
      <c r="Z1943" s="545"/>
      <c r="AA1943" s="545"/>
      <c r="AB1943" s="545"/>
      <c r="AC1943" s="545"/>
      <c r="AD1943" s="545"/>
      <c r="AE1943" s="545"/>
      <c r="AF1943" s="546"/>
      <c r="AG1943" s="16"/>
    </row>
    <row r="1944" spans="4:34" x14ac:dyDescent="0.25">
      <c r="D1944" s="164"/>
      <c r="E1944" s="9"/>
      <c r="F1944" s="9"/>
      <c r="G1944" s="9"/>
      <c r="H1944" s="547"/>
      <c r="I1944" s="548"/>
      <c r="J1944" s="548"/>
      <c r="K1944" s="548"/>
      <c r="L1944" s="548"/>
      <c r="M1944" s="548"/>
      <c r="N1944" s="548"/>
      <c r="O1944" s="548"/>
      <c r="P1944" s="548"/>
      <c r="Q1944" s="548"/>
      <c r="R1944" s="548"/>
      <c r="S1944" s="549"/>
      <c r="T1944" s="9"/>
      <c r="U1944" s="795"/>
      <c r="V1944" s="796"/>
      <c r="W1944" s="796"/>
      <c r="X1944" s="796"/>
      <c r="Y1944" s="796"/>
      <c r="Z1944" s="796"/>
      <c r="AA1944" s="796"/>
      <c r="AB1944" s="796"/>
      <c r="AC1944" s="796"/>
      <c r="AD1944" s="796"/>
      <c r="AE1944" s="796"/>
      <c r="AF1944" s="797"/>
      <c r="AG1944" s="16"/>
    </row>
    <row r="1945" spans="4:34" x14ac:dyDescent="0.25">
      <c r="D1945" s="164"/>
      <c r="E1945" s="9"/>
      <c r="F1945" s="9"/>
      <c r="G1945" s="9"/>
      <c r="H1945" s="550"/>
      <c r="I1945" s="551"/>
      <c r="J1945" s="551"/>
      <c r="K1945" s="551"/>
      <c r="L1945" s="551"/>
      <c r="M1945" s="551"/>
      <c r="N1945" s="551"/>
      <c r="O1945" s="551"/>
      <c r="P1945" s="551"/>
      <c r="Q1945" s="551"/>
      <c r="R1945" s="551"/>
      <c r="S1945" s="552"/>
      <c r="T1945" s="9"/>
      <c r="U1945" s="798"/>
      <c r="V1945" s="799"/>
      <c r="W1945" s="799"/>
      <c r="X1945" s="799"/>
      <c r="Y1945" s="799"/>
      <c r="Z1945" s="799"/>
      <c r="AA1945" s="799"/>
      <c r="AB1945" s="799"/>
      <c r="AC1945" s="799"/>
      <c r="AD1945" s="799"/>
      <c r="AE1945" s="799"/>
      <c r="AF1945" s="800"/>
      <c r="AG1945" s="16"/>
    </row>
    <row r="1946" spans="4:34" ht="15" customHeight="1" thickBot="1" x14ac:dyDescent="0.3">
      <c r="D1946" s="164"/>
      <c r="E1946" s="9"/>
      <c r="F1946" s="9"/>
      <c r="G1946" s="9"/>
      <c r="H1946" s="553"/>
      <c r="I1946" s="554"/>
      <c r="J1946" s="554"/>
      <c r="K1946" s="554"/>
      <c r="L1946" s="554"/>
      <c r="M1946" s="554"/>
      <c r="N1946" s="554"/>
      <c r="O1946" s="554"/>
      <c r="P1946" s="554"/>
      <c r="Q1946" s="554"/>
      <c r="R1946" s="554"/>
      <c r="S1946" s="555"/>
      <c r="T1946" s="9"/>
      <c r="U1946" s="801"/>
      <c r="V1946" s="802"/>
      <c r="W1946" s="802"/>
      <c r="X1946" s="802"/>
      <c r="Y1946" s="802"/>
      <c r="Z1946" s="802"/>
      <c r="AA1946" s="802"/>
      <c r="AB1946" s="802"/>
      <c r="AC1946" s="802"/>
      <c r="AD1946" s="802"/>
      <c r="AE1946" s="802"/>
      <c r="AF1946" s="803"/>
      <c r="AG1946" s="16"/>
    </row>
    <row r="1947" spans="4:34" ht="16.5" thickBot="1" x14ac:dyDescent="0.3">
      <c r="D1947" s="164"/>
      <c r="E1947" s="9"/>
      <c r="F1947" s="9"/>
      <c r="G1947" s="9"/>
      <c r="H1947" s="517" t="s">
        <v>32</v>
      </c>
      <c r="I1947" s="518"/>
      <c r="J1947" s="518"/>
      <c r="K1947" s="804">
        <v>44183</v>
      </c>
      <c r="L1947" s="805"/>
      <c r="M1947" s="805"/>
      <c r="N1947" s="805"/>
      <c r="O1947" s="805"/>
      <c r="P1947" s="805"/>
      <c r="Q1947" s="805"/>
      <c r="R1947" s="805"/>
      <c r="S1947" s="806"/>
      <c r="T1947" s="9"/>
      <c r="U1947" s="807" t="s">
        <v>32</v>
      </c>
      <c r="V1947" s="808"/>
      <c r="W1947" s="808"/>
      <c r="X1947" s="809"/>
      <c r="Y1947" s="810"/>
      <c r="Z1947" s="810"/>
      <c r="AA1947" s="810"/>
      <c r="AB1947" s="810"/>
      <c r="AC1947" s="810"/>
      <c r="AD1947" s="810"/>
      <c r="AE1947" s="810"/>
      <c r="AF1947" s="811"/>
      <c r="AG1947" s="16"/>
    </row>
    <row r="1948" spans="4:34" ht="15.75" thickBot="1" x14ac:dyDescent="0.3">
      <c r="D1948" s="164"/>
      <c r="E1948" s="9"/>
      <c r="F1948" s="9"/>
      <c r="G1948" s="9"/>
      <c r="H1948" s="523" t="s">
        <v>33</v>
      </c>
      <c r="I1948" s="524"/>
      <c r="J1948" s="524"/>
      <c r="K1948" s="524"/>
      <c r="L1948" s="524"/>
      <c r="M1948" s="524"/>
      <c r="N1948" s="524"/>
      <c r="O1948" s="524"/>
      <c r="P1948" s="524"/>
      <c r="Q1948" s="524"/>
      <c r="R1948" s="524"/>
      <c r="S1948" s="525"/>
      <c r="T1948" s="22"/>
      <c r="U1948" s="523" t="s">
        <v>34</v>
      </c>
      <c r="V1948" s="524"/>
      <c r="W1948" s="524"/>
      <c r="X1948" s="524"/>
      <c r="Y1948" s="524"/>
      <c r="Z1948" s="524"/>
      <c r="AA1948" s="524"/>
      <c r="AB1948" s="524"/>
      <c r="AC1948" s="524"/>
      <c r="AD1948" s="524"/>
      <c r="AE1948" s="524"/>
      <c r="AF1948" s="525"/>
      <c r="AG1948" s="16"/>
    </row>
    <row r="1949" spans="4:34" x14ac:dyDescent="0.25">
      <c r="D1949" s="164"/>
      <c r="E1949" s="9"/>
      <c r="F1949" s="9"/>
      <c r="G1949" s="9"/>
      <c r="H1949" s="547"/>
      <c r="I1949" s="548"/>
      <c r="J1949" s="548"/>
      <c r="K1949" s="548"/>
      <c r="L1949" s="548"/>
      <c r="M1949" s="548"/>
      <c r="N1949" s="548"/>
      <c r="O1949" s="548"/>
      <c r="P1949" s="548"/>
      <c r="Q1949" s="548"/>
      <c r="R1949" s="548"/>
      <c r="S1949" s="549"/>
      <c r="T1949" s="149"/>
      <c r="U1949" s="547"/>
      <c r="V1949" s="548"/>
      <c r="W1949" s="548"/>
      <c r="X1949" s="548"/>
      <c r="Y1949" s="548"/>
      <c r="Z1949" s="548"/>
      <c r="AA1949" s="548"/>
      <c r="AB1949" s="548"/>
      <c r="AC1949" s="548"/>
      <c r="AD1949" s="548"/>
      <c r="AE1949" s="548"/>
      <c r="AF1949" s="549"/>
      <c r="AG1949" s="16"/>
    </row>
    <row r="1950" spans="4:34" x14ac:dyDescent="0.25">
      <c r="D1950" s="164"/>
      <c r="E1950" s="164"/>
      <c r="F1950" s="164"/>
      <c r="G1950" s="164"/>
      <c r="H1950" s="550"/>
      <c r="I1950" s="551"/>
      <c r="J1950" s="551"/>
      <c r="K1950" s="551"/>
      <c r="L1950" s="551"/>
      <c r="M1950" s="551"/>
      <c r="N1950" s="551"/>
      <c r="O1950" s="551"/>
      <c r="P1950" s="551"/>
      <c r="Q1950" s="551"/>
      <c r="R1950" s="551"/>
      <c r="S1950" s="552"/>
      <c r="T1950" s="149"/>
      <c r="U1950" s="550"/>
      <c r="V1950" s="551"/>
      <c r="W1950" s="551"/>
      <c r="X1950" s="551"/>
      <c r="Y1950" s="551"/>
      <c r="Z1950" s="551"/>
      <c r="AA1950" s="551"/>
      <c r="AB1950" s="551"/>
      <c r="AC1950" s="551"/>
      <c r="AD1950" s="551"/>
      <c r="AE1950" s="551"/>
      <c r="AF1950" s="552"/>
      <c r="AG1950" s="15"/>
    </row>
    <row r="1951" spans="4:34" ht="15.75" thickBot="1" x14ac:dyDescent="0.3">
      <c r="D1951" s="44"/>
      <c r="E1951" s="164"/>
      <c r="F1951" s="164"/>
      <c r="G1951" s="164"/>
      <c r="H1951" s="553"/>
      <c r="I1951" s="554"/>
      <c r="J1951" s="554"/>
      <c r="K1951" s="554"/>
      <c r="L1951" s="554"/>
      <c r="M1951" s="554"/>
      <c r="N1951" s="554"/>
      <c r="O1951" s="554"/>
      <c r="P1951" s="554"/>
      <c r="Q1951" s="554"/>
      <c r="R1951" s="554"/>
      <c r="S1951" s="555"/>
      <c r="T1951" s="149"/>
      <c r="U1951" s="553"/>
      <c r="V1951" s="554"/>
      <c r="W1951" s="554"/>
      <c r="X1951" s="554"/>
      <c r="Y1951" s="554"/>
      <c r="Z1951" s="554"/>
      <c r="AA1951" s="554"/>
      <c r="AB1951" s="554"/>
      <c r="AC1951" s="554"/>
      <c r="AD1951" s="554"/>
      <c r="AE1951" s="554"/>
      <c r="AF1951" s="555"/>
      <c r="AG1951" s="15"/>
    </row>
    <row r="1952" spans="4:34" ht="15.75" thickBot="1" x14ac:dyDescent="0.3">
      <c r="D1952" s="155"/>
      <c r="E1952" s="164"/>
      <c r="F1952" s="164"/>
      <c r="G1952" s="164"/>
      <c r="H1952" s="517" t="s">
        <v>32</v>
      </c>
      <c r="I1952" s="518"/>
      <c r="J1952" s="576"/>
      <c r="K1952" s="27"/>
      <c r="L1952" s="28"/>
      <c r="M1952" s="28"/>
      <c r="N1952" s="28"/>
      <c r="O1952" s="28"/>
      <c r="P1952" s="28"/>
      <c r="Q1952" s="28"/>
      <c r="R1952" s="28"/>
      <c r="S1952" s="45"/>
      <c r="T1952" s="149"/>
      <c r="U1952" s="517" t="s">
        <v>32</v>
      </c>
      <c r="V1952" s="518"/>
      <c r="W1952" s="576"/>
      <c r="X1952" s="27"/>
      <c r="Y1952" s="28"/>
      <c r="Z1952" s="28"/>
      <c r="AA1952" s="28"/>
      <c r="AB1952" s="28"/>
      <c r="AC1952" s="28"/>
      <c r="AD1952" s="28"/>
      <c r="AE1952" s="28"/>
      <c r="AF1952" s="45"/>
      <c r="AG1952" s="15"/>
    </row>
    <row r="1953" spans="4:34" x14ac:dyDescent="0.25">
      <c r="D1953" s="820" t="s">
        <v>36</v>
      </c>
      <c r="E1953" s="820"/>
      <c r="F1953" s="820"/>
      <c r="G1953" s="820"/>
      <c r="H1953" s="820"/>
      <c r="I1953" s="820"/>
      <c r="J1953" s="820"/>
      <c r="K1953" s="820"/>
      <c r="L1953" s="820"/>
      <c r="M1953" s="820"/>
      <c r="N1953" s="44"/>
      <c r="O1953" s="44"/>
      <c r="P1953" s="44"/>
      <c r="Q1953" s="17"/>
      <c r="R1953" s="17"/>
      <c r="S1953" s="17"/>
      <c r="T1953" s="17"/>
      <c r="U1953" s="17"/>
      <c r="V1953" s="17"/>
      <c r="W1953" s="17"/>
      <c r="X1953" s="17"/>
      <c r="Y1953" s="17"/>
      <c r="Z1953" s="17"/>
      <c r="AA1953" s="17"/>
      <c r="AB1953" s="17"/>
      <c r="AC1953" s="17"/>
      <c r="AD1953" s="17"/>
      <c r="AE1953" s="17"/>
      <c r="AF1953" s="17"/>
      <c r="AG1953" s="17"/>
      <c r="AH1953" s="68"/>
    </row>
    <row r="1954" spans="4:34" x14ac:dyDescent="0.25">
      <c r="D1954" s="620" t="s">
        <v>0</v>
      </c>
      <c r="E1954" s="620"/>
      <c r="F1954" s="620"/>
      <c r="G1954" s="620"/>
      <c r="H1954" s="620"/>
      <c r="I1954" s="620"/>
      <c r="J1954" s="620"/>
      <c r="K1954" s="620"/>
      <c r="L1954" s="620"/>
      <c r="M1954" s="620"/>
      <c r="N1954" s="29"/>
      <c r="O1954" s="10"/>
      <c r="P1954" s="156"/>
      <c r="Q1954" s="156"/>
      <c r="R1954" s="156"/>
      <c r="S1954" s="156"/>
      <c r="T1954" s="156"/>
      <c r="U1954" s="156"/>
      <c r="V1954" s="156"/>
      <c r="W1954" s="9"/>
      <c r="X1954" s="9"/>
      <c r="Y1954" s="164"/>
      <c r="Z1954" s="9"/>
      <c r="AA1954" s="9"/>
      <c r="AB1954" s="9"/>
      <c r="AC1954" s="9"/>
      <c r="AD1954" s="9"/>
      <c r="AE1954" s="9"/>
      <c r="AF1954" s="9"/>
      <c r="AH1954" s="17"/>
    </row>
    <row r="1955" spans="4:34" x14ac:dyDescent="0.25">
      <c r="D1955" s="620" t="s">
        <v>1</v>
      </c>
      <c r="E1955" s="620"/>
      <c r="F1955" s="620"/>
      <c r="G1955" s="620"/>
      <c r="H1955" s="620"/>
      <c r="I1955" s="620"/>
      <c r="J1955" s="620"/>
      <c r="K1955" s="620"/>
      <c r="L1955" s="620"/>
      <c r="M1955" s="620"/>
      <c r="N1955" s="29"/>
      <c r="O1955" s="10"/>
      <c r="P1955" s="11"/>
      <c r="Q1955" s="11"/>
      <c r="R1955" s="164"/>
      <c r="S1955" s="149"/>
      <c r="T1955" s="149"/>
      <c r="U1955" s="149"/>
      <c r="V1955" s="583" t="s">
        <v>2</v>
      </c>
      <c r="W1955" s="583"/>
      <c r="X1955" s="583"/>
      <c r="Y1955" s="12" t="s">
        <v>37</v>
      </c>
      <c r="Z1955" s="161" t="s">
        <v>46</v>
      </c>
      <c r="AA1955" s="621" t="s">
        <v>158</v>
      </c>
      <c r="AB1955" s="621"/>
      <c r="AC1955" s="621"/>
      <c r="AD1955" s="161" t="s">
        <v>3</v>
      </c>
      <c r="AE1955" s="622" t="s">
        <v>82</v>
      </c>
      <c r="AF1955" s="622"/>
      <c r="AH1955" s="17"/>
    </row>
    <row r="1956" spans="4:34" x14ac:dyDescent="0.25">
      <c r="D1956" s="620" t="s">
        <v>4</v>
      </c>
      <c r="E1956" s="620"/>
      <c r="F1956" s="620"/>
      <c r="G1956" s="620"/>
      <c r="H1956" s="620"/>
      <c r="I1956" s="620"/>
      <c r="J1956" s="620"/>
      <c r="K1956" s="620"/>
      <c r="L1956" s="620"/>
      <c r="M1956" s="620"/>
      <c r="N1956" s="29"/>
      <c r="O1956" s="10"/>
      <c r="P1956" s="156"/>
      <c r="Q1956" s="161"/>
      <c r="R1956" s="161"/>
      <c r="S1956" s="161"/>
      <c r="T1956" s="161"/>
      <c r="U1956" s="161"/>
      <c r="V1956" s="161"/>
      <c r="W1956" s="161"/>
      <c r="X1956" s="161"/>
      <c r="Y1956" s="149"/>
      <c r="Z1956" s="161"/>
      <c r="AA1956" s="9"/>
      <c r="AB1956" s="9"/>
      <c r="AC1956" s="9"/>
      <c r="AD1956" s="9"/>
      <c r="AE1956" s="9"/>
      <c r="AF1956" s="9"/>
      <c r="AH1956" s="17"/>
    </row>
    <row r="1957" spans="4:34" ht="15.75" x14ac:dyDescent="0.25">
      <c r="D1957" s="623" t="s">
        <v>5</v>
      </c>
      <c r="E1957" s="623"/>
      <c r="F1957" s="623"/>
      <c r="G1957" s="623"/>
      <c r="H1957" s="623"/>
      <c r="I1957" s="623"/>
      <c r="J1957" s="623"/>
      <c r="K1957" s="623"/>
      <c r="L1957" s="623"/>
      <c r="M1957" s="623"/>
      <c r="N1957" s="623"/>
      <c r="O1957" s="10"/>
      <c r="P1957" s="156"/>
      <c r="Q1957" s="156"/>
      <c r="R1957" s="156"/>
      <c r="S1957" s="156"/>
      <c r="T1957" s="156"/>
      <c r="U1957" s="156"/>
      <c r="V1957" s="156"/>
      <c r="W1957" s="9"/>
      <c r="X1957" s="9"/>
      <c r="Y1957" s="164"/>
      <c r="Z1957" s="9"/>
      <c r="AA1957" s="9"/>
      <c r="AB1957" s="9"/>
      <c r="AC1957" s="9"/>
      <c r="AD1957" s="9"/>
      <c r="AE1957" s="9"/>
      <c r="AF1957" s="9"/>
      <c r="AH1957" s="17"/>
    </row>
    <row r="1958" spans="4:34" ht="18" x14ac:dyDescent="0.25">
      <c r="D1958" s="633"/>
      <c r="E1958" s="633"/>
      <c r="F1958" s="633"/>
      <c r="G1958" s="633"/>
      <c r="H1958" s="633"/>
      <c r="I1958" s="633"/>
      <c r="J1958" s="633"/>
      <c r="K1958" s="633"/>
      <c r="L1958" s="633"/>
      <c r="M1958" s="633"/>
      <c r="N1958" s="633"/>
      <c r="O1958" s="624" t="s">
        <v>6</v>
      </c>
      <c r="P1958" s="624"/>
      <c r="Q1958" s="624"/>
      <c r="R1958" s="624"/>
      <c r="S1958" s="624"/>
      <c r="T1958" s="624"/>
      <c r="U1958" s="624"/>
      <c r="V1958" s="624"/>
      <c r="W1958" s="624"/>
      <c r="X1958" s="624"/>
      <c r="Y1958" s="625" t="s">
        <v>253</v>
      </c>
      <c r="Z1958" s="625"/>
      <c r="AA1958" s="625"/>
      <c r="AB1958" s="13"/>
      <c r="AC1958" s="13"/>
      <c r="AD1958" s="13"/>
      <c r="AE1958" s="13"/>
      <c r="AF1958" s="13"/>
      <c r="AH1958" s="17"/>
    </row>
    <row r="1959" spans="4:34" x14ac:dyDescent="0.25">
      <c r="D1959" s="612"/>
      <c r="E1959" s="612"/>
      <c r="F1959" s="612"/>
      <c r="G1959" s="612"/>
      <c r="H1959" s="612"/>
      <c r="I1959" s="612"/>
      <c r="J1959" s="612"/>
      <c r="K1959" s="612"/>
      <c r="L1959" s="612"/>
      <c r="M1959" s="612"/>
      <c r="N1959" s="612"/>
      <c r="O1959" s="14"/>
      <c r="P1959" s="14"/>
      <c r="Q1959" s="149"/>
      <c r="R1959" s="149"/>
      <c r="S1959" s="159"/>
      <c r="T1959" s="11"/>
      <c r="U1959" s="11"/>
      <c r="V1959" s="9"/>
      <c r="W1959" s="9"/>
      <c r="X1959" s="9"/>
      <c r="Y1959" s="164"/>
      <c r="Z1959" s="9"/>
      <c r="AA1959" s="9"/>
      <c r="AB1959" s="9"/>
      <c r="AC1959" s="9"/>
      <c r="AD1959" s="9"/>
      <c r="AE1959" s="9"/>
      <c r="AF1959" s="9"/>
      <c r="AH1959" s="17"/>
    </row>
    <row r="1960" spans="4:34" ht="15.75" x14ac:dyDescent="0.25">
      <c r="D1960" s="14"/>
      <c r="E1960" s="14"/>
      <c r="F1960" s="14"/>
      <c r="G1960" s="14"/>
      <c r="H1960" s="14"/>
      <c r="I1960" s="14"/>
      <c r="J1960" s="14"/>
      <c r="K1960" s="14"/>
      <c r="L1960" s="14"/>
      <c r="M1960" s="14"/>
      <c r="N1960" s="14"/>
      <c r="O1960" s="14"/>
      <c r="P1960" s="14"/>
      <c r="Q1960" s="14"/>
      <c r="R1960" s="14"/>
      <c r="S1960" s="14"/>
      <c r="T1960" s="23"/>
      <c r="U1960" s="23"/>
      <c r="V1960" s="613" t="s">
        <v>7</v>
      </c>
      <c r="W1960" s="613"/>
      <c r="X1960" s="613"/>
      <c r="Y1960" s="613"/>
      <c r="Z1960" s="613"/>
      <c r="AA1960" s="614">
        <f>+X1989</f>
        <v>191558888.12</v>
      </c>
      <c r="AB1960" s="614"/>
      <c r="AC1960" s="614"/>
      <c r="AD1960" s="614"/>
      <c r="AE1960" s="614"/>
      <c r="AF1960" s="614"/>
      <c r="AH1960" s="17"/>
    </row>
    <row r="1961" spans="4:34" x14ac:dyDescent="0.25">
      <c r="D1961" s="615" t="s">
        <v>8</v>
      </c>
      <c r="E1961" s="615"/>
      <c r="F1961" s="615"/>
      <c r="G1961" s="615"/>
      <c r="H1961" s="615"/>
      <c r="I1961" s="616" t="s">
        <v>9</v>
      </c>
      <c r="J1961" s="616"/>
      <c r="K1961" s="616"/>
      <c r="L1961" s="616"/>
      <c r="M1961" s="616"/>
      <c r="N1961" s="616"/>
      <c r="O1961" s="616"/>
      <c r="P1961" s="616"/>
      <c r="Q1961" s="616"/>
      <c r="R1961" s="161"/>
      <c r="S1961" s="161"/>
      <c r="T1961" s="161"/>
      <c r="U1961" s="161"/>
      <c r="V1961" s="9"/>
      <c r="W1961" s="9"/>
      <c r="X1961" s="9"/>
      <c r="Y1961" s="164"/>
      <c r="Z1961" s="164"/>
      <c r="AA1961" s="164"/>
      <c r="AB1961" s="9"/>
      <c r="AC1961" s="9"/>
      <c r="AD1961" s="9"/>
      <c r="AE1961" s="9"/>
      <c r="AF1961" s="9"/>
      <c r="AH1961" s="17"/>
    </row>
    <row r="1962" spans="4:34" ht="18" x14ac:dyDescent="0.25">
      <c r="D1962" s="617" t="s">
        <v>10</v>
      </c>
      <c r="E1962" s="617"/>
      <c r="F1962" s="617"/>
      <c r="G1962" s="617"/>
      <c r="H1962" s="617"/>
      <c r="I1962" s="617"/>
      <c r="J1962" s="617"/>
      <c r="K1962" s="662" t="s">
        <v>254</v>
      </c>
      <c r="L1962" s="662"/>
      <c r="M1962" s="662"/>
      <c r="N1962" s="662"/>
      <c r="O1962" s="662"/>
      <c r="P1962" s="662"/>
      <c r="Q1962" s="662"/>
      <c r="R1962" s="662"/>
      <c r="S1962" s="662"/>
      <c r="T1962" s="662"/>
      <c r="U1962" s="662"/>
      <c r="V1962" s="662"/>
      <c r="W1962" s="662"/>
      <c r="X1962" s="662"/>
      <c r="Y1962" s="551" t="s">
        <v>11</v>
      </c>
      <c r="Z1962" s="551"/>
      <c r="AA1962" s="551"/>
      <c r="AB1962" s="551"/>
      <c r="AC1962" s="619">
        <v>12456192</v>
      </c>
      <c r="AD1962" s="619"/>
      <c r="AE1962" s="619"/>
      <c r="AF1962" s="619"/>
      <c r="AH1962" s="17"/>
    </row>
    <row r="1963" spans="4:34" x14ac:dyDescent="0.25">
      <c r="D1963" s="157"/>
      <c r="E1963" s="617" t="s">
        <v>12</v>
      </c>
      <c r="F1963" s="617"/>
      <c r="G1963" s="617"/>
      <c r="H1963" s="617"/>
      <c r="I1963" s="617"/>
      <c r="J1963" s="149"/>
      <c r="K1963" s="149"/>
      <c r="L1963" s="149"/>
      <c r="M1963" s="149"/>
      <c r="N1963" s="149"/>
      <c r="O1963" s="149"/>
      <c r="P1963" s="149"/>
      <c r="Q1963" s="149"/>
      <c r="R1963" s="149"/>
      <c r="S1963" s="149"/>
      <c r="T1963" s="149"/>
      <c r="U1963" s="149"/>
      <c r="V1963" s="149"/>
      <c r="W1963" s="149"/>
      <c r="X1963" s="149"/>
      <c r="Y1963" s="149"/>
      <c r="Z1963" s="149"/>
      <c r="AA1963" s="149"/>
      <c r="AB1963" s="149"/>
      <c r="AC1963" s="158"/>
      <c r="AD1963" s="158"/>
      <c r="AE1963" s="158"/>
      <c r="AF1963" s="158"/>
      <c r="AH1963" s="17"/>
    </row>
    <row r="1964" spans="4:34" ht="33" customHeight="1" x14ac:dyDescent="0.25">
      <c r="D1964" s="583" t="s">
        <v>13</v>
      </c>
      <c r="E1964" s="583"/>
      <c r="F1964" s="583"/>
      <c r="G1964" s="583"/>
      <c r="H1964" s="583"/>
      <c r="I1964" s="824" t="s">
        <v>256</v>
      </c>
      <c r="J1964" s="824"/>
      <c r="K1964" s="824"/>
      <c r="L1964" s="824"/>
      <c r="M1964" s="824"/>
      <c r="N1964" s="824"/>
      <c r="O1964" s="824"/>
      <c r="P1964" s="824"/>
      <c r="Q1964" s="824"/>
      <c r="R1964" s="824"/>
      <c r="S1964" s="824"/>
      <c r="T1964" s="824"/>
      <c r="U1964" s="824"/>
      <c r="V1964" s="824"/>
      <c r="W1964" s="824"/>
      <c r="X1964" s="824"/>
      <c r="Y1964" s="824"/>
      <c r="Z1964" s="824"/>
      <c r="AA1964" s="824"/>
      <c r="AB1964" s="824"/>
      <c r="AC1964" s="824"/>
      <c r="AD1964" s="824"/>
      <c r="AE1964" s="824"/>
      <c r="AF1964" s="824"/>
      <c r="AG1964" s="824"/>
      <c r="AH1964" s="17"/>
    </row>
    <row r="1965" spans="4:34" x14ac:dyDescent="0.25">
      <c r="D1965" s="551" t="s">
        <v>14</v>
      </c>
      <c r="E1965" s="551"/>
      <c r="F1965" s="551"/>
      <c r="G1965" s="551"/>
      <c r="H1965" s="551"/>
      <c r="I1965" s="825" t="s">
        <v>255</v>
      </c>
      <c r="J1965" s="825"/>
      <c r="K1965" s="825"/>
      <c r="L1965" s="825"/>
      <c r="M1965" s="825"/>
      <c r="N1965" s="825"/>
      <c r="O1965" s="825"/>
      <c r="P1965" s="825"/>
      <c r="Q1965" s="825"/>
      <c r="R1965" s="825"/>
      <c r="S1965" s="825"/>
      <c r="T1965" s="825"/>
      <c r="U1965" s="825"/>
      <c r="V1965" s="825"/>
      <c r="W1965" s="825"/>
      <c r="X1965" s="825"/>
      <c r="Y1965" s="825"/>
      <c r="Z1965" s="825"/>
      <c r="AA1965" s="825"/>
      <c r="AB1965" s="825"/>
      <c r="AC1965" s="825"/>
      <c r="AD1965" s="825"/>
      <c r="AE1965" s="825"/>
      <c r="AF1965" s="825"/>
      <c r="AH1965" s="17"/>
    </row>
    <row r="1966" spans="4:34" x14ac:dyDescent="0.25">
      <c r="D1966" s="157"/>
      <c r="E1966" s="149"/>
      <c r="F1966" s="149"/>
      <c r="G1966" s="149"/>
      <c r="H1966" s="149"/>
      <c r="I1966" s="825"/>
      <c r="J1966" s="825"/>
      <c r="K1966" s="825"/>
      <c r="L1966" s="825"/>
      <c r="M1966" s="825"/>
      <c r="N1966" s="825"/>
      <c r="O1966" s="825"/>
      <c r="P1966" s="825"/>
      <c r="Q1966" s="825"/>
      <c r="R1966" s="825"/>
      <c r="S1966" s="825"/>
      <c r="T1966" s="825"/>
      <c r="U1966" s="825"/>
      <c r="V1966" s="825"/>
      <c r="W1966" s="825"/>
      <c r="X1966" s="825"/>
      <c r="Y1966" s="825"/>
      <c r="Z1966" s="825"/>
      <c r="AA1966" s="825"/>
      <c r="AB1966" s="825"/>
      <c r="AC1966" s="825"/>
      <c r="AD1966" s="825"/>
      <c r="AE1966" s="825"/>
      <c r="AF1966" s="825"/>
      <c r="AH1966" s="17"/>
    </row>
    <row r="1967" spans="4:34" ht="15.75" x14ac:dyDescent="0.25">
      <c r="D1967" s="156"/>
      <c r="E1967" s="156"/>
      <c r="F1967" s="156"/>
      <c r="G1967" s="156"/>
      <c r="H1967" s="156"/>
      <c r="I1967" s="156"/>
      <c r="J1967" s="156"/>
      <c r="K1967" s="156"/>
      <c r="L1967" s="574"/>
      <c r="M1967" s="574"/>
      <c r="N1967" s="574"/>
      <c r="O1967" s="574"/>
      <c r="P1967" s="574"/>
      <c r="Q1967" s="574"/>
      <c r="R1967" s="574"/>
      <c r="S1967" s="574"/>
      <c r="T1967" s="574"/>
      <c r="U1967" s="574"/>
      <c r="V1967" s="574"/>
      <c r="W1967" s="574"/>
      <c r="X1967" s="574"/>
      <c r="Y1967" s="574"/>
      <c r="Z1967" s="160"/>
      <c r="AA1967" s="575"/>
      <c r="AB1967" s="575"/>
      <c r="AC1967" s="575"/>
      <c r="AD1967" s="575"/>
      <c r="AE1967" s="575"/>
      <c r="AF1967" s="575"/>
      <c r="AH1967" s="17"/>
    </row>
    <row r="1968" spans="4:34" ht="15.75" x14ac:dyDescent="0.25">
      <c r="D1968" s="586" t="s">
        <v>15</v>
      </c>
      <c r="E1968" s="586"/>
      <c r="F1968" s="586"/>
      <c r="G1968" s="586"/>
      <c r="H1968" s="586"/>
      <c r="I1968" s="586"/>
      <c r="J1968" s="586"/>
      <c r="K1968" s="586"/>
      <c r="L1968" s="586"/>
      <c r="M1968" s="586"/>
      <c r="N1968" s="586"/>
      <c r="O1968" s="586"/>
      <c r="P1968" s="586"/>
      <c r="Q1968" s="586"/>
      <c r="R1968" s="586"/>
      <c r="S1968" s="586"/>
      <c r="T1968" s="586"/>
      <c r="U1968" s="586"/>
      <c r="V1968" s="586"/>
      <c r="W1968" s="586"/>
      <c r="X1968" s="586"/>
      <c r="Y1968" s="586"/>
      <c r="Z1968" s="586"/>
      <c r="AA1968" s="586"/>
      <c r="AB1968" s="586"/>
      <c r="AC1968" s="586"/>
      <c r="AD1968" s="586"/>
      <c r="AE1968" s="586"/>
      <c r="AF1968" s="586"/>
      <c r="AH1968" s="17"/>
    </row>
    <row r="1969" spans="4:34" x14ac:dyDescent="0.25">
      <c r="D1969" s="9"/>
      <c r="E1969" s="587" t="s">
        <v>50</v>
      </c>
      <c r="F1969" s="587"/>
      <c r="G1969" s="587"/>
      <c r="H1969" s="588" t="s">
        <v>51</v>
      </c>
      <c r="I1969" s="588"/>
      <c r="J1969" s="588"/>
      <c r="K1969" s="587" t="s">
        <v>52</v>
      </c>
      <c r="L1969" s="587"/>
      <c r="M1969" s="587"/>
      <c r="N1969" s="587" t="s">
        <v>53</v>
      </c>
      <c r="O1969" s="587"/>
      <c r="P1969" s="587"/>
      <c r="Q1969" s="589"/>
      <c r="R1969" s="589"/>
      <c r="S1969" s="589"/>
      <c r="T1969" s="589"/>
      <c r="U1969" s="161"/>
      <c r="V1969" s="590"/>
      <c r="W1969" s="590"/>
      <c r="X1969" s="590"/>
      <c r="Y1969" s="149"/>
      <c r="Z1969" s="149"/>
      <c r="AA1969" s="591" t="s">
        <v>17</v>
      </c>
      <c r="AB1969" s="591"/>
      <c r="AC1969" s="591"/>
      <c r="AD1969" s="591"/>
      <c r="AE1969" s="591"/>
      <c r="AF1969" s="591"/>
      <c r="AH1969" s="17"/>
    </row>
    <row r="1970" spans="4:34" x14ac:dyDescent="0.25">
      <c r="D1970" s="164"/>
      <c r="E1970" s="629"/>
      <c r="F1970" s="630"/>
      <c r="G1970" s="631"/>
      <c r="H1970" s="629"/>
      <c r="I1970" s="630"/>
      <c r="J1970" s="631"/>
      <c r="K1970" s="629"/>
      <c r="L1970" s="630"/>
      <c r="M1970" s="631"/>
      <c r="N1970" s="629"/>
      <c r="O1970" s="630"/>
      <c r="P1970" s="631"/>
      <c r="Q1970" s="592"/>
      <c r="R1970" s="593"/>
      <c r="S1970" s="593"/>
      <c r="T1970" s="594"/>
      <c r="U1970" s="100"/>
      <c r="V1970" s="595"/>
      <c r="W1970" s="596"/>
      <c r="X1970" s="597"/>
      <c r="Y1970" s="163"/>
      <c r="Z1970" s="15"/>
      <c r="AA1970" s="592">
        <f>E1970+H1970+K1970+N1970</f>
        <v>0</v>
      </c>
      <c r="AB1970" s="593"/>
      <c r="AC1970" s="593"/>
      <c r="AD1970" s="593"/>
      <c r="AE1970" s="593"/>
      <c r="AF1970" s="594"/>
      <c r="AH1970" s="17"/>
    </row>
    <row r="1971" spans="4:34" x14ac:dyDescent="0.25">
      <c r="D1971" s="159"/>
      <c r="E1971" s="159"/>
      <c r="F1971" s="159"/>
      <c r="G1971" s="159"/>
      <c r="H1971" s="159"/>
      <c r="I1971" s="159"/>
      <c r="J1971" s="159"/>
      <c r="K1971" s="159"/>
      <c r="L1971" s="159"/>
      <c r="M1971" s="159"/>
      <c r="N1971" s="159"/>
      <c r="O1971" s="159"/>
      <c r="P1971" s="159"/>
      <c r="Q1971" s="821"/>
      <c r="R1971" s="821"/>
      <c r="S1971" s="821"/>
      <c r="T1971" s="821"/>
      <c r="U1971" s="821"/>
      <c r="V1971" s="821"/>
      <c r="W1971" s="821"/>
      <c r="X1971" s="821"/>
      <c r="Y1971" s="821"/>
      <c r="Z1971" s="822"/>
      <c r="AA1971" s="592"/>
      <c r="AB1971" s="593"/>
      <c r="AC1971" s="593"/>
      <c r="AD1971" s="593"/>
      <c r="AE1971" s="593"/>
      <c r="AF1971" s="594"/>
      <c r="AH1971" s="17"/>
    </row>
    <row r="1972" spans="4:34" ht="15.75" x14ac:dyDescent="0.25">
      <c r="D1972" s="159"/>
      <c r="E1972" s="159"/>
      <c r="F1972" s="159"/>
      <c r="G1972" s="159"/>
      <c r="H1972" s="159"/>
      <c r="I1972" s="159"/>
      <c r="J1972" s="159"/>
      <c r="K1972" s="159"/>
      <c r="L1972" s="159"/>
      <c r="M1972" s="159"/>
      <c r="N1972" s="159"/>
      <c r="O1972" s="159"/>
      <c r="P1972" s="159"/>
      <c r="Q1972" s="159"/>
      <c r="R1972" s="159"/>
      <c r="S1972" s="159"/>
      <c r="T1972" s="159"/>
      <c r="U1972" s="598" t="s">
        <v>18</v>
      </c>
      <c r="V1972" s="598"/>
      <c r="W1972" s="598"/>
      <c r="X1972" s="598"/>
      <c r="Y1972" s="598"/>
      <c r="Z1972" s="599"/>
      <c r="AA1972" s="600">
        <f>+X1989-AA1970</f>
        <v>191558888.12</v>
      </c>
      <c r="AB1972" s="601"/>
      <c r="AC1972" s="601"/>
      <c r="AD1972" s="601"/>
      <c r="AE1972" s="601"/>
      <c r="AF1972" s="602"/>
      <c r="AH1972" s="17"/>
    </row>
    <row r="1973" spans="4:34" x14ac:dyDescent="0.25">
      <c r="D1973" s="9"/>
      <c r="E1973" s="9"/>
      <c r="F1973" s="9"/>
      <c r="G1973" s="9"/>
      <c r="H1973" s="603" t="s">
        <v>19</v>
      </c>
      <c r="I1973" s="603"/>
      <c r="J1973" s="603"/>
      <c r="K1973" s="603"/>
      <c r="L1973" s="603"/>
      <c r="M1973" s="603"/>
      <c r="N1973" s="603"/>
      <c r="O1973" s="603"/>
      <c r="P1973" s="603"/>
      <c r="Q1973" s="603"/>
      <c r="R1973" s="603"/>
      <c r="S1973" s="603"/>
      <c r="T1973" s="603"/>
      <c r="U1973" s="603"/>
      <c r="V1973" s="603"/>
      <c r="W1973" s="603"/>
      <c r="X1973" s="604"/>
      <c r="Y1973" s="604"/>
      <c r="Z1973" s="604"/>
      <c r="AA1973" s="604"/>
      <c r="AB1973" s="604"/>
      <c r="AC1973" s="604"/>
      <c r="AD1973" s="604"/>
      <c r="AE1973" s="9"/>
      <c r="AF1973" s="9"/>
      <c r="AH1973" s="17"/>
    </row>
    <row r="1974" spans="4:34" x14ac:dyDescent="0.25">
      <c r="D1974" s="9"/>
      <c r="E1974" s="9"/>
      <c r="F1974" s="9"/>
      <c r="G1974" s="9"/>
      <c r="H1974" s="605" t="s">
        <v>20</v>
      </c>
      <c r="I1974" s="606"/>
      <c r="J1974" s="605" t="s">
        <v>21</v>
      </c>
      <c r="K1974" s="606"/>
      <c r="L1974" s="605" t="s">
        <v>22</v>
      </c>
      <c r="M1974" s="606"/>
      <c r="N1974" s="605" t="s">
        <v>23</v>
      </c>
      <c r="O1974" s="606"/>
      <c r="P1974" s="605" t="s">
        <v>24</v>
      </c>
      <c r="Q1974" s="606"/>
      <c r="R1974" s="605" t="s">
        <v>25</v>
      </c>
      <c r="S1974" s="606"/>
      <c r="T1974" s="607" t="s">
        <v>26</v>
      </c>
      <c r="U1974" s="608"/>
      <c r="V1974" s="607"/>
      <c r="W1974" s="608"/>
      <c r="X1974" s="609" t="s">
        <v>27</v>
      </c>
      <c r="Y1974" s="610"/>
      <c r="Z1974" s="610"/>
      <c r="AA1974" s="610"/>
      <c r="AB1974" s="610"/>
      <c r="AC1974" s="610"/>
      <c r="AD1974" s="611"/>
      <c r="AE1974" s="16"/>
      <c r="AF1974" s="16"/>
      <c r="AH1974" s="17"/>
    </row>
    <row r="1975" spans="4:34" ht="15.75" x14ac:dyDescent="0.25">
      <c r="D1975" s="69"/>
      <c r="E1975" s="69"/>
      <c r="F1975" s="69"/>
      <c r="G1975" s="70"/>
      <c r="H1975" s="562"/>
      <c r="I1975" s="563"/>
      <c r="J1975" s="562"/>
      <c r="K1975" s="563"/>
      <c r="L1975" s="562"/>
      <c r="M1975" s="563"/>
      <c r="N1975" s="562" t="s">
        <v>61</v>
      </c>
      <c r="O1975" s="563"/>
      <c r="P1975" s="562" t="s">
        <v>43</v>
      </c>
      <c r="Q1975" s="563"/>
      <c r="R1975" s="562" t="s">
        <v>35</v>
      </c>
      <c r="S1975" s="563"/>
      <c r="T1975" s="562" t="s">
        <v>28</v>
      </c>
      <c r="U1975" s="563"/>
      <c r="V1975" s="562"/>
      <c r="W1975" s="563"/>
      <c r="X1975" s="580">
        <v>191558888.12</v>
      </c>
      <c r="Y1975" s="581"/>
      <c r="Z1975" s="581"/>
      <c r="AA1975" s="581"/>
      <c r="AB1975" s="581"/>
      <c r="AC1975" s="581"/>
      <c r="AD1975" s="582"/>
      <c r="AE1975" s="16"/>
      <c r="AF1975" s="36"/>
      <c r="AG1975" s="36"/>
      <c r="AH1975" s="36"/>
    </row>
    <row r="1976" spans="4:34" ht="15.75" x14ac:dyDescent="0.25">
      <c r="D1976" s="69"/>
      <c r="E1976" s="69"/>
      <c r="F1976" s="69"/>
      <c r="G1976" s="70"/>
      <c r="H1976" s="562"/>
      <c r="I1976" s="563"/>
      <c r="J1976" s="562"/>
      <c r="K1976" s="563"/>
      <c r="L1976" s="562"/>
      <c r="M1976" s="563"/>
      <c r="N1976" s="562"/>
      <c r="O1976" s="563"/>
      <c r="P1976" s="562"/>
      <c r="Q1976" s="563"/>
      <c r="R1976" s="562"/>
      <c r="S1976" s="563"/>
      <c r="T1976" s="562"/>
      <c r="U1976" s="563"/>
      <c r="V1976" s="562"/>
      <c r="W1976" s="563"/>
      <c r="X1976" s="580"/>
      <c r="Y1976" s="581"/>
      <c r="Z1976" s="581"/>
      <c r="AA1976" s="581"/>
      <c r="AB1976" s="581"/>
      <c r="AC1976" s="581"/>
      <c r="AD1976" s="582"/>
      <c r="AE1976" s="16"/>
      <c r="AF1976" s="36"/>
      <c r="AG1976" s="36"/>
      <c r="AH1976" s="36"/>
    </row>
    <row r="1977" spans="4:34" ht="15.75" x14ac:dyDescent="0.25">
      <c r="D1977" s="69"/>
      <c r="E1977" s="69"/>
      <c r="F1977" s="69"/>
      <c r="G1977" s="70"/>
      <c r="H1977" s="562"/>
      <c r="I1977" s="563"/>
      <c r="J1977" s="562"/>
      <c r="K1977" s="563"/>
      <c r="L1977" s="562"/>
      <c r="M1977" s="563"/>
      <c r="N1977" s="562"/>
      <c r="O1977" s="563"/>
      <c r="P1977" s="562"/>
      <c r="Q1977" s="563"/>
      <c r="R1977" s="562"/>
      <c r="S1977" s="563"/>
      <c r="T1977" s="562"/>
      <c r="U1977" s="563"/>
      <c r="V1977" s="562"/>
      <c r="W1977" s="563"/>
      <c r="X1977" s="580"/>
      <c r="Y1977" s="581"/>
      <c r="Z1977" s="581"/>
      <c r="AA1977" s="581"/>
      <c r="AB1977" s="581"/>
      <c r="AC1977" s="581"/>
      <c r="AD1977" s="582"/>
      <c r="AE1977" s="16"/>
      <c r="AF1977" s="16"/>
      <c r="AG1977" s="71"/>
      <c r="AH1977" s="68"/>
    </row>
    <row r="1978" spans="4:34" ht="15.75" x14ac:dyDescent="0.25">
      <c r="D1978" s="69"/>
      <c r="E1978" s="69"/>
      <c r="F1978" s="69"/>
      <c r="G1978" s="70"/>
      <c r="H1978" s="562"/>
      <c r="I1978" s="563"/>
      <c r="J1978" s="562"/>
      <c r="K1978" s="563"/>
      <c r="L1978" s="562"/>
      <c r="M1978" s="563"/>
      <c r="N1978" s="562"/>
      <c r="O1978" s="563"/>
      <c r="P1978" s="562"/>
      <c r="Q1978" s="563"/>
      <c r="R1978" s="562"/>
      <c r="S1978" s="563"/>
      <c r="T1978" s="562"/>
      <c r="U1978" s="563"/>
      <c r="V1978" s="562"/>
      <c r="W1978" s="563"/>
      <c r="X1978" s="580"/>
      <c r="Y1978" s="581"/>
      <c r="Z1978" s="581"/>
      <c r="AA1978" s="581"/>
      <c r="AB1978" s="581"/>
      <c r="AC1978" s="581"/>
      <c r="AD1978" s="582"/>
      <c r="AE1978" s="16"/>
      <c r="AF1978" s="16"/>
      <c r="AG1978" s="71"/>
      <c r="AH1978" s="68"/>
    </row>
    <row r="1979" spans="4:34" ht="15.75" x14ac:dyDescent="0.25">
      <c r="D1979" s="621"/>
      <c r="E1979" s="621"/>
      <c r="F1979" s="621"/>
      <c r="G1979" s="823"/>
      <c r="H1979" s="562"/>
      <c r="I1979" s="563"/>
      <c r="J1979" s="562"/>
      <c r="K1979" s="563"/>
      <c r="L1979" s="562"/>
      <c r="M1979" s="563"/>
      <c r="N1979" s="562"/>
      <c r="O1979" s="563"/>
      <c r="P1979" s="562"/>
      <c r="Q1979" s="563"/>
      <c r="R1979" s="562"/>
      <c r="S1979" s="563"/>
      <c r="T1979" s="562"/>
      <c r="U1979" s="563"/>
      <c r="V1979" s="562"/>
      <c r="W1979" s="563"/>
      <c r="X1979" s="580"/>
      <c r="Y1979" s="581"/>
      <c r="Z1979" s="581"/>
      <c r="AA1979" s="581"/>
      <c r="AB1979" s="581"/>
      <c r="AC1979" s="581"/>
      <c r="AD1979" s="582"/>
      <c r="AE1979" s="16"/>
      <c r="AF1979" s="16"/>
      <c r="AG1979" s="71"/>
      <c r="AH1979" s="68"/>
    </row>
    <row r="1980" spans="4:34" ht="15.75" x14ac:dyDescent="0.25">
      <c r="D1980" s="621"/>
      <c r="E1980" s="621"/>
      <c r="F1980" s="621"/>
      <c r="G1980" s="823"/>
      <c r="H1980" s="562"/>
      <c r="I1980" s="563"/>
      <c r="J1980" s="562"/>
      <c r="K1980" s="563"/>
      <c r="L1980" s="562"/>
      <c r="M1980" s="563"/>
      <c r="N1980" s="562"/>
      <c r="O1980" s="563"/>
      <c r="P1980" s="562"/>
      <c r="Q1980" s="563"/>
      <c r="R1980" s="562"/>
      <c r="S1980" s="563"/>
      <c r="T1980" s="562"/>
      <c r="U1980" s="563"/>
      <c r="V1980" s="562"/>
      <c r="W1980" s="563"/>
      <c r="X1980" s="580"/>
      <c r="Y1980" s="581"/>
      <c r="Z1980" s="581"/>
      <c r="AA1980" s="581"/>
      <c r="AB1980" s="581"/>
      <c r="AC1980" s="581"/>
      <c r="AD1980" s="582"/>
      <c r="AE1980" s="16"/>
      <c r="AF1980" s="16"/>
      <c r="AG1980" s="71"/>
      <c r="AH1980" s="68"/>
    </row>
    <row r="1981" spans="4:34" ht="15.75" x14ac:dyDescent="0.25">
      <c r="D1981" s="621"/>
      <c r="E1981" s="621"/>
      <c r="F1981" s="621"/>
      <c r="G1981" s="823"/>
      <c r="H1981" s="529"/>
      <c r="I1981" s="530"/>
      <c r="J1981" s="529"/>
      <c r="K1981" s="530"/>
      <c r="L1981" s="529"/>
      <c r="M1981" s="530"/>
      <c r="N1981" s="562"/>
      <c r="O1981" s="563"/>
      <c r="P1981" s="562"/>
      <c r="Q1981" s="563"/>
      <c r="R1981" s="562"/>
      <c r="S1981" s="563"/>
      <c r="T1981" s="562"/>
      <c r="U1981" s="563"/>
      <c r="V1981" s="562"/>
      <c r="W1981" s="563"/>
      <c r="X1981" s="580"/>
      <c r="Y1981" s="581"/>
      <c r="Z1981" s="581"/>
      <c r="AA1981" s="581"/>
      <c r="AB1981" s="581"/>
      <c r="AC1981" s="581"/>
      <c r="AD1981" s="582"/>
      <c r="AE1981" s="16"/>
      <c r="AF1981" s="16"/>
      <c r="AG1981" s="71"/>
      <c r="AH1981" s="68"/>
    </row>
    <row r="1982" spans="4:34" ht="15.75" x14ac:dyDescent="0.25">
      <c r="D1982" s="9"/>
      <c r="E1982" s="9"/>
      <c r="F1982" s="9"/>
      <c r="G1982" s="9"/>
      <c r="H1982" s="562"/>
      <c r="I1982" s="563"/>
      <c r="J1982" s="562"/>
      <c r="K1982" s="563"/>
      <c r="L1982" s="562"/>
      <c r="M1982" s="563"/>
      <c r="N1982" s="562"/>
      <c r="O1982" s="563"/>
      <c r="P1982" s="562"/>
      <c r="Q1982" s="563"/>
      <c r="R1982" s="562"/>
      <c r="S1982" s="563"/>
      <c r="T1982" s="562"/>
      <c r="U1982" s="563"/>
      <c r="V1982" s="562"/>
      <c r="W1982" s="563"/>
      <c r="X1982" s="580"/>
      <c r="Y1982" s="581"/>
      <c r="Z1982" s="581"/>
      <c r="AA1982" s="581"/>
      <c r="AB1982" s="581"/>
      <c r="AC1982" s="581"/>
      <c r="AD1982" s="582"/>
      <c r="AE1982" s="16"/>
      <c r="AF1982" s="16"/>
      <c r="AG1982" s="71"/>
      <c r="AH1982" s="68"/>
    </row>
    <row r="1983" spans="4:34" ht="15.75" x14ac:dyDescent="0.25">
      <c r="D1983" s="9"/>
      <c r="E1983" s="9"/>
      <c r="F1983" s="9"/>
      <c r="G1983" s="9"/>
      <c r="H1983" s="562"/>
      <c r="I1983" s="563"/>
      <c r="J1983" s="562"/>
      <c r="K1983" s="563"/>
      <c r="L1983" s="529"/>
      <c r="M1983" s="650"/>
      <c r="N1983" s="562"/>
      <c r="O1983" s="563"/>
      <c r="P1983" s="562"/>
      <c r="Q1983" s="563"/>
      <c r="R1983" s="562"/>
      <c r="S1983" s="563"/>
      <c r="T1983" s="562"/>
      <c r="U1983" s="563"/>
      <c r="V1983" s="562"/>
      <c r="W1983" s="563"/>
      <c r="X1983" s="580"/>
      <c r="Y1983" s="581"/>
      <c r="Z1983" s="581"/>
      <c r="AA1983" s="581"/>
      <c r="AB1983" s="581"/>
      <c r="AC1983" s="581"/>
      <c r="AD1983" s="582"/>
      <c r="AE1983" s="16"/>
      <c r="AF1983" s="16"/>
      <c r="AG1983" s="71"/>
      <c r="AH1983" s="68"/>
    </row>
    <row r="1984" spans="4:34" ht="15.75" x14ac:dyDescent="0.25">
      <c r="D1984" s="9"/>
      <c r="E1984" s="9"/>
      <c r="F1984" s="9"/>
      <c r="G1984" s="9"/>
      <c r="H1984" s="529"/>
      <c r="I1984" s="530"/>
      <c r="J1984" s="529"/>
      <c r="K1984" s="530"/>
      <c r="L1984" s="529"/>
      <c r="M1984" s="650"/>
      <c r="N1984" s="562"/>
      <c r="O1984" s="563"/>
      <c r="P1984" s="765"/>
      <c r="Q1984" s="766"/>
      <c r="R1984" s="765"/>
      <c r="S1984" s="766"/>
      <c r="T1984" s="765"/>
      <c r="U1984" s="766"/>
      <c r="V1984" s="562"/>
      <c r="W1984" s="563"/>
      <c r="X1984" s="580"/>
      <c r="Y1984" s="581"/>
      <c r="Z1984" s="581"/>
      <c r="AA1984" s="581"/>
      <c r="AB1984" s="581"/>
      <c r="AC1984" s="581"/>
      <c r="AD1984" s="582"/>
      <c r="AE1984" s="16"/>
      <c r="AF1984" s="16"/>
      <c r="AG1984" s="71"/>
      <c r="AH1984" s="68"/>
    </row>
    <row r="1985" spans="4:34" ht="15.75" x14ac:dyDescent="0.25">
      <c r="D1985" s="9"/>
      <c r="E1985" s="9"/>
      <c r="F1985" s="9"/>
      <c r="G1985" s="9"/>
      <c r="H1985" s="153"/>
      <c r="I1985" s="154"/>
      <c r="J1985" s="153"/>
      <c r="K1985" s="154"/>
      <c r="L1985" s="153"/>
      <c r="M1985" s="162"/>
      <c r="N1985" s="562"/>
      <c r="O1985" s="563"/>
      <c r="P1985" s="765"/>
      <c r="Q1985" s="766"/>
      <c r="R1985" s="765"/>
      <c r="S1985" s="766"/>
      <c r="T1985" s="765"/>
      <c r="U1985" s="766"/>
      <c r="V1985" s="151"/>
      <c r="W1985" s="152"/>
      <c r="X1985" s="580"/>
      <c r="Y1985" s="581"/>
      <c r="Z1985" s="581"/>
      <c r="AA1985" s="581"/>
      <c r="AB1985" s="581"/>
      <c r="AC1985" s="581"/>
      <c r="AD1985" s="582"/>
      <c r="AE1985" s="16"/>
      <c r="AF1985" s="16"/>
      <c r="AG1985" s="71"/>
      <c r="AH1985" s="68"/>
    </row>
    <row r="1986" spans="4:34" ht="15.75" x14ac:dyDescent="0.25">
      <c r="D1986" s="9"/>
      <c r="E1986" s="9"/>
      <c r="F1986" s="9"/>
      <c r="G1986" s="9"/>
      <c r="H1986" s="529"/>
      <c r="I1986" s="530"/>
      <c r="J1986" s="529"/>
      <c r="K1986" s="530"/>
      <c r="L1986" s="529"/>
      <c r="M1986" s="530"/>
      <c r="N1986" s="562"/>
      <c r="O1986" s="767"/>
      <c r="P1986" s="768"/>
      <c r="Q1986" s="769"/>
      <c r="R1986" s="768"/>
      <c r="S1986" s="769"/>
      <c r="T1986" s="768"/>
      <c r="U1986" s="769"/>
      <c r="V1986" s="151"/>
      <c r="W1986" s="152"/>
      <c r="X1986" s="812"/>
      <c r="Y1986" s="673"/>
      <c r="Z1986" s="673"/>
      <c r="AA1986" s="673"/>
      <c r="AB1986" s="673"/>
      <c r="AC1986" s="673"/>
      <c r="AD1986" s="813"/>
      <c r="AE1986" s="16"/>
      <c r="AF1986" s="16"/>
      <c r="AG1986" s="71"/>
      <c r="AH1986" s="68"/>
    </row>
    <row r="1987" spans="4:34" ht="15.75" x14ac:dyDescent="0.25">
      <c r="D1987" s="9"/>
      <c r="E1987" s="9"/>
      <c r="F1987" s="9"/>
      <c r="G1987" s="9"/>
      <c r="H1987" s="529"/>
      <c r="I1987" s="530"/>
      <c r="J1987" s="529"/>
      <c r="K1987" s="530"/>
      <c r="L1987" s="529"/>
      <c r="M1987" s="530"/>
      <c r="N1987" s="562"/>
      <c r="O1987" s="767"/>
      <c r="P1987" s="768"/>
      <c r="Q1987" s="769"/>
      <c r="R1987" s="768"/>
      <c r="S1987" s="769"/>
      <c r="T1987" s="768"/>
      <c r="U1987" s="769"/>
      <c r="V1987" s="151"/>
      <c r="W1987" s="152"/>
      <c r="X1987" s="812"/>
      <c r="Y1987" s="673"/>
      <c r="Z1987" s="673"/>
      <c r="AA1987" s="673"/>
      <c r="AB1987" s="673"/>
      <c r="AC1987" s="673"/>
      <c r="AD1987" s="813"/>
      <c r="AE1987" s="16"/>
      <c r="AF1987" s="16"/>
      <c r="AG1987" s="71"/>
      <c r="AH1987" s="68"/>
    </row>
    <row r="1988" spans="4:34" ht="15.75" x14ac:dyDescent="0.25">
      <c r="D1988" s="9"/>
      <c r="E1988" s="9"/>
      <c r="F1988" s="9"/>
      <c r="G1988" s="9"/>
      <c r="H1988" s="529"/>
      <c r="I1988" s="530"/>
      <c r="J1988" s="529"/>
      <c r="K1988" s="530"/>
      <c r="L1988" s="529"/>
      <c r="M1988" s="530"/>
      <c r="N1988" s="562"/>
      <c r="O1988" s="767"/>
      <c r="P1988" s="768"/>
      <c r="Q1988" s="769"/>
      <c r="R1988" s="768"/>
      <c r="S1988" s="769"/>
      <c r="T1988" s="768"/>
      <c r="U1988" s="769"/>
      <c r="V1988" s="151"/>
      <c r="W1988" s="152"/>
      <c r="X1988" s="812"/>
      <c r="Y1988" s="673"/>
      <c r="Z1988" s="673"/>
      <c r="AA1988" s="673"/>
      <c r="AB1988" s="673"/>
      <c r="AC1988" s="673"/>
      <c r="AD1988" s="813"/>
      <c r="AE1988" s="16"/>
      <c r="AF1988" s="16"/>
      <c r="AH1988" s="17"/>
    </row>
    <row r="1989" spans="4:34" ht="16.5" thickBot="1" x14ac:dyDescent="0.3">
      <c r="D1989" s="9"/>
      <c r="E1989" s="9"/>
      <c r="F1989" s="9"/>
      <c r="G1989" s="9"/>
      <c r="H1989" s="685"/>
      <c r="I1989" s="686"/>
      <c r="J1989" s="685"/>
      <c r="K1989" s="686"/>
      <c r="L1989" s="685"/>
      <c r="M1989" s="686"/>
      <c r="N1989" s="685"/>
      <c r="O1989" s="686"/>
      <c r="P1989" s="685"/>
      <c r="Q1989" s="686"/>
      <c r="R1989" s="685"/>
      <c r="S1989" s="686"/>
      <c r="T1989" s="687" t="s">
        <v>29</v>
      </c>
      <c r="U1989" s="688"/>
      <c r="V1989" s="688"/>
      <c r="W1989" s="814"/>
      <c r="X1989" s="815">
        <f>SUM(X1975:AD1988)</f>
        <v>191558888.12</v>
      </c>
      <c r="Y1989" s="816"/>
      <c r="Z1989" s="816"/>
      <c r="AA1989" s="816"/>
      <c r="AB1989" s="816"/>
      <c r="AC1989" s="816"/>
      <c r="AD1989" s="817"/>
      <c r="AE1989" s="9"/>
      <c r="AF1989" s="818"/>
      <c r="AG1989" s="818"/>
      <c r="AH1989" s="818"/>
    </row>
    <row r="1990" spans="4:34" ht="16.5" thickBot="1" x14ac:dyDescent="0.3">
      <c r="D1990" s="164"/>
      <c r="E1990" s="9"/>
      <c r="F1990" s="9"/>
      <c r="G1990" s="9"/>
      <c r="H1990" s="9"/>
      <c r="I1990" s="799"/>
      <c r="J1990" s="799"/>
      <c r="K1990" s="799"/>
      <c r="L1990" s="799"/>
      <c r="M1990" s="799"/>
      <c r="N1990" s="799"/>
      <c r="O1990" s="799"/>
      <c r="P1990" s="799"/>
      <c r="Q1990" s="799"/>
      <c r="R1990" s="799"/>
      <c r="S1990" s="799"/>
      <c r="T1990" s="799"/>
      <c r="U1990" s="799"/>
      <c r="V1990" s="799"/>
      <c r="W1990" s="799"/>
      <c r="X1990" s="799"/>
      <c r="Y1990" s="819"/>
      <c r="Z1990" s="819"/>
      <c r="AA1990" s="819"/>
      <c r="AB1990" s="819"/>
      <c r="AC1990" s="819"/>
      <c r="AD1990" s="819"/>
      <c r="AE1990" s="819"/>
      <c r="AF1990" s="16"/>
      <c r="AG1990" s="16"/>
      <c r="AH1990" s="17"/>
    </row>
    <row r="1991" spans="4:34" ht="16.5" thickBot="1" x14ac:dyDescent="0.3">
      <c r="D1991" s="164"/>
      <c r="E1991" s="9"/>
      <c r="F1991" s="9"/>
      <c r="G1991" s="9"/>
      <c r="H1991" s="689" t="s">
        <v>30</v>
      </c>
      <c r="I1991" s="690"/>
      <c r="J1991" s="690"/>
      <c r="K1991" s="690"/>
      <c r="L1991" s="690"/>
      <c r="M1991" s="690"/>
      <c r="N1991" s="690"/>
      <c r="O1991" s="690"/>
      <c r="P1991" s="690"/>
      <c r="Q1991" s="690"/>
      <c r="R1991" s="690"/>
      <c r="S1991" s="691"/>
      <c r="T1991" s="43"/>
      <c r="U1991" s="544" t="s">
        <v>31</v>
      </c>
      <c r="V1991" s="545"/>
      <c r="W1991" s="545"/>
      <c r="X1991" s="545"/>
      <c r="Y1991" s="545"/>
      <c r="Z1991" s="545"/>
      <c r="AA1991" s="545"/>
      <c r="AB1991" s="545"/>
      <c r="AC1991" s="545"/>
      <c r="AD1991" s="545"/>
      <c r="AE1991" s="545"/>
      <c r="AF1991" s="546"/>
      <c r="AG1991" s="16"/>
    </row>
    <row r="1992" spans="4:34" ht="15" customHeight="1" x14ac:dyDescent="0.25">
      <c r="D1992" s="164"/>
      <c r="E1992" s="9"/>
      <c r="F1992" s="9"/>
      <c r="G1992" s="9"/>
      <c r="H1992" s="547"/>
      <c r="I1992" s="548"/>
      <c r="J1992" s="548"/>
      <c r="K1992" s="548"/>
      <c r="L1992" s="548"/>
      <c r="M1992" s="548"/>
      <c r="N1992" s="548"/>
      <c r="O1992" s="548"/>
      <c r="P1992" s="548"/>
      <c r="Q1992" s="548"/>
      <c r="R1992" s="548"/>
      <c r="S1992" s="549"/>
      <c r="T1992" s="9"/>
      <c r="U1992" s="795"/>
      <c r="V1992" s="796"/>
      <c r="W1992" s="796"/>
      <c r="X1992" s="796"/>
      <c r="Y1992" s="796"/>
      <c r="Z1992" s="796"/>
      <c r="AA1992" s="796"/>
      <c r="AB1992" s="796"/>
      <c r="AC1992" s="796"/>
      <c r="AD1992" s="796"/>
      <c r="AE1992" s="796"/>
      <c r="AF1992" s="797"/>
      <c r="AG1992" s="16"/>
    </row>
    <row r="1993" spans="4:34" ht="30.75" customHeight="1" x14ac:dyDescent="0.25">
      <c r="D1993" s="164"/>
      <c r="E1993" s="9"/>
      <c r="F1993" s="9"/>
      <c r="G1993" s="9"/>
      <c r="H1993" s="550"/>
      <c r="I1993" s="551"/>
      <c r="J1993" s="551"/>
      <c r="K1993" s="551"/>
      <c r="L1993" s="551"/>
      <c r="M1993" s="551"/>
      <c r="N1993" s="551"/>
      <c r="O1993" s="551"/>
      <c r="P1993" s="551"/>
      <c r="Q1993" s="551"/>
      <c r="R1993" s="551"/>
      <c r="S1993" s="552"/>
      <c r="T1993" s="9"/>
      <c r="U1993" s="798"/>
      <c r="V1993" s="799"/>
      <c r="W1993" s="799"/>
      <c r="X1993" s="799"/>
      <c r="Y1993" s="799"/>
      <c r="Z1993" s="799"/>
      <c r="AA1993" s="799"/>
      <c r="AB1993" s="799"/>
      <c r="AC1993" s="799"/>
      <c r="AD1993" s="799"/>
      <c r="AE1993" s="799"/>
      <c r="AF1993" s="800"/>
      <c r="AG1993" s="16"/>
    </row>
    <row r="1994" spans="4:34" ht="15.75" thickBot="1" x14ac:dyDescent="0.3">
      <c r="D1994" s="164"/>
      <c r="E1994" s="9"/>
      <c r="F1994" s="9"/>
      <c r="G1994" s="9"/>
      <c r="H1994" s="553"/>
      <c r="I1994" s="554"/>
      <c r="J1994" s="554"/>
      <c r="K1994" s="554"/>
      <c r="L1994" s="554"/>
      <c r="M1994" s="554"/>
      <c r="N1994" s="554"/>
      <c r="O1994" s="554"/>
      <c r="P1994" s="554"/>
      <c r="Q1994" s="554"/>
      <c r="R1994" s="554"/>
      <c r="S1994" s="555"/>
      <c r="T1994" s="9"/>
      <c r="U1994" s="801"/>
      <c r="V1994" s="802"/>
      <c r="W1994" s="802"/>
      <c r="X1994" s="802"/>
      <c r="Y1994" s="802"/>
      <c r="Z1994" s="802"/>
      <c r="AA1994" s="802"/>
      <c r="AB1994" s="802"/>
      <c r="AC1994" s="802"/>
      <c r="AD1994" s="802"/>
      <c r="AE1994" s="802"/>
      <c r="AF1994" s="803"/>
      <c r="AG1994" s="16"/>
    </row>
    <row r="1995" spans="4:34" ht="16.5" thickBot="1" x14ac:dyDescent="0.3">
      <c r="D1995" s="164"/>
      <c r="E1995" s="9"/>
      <c r="F1995" s="9"/>
      <c r="G1995" s="9"/>
      <c r="H1995" s="517" t="s">
        <v>32</v>
      </c>
      <c r="I1995" s="518"/>
      <c r="J1995" s="518"/>
      <c r="K1995" s="804">
        <v>44183</v>
      </c>
      <c r="L1995" s="805"/>
      <c r="M1995" s="805"/>
      <c r="N1995" s="805"/>
      <c r="O1995" s="805"/>
      <c r="P1995" s="805"/>
      <c r="Q1995" s="805"/>
      <c r="R1995" s="805"/>
      <c r="S1995" s="806"/>
      <c r="T1995" s="9"/>
      <c r="U1995" s="807" t="s">
        <v>32</v>
      </c>
      <c r="V1995" s="808"/>
      <c r="W1995" s="808"/>
      <c r="X1995" s="809"/>
      <c r="Y1995" s="810"/>
      <c r="Z1995" s="810"/>
      <c r="AA1995" s="810"/>
      <c r="AB1995" s="810"/>
      <c r="AC1995" s="810"/>
      <c r="AD1995" s="810"/>
      <c r="AE1995" s="810"/>
      <c r="AF1995" s="811"/>
      <c r="AG1995" s="16"/>
    </row>
    <row r="1996" spans="4:34" ht="15.75" thickBot="1" x14ac:dyDescent="0.3">
      <c r="D1996" s="164"/>
      <c r="E1996" s="9"/>
      <c r="F1996" s="9"/>
      <c r="G1996" s="9"/>
      <c r="H1996" s="523" t="s">
        <v>33</v>
      </c>
      <c r="I1996" s="524"/>
      <c r="J1996" s="524"/>
      <c r="K1996" s="524"/>
      <c r="L1996" s="524"/>
      <c r="M1996" s="524"/>
      <c r="N1996" s="524"/>
      <c r="O1996" s="524"/>
      <c r="P1996" s="524"/>
      <c r="Q1996" s="524"/>
      <c r="R1996" s="524"/>
      <c r="S1996" s="525"/>
      <c r="T1996" s="22"/>
      <c r="U1996" s="523" t="s">
        <v>34</v>
      </c>
      <c r="V1996" s="524"/>
      <c r="W1996" s="524"/>
      <c r="X1996" s="524"/>
      <c r="Y1996" s="524"/>
      <c r="Z1996" s="524"/>
      <c r="AA1996" s="524"/>
      <c r="AB1996" s="524"/>
      <c r="AC1996" s="524"/>
      <c r="AD1996" s="524"/>
      <c r="AE1996" s="524"/>
      <c r="AF1996" s="525"/>
      <c r="AG1996" s="16"/>
    </row>
    <row r="1997" spans="4:34" x14ac:dyDescent="0.25">
      <c r="D1997" s="164"/>
      <c r="E1997" s="9"/>
      <c r="F1997" s="9"/>
      <c r="G1997" s="9"/>
      <c r="H1997" s="547"/>
      <c r="I1997" s="548"/>
      <c r="J1997" s="548"/>
      <c r="K1997" s="548"/>
      <c r="L1997" s="548"/>
      <c r="M1997" s="548"/>
      <c r="N1997" s="548"/>
      <c r="O1997" s="548"/>
      <c r="P1997" s="548"/>
      <c r="Q1997" s="548"/>
      <c r="R1997" s="548"/>
      <c r="S1997" s="549"/>
      <c r="T1997" s="149"/>
      <c r="U1997" s="547"/>
      <c r="V1997" s="548"/>
      <c r="W1997" s="548"/>
      <c r="X1997" s="548"/>
      <c r="Y1997" s="548"/>
      <c r="Z1997" s="548"/>
      <c r="AA1997" s="548"/>
      <c r="AB1997" s="548"/>
      <c r="AC1997" s="548"/>
      <c r="AD1997" s="548"/>
      <c r="AE1997" s="548"/>
      <c r="AF1997" s="549"/>
      <c r="AG1997" s="16"/>
    </row>
    <row r="1998" spans="4:34" x14ac:dyDescent="0.25">
      <c r="D1998" s="164"/>
      <c r="E1998" s="164"/>
      <c r="F1998" s="164"/>
      <c r="G1998" s="164"/>
      <c r="H1998" s="550"/>
      <c r="I1998" s="551"/>
      <c r="J1998" s="551"/>
      <c r="K1998" s="551"/>
      <c r="L1998" s="551"/>
      <c r="M1998" s="551"/>
      <c r="N1998" s="551"/>
      <c r="O1998" s="551"/>
      <c r="P1998" s="551"/>
      <c r="Q1998" s="551"/>
      <c r="R1998" s="551"/>
      <c r="S1998" s="552"/>
      <c r="T1998" s="149"/>
      <c r="U1998" s="550"/>
      <c r="V1998" s="551"/>
      <c r="W1998" s="551"/>
      <c r="X1998" s="551"/>
      <c r="Y1998" s="551"/>
      <c r="Z1998" s="551"/>
      <c r="AA1998" s="551"/>
      <c r="AB1998" s="551"/>
      <c r="AC1998" s="551"/>
      <c r="AD1998" s="551"/>
      <c r="AE1998" s="551"/>
      <c r="AF1998" s="552"/>
      <c r="AG1998" s="15"/>
    </row>
    <row r="1999" spans="4:34" ht="15.75" thickBot="1" x14ac:dyDescent="0.3">
      <c r="D1999" s="44"/>
      <c r="E1999" s="164"/>
      <c r="F1999" s="164"/>
      <c r="G1999" s="164"/>
      <c r="H1999" s="553"/>
      <c r="I1999" s="554"/>
      <c r="J1999" s="554"/>
      <c r="K1999" s="554"/>
      <c r="L1999" s="554"/>
      <c r="M1999" s="554"/>
      <c r="N1999" s="554"/>
      <c r="O1999" s="554"/>
      <c r="P1999" s="554"/>
      <c r="Q1999" s="554"/>
      <c r="R1999" s="554"/>
      <c r="S1999" s="555"/>
      <c r="T1999" s="149"/>
      <c r="U1999" s="553"/>
      <c r="V1999" s="554"/>
      <c r="W1999" s="554"/>
      <c r="X1999" s="554"/>
      <c r="Y1999" s="554"/>
      <c r="Z1999" s="554"/>
      <c r="AA1999" s="554"/>
      <c r="AB1999" s="554"/>
      <c r="AC1999" s="554"/>
      <c r="AD1999" s="554"/>
      <c r="AE1999" s="554"/>
      <c r="AF1999" s="555"/>
      <c r="AG1999" s="15"/>
    </row>
    <row r="2000" spans="4:34" ht="15.75" thickBot="1" x14ac:dyDescent="0.3">
      <c r="D2000" s="155"/>
      <c r="E2000" s="164"/>
      <c r="F2000" s="164"/>
      <c r="G2000" s="164"/>
      <c r="H2000" s="517" t="s">
        <v>32</v>
      </c>
      <c r="I2000" s="518"/>
      <c r="J2000" s="576"/>
      <c r="K2000" s="27"/>
      <c r="L2000" s="28"/>
      <c r="M2000" s="28"/>
      <c r="N2000" s="28"/>
      <c r="O2000" s="28"/>
      <c r="P2000" s="28"/>
      <c r="Q2000" s="28"/>
      <c r="R2000" s="28"/>
      <c r="S2000" s="45"/>
      <c r="T2000" s="149"/>
      <c r="U2000" s="517" t="s">
        <v>32</v>
      </c>
      <c r="V2000" s="518"/>
      <c r="W2000" s="576"/>
      <c r="X2000" s="27"/>
      <c r="Y2000" s="28"/>
      <c r="Z2000" s="28"/>
      <c r="AA2000" s="28"/>
      <c r="AB2000" s="28"/>
      <c r="AC2000" s="28"/>
      <c r="AD2000" s="28"/>
      <c r="AE2000" s="28"/>
      <c r="AF2000" s="45"/>
      <c r="AG2000" s="15"/>
    </row>
    <row r="2001" spans="4:34" x14ac:dyDescent="0.25">
      <c r="D2001" s="155"/>
      <c r="E2001" s="164"/>
      <c r="F2001" s="164"/>
      <c r="G2001" s="164"/>
      <c r="H2001" s="149"/>
      <c r="I2001" s="149"/>
      <c r="J2001" s="149"/>
      <c r="K2001" s="164"/>
      <c r="L2001" s="164"/>
      <c r="M2001" s="164"/>
      <c r="N2001" s="164"/>
      <c r="O2001" s="164"/>
      <c r="P2001" s="164"/>
      <c r="Q2001" s="164"/>
      <c r="R2001" s="164"/>
      <c r="S2001" s="164"/>
      <c r="T2001" s="149"/>
      <c r="U2001" s="149"/>
      <c r="V2001" s="149"/>
      <c r="W2001" s="149"/>
      <c r="X2001" s="164"/>
      <c r="Y2001" s="164"/>
      <c r="Z2001" s="164"/>
      <c r="AA2001" s="164"/>
      <c r="AB2001" s="164"/>
      <c r="AC2001" s="164"/>
      <c r="AD2001" s="164"/>
      <c r="AE2001" s="164"/>
      <c r="AF2001" s="164"/>
      <c r="AG2001" s="15"/>
    </row>
    <row r="2002" spans="4:34" x14ac:dyDescent="0.25">
      <c r="D2002" s="195"/>
      <c r="E2002" s="620" t="s">
        <v>36</v>
      </c>
      <c r="F2002" s="620"/>
      <c r="G2002" s="620"/>
      <c r="H2002" s="620"/>
      <c r="I2002" s="620"/>
      <c r="J2002" s="620"/>
      <c r="K2002" s="620"/>
      <c r="L2002" s="620"/>
      <c r="M2002" s="620"/>
      <c r="N2002" s="620"/>
      <c r="O2002" s="24"/>
      <c r="P2002" s="24"/>
      <c r="Q2002" s="24"/>
      <c r="R2002" s="24"/>
      <c r="S2002" s="17"/>
      <c r="T2002" s="195"/>
      <c r="U2002" s="195"/>
      <c r="V2002" s="195"/>
      <c r="W2002" s="24"/>
      <c r="X2002" s="24"/>
      <c r="Y2002" s="24"/>
      <c r="Z2002" s="24"/>
      <c r="AA2002" s="24"/>
      <c r="AB2002" s="24"/>
      <c r="AC2002" s="24"/>
      <c r="AD2002" s="24"/>
      <c r="AE2002" s="24"/>
      <c r="AF2002" s="195"/>
      <c r="AG2002" s="17"/>
    </row>
    <row r="2003" spans="4:34" x14ac:dyDescent="0.25">
      <c r="D2003" s="186"/>
      <c r="E2003" s="566" t="s">
        <v>0</v>
      </c>
      <c r="F2003" s="566"/>
      <c r="G2003" s="566"/>
      <c r="H2003" s="566"/>
      <c r="I2003" s="566"/>
      <c r="J2003" s="566"/>
      <c r="K2003" s="566"/>
      <c r="L2003" s="566"/>
      <c r="M2003" s="566"/>
      <c r="N2003" s="566"/>
      <c r="O2003" s="10"/>
      <c r="P2003" s="180"/>
      <c r="Q2003" s="180"/>
      <c r="R2003" s="180"/>
      <c r="S2003" s="180"/>
      <c r="T2003" s="180"/>
      <c r="U2003" s="180"/>
      <c r="V2003" s="180"/>
      <c r="W2003" s="9"/>
      <c r="X2003" s="9"/>
      <c r="Y2003" s="195"/>
      <c r="Z2003" s="9"/>
      <c r="AA2003" s="9"/>
      <c r="AB2003" s="9"/>
      <c r="AC2003" s="9"/>
      <c r="AD2003" s="9"/>
      <c r="AE2003" s="9"/>
      <c r="AF2003" s="9"/>
      <c r="AH2003" s="17"/>
    </row>
    <row r="2004" spans="4:34" x14ac:dyDescent="0.25">
      <c r="D2004" s="566" t="s">
        <v>1</v>
      </c>
      <c r="E2004" s="566"/>
      <c r="F2004" s="566"/>
      <c r="G2004" s="566"/>
      <c r="H2004" s="566"/>
      <c r="I2004" s="566"/>
      <c r="J2004" s="566"/>
      <c r="K2004" s="566"/>
      <c r="L2004" s="566"/>
      <c r="M2004" s="566"/>
      <c r="N2004" s="566"/>
      <c r="O2004" s="10"/>
      <c r="P2004" s="11"/>
      <c r="Q2004" s="11"/>
      <c r="R2004" s="195"/>
      <c r="S2004" s="175"/>
      <c r="T2004" s="175"/>
      <c r="U2004" s="175"/>
      <c r="V2004" s="583" t="s">
        <v>2</v>
      </c>
      <c r="W2004" s="583"/>
      <c r="X2004" s="583"/>
      <c r="Y2004" s="12" t="s">
        <v>154</v>
      </c>
      <c r="Z2004" s="184" t="s">
        <v>46</v>
      </c>
      <c r="AA2004" s="621" t="s">
        <v>108</v>
      </c>
      <c r="AB2004" s="621"/>
      <c r="AC2004" s="621"/>
      <c r="AD2004" s="11" t="s">
        <v>3</v>
      </c>
      <c r="AE2004" s="622">
        <v>2020</v>
      </c>
      <c r="AF2004" s="622"/>
      <c r="AH2004" s="17"/>
    </row>
    <row r="2005" spans="4:34" x14ac:dyDescent="0.25">
      <c r="D2005" s="566" t="s">
        <v>4</v>
      </c>
      <c r="E2005" s="566"/>
      <c r="F2005" s="566"/>
      <c r="G2005" s="566"/>
      <c r="H2005" s="566"/>
      <c r="I2005" s="566"/>
      <c r="J2005" s="566"/>
      <c r="K2005" s="566"/>
      <c r="L2005" s="566"/>
      <c r="M2005" s="566"/>
      <c r="N2005" s="566"/>
      <c r="O2005" s="10"/>
      <c r="P2005" s="180"/>
      <c r="Q2005" s="184"/>
      <c r="R2005" s="184"/>
      <c r="S2005" s="184"/>
      <c r="T2005" s="184"/>
      <c r="U2005" s="184"/>
      <c r="V2005" s="184"/>
      <c r="W2005" s="184"/>
      <c r="X2005" s="184"/>
      <c r="Y2005" s="175"/>
      <c r="Z2005" s="184"/>
      <c r="AA2005" s="9"/>
      <c r="AB2005" s="9"/>
      <c r="AC2005" s="9"/>
      <c r="AD2005" s="9"/>
      <c r="AE2005" s="9"/>
      <c r="AF2005" s="9"/>
      <c r="AH2005" s="17"/>
    </row>
    <row r="2006" spans="4:34" x14ac:dyDescent="0.25">
      <c r="D2006" s="632" t="s">
        <v>5</v>
      </c>
      <c r="E2006" s="632"/>
      <c r="F2006" s="632"/>
      <c r="G2006" s="632"/>
      <c r="H2006" s="632"/>
      <c r="I2006" s="632"/>
      <c r="J2006" s="632"/>
      <c r="K2006" s="632"/>
      <c r="L2006" s="632"/>
      <c r="M2006" s="632"/>
      <c r="N2006" s="632"/>
      <c r="O2006" s="10"/>
      <c r="P2006" s="180"/>
      <c r="Q2006" s="180"/>
      <c r="R2006" s="180"/>
      <c r="S2006" s="180"/>
      <c r="T2006" s="180"/>
      <c r="U2006" s="180"/>
      <c r="V2006" s="180"/>
      <c r="W2006" s="9"/>
      <c r="X2006" s="9"/>
      <c r="Y2006" s="195"/>
      <c r="Z2006" s="9"/>
      <c r="AA2006" s="9"/>
      <c r="AB2006" s="9"/>
      <c r="AC2006" s="9"/>
      <c r="AD2006" s="9"/>
      <c r="AE2006" s="9"/>
      <c r="AF2006" s="9"/>
      <c r="AH2006" s="17"/>
    </row>
    <row r="2007" spans="4:34" ht="18" x14ac:dyDescent="0.25">
      <c r="D2007" s="633"/>
      <c r="E2007" s="633"/>
      <c r="F2007" s="633"/>
      <c r="G2007" s="633"/>
      <c r="H2007" s="633"/>
      <c r="I2007" s="633"/>
      <c r="J2007" s="633"/>
      <c r="K2007" s="633"/>
      <c r="L2007" s="633"/>
      <c r="M2007" s="633"/>
      <c r="N2007" s="633"/>
      <c r="O2007" s="624" t="s">
        <v>6</v>
      </c>
      <c r="P2007" s="624"/>
      <c r="Q2007" s="624"/>
      <c r="R2007" s="624"/>
      <c r="S2007" s="624"/>
      <c r="T2007" s="624"/>
      <c r="U2007" s="624"/>
      <c r="V2007" s="624"/>
      <c r="W2007" s="624"/>
      <c r="X2007" s="624"/>
      <c r="Y2007" s="829" t="s">
        <v>259</v>
      </c>
      <c r="Z2007" s="829"/>
      <c r="AA2007" s="829"/>
      <c r="AB2007" s="13"/>
      <c r="AC2007" s="13"/>
      <c r="AD2007" s="13"/>
      <c r="AE2007" s="13"/>
      <c r="AF2007" s="13"/>
      <c r="AH2007" s="17"/>
    </row>
    <row r="2008" spans="4:34" x14ac:dyDescent="0.25">
      <c r="D2008" s="612"/>
      <c r="E2008" s="612"/>
      <c r="F2008" s="612"/>
      <c r="G2008" s="612"/>
      <c r="H2008" s="612"/>
      <c r="I2008" s="612"/>
      <c r="J2008" s="612"/>
      <c r="K2008" s="612"/>
      <c r="L2008" s="612"/>
      <c r="M2008" s="612"/>
      <c r="N2008" s="612"/>
      <c r="O2008" s="14"/>
      <c r="P2008" s="14"/>
      <c r="Q2008" s="175"/>
      <c r="R2008" s="175"/>
      <c r="S2008" s="182"/>
      <c r="T2008" s="11"/>
      <c r="U2008" s="11"/>
      <c r="V2008" s="9"/>
      <c r="W2008" s="9"/>
      <c r="X2008" s="9"/>
      <c r="Y2008" s="195"/>
      <c r="Z2008" s="9"/>
      <c r="AA2008" s="9"/>
      <c r="AB2008" s="9"/>
      <c r="AC2008" s="9"/>
      <c r="AD2008" s="9"/>
      <c r="AE2008" s="9"/>
      <c r="AF2008" s="9"/>
      <c r="AH2008" s="17"/>
    </row>
    <row r="2009" spans="4:34" ht="15.75" x14ac:dyDescent="0.25">
      <c r="D2009" s="14"/>
      <c r="E2009" s="14"/>
      <c r="F2009" s="14"/>
      <c r="G2009" s="14"/>
      <c r="H2009" s="14"/>
      <c r="I2009" s="14"/>
      <c r="J2009" s="14"/>
      <c r="K2009" s="14"/>
      <c r="L2009" s="14"/>
      <c r="M2009" s="14"/>
      <c r="N2009" s="14"/>
      <c r="O2009" s="14"/>
      <c r="P2009" s="14"/>
      <c r="Q2009" s="14"/>
      <c r="R2009" s="14"/>
      <c r="S2009" s="14"/>
      <c r="T2009" s="23"/>
      <c r="U2009" s="23"/>
      <c r="V2009" s="613" t="s">
        <v>7</v>
      </c>
      <c r="W2009" s="613"/>
      <c r="X2009" s="613"/>
      <c r="Y2009" s="613"/>
      <c r="Z2009" s="613"/>
      <c r="AA2009" s="614">
        <f>+X2033</f>
        <v>1130795252.5699999</v>
      </c>
      <c r="AB2009" s="614"/>
      <c r="AC2009" s="614"/>
      <c r="AD2009" s="614"/>
      <c r="AE2009" s="614"/>
      <c r="AF2009" s="614"/>
      <c r="AH2009" s="17"/>
    </row>
    <row r="2010" spans="4:34" x14ac:dyDescent="0.25">
      <c r="D2010" s="615" t="s">
        <v>8</v>
      </c>
      <c r="E2010" s="615"/>
      <c r="F2010" s="615"/>
      <c r="G2010" s="615"/>
      <c r="H2010" s="615"/>
      <c r="I2010" s="616" t="s">
        <v>9</v>
      </c>
      <c r="J2010" s="616"/>
      <c r="K2010" s="616"/>
      <c r="L2010" s="616"/>
      <c r="M2010" s="616"/>
      <c r="N2010" s="616"/>
      <c r="O2010" s="616"/>
      <c r="P2010" s="616"/>
      <c r="Q2010" s="616"/>
      <c r="R2010" s="184"/>
      <c r="S2010" s="184"/>
      <c r="T2010" s="184"/>
      <c r="U2010" s="184"/>
      <c r="V2010" s="9"/>
      <c r="W2010" s="9"/>
      <c r="X2010" s="9"/>
      <c r="Y2010" s="195"/>
      <c r="Z2010" s="195"/>
      <c r="AA2010" s="195"/>
      <c r="AB2010" s="9"/>
      <c r="AC2010" s="9"/>
      <c r="AD2010" s="9"/>
      <c r="AE2010" s="9"/>
      <c r="AF2010" s="9"/>
      <c r="AH2010" s="17"/>
    </row>
    <row r="2011" spans="4:34" ht="18" x14ac:dyDescent="0.25">
      <c r="D2011" s="617" t="s">
        <v>10</v>
      </c>
      <c r="E2011" s="617"/>
      <c r="F2011" s="617"/>
      <c r="G2011" s="617"/>
      <c r="H2011" s="617"/>
      <c r="I2011" s="617"/>
      <c r="J2011" s="617"/>
      <c r="K2011" s="662" t="s">
        <v>72</v>
      </c>
      <c r="L2011" s="662"/>
      <c r="M2011" s="662"/>
      <c r="N2011" s="662"/>
      <c r="O2011" s="662"/>
      <c r="P2011" s="662"/>
      <c r="Q2011" s="662"/>
      <c r="R2011" s="662"/>
      <c r="S2011" s="662"/>
      <c r="T2011" s="662"/>
      <c r="U2011" s="662"/>
      <c r="V2011" s="662"/>
      <c r="W2011" s="662"/>
      <c r="X2011" s="662"/>
      <c r="Y2011" s="663" t="s">
        <v>11</v>
      </c>
      <c r="Z2011" s="663"/>
      <c r="AA2011" s="663"/>
      <c r="AB2011" s="663"/>
      <c r="AC2011" s="626"/>
      <c r="AD2011" s="626"/>
      <c r="AE2011" s="626"/>
      <c r="AF2011" s="626"/>
      <c r="AH2011" s="17"/>
    </row>
    <row r="2012" spans="4:34" x14ac:dyDescent="0.25">
      <c r="D2012" s="617" t="s">
        <v>12</v>
      </c>
      <c r="E2012" s="617"/>
      <c r="F2012" s="617"/>
      <c r="G2012" s="617"/>
      <c r="H2012" s="617"/>
      <c r="I2012" s="551"/>
      <c r="J2012" s="551"/>
      <c r="K2012" s="551"/>
      <c r="L2012" s="551"/>
      <c r="M2012" s="551"/>
      <c r="N2012" s="551"/>
      <c r="O2012" s="551"/>
      <c r="P2012" s="551"/>
      <c r="Q2012" s="551"/>
      <c r="R2012" s="551"/>
      <c r="S2012" s="551"/>
      <c r="T2012" s="551"/>
      <c r="U2012" s="551"/>
      <c r="V2012" s="551"/>
      <c r="W2012" s="551"/>
      <c r="X2012" s="175"/>
      <c r="Y2012" s="551" t="s">
        <v>11</v>
      </c>
      <c r="Z2012" s="551"/>
      <c r="AA2012" s="551"/>
      <c r="AB2012" s="551"/>
      <c r="AC2012" s="619"/>
      <c r="AD2012" s="619"/>
      <c r="AE2012" s="619"/>
      <c r="AF2012" s="619"/>
      <c r="AH2012" s="17"/>
    </row>
    <row r="2013" spans="4:34" ht="30" customHeight="1" x14ac:dyDescent="0.25">
      <c r="D2013" s="583" t="s">
        <v>13</v>
      </c>
      <c r="E2013" s="583"/>
      <c r="F2013" s="583"/>
      <c r="G2013" s="583"/>
      <c r="H2013" s="583"/>
      <c r="I2013" s="830" t="s">
        <v>271</v>
      </c>
      <c r="J2013" s="830"/>
      <c r="K2013" s="830"/>
      <c r="L2013" s="830"/>
      <c r="M2013" s="830"/>
      <c r="N2013" s="830"/>
      <c r="O2013" s="830"/>
      <c r="P2013" s="830"/>
      <c r="Q2013" s="830"/>
      <c r="R2013" s="830"/>
      <c r="S2013" s="830"/>
      <c r="T2013" s="830"/>
      <c r="U2013" s="830"/>
      <c r="V2013" s="830"/>
      <c r="W2013" s="830"/>
      <c r="X2013" s="830"/>
      <c r="Y2013" s="830"/>
      <c r="Z2013" s="830"/>
      <c r="AA2013" s="830"/>
      <c r="AB2013" s="830"/>
      <c r="AC2013" s="830"/>
      <c r="AD2013" s="830"/>
      <c r="AE2013" s="830"/>
      <c r="AF2013" s="830"/>
      <c r="AH2013" s="17"/>
    </row>
    <row r="2014" spans="4:34" x14ac:dyDescent="0.25">
      <c r="D2014" s="181"/>
      <c r="E2014" s="181"/>
      <c r="F2014" s="181"/>
      <c r="G2014" s="181"/>
      <c r="H2014" s="175"/>
      <c r="I2014" s="617"/>
      <c r="J2014" s="617"/>
      <c r="K2014" s="617"/>
      <c r="L2014" s="617"/>
      <c r="M2014" s="617"/>
      <c r="N2014" s="617"/>
      <c r="O2014" s="617"/>
      <c r="P2014" s="617"/>
      <c r="Q2014" s="617"/>
      <c r="R2014" s="617"/>
      <c r="S2014" s="617"/>
      <c r="T2014" s="617"/>
      <c r="U2014" s="617"/>
      <c r="V2014" s="617"/>
      <c r="W2014" s="617"/>
      <c r="X2014" s="617"/>
      <c r="Y2014" s="617"/>
      <c r="Z2014" s="617"/>
      <c r="AA2014" s="617"/>
      <c r="AB2014" s="617"/>
      <c r="AC2014" s="617"/>
      <c r="AD2014" s="617"/>
      <c r="AE2014" s="617"/>
      <c r="AF2014" s="617"/>
      <c r="AH2014" s="17"/>
    </row>
    <row r="2015" spans="4:34" ht="15" customHeight="1" x14ac:dyDescent="0.25">
      <c r="D2015" s="551" t="s">
        <v>14</v>
      </c>
      <c r="E2015" s="551"/>
      <c r="F2015" s="551"/>
      <c r="G2015" s="551"/>
      <c r="H2015" s="551"/>
      <c r="I2015" s="831" t="s">
        <v>270</v>
      </c>
      <c r="J2015" s="831"/>
      <c r="K2015" s="831"/>
      <c r="L2015" s="831"/>
      <c r="M2015" s="831"/>
      <c r="N2015" s="831"/>
      <c r="O2015" s="831"/>
      <c r="P2015" s="831"/>
      <c r="Q2015" s="831"/>
      <c r="R2015" s="831"/>
      <c r="S2015" s="831"/>
      <c r="T2015" s="831"/>
      <c r="U2015" s="831"/>
      <c r="V2015" s="831"/>
      <c r="W2015" s="831"/>
      <c r="X2015" s="831"/>
      <c r="Y2015" s="831"/>
      <c r="Z2015" s="831"/>
      <c r="AA2015" s="831"/>
      <c r="AB2015" s="831"/>
      <c r="AC2015" s="831"/>
      <c r="AD2015" s="831"/>
      <c r="AE2015" s="831"/>
      <c r="AF2015" s="831"/>
      <c r="AG2015" s="831"/>
      <c r="AH2015" s="17"/>
    </row>
    <row r="2016" spans="4:34" ht="32.25" customHeight="1" x14ac:dyDescent="0.25">
      <c r="D2016" s="181"/>
      <c r="E2016" s="175"/>
      <c r="F2016" s="175"/>
      <c r="G2016" s="175"/>
      <c r="H2016" s="175"/>
      <c r="I2016" s="831"/>
      <c r="J2016" s="831"/>
      <c r="K2016" s="831"/>
      <c r="L2016" s="831"/>
      <c r="M2016" s="831"/>
      <c r="N2016" s="831"/>
      <c r="O2016" s="831"/>
      <c r="P2016" s="831"/>
      <c r="Q2016" s="831"/>
      <c r="R2016" s="831"/>
      <c r="S2016" s="831"/>
      <c r="T2016" s="831"/>
      <c r="U2016" s="831"/>
      <c r="V2016" s="831"/>
      <c r="W2016" s="831"/>
      <c r="X2016" s="831"/>
      <c r="Y2016" s="831"/>
      <c r="Z2016" s="831"/>
      <c r="AA2016" s="831"/>
      <c r="AB2016" s="831"/>
      <c r="AC2016" s="831"/>
      <c r="AD2016" s="831"/>
      <c r="AE2016" s="831"/>
      <c r="AF2016" s="831"/>
      <c r="AG2016" s="831"/>
      <c r="AH2016" s="17"/>
    </row>
    <row r="2017" spans="4:34" ht="15.75" x14ac:dyDescent="0.25">
      <c r="D2017" s="180"/>
      <c r="E2017" s="180"/>
      <c r="F2017" s="180"/>
      <c r="G2017" s="180"/>
      <c r="H2017" s="180"/>
      <c r="I2017" s="180"/>
      <c r="J2017" s="180"/>
      <c r="K2017" s="180"/>
      <c r="L2017" s="641"/>
      <c r="M2017" s="641"/>
      <c r="N2017" s="641"/>
      <c r="O2017" s="641"/>
      <c r="P2017" s="641"/>
      <c r="Q2017" s="641"/>
      <c r="R2017" s="641"/>
      <c r="S2017" s="641"/>
      <c r="T2017" s="641"/>
      <c r="U2017" s="641"/>
      <c r="V2017" s="641"/>
      <c r="W2017" s="641"/>
      <c r="X2017" s="641"/>
      <c r="Y2017" s="641"/>
      <c r="Z2017" s="183"/>
      <c r="AA2017" s="575"/>
      <c r="AB2017" s="575"/>
      <c r="AC2017" s="575"/>
      <c r="AD2017" s="575"/>
      <c r="AE2017" s="575"/>
      <c r="AF2017" s="575"/>
      <c r="AG2017" s="17"/>
      <c r="AH2017" s="17"/>
    </row>
    <row r="2018" spans="4:34" ht="15.75" x14ac:dyDescent="0.25">
      <c r="D2018" s="586" t="s">
        <v>15</v>
      </c>
      <c r="E2018" s="586"/>
      <c r="F2018" s="586"/>
      <c r="G2018" s="586"/>
      <c r="H2018" s="586"/>
      <c r="I2018" s="586"/>
      <c r="J2018" s="586"/>
      <c r="K2018" s="586"/>
      <c r="L2018" s="586"/>
      <c r="M2018" s="586"/>
      <c r="N2018" s="586"/>
      <c r="O2018" s="586"/>
      <c r="P2018" s="586"/>
      <c r="Q2018" s="586"/>
      <c r="R2018" s="586"/>
      <c r="S2018" s="586"/>
      <c r="T2018" s="586"/>
      <c r="U2018" s="586"/>
      <c r="V2018" s="586"/>
      <c r="W2018" s="586"/>
      <c r="X2018" s="586"/>
      <c r="Y2018" s="586"/>
      <c r="Z2018" s="586"/>
      <c r="AA2018" s="586"/>
      <c r="AB2018" s="586"/>
      <c r="AC2018" s="586"/>
      <c r="AD2018" s="586"/>
      <c r="AE2018" s="586"/>
      <c r="AF2018" s="586"/>
      <c r="AH2018" s="17"/>
    </row>
    <row r="2019" spans="4:34" x14ac:dyDescent="0.25">
      <c r="D2019" s="9"/>
      <c r="E2019" s="587"/>
      <c r="F2019" s="587"/>
      <c r="G2019" s="587"/>
      <c r="H2019" s="588" t="s">
        <v>39</v>
      </c>
      <c r="I2019" s="588"/>
      <c r="J2019" s="588"/>
      <c r="K2019" s="587"/>
      <c r="L2019" s="587"/>
      <c r="M2019" s="587"/>
      <c r="N2019" s="587"/>
      <c r="O2019" s="587"/>
      <c r="P2019" s="587"/>
      <c r="Q2019" s="589"/>
      <c r="R2019" s="589"/>
      <c r="S2019" s="589"/>
      <c r="T2019" s="589"/>
      <c r="U2019" s="184"/>
      <c r="V2019" s="590" t="s">
        <v>16</v>
      </c>
      <c r="W2019" s="590"/>
      <c r="X2019" s="590"/>
      <c r="Y2019" s="175"/>
      <c r="Z2019" s="175"/>
      <c r="AA2019" s="591" t="s">
        <v>17</v>
      </c>
      <c r="AB2019" s="591"/>
      <c r="AC2019" s="591"/>
      <c r="AD2019" s="591"/>
      <c r="AE2019" s="591"/>
      <c r="AF2019" s="591"/>
      <c r="AH2019" s="17"/>
    </row>
    <row r="2020" spans="4:34" x14ac:dyDescent="0.25">
      <c r="D2020" s="195"/>
      <c r="E2020" s="592"/>
      <c r="F2020" s="593"/>
      <c r="G2020" s="594"/>
      <c r="H2020" s="592"/>
      <c r="I2020" s="593"/>
      <c r="J2020" s="594"/>
      <c r="K2020" s="592"/>
      <c r="L2020" s="593"/>
      <c r="M2020" s="594"/>
      <c r="N2020" s="592"/>
      <c r="O2020" s="593"/>
      <c r="P2020" s="594"/>
      <c r="Q2020" s="592"/>
      <c r="R2020" s="593"/>
      <c r="S2020" s="593"/>
      <c r="T2020" s="594"/>
      <c r="U2020" s="100"/>
      <c r="V2020" s="595">
        <f>+X2026*75%</f>
        <v>0</v>
      </c>
      <c r="W2020" s="596"/>
      <c r="X2020" s="597"/>
      <c r="Y2020" s="190"/>
      <c r="Z2020" s="15"/>
      <c r="AA2020" s="592">
        <f>H2020+V2020</f>
        <v>0</v>
      </c>
      <c r="AB2020" s="593"/>
      <c r="AC2020" s="593"/>
      <c r="AD2020" s="593"/>
      <c r="AE2020" s="593"/>
      <c r="AF2020" s="594"/>
      <c r="AH2020" s="17"/>
    </row>
    <row r="2021" spans="4:34" ht="15.75" x14ac:dyDescent="0.25">
      <c r="D2021" s="182"/>
      <c r="E2021" s="182"/>
      <c r="F2021" s="182"/>
      <c r="G2021" s="182"/>
      <c r="H2021" s="100"/>
      <c r="I2021" s="100"/>
      <c r="J2021" s="100"/>
      <c r="K2021" s="100" t="s">
        <v>63</v>
      </c>
      <c r="L2021" s="100"/>
      <c r="M2021" s="100"/>
      <c r="N2021" s="100"/>
      <c r="O2021" s="100"/>
      <c r="P2021" s="100"/>
      <c r="Q2021" s="100"/>
      <c r="R2021" s="100"/>
      <c r="S2021" s="100"/>
      <c r="T2021" s="100"/>
      <c r="U2021" s="666" t="s">
        <v>18</v>
      </c>
      <c r="V2021" s="666"/>
      <c r="W2021" s="666"/>
      <c r="X2021" s="666"/>
      <c r="Y2021" s="666"/>
      <c r="Z2021" s="667"/>
      <c r="AA2021" s="600">
        <f>+X2033</f>
        <v>1130795252.5699999</v>
      </c>
      <c r="AB2021" s="601"/>
      <c r="AC2021" s="601"/>
      <c r="AD2021" s="601"/>
      <c r="AE2021" s="601"/>
      <c r="AF2021" s="602"/>
      <c r="AH2021" s="17"/>
    </row>
    <row r="2022" spans="4:34" x14ac:dyDescent="0.25">
      <c r="D2022" s="9"/>
      <c r="E2022" s="9"/>
      <c r="F2022" s="9"/>
      <c r="G2022" s="9"/>
      <c r="H2022" s="668" t="s">
        <v>19</v>
      </c>
      <c r="I2022" s="668"/>
      <c r="J2022" s="668"/>
      <c r="K2022" s="668"/>
      <c r="L2022" s="668"/>
      <c r="M2022" s="668"/>
      <c r="N2022" s="668"/>
      <c r="O2022" s="668"/>
      <c r="P2022" s="668"/>
      <c r="Q2022" s="668"/>
      <c r="R2022" s="668"/>
      <c r="S2022" s="668"/>
      <c r="T2022" s="668"/>
      <c r="U2022" s="668"/>
      <c r="V2022" s="668"/>
      <c r="W2022" s="668"/>
      <c r="X2022" s="658"/>
      <c r="Y2022" s="658"/>
      <c r="Z2022" s="658"/>
      <c r="AA2022" s="658"/>
      <c r="AB2022" s="658"/>
      <c r="AC2022" s="658"/>
      <c r="AD2022" s="658"/>
      <c r="AE2022" s="16"/>
      <c r="AF2022" s="16"/>
      <c r="AH2022" s="17"/>
    </row>
    <row r="2023" spans="4:34" x14ac:dyDescent="0.25">
      <c r="D2023" s="9"/>
      <c r="E2023" s="9"/>
      <c r="F2023" s="9"/>
      <c r="G2023" s="9"/>
      <c r="H2023" s="653" t="s">
        <v>20</v>
      </c>
      <c r="I2023" s="654"/>
      <c r="J2023" s="653" t="s">
        <v>21</v>
      </c>
      <c r="K2023" s="654"/>
      <c r="L2023" s="653" t="s">
        <v>22</v>
      </c>
      <c r="M2023" s="654"/>
      <c r="N2023" s="653" t="s">
        <v>55</v>
      </c>
      <c r="O2023" s="654"/>
      <c r="P2023" s="653" t="s">
        <v>23</v>
      </c>
      <c r="Q2023" s="654"/>
      <c r="R2023" s="653" t="s">
        <v>24</v>
      </c>
      <c r="S2023" s="654"/>
      <c r="T2023" s="653" t="s">
        <v>25</v>
      </c>
      <c r="U2023" s="654"/>
      <c r="V2023" s="694" t="s">
        <v>26</v>
      </c>
      <c r="W2023" s="695"/>
      <c r="X2023" s="39" t="s">
        <v>56</v>
      </c>
      <c r="Y2023" s="696" t="s">
        <v>27</v>
      </c>
      <c r="Z2023" s="697"/>
      <c r="AA2023" s="697"/>
      <c r="AB2023" s="697"/>
      <c r="AC2023" s="697"/>
      <c r="AD2023" s="698"/>
      <c r="AE2023" s="16"/>
      <c r="AF2023" s="16"/>
      <c r="AH2023" s="17"/>
    </row>
    <row r="2024" spans="4:34" ht="15.75" x14ac:dyDescent="0.25">
      <c r="D2024" s="9"/>
      <c r="E2024" s="9"/>
      <c r="F2024" s="9"/>
      <c r="G2024" s="9"/>
      <c r="H2024" s="562"/>
      <c r="I2024" s="563"/>
      <c r="J2024" s="562"/>
      <c r="K2024" s="563"/>
      <c r="L2024" s="562"/>
      <c r="M2024" s="563"/>
      <c r="N2024" s="562"/>
      <c r="O2024" s="563"/>
      <c r="P2024" s="562" t="s">
        <v>61</v>
      </c>
      <c r="Q2024" s="563"/>
      <c r="R2024" s="562" t="s">
        <v>59</v>
      </c>
      <c r="S2024" s="563"/>
      <c r="T2024" s="562" t="s">
        <v>35</v>
      </c>
      <c r="U2024" s="563"/>
      <c r="V2024" s="562" t="s">
        <v>28</v>
      </c>
      <c r="W2024" s="563"/>
      <c r="X2024" s="40"/>
      <c r="Y2024" s="580">
        <f>980198453.12</f>
        <v>980198453.12</v>
      </c>
      <c r="Z2024" s="581"/>
      <c r="AA2024" s="581"/>
      <c r="AB2024" s="581"/>
      <c r="AC2024" s="581"/>
      <c r="AD2024" s="582"/>
      <c r="AE2024" s="16"/>
      <c r="AF2024" s="16"/>
      <c r="AH2024" s="17"/>
    </row>
    <row r="2025" spans="4:34" ht="15.75" x14ac:dyDescent="0.25">
      <c r="D2025" s="9"/>
      <c r="E2025" s="9"/>
      <c r="F2025" s="9"/>
      <c r="G2025" s="9"/>
      <c r="H2025" s="562"/>
      <c r="I2025" s="563"/>
      <c r="J2025" s="562"/>
      <c r="K2025" s="563"/>
      <c r="L2025" s="562"/>
      <c r="M2025" s="563"/>
      <c r="N2025" s="562"/>
      <c r="O2025" s="563"/>
      <c r="P2025" s="562" t="s">
        <v>61</v>
      </c>
      <c r="Q2025" s="563"/>
      <c r="R2025" s="562" t="s">
        <v>59</v>
      </c>
      <c r="S2025" s="563"/>
      <c r="T2025" s="562" t="s">
        <v>84</v>
      </c>
      <c r="U2025" s="563"/>
      <c r="V2025" s="562" t="s">
        <v>28</v>
      </c>
      <c r="W2025" s="563"/>
      <c r="X2025" s="41"/>
      <c r="Y2025" s="580">
        <v>150596799.44999999</v>
      </c>
      <c r="Z2025" s="581"/>
      <c r="AA2025" s="581"/>
      <c r="AB2025" s="581"/>
      <c r="AC2025" s="581"/>
      <c r="AD2025" s="582"/>
      <c r="AE2025" s="16"/>
      <c r="AF2025" s="16"/>
      <c r="AH2025" s="17"/>
    </row>
    <row r="2026" spans="4:34" ht="15.75" x14ac:dyDescent="0.25">
      <c r="D2026" s="9"/>
      <c r="E2026" s="9"/>
      <c r="F2026" s="9"/>
      <c r="G2026" s="9"/>
      <c r="H2026" s="562"/>
      <c r="I2026" s="563"/>
      <c r="J2026" s="562"/>
      <c r="K2026" s="563"/>
      <c r="L2026" s="562"/>
      <c r="M2026" s="563"/>
      <c r="N2026" s="562"/>
      <c r="O2026" s="563"/>
      <c r="P2026" s="562"/>
      <c r="Q2026" s="563"/>
      <c r="R2026" s="562"/>
      <c r="S2026" s="563"/>
      <c r="T2026" s="562"/>
      <c r="U2026" s="563"/>
      <c r="V2026" s="562"/>
      <c r="W2026" s="563"/>
      <c r="X2026" s="41"/>
      <c r="Y2026" s="580"/>
      <c r="Z2026" s="581"/>
      <c r="AA2026" s="581"/>
      <c r="AB2026" s="581"/>
      <c r="AC2026" s="581"/>
      <c r="AD2026" s="582"/>
      <c r="AE2026" s="16" t="s">
        <v>44</v>
      </c>
      <c r="AF2026" s="16"/>
      <c r="AH2026" s="17"/>
    </row>
    <row r="2027" spans="4:34" ht="15.75" x14ac:dyDescent="0.25">
      <c r="D2027" s="9"/>
      <c r="E2027" s="9"/>
      <c r="F2027" s="9"/>
      <c r="G2027" s="9"/>
      <c r="H2027" s="562"/>
      <c r="I2027" s="563"/>
      <c r="J2027" s="562"/>
      <c r="K2027" s="563"/>
      <c r="L2027" s="562"/>
      <c r="M2027" s="563"/>
      <c r="N2027" s="562"/>
      <c r="O2027" s="563"/>
      <c r="P2027" s="529"/>
      <c r="Q2027" s="530"/>
      <c r="R2027" s="562"/>
      <c r="S2027" s="563"/>
      <c r="T2027" s="529"/>
      <c r="U2027" s="530"/>
      <c r="V2027" s="529"/>
      <c r="W2027" s="530"/>
      <c r="X2027" s="30"/>
      <c r="Y2027" s="826"/>
      <c r="Z2027" s="827"/>
      <c r="AA2027" s="827"/>
      <c r="AB2027" s="827"/>
      <c r="AC2027" s="827"/>
      <c r="AD2027" s="828"/>
      <c r="AE2027" s="16"/>
      <c r="AF2027" s="16"/>
      <c r="AH2027" s="17"/>
    </row>
    <row r="2028" spans="4:34" ht="15.75" x14ac:dyDescent="0.25">
      <c r="D2028" s="9"/>
      <c r="E2028" s="9"/>
      <c r="F2028" s="9"/>
      <c r="G2028" s="9"/>
      <c r="H2028" s="562"/>
      <c r="I2028" s="563"/>
      <c r="J2028" s="562"/>
      <c r="K2028" s="563"/>
      <c r="L2028" s="562"/>
      <c r="M2028" s="563"/>
      <c r="N2028" s="562"/>
      <c r="O2028" s="563"/>
      <c r="P2028" s="529"/>
      <c r="Q2028" s="530"/>
      <c r="R2028" s="562"/>
      <c r="S2028" s="563"/>
      <c r="T2028" s="529"/>
      <c r="U2028" s="530"/>
      <c r="V2028" s="529"/>
      <c r="W2028" s="530"/>
      <c r="X2028" s="30"/>
      <c r="Y2028" s="826"/>
      <c r="Z2028" s="827"/>
      <c r="AA2028" s="827"/>
      <c r="AB2028" s="827"/>
      <c r="AC2028" s="827"/>
      <c r="AD2028" s="828"/>
      <c r="AE2028" s="16"/>
      <c r="AF2028" s="16"/>
      <c r="AH2028" s="17"/>
    </row>
    <row r="2029" spans="4:34" ht="15.75" x14ac:dyDescent="0.25">
      <c r="D2029" s="9"/>
      <c r="E2029" s="9"/>
      <c r="F2029" s="9"/>
      <c r="G2029" s="9"/>
      <c r="H2029" s="562"/>
      <c r="I2029" s="563"/>
      <c r="J2029" s="562"/>
      <c r="K2029" s="563"/>
      <c r="L2029" s="562"/>
      <c r="M2029" s="563"/>
      <c r="N2029" s="562"/>
      <c r="O2029" s="563"/>
      <c r="P2029" s="529"/>
      <c r="Q2029" s="530"/>
      <c r="R2029" s="562"/>
      <c r="S2029" s="563"/>
      <c r="T2029" s="529"/>
      <c r="U2029" s="530"/>
      <c r="V2029" s="529"/>
      <c r="W2029" s="530"/>
      <c r="X2029" s="30"/>
      <c r="Y2029" s="826"/>
      <c r="Z2029" s="827"/>
      <c r="AA2029" s="827"/>
      <c r="AB2029" s="827"/>
      <c r="AC2029" s="827"/>
      <c r="AD2029" s="828"/>
      <c r="AE2029" s="16"/>
      <c r="AF2029" s="16"/>
      <c r="AH2029" s="17"/>
    </row>
    <row r="2030" spans="4:34" ht="15.75" x14ac:dyDescent="0.25">
      <c r="D2030" s="9"/>
      <c r="E2030" s="9"/>
      <c r="F2030" s="9"/>
      <c r="G2030" s="9"/>
      <c r="H2030" s="529"/>
      <c r="I2030" s="530"/>
      <c r="J2030" s="529"/>
      <c r="K2030" s="530"/>
      <c r="L2030" s="529"/>
      <c r="M2030" s="530"/>
      <c r="N2030" s="529"/>
      <c r="O2030" s="530"/>
      <c r="P2030" s="529"/>
      <c r="Q2030" s="530"/>
      <c r="R2030" s="529"/>
      <c r="S2030" s="530"/>
      <c r="T2030" s="529"/>
      <c r="U2030" s="530"/>
      <c r="V2030" s="529"/>
      <c r="W2030" s="530"/>
      <c r="X2030" s="30"/>
      <c r="Y2030" s="30"/>
      <c r="Z2030" s="33"/>
      <c r="AA2030" s="33"/>
      <c r="AB2030" s="33"/>
      <c r="AC2030" s="33"/>
      <c r="AD2030" s="34"/>
      <c r="AE2030" s="16"/>
      <c r="AF2030" s="16"/>
      <c r="AH2030" s="17"/>
    </row>
    <row r="2031" spans="4:34" ht="15.75" x14ac:dyDescent="0.25">
      <c r="D2031" s="9"/>
      <c r="E2031" s="9"/>
      <c r="F2031" s="9"/>
      <c r="G2031" s="9"/>
      <c r="H2031" s="529"/>
      <c r="I2031" s="530"/>
      <c r="J2031" s="529"/>
      <c r="K2031" s="530"/>
      <c r="L2031" s="529"/>
      <c r="M2031" s="530"/>
      <c r="N2031" s="529"/>
      <c r="O2031" s="530"/>
      <c r="P2031" s="529"/>
      <c r="Q2031" s="530"/>
      <c r="R2031" s="529"/>
      <c r="S2031" s="530"/>
      <c r="T2031" s="529"/>
      <c r="U2031" s="530"/>
      <c r="V2031" s="529"/>
      <c r="W2031" s="530"/>
      <c r="X2031" s="30"/>
      <c r="Y2031" s="30"/>
      <c r="Z2031" s="33"/>
      <c r="AA2031" s="33"/>
      <c r="AB2031" s="33"/>
      <c r="AC2031" s="33"/>
      <c r="AD2031" s="34"/>
      <c r="AE2031" s="16"/>
      <c r="AF2031" s="16"/>
      <c r="AH2031" s="17"/>
    </row>
    <row r="2032" spans="4:34" ht="15.75" x14ac:dyDescent="0.25">
      <c r="D2032" s="9"/>
      <c r="E2032" s="9"/>
      <c r="F2032" s="9"/>
      <c r="G2032" s="9"/>
      <c r="H2032" s="529"/>
      <c r="I2032" s="530"/>
      <c r="J2032" s="529"/>
      <c r="K2032" s="530"/>
      <c r="L2032" s="529"/>
      <c r="M2032" s="530"/>
      <c r="N2032" s="529"/>
      <c r="O2032" s="530"/>
      <c r="P2032" s="529"/>
      <c r="Q2032" s="530"/>
      <c r="R2032" s="529"/>
      <c r="S2032" s="530"/>
      <c r="T2032" s="529"/>
      <c r="U2032" s="530"/>
      <c r="V2032" s="529"/>
      <c r="W2032" s="530"/>
      <c r="X2032" s="30"/>
      <c r="Y2032" s="30"/>
      <c r="Z2032" s="33"/>
      <c r="AA2032" s="33"/>
      <c r="AB2032" s="33"/>
      <c r="AC2032" s="33"/>
      <c r="AD2032" s="34"/>
      <c r="AE2032" s="16"/>
      <c r="AF2032" s="16"/>
      <c r="AH2032" s="17"/>
    </row>
    <row r="2033" spans="4:34" ht="16.5" thickBot="1" x14ac:dyDescent="0.3">
      <c r="D2033" s="9"/>
      <c r="E2033" s="9"/>
      <c r="F2033" s="9"/>
      <c r="G2033" s="9"/>
      <c r="H2033" s="534"/>
      <c r="I2033" s="535"/>
      <c r="J2033" s="534"/>
      <c r="K2033" s="535"/>
      <c r="L2033" s="534"/>
      <c r="M2033" s="535"/>
      <c r="N2033" s="534"/>
      <c r="O2033" s="535"/>
      <c r="P2033" s="534"/>
      <c r="Q2033" s="535"/>
      <c r="R2033" s="536"/>
      <c r="S2033" s="537"/>
      <c r="T2033" s="538" t="s">
        <v>29</v>
      </c>
      <c r="U2033" s="539"/>
      <c r="V2033" s="539"/>
      <c r="W2033" s="540"/>
      <c r="X2033" s="541">
        <f>SUM(Y2024:AD2032)</f>
        <v>1130795252.5699999</v>
      </c>
      <c r="Y2033" s="542"/>
      <c r="Z2033" s="542"/>
      <c r="AA2033" s="542"/>
      <c r="AB2033" s="542"/>
      <c r="AC2033" s="542"/>
      <c r="AD2033" s="543"/>
      <c r="AE2033" s="9"/>
      <c r="AF2033" s="36"/>
      <c r="AH2033" s="17"/>
    </row>
    <row r="2034" spans="4:34" ht="15.75" thickBot="1" x14ac:dyDescent="0.3">
      <c r="D2034" s="9"/>
      <c r="E2034" s="9"/>
      <c r="F2034" s="9"/>
      <c r="G2034" s="544" t="s">
        <v>30</v>
      </c>
      <c r="H2034" s="545"/>
      <c r="I2034" s="545"/>
      <c r="J2034" s="545"/>
      <c r="K2034" s="545"/>
      <c r="L2034" s="545"/>
      <c r="M2034" s="545"/>
      <c r="N2034" s="545"/>
      <c r="O2034" s="545"/>
      <c r="P2034" s="545"/>
      <c r="Q2034" s="545"/>
      <c r="R2034" s="546"/>
      <c r="S2034" s="22"/>
      <c r="T2034" s="544" t="s">
        <v>31</v>
      </c>
      <c r="U2034" s="545"/>
      <c r="V2034" s="545"/>
      <c r="W2034" s="545"/>
      <c r="X2034" s="545"/>
      <c r="Y2034" s="545"/>
      <c r="Z2034" s="545"/>
      <c r="AA2034" s="545"/>
      <c r="AB2034" s="545"/>
      <c r="AC2034" s="545"/>
      <c r="AD2034" s="545"/>
      <c r="AE2034" s="546"/>
      <c r="AF2034" s="16"/>
      <c r="AH2034" s="17"/>
    </row>
    <row r="2035" spans="4:34" x14ac:dyDescent="0.25">
      <c r="D2035" s="195"/>
      <c r="E2035" s="195"/>
      <c r="F2035" s="195"/>
      <c r="G2035" s="547"/>
      <c r="H2035" s="548"/>
      <c r="I2035" s="548"/>
      <c r="J2035" s="548"/>
      <c r="K2035" s="548"/>
      <c r="L2035" s="548"/>
      <c r="M2035" s="548"/>
      <c r="N2035" s="548"/>
      <c r="O2035" s="548"/>
      <c r="P2035" s="548"/>
      <c r="Q2035" s="548"/>
      <c r="R2035" s="549"/>
      <c r="S2035" s="175"/>
      <c r="T2035" s="547"/>
      <c r="U2035" s="548"/>
      <c r="V2035" s="548"/>
      <c r="W2035" s="548"/>
      <c r="X2035" s="548"/>
      <c r="Y2035" s="548"/>
      <c r="Z2035" s="548"/>
      <c r="AA2035" s="548"/>
      <c r="AB2035" s="548"/>
      <c r="AC2035" s="548"/>
      <c r="AD2035" s="548"/>
      <c r="AE2035" s="549"/>
      <c r="AF2035" s="15"/>
      <c r="AH2035" s="17"/>
    </row>
    <row r="2036" spans="4:34" x14ac:dyDescent="0.25">
      <c r="D2036" s="195"/>
      <c r="E2036" s="195"/>
      <c r="F2036" s="195"/>
      <c r="G2036" s="550"/>
      <c r="H2036" s="551"/>
      <c r="I2036" s="551"/>
      <c r="J2036" s="551"/>
      <c r="K2036" s="551"/>
      <c r="L2036" s="551"/>
      <c r="M2036" s="551"/>
      <c r="N2036" s="551"/>
      <c r="O2036" s="551"/>
      <c r="P2036" s="551"/>
      <c r="Q2036" s="551"/>
      <c r="R2036" s="552"/>
      <c r="S2036" s="175"/>
      <c r="T2036" s="550"/>
      <c r="U2036" s="551"/>
      <c r="V2036" s="551"/>
      <c r="W2036" s="551"/>
      <c r="X2036" s="551"/>
      <c r="Y2036" s="551"/>
      <c r="Z2036" s="551"/>
      <c r="AA2036" s="551"/>
      <c r="AB2036" s="551"/>
      <c r="AC2036" s="551"/>
      <c r="AD2036" s="551"/>
      <c r="AE2036" s="552"/>
      <c r="AF2036" s="15"/>
      <c r="AH2036" s="17"/>
    </row>
    <row r="2037" spans="4:34" x14ac:dyDescent="0.25">
      <c r="D2037" s="195"/>
      <c r="E2037" s="195"/>
      <c r="F2037" s="195"/>
      <c r="G2037" s="550"/>
      <c r="H2037" s="551"/>
      <c r="I2037" s="551"/>
      <c r="J2037" s="551"/>
      <c r="K2037" s="551"/>
      <c r="L2037" s="551"/>
      <c r="M2037" s="551"/>
      <c r="N2037" s="551"/>
      <c r="O2037" s="551"/>
      <c r="P2037" s="551"/>
      <c r="Q2037" s="551"/>
      <c r="R2037" s="552"/>
      <c r="S2037" s="175"/>
      <c r="T2037" s="550"/>
      <c r="U2037" s="551"/>
      <c r="V2037" s="551"/>
      <c r="W2037" s="551"/>
      <c r="X2037" s="551"/>
      <c r="Y2037" s="551"/>
      <c r="Z2037" s="551"/>
      <c r="AA2037" s="551"/>
      <c r="AB2037" s="551"/>
      <c r="AC2037" s="551"/>
      <c r="AD2037" s="551"/>
      <c r="AE2037" s="552"/>
      <c r="AF2037" s="15"/>
      <c r="AH2037" s="17"/>
    </row>
    <row r="2038" spans="4:34" ht="15.75" thickBot="1" x14ac:dyDescent="0.3">
      <c r="D2038" s="195"/>
      <c r="E2038" s="195"/>
      <c r="F2038" s="195"/>
      <c r="G2038" s="553"/>
      <c r="H2038" s="554"/>
      <c r="I2038" s="554"/>
      <c r="J2038" s="554"/>
      <c r="K2038" s="554"/>
      <c r="L2038" s="554"/>
      <c r="M2038" s="554"/>
      <c r="N2038" s="554"/>
      <c r="O2038" s="554"/>
      <c r="P2038" s="554"/>
      <c r="Q2038" s="554"/>
      <c r="R2038" s="555"/>
      <c r="S2038" s="175"/>
      <c r="T2038" s="553"/>
      <c r="U2038" s="554"/>
      <c r="V2038" s="554"/>
      <c r="W2038" s="554"/>
      <c r="X2038" s="554"/>
      <c r="Y2038" s="554"/>
      <c r="Z2038" s="554"/>
      <c r="AA2038" s="554"/>
      <c r="AB2038" s="554"/>
      <c r="AC2038" s="554"/>
      <c r="AD2038" s="554"/>
      <c r="AE2038" s="555"/>
      <c r="AF2038" s="15"/>
      <c r="AH2038" s="17"/>
    </row>
    <row r="2039" spans="4:34" ht="15.75" thickBot="1" x14ac:dyDescent="0.3">
      <c r="D2039" s="195"/>
      <c r="E2039" s="195"/>
      <c r="F2039" s="195"/>
      <c r="G2039" s="517" t="s">
        <v>32</v>
      </c>
      <c r="H2039" s="518"/>
      <c r="I2039" s="518"/>
      <c r="J2039" s="643">
        <v>44187</v>
      </c>
      <c r="K2039" s="643"/>
      <c r="L2039" s="643"/>
      <c r="M2039" s="643"/>
      <c r="N2039" s="643"/>
      <c r="O2039" s="643"/>
      <c r="P2039" s="643"/>
      <c r="Q2039" s="643"/>
      <c r="R2039" s="644"/>
      <c r="S2039" s="175"/>
      <c r="T2039" s="517" t="s">
        <v>32</v>
      </c>
      <c r="U2039" s="518"/>
      <c r="V2039" s="518"/>
      <c r="W2039" s="521"/>
      <c r="X2039" s="521"/>
      <c r="Y2039" s="521"/>
      <c r="Z2039" s="521"/>
      <c r="AA2039" s="521"/>
      <c r="AB2039" s="521"/>
      <c r="AC2039" s="521"/>
      <c r="AD2039" s="521"/>
      <c r="AE2039" s="522"/>
      <c r="AF2039" s="15"/>
      <c r="AH2039" s="17"/>
    </row>
    <row r="2040" spans="4:34" ht="15.75" thickBot="1" x14ac:dyDescent="0.3">
      <c r="D2040" s="195"/>
      <c r="E2040" s="195"/>
      <c r="F2040" s="195"/>
      <c r="G2040" s="523" t="s">
        <v>33</v>
      </c>
      <c r="H2040" s="524"/>
      <c r="I2040" s="524"/>
      <c r="J2040" s="524"/>
      <c r="K2040" s="524"/>
      <c r="L2040" s="524"/>
      <c r="M2040" s="524"/>
      <c r="N2040" s="524"/>
      <c r="O2040" s="524"/>
      <c r="P2040" s="524"/>
      <c r="Q2040" s="524"/>
      <c r="R2040" s="525"/>
      <c r="T2040" s="523" t="s">
        <v>34</v>
      </c>
      <c r="U2040" s="524"/>
      <c r="V2040" s="524"/>
      <c r="W2040" s="524"/>
      <c r="X2040" s="524"/>
      <c r="Y2040" s="524"/>
      <c r="Z2040" s="524"/>
      <c r="AA2040" s="524"/>
      <c r="AB2040" s="524"/>
      <c r="AC2040" s="524"/>
      <c r="AD2040" s="524"/>
      <c r="AE2040" s="525"/>
      <c r="AF2040" s="15"/>
      <c r="AH2040" s="17"/>
    </row>
    <row r="2041" spans="4:34" x14ac:dyDescent="0.25">
      <c r="D2041" s="195"/>
      <c r="E2041" s="195"/>
      <c r="F2041" s="195"/>
      <c r="G2041" s="526"/>
      <c r="H2041" s="527"/>
      <c r="I2041" s="527"/>
      <c r="J2041" s="527"/>
      <c r="K2041" s="527"/>
      <c r="L2041" s="527"/>
      <c r="M2041" s="527"/>
      <c r="N2041" s="527"/>
      <c r="O2041" s="527"/>
      <c r="P2041" s="527"/>
      <c r="Q2041" s="527"/>
      <c r="R2041" s="528"/>
      <c r="T2041" s="526"/>
      <c r="U2041" s="527"/>
      <c r="V2041" s="527"/>
      <c r="W2041" s="527"/>
      <c r="X2041" s="527"/>
      <c r="Y2041" s="527"/>
      <c r="Z2041" s="527"/>
      <c r="AA2041" s="527"/>
      <c r="AB2041" s="527"/>
      <c r="AC2041" s="527"/>
      <c r="AD2041" s="527"/>
      <c r="AE2041" s="528"/>
      <c r="AF2041" s="15"/>
      <c r="AH2041" s="17"/>
    </row>
    <row r="2042" spans="4:34" x14ac:dyDescent="0.25">
      <c r="D2042" s="195"/>
      <c r="E2042" s="195"/>
      <c r="F2042" s="195"/>
      <c r="G2042" s="556"/>
      <c r="H2042" s="557"/>
      <c r="I2042" s="557"/>
      <c r="J2042" s="557"/>
      <c r="K2042" s="557"/>
      <c r="L2042" s="557"/>
      <c r="M2042" s="557"/>
      <c r="N2042" s="557"/>
      <c r="O2042" s="557"/>
      <c r="P2042" s="557"/>
      <c r="Q2042" s="557"/>
      <c r="R2042" s="558"/>
      <c r="T2042" s="556"/>
      <c r="U2042" s="557"/>
      <c r="V2042" s="557"/>
      <c r="W2042" s="557"/>
      <c r="X2042" s="557"/>
      <c r="Y2042" s="557"/>
      <c r="Z2042" s="557"/>
      <c r="AA2042" s="557"/>
      <c r="AB2042" s="557"/>
      <c r="AC2042" s="557"/>
      <c r="AD2042" s="557"/>
      <c r="AE2042" s="558"/>
      <c r="AF2042" s="195"/>
      <c r="AH2042" s="17"/>
    </row>
    <row r="2043" spans="4:34" x14ac:dyDescent="0.25">
      <c r="D2043" s="195"/>
      <c r="E2043" s="195"/>
      <c r="F2043" s="195"/>
      <c r="G2043" s="556"/>
      <c r="H2043" s="557"/>
      <c r="I2043" s="557"/>
      <c r="J2043" s="557"/>
      <c r="K2043" s="557"/>
      <c r="L2043" s="557"/>
      <c r="M2043" s="557"/>
      <c r="N2043" s="557"/>
      <c r="O2043" s="557"/>
      <c r="P2043" s="557"/>
      <c r="Q2043" s="557"/>
      <c r="R2043" s="558"/>
      <c r="T2043" s="556"/>
      <c r="U2043" s="557"/>
      <c r="V2043" s="557"/>
      <c r="W2043" s="557"/>
      <c r="X2043" s="557"/>
      <c r="Y2043" s="557"/>
      <c r="Z2043" s="557"/>
      <c r="AA2043" s="557"/>
      <c r="AB2043" s="557"/>
      <c r="AC2043" s="557"/>
      <c r="AD2043" s="557"/>
      <c r="AE2043" s="558"/>
      <c r="AF2043" s="195"/>
      <c r="AH2043" s="17"/>
    </row>
    <row r="2044" spans="4:34" ht="15.75" thickBot="1" x14ac:dyDescent="0.3">
      <c r="D2044" s="195"/>
      <c r="E2044" s="195"/>
      <c r="F2044" s="195"/>
      <c r="G2044" s="559"/>
      <c r="H2044" s="560"/>
      <c r="I2044" s="560"/>
      <c r="J2044" s="560"/>
      <c r="K2044" s="560"/>
      <c r="L2044" s="560"/>
      <c r="M2044" s="560"/>
      <c r="N2044" s="560"/>
      <c r="O2044" s="560"/>
      <c r="P2044" s="560"/>
      <c r="Q2044" s="560"/>
      <c r="R2044" s="561"/>
      <c r="T2044" s="559"/>
      <c r="U2044" s="560"/>
      <c r="V2044" s="560"/>
      <c r="W2044" s="560"/>
      <c r="X2044" s="560"/>
      <c r="Y2044" s="560"/>
      <c r="Z2044" s="560"/>
      <c r="AA2044" s="560"/>
      <c r="AB2044" s="560"/>
      <c r="AC2044" s="560"/>
      <c r="AD2044" s="560"/>
      <c r="AE2044" s="561"/>
      <c r="AF2044" s="195"/>
      <c r="AH2044" s="17"/>
    </row>
    <row r="2045" spans="4:34" ht="15.75" thickBot="1" x14ac:dyDescent="0.3">
      <c r="D2045" s="195"/>
      <c r="E2045" s="195"/>
      <c r="F2045" s="175"/>
      <c r="G2045" s="517" t="s">
        <v>32</v>
      </c>
      <c r="H2045" s="518"/>
      <c r="I2045" s="518"/>
      <c r="J2045" s="521"/>
      <c r="K2045" s="521"/>
      <c r="L2045" s="521"/>
      <c r="M2045" s="521"/>
      <c r="N2045" s="521"/>
      <c r="O2045" s="521"/>
      <c r="P2045" s="521"/>
      <c r="Q2045" s="521"/>
      <c r="R2045" s="522"/>
      <c r="T2045" s="517" t="s">
        <v>32</v>
      </c>
      <c r="U2045" s="518"/>
      <c r="V2045" s="518"/>
      <c r="W2045" s="521"/>
      <c r="X2045" s="521"/>
      <c r="Y2045" s="521"/>
      <c r="Z2045" s="521"/>
      <c r="AA2045" s="521"/>
      <c r="AB2045" s="521"/>
      <c r="AC2045" s="521"/>
      <c r="AD2045" s="521"/>
      <c r="AE2045" s="522"/>
      <c r="AF2045" s="195"/>
      <c r="AH2045" s="17"/>
    </row>
    <row r="2046" spans="4:34" x14ac:dyDescent="0.25">
      <c r="D2046" s="25"/>
      <c r="E2046" s="25"/>
      <c r="F2046" s="25"/>
      <c r="G2046" s="25"/>
      <c r="H2046" s="25"/>
      <c r="I2046" s="25"/>
      <c r="J2046" s="25"/>
      <c r="K2046" s="25"/>
      <c r="L2046" s="25"/>
      <c r="M2046" s="25"/>
      <c r="N2046" s="25"/>
      <c r="O2046" s="25"/>
      <c r="P2046" s="25"/>
      <c r="Q2046" s="25"/>
      <c r="R2046" s="25"/>
      <c r="S2046" s="25"/>
      <c r="T2046" s="25"/>
      <c r="U2046" s="25"/>
      <c r="V2046" s="25"/>
      <c r="W2046" s="25"/>
      <c r="X2046" s="25"/>
      <c r="Y2046" s="25"/>
      <c r="Z2046" s="25"/>
      <c r="AA2046" s="25"/>
      <c r="AB2046" s="25"/>
      <c r="AC2046" s="25"/>
      <c r="AD2046" s="25"/>
      <c r="AE2046" s="25"/>
      <c r="AF2046" s="25"/>
      <c r="AG2046" s="25"/>
      <c r="AH2046" s="17"/>
    </row>
    <row r="2047" spans="4:34" x14ac:dyDescent="0.25">
      <c r="D2047" s="1"/>
      <c r="E2047" s="620" t="s">
        <v>36</v>
      </c>
      <c r="F2047" s="620"/>
      <c r="G2047" s="620"/>
      <c r="H2047" s="620"/>
      <c r="I2047" s="620"/>
      <c r="J2047" s="620"/>
      <c r="K2047" s="620"/>
      <c r="L2047" s="620"/>
      <c r="M2047" s="620"/>
      <c r="N2047" s="620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7"/>
    </row>
    <row r="2048" spans="4:34" x14ac:dyDescent="0.25">
      <c r="D2048" s="176"/>
      <c r="E2048" s="620" t="s">
        <v>0</v>
      </c>
      <c r="F2048" s="620"/>
      <c r="G2048" s="620"/>
      <c r="H2048" s="620"/>
      <c r="I2048" s="620"/>
      <c r="J2048" s="620"/>
      <c r="K2048" s="620"/>
      <c r="L2048" s="620"/>
      <c r="M2048" s="620"/>
      <c r="N2048" s="620"/>
      <c r="O2048" s="10"/>
      <c r="P2048" s="180"/>
      <c r="Q2048" s="180"/>
      <c r="R2048" s="180"/>
      <c r="S2048" s="180"/>
      <c r="T2048" s="180"/>
      <c r="U2048" s="180"/>
      <c r="V2048" s="180"/>
      <c r="W2048" s="9"/>
      <c r="X2048" s="9"/>
      <c r="Y2048" s="195"/>
      <c r="Z2048" s="9"/>
      <c r="AA2048" s="9"/>
      <c r="AB2048" s="9"/>
      <c r="AC2048" s="9"/>
      <c r="AD2048" s="9"/>
      <c r="AE2048" s="9"/>
      <c r="AF2048" s="9"/>
      <c r="AG2048" s="37"/>
      <c r="AH2048" s="17"/>
    </row>
    <row r="2049" spans="4:34" x14ac:dyDescent="0.25">
      <c r="D2049" s="620" t="s">
        <v>1</v>
      </c>
      <c r="E2049" s="620"/>
      <c r="F2049" s="620"/>
      <c r="G2049" s="620"/>
      <c r="H2049" s="620"/>
      <c r="I2049" s="620"/>
      <c r="J2049" s="620"/>
      <c r="K2049" s="620"/>
      <c r="L2049" s="620"/>
      <c r="M2049" s="620"/>
      <c r="N2049" s="620"/>
      <c r="O2049" s="10"/>
      <c r="P2049" s="11"/>
      <c r="Q2049" s="11"/>
      <c r="R2049" s="195"/>
      <c r="S2049" s="175"/>
      <c r="T2049" s="175"/>
      <c r="U2049" s="175"/>
      <c r="V2049" s="583" t="s">
        <v>2</v>
      </c>
      <c r="W2049" s="583"/>
      <c r="X2049" s="583"/>
      <c r="Y2049" s="12" t="s">
        <v>154</v>
      </c>
      <c r="Z2049" s="184" t="s">
        <v>46</v>
      </c>
      <c r="AA2049" s="621" t="s">
        <v>108</v>
      </c>
      <c r="AB2049" s="621"/>
      <c r="AC2049" s="621"/>
      <c r="AD2049" s="184" t="s">
        <v>3</v>
      </c>
      <c r="AE2049" s="622">
        <v>2020</v>
      </c>
      <c r="AF2049" s="622"/>
      <c r="AG2049" s="37"/>
      <c r="AH2049" s="17"/>
    </row>
    <row r="2050" spans="4:34" x14ac:dyDescent="0.25">
      <c r="D2050" s="620" t="s">
        <v>4</v>
      </c>
      <c r="E2050" s="620"/>
      <c r="F2050" s="620"/>
      <c r="G2050" s="620"/>
      <c r="H2050" s="620"/>
      <c r="I2050" s="620"/>
      <c r="J2050" s="620"/>
      <c r="K2050" s="620"/>
      <c r="L2050" s="620"/>
      <c r="M2050" s="620"/>
      <c r="N2050" s="620"/>
      <c r="O2050" s="10"/>
      <c r="P2050" s="180"/>
      <c r="Q2050" s="184"/>
      <c r="R2050" s="184"/>
      <c r="S2050" s="184"/>
      <c r="T2050" s="184"/>
      <c r="U2050" s="184"/>
      <c r="V2050" s="184"/>
      <c r="W2050" s="184"/>
      <c r="X2050" s="184"/>
      <c r="Y2050" s="175"/>
      <c r="Z2050" s="184"/>
      <c r="AA2050" s="9"/>
      <c r="AB2050" s="9"/>
      <c r="AC2050" s="9"/>
      <c r="AD2050" s="9"/>
      <c r="AE2050" s="9"/>
      <c r="AF2050" s="9"/>
      <c r="AG2050" s="37"/>
      <c r="AH2050" s="17"/>
    </row>
    <row r="2051" spans="4:34" ht="15.75" x14ac:dyDescent="0.25">
      <c r="D2051" s="623" t="s">
        <v>5</v>
      </c>
      <c r="E2051" s="623"/>
      <c r="F2051" s="623"/>
      <c r="G2051" s="623"/>
      <c r="H2051" s="623"/>
      <c r="I2051" s="623"/>
      <c r="J2051" s="623"/>
      <c r="K2051" s="623"/>
      <c r="L2051" s="623"/>
      <c r="M2051" s="623"/>
      <c r="N2051" s="623"/>
      <c r="O2051" s="10"/>
      <c r="P2051" s="180"/>
      <c r="Q2051" s="180"/>
      <c r="R2051" s="180"/>
      <c r="S2051" s="180"/>
      <c r="T2051" s="180"/>
      <c r="U2051" s="180"/>
      <c r="V2051" s="180"/>
      <c r="W2051" s="9"/>
      <c r="X2051" s="9"/>
      <c r="Y2051" s="195"/>
      <c r="Z2051" s="9"/>
      <c r="AA2051" s="9"/>
      <c r="AB2051" s="9"/>
      <c r="AC2051" s="9"/>
      <c r="AD2051" s="9"/>
      <c r="AE2051" s="9"/>
      <c r="AF2051" s="9"/>
      <c r="AG2051" s="37"/>
      <c r="AH2051" s="17"/>
    </row>
    <row r="2052" spans="4:34" ht="18" x14ac:dyDescent="0.25">
      <c r="D2052" s="633"/>
      <c r="E2052" s="633"/>
      <c r="F2052" s="633"/>
      <c r="G2052" s="633"/>
      <c r="H2052" s="633"/>
      <c r="I2052" s="633"/>
      <c r="J2052" s="633"/>
      <c r="K2052" s="633"/>
      <c r="L2052" s="633"/>
      <c r="M2052" s="633"/>
      <c r="N2052" s="633"/>
      <c r="O2052" s="624" t="s">
        <v>6</v>
      </c>
      <c r="P2052" s="624"/>
      <c r="Q2052" s="624"/>
      <c r="R2052" s="624"/>
      <c r="S2052" s="624"/>
      <c r="T2052" s="624"/>
      <c r="U2052" s="624"/>
      <c r="V2052" s="624"/>
      <c r="W2052" s="624"/>
      <c r="X2052" s="624"/>
      <c r="Y2052" s="829" t="s">
        <v>260</v>
      </c>
      <c r="Z2052" s="829"/>
      <c r="AA2052" s="829"/>
      <c r="AB2052" s="13"/>
      <c r="AC2052" s="13"/>
      <c r="AD2052" s="13"/>
      <c r="AE2052" s="13"/>
      <c r="AF2052" s="13"/>
      <c r="AG2052" s="37"/>
      <c r="AH2052" s="17"/>
    </row>
    <row r="2053" spans="4:34" x14ac:dyDescent="0.25">
      <c r="D2053" s="612"/>
      <c r="E2053" s="612"/>
      <c r="F2053" s="612"/>
      <c r="G2053" s="612"/>
      <c r="H2053" s="612"/>
      <c r="I2053" s="612"/>
      <c r="J2053" s="612"/>
      <c r="K2053" s="612"/>
      <c r="L2053" s="612"/>
      <c r="M2053" s="612"/>
      <c r="N2053" s="612"/>
      <c r="O2053" s="14"/>
      <c r="P2053" s="14"/>
      <c r="Q2053" s="175"/>
      <c r="R2053" s="175"/>
      <c r="S2053" s="182"/>
      <c r="T2053" s="11"/>
      <c r="U2053" s="11"/>
      <c r="V2053" s="9"/>
      <c r="W2053" s="9"/>
      <c r="X2053" s="9"/>
      <c r="Y2053" s="195"/>
      <c r="Z2053" s="9"/>
      <c r="AA2053" s="9"/>
      <c r="AB2053" s="9"/>
      <c r="AC2053" s="9"/>
      <c r="AD2053" s="9"/>
      <c r="AE2053" s="9"/>
      <c r="AF2053" s="9"/>
      <c r="AG2053" s="37"/>
      <c r="AH2053" s="17"/>
    </row>
    <row r="2054" spans="4:34" ht="15.75" x14ac:dyDescent="0.25">
      <c r="D2054" s="14"/>
      <c r="E2054" s="14"/>
      <c r="F2054" s="14"/>
      <c r="G2054" s="14"/>
      <c r="H2054" s="14"/>
      <c r="I2054" s="14"/>
      <c r="J2054" s="14"/>
      <c r="K2054" s="14"/>
      <c r="L2054" s="14"/>
      <c r="M2054" s="14"/>
      <c r="N2054" s="14"/>
      <c r="O2054" s="14"/>
      <c r="P2054" s="14"/>
      <c r="Q2054" s="14"/>
      <c r="R2054" s="14"/>
      <c r="S2054" s="14"/>
      <c r="T2054" s="23"/>
      <c r="U2054" s="23"/>
      <c r="V2054" s="613" t="s">
        <v>7</v>
      </c>
      <c r="W2054" s="613"/>
      <c r="X2054" s="613"/>
      <c r="Y2054" s="613"/>
      <c r="Z2054" s="613"/>
      <c r="AA2054" s="614">
        <f>+X2078</f>
        <v>1460277.78</v>
      </c>
      <c r="AB2054" s="614"/>
      <c r="AC2054" s="614"/>
      <c r="AD2054" s="614"/>
      <c r="AE2054" s="614"/>
      <c r="AF2054" s="614"/>
      <c r="AG2054" s="37"/>
      <c r="AH2054" s="17"/>
    </row>
    <row r="2055" spans="4:34" x14ac:dyDescent="0.25">
      <c r="D2055" s="615" t="s">
        <v>8</v>
      </c>
      <c r="E2055" s="615"/>
      <c r="F2055" s="615"/>
      <c r="G2055" s="615"/>
      <c r="H2055" s="615"/>
      <c r="I2055" s="616" t="s">
        <v>9</v>
      </c>
      <c r="J2055" s="616"/>
      <c r="K2055" s="616"/>
      <c r="L2055" s="616"/>
      <c r="M2055" s="616"/>
      <c r="N2055" s="616"/>
      <c r="O2055" s="616"/>
      <c r="P2055" s="616"/>
      <c r="Q2055" s="616"/>
      <c r="R2055" s="184"/>
      <c r="S2055" s="184"/>
      <c r="T2055" s="184"/>
      <c r="U2055" s="184"/>
      <c r="V2055" s="9"/>
      <c r="W2055" s="9"/>
      <c r="X2055" s="9"/>
      <c r="Y2055" s="195"/>
      <c r="Z2055" s="195"/>
      <c r="AA2055" s="195"/>
      <c r="AB2055" s="9"/>
      <c r="AC2055" s="9"/>
      <c r="AD2055" s="9"/>
      <c r="AE2055" s="9"/>
      <c r="AF2055" s="9"/>
      <c r="AG2055" s="37"/>
      <c r="AH2055" s="17"/>
    </row>
    <row r="2056" spans="4:34" ht="20.25" x14ac:dyDescent="0.3">
      <c r="D2056" s="617" t="s">
        <v>10</v>
      </c>
      <c r="E2056" s="617"/>
      <c r="F2056" s="617"/>
      <c r="G2056" s="617"/>
      <c r="H2056" s="617"/>
      <c r="I2056" s="617"/>
      <c r="J2056" s="617"/>
      <c r="K2056" s="834" t="s">
        <v>73</v>
      </c>
      <c r="L2056" s="834"/>
      <c r="M2056" s="834"/>
      <c r="N2056" s="834"/>
      <c r="O2056" s="834"/>
      <c r="P2056" s="834"/>
      <c r="Q2056" s="834"/>
      <c r="R2056" s="834"/>
      <c r="S2056" s="834"/>
      <c r="T2056" s="834"/>
      <c r="U2056" s="834"/>
      <c r="V2056" s="834"/>
      <c r="W2056" s="834"/>
      <c r="X2056" s="834"/>
      <c r="Y2056" s="551" t="s">
        <v>11</v>
      </c>
      <c r="Z2056" s="551"/>
      <c r="AA2056" s="551"/>
      <c r="AB2056" s="551"/>
      <c r="AC2056" s="619"/>
      <c r="AD2056" s="619"/>
      <c r="AE2056" s="619"/>
      <c r="AF2056" s="619"/>
      <c r="AG2056" s="175"/>
      <c r="AH2056" s="17"/>
    </row>
    <row r="2057" spans="4:34" x14ac:dyDescent="0.25">
      <c r="D2057" s="617" t="s">
        <v>12</v>
      </c>
      <c r="E2057" s="617"/>
      <c r="F2057" s="617"/>
      <c r="G2057" s="617"/>
      <c r="H2057" s="617"/>
      <c r="I2057" s="551"/>
      <c r="J2057" s="551"/>
      <c r="K2057" s="551"/>
      <c r="L2057" s="551"/>
      <c r="M2057" s="551"/>
      <c r="N2057" s="551"/>
      <c r="O2057" s="551"/>
      <c r="P2057" s="551"/>
      <c r="Q2057" s="551"/>
      <c r="R2057" s="551"/>
      <c r="S2057" s="551"/>
      <c r="T2057" s="551"/>
      <c r="U2057" s="551"/>
      <c r="V2057" s="551"/>
      <c r="W2057" s="551"/>
      <c r="X2057" s="175"/>
      <c r="Y2057" s="551" t="s">
        <v>11</v>
      </c>
      <c r="Z2057" s="551"/>
      <c r="AA2057" s="551"/>
      <c r="AB2057" s="551"/>
      <c r="AC2057" s="619"/>
      <c r="AD2057" s="619"/>
      <c r="AE2057" s="619"/>
      <c r="AF2057" s="619"/>
      <c r="AG2057" s="175"/>
      <c r="AH2057" s="17"/>
    </row>
    <row r="2058" spans="4:34" x14ac:dyDescent="0.25">
      <c r="D2058" s="583" t="s">
        <v>13</v>
      </c>
      <c r="E2058" s="583"/>
      <c r="F2058" s="583"/>
      <c r="G2058" s="583"/>
      <c r="H2058" s="583"/>
      <c r="I2058" s="832" t="s">
        <v>273</v>
      </c>
      <c r="J2058" s="832"/>
      <c r="K2058" s="832"/>
      <c r="L2058" s="832"/>
      <c r="M2058" s="832"/>
      <c r="N2058" s="832"/>
      <c r="O2058" s="832"/>
      <c r="P2058" s="832"/>
      <c r="Q2058" s="832"/>
      <c r="R2058" s="832"/>
      <c r="S2058" s="832"/>
      <c r="T2058" s="832"/>
      <c r="U2058" s="832"/>
      <c r="V2058" s="832"/>
      <c r="W2058" s="832"/>
      <c r="X2058" s="832"/>
      <c r="Y2058" s="832"/>
      <c r="Z2058" s="832"/>
      <c r="AA2058" s="832"/>
      <c r="AB2058" s="832"/>
      <c r="AC2058" s="832"/>
      <c r="AD2058" s="832"/>
      <c r="AE2058" s="832"/>
      <c r="AF2058" s="832"/>
      <c r="AG2058" s="175"/>
      <c r="AH2058" s="17"/>
    </row>
    <row r="2059" spans="4:34" ht="15" customHeight="1" x14ac:dyDescent="0.25">
      <c r="D2059" s="551" t="s">
        <v>14</v>
      </c>
      <c r="E2059" s="551"/>
      <c r="F2059" s="551"/>
      <c r="G2059" s="551"/>
      <c r="H2059" s="551"/>
      <c r="I2059" s="833" t="s">
        <v>272</v>
      </c>
      <c r="J2059" s="833"/>
      <c r="K2059" s="833"/>
      <c r="L2059" s="833"/>
      <c r="M2059" s="833"/>
      <c r="N2059" s="833"/>
      <c r="O2059" s="833"/>
      <c r="P2059" s="833"/>
      <c r="Q2059" s="833"/>
      <c r="R2059" s="833"/>
      <c r="S2059" s="833"/>
      <c r="T2059" s="833"/>
      <c r="U2059" s="833"/>
      <c r="V2059" s="833"/>
      <c r="W2059" s="833"/>
      <c r="X2059" s="833"/>
      <c r="Y2059" s="833"/>
      <c r="Z2059" s="833"/>
      <c r="AA2059" s="833"/>
      <c r="AB2059" s="833"/>
      <c r="AC2059" s="833"/>
      <c r="AD2059" s="833"/>
      <c r="AE2059" s="833"/>
      <c r="AF2059" s="833"/>
      <c r="AG2059" s="175"/>
      <c r="AH2059" s="17"/>
    </row>
    <row r="2060" spans="4:34" ht="29.25" customHeight="1" x14ac:dyDescent="0.25">
      <c r="D2060" s="181"/>
      <c r="E2060" s="175"/>
      <c r="F2060" s="175"/>
      <c r="G2060" s="175"/>
      <c r="H2060" s="175"/>
      <c r="I2060" s="833"/>
      <c r="J2060" s="833"/>
      <c r="K2060" s="833"/>
      <c r="L2060" s="833"/>
      <c r="M2060" s="833"/>
      <c r="N2060" s="833"/>
      <c r="O2060" s="833"/>
      <c r="P2060" s="833"/>
      <c r="Q2060" s="833"/>
      <c r="R2060" s="833"/>
      <c r="S2060" s="833"/>
      <c r="T2060" s="833"/>
      <c r="U2060" s="833"/>
      <c r="V2060" s="833"/>
      <c r="W2060" s="833"/>
      <c r="X2060" s="833"/>
      <c r="Y2060" s="833"/>
      <c r="Z2060" s="833"/>
      <c r="AA2060" s="833"/>
      <c r="AB2060" s="833"/>
      <c r="AC2060" s="833"/>
      <c r="AD2060" s="833"/>
      <c r="AE2060" s="833"/>
      <c r="AF2060" s="833"/>
      <c r="AG2060" s="175"/>
      <c r="AH2060" s="17"/>
    </row>
    <row r="2061" spans="4:34" ht="15.75" x14ac:dyDescent="0.25">
      <c r="D2061" s="180"/>
      <c r="E2061" s="180"/>
      <c r="F2061" s="180"/>
      <c r="G2061" s="180"/>
      <c r="H2061" s="180"/>
      <c r="I2061" s="180"/>
      <c r="J2061" s="180"/>
      <c r="K2061" s="180"/>
      <c r="L2061" s="574"/>
      <c r="M2061" s="574"/>
      <c r="N2061" s="574"/>
      <c r="O2061" s="574"/>
      <c r="P2061" s="574"/>
      <c r="Q2061" s="574"/>
      <c r="R2061" s="574"/>
      <c r="S2061" s="574"/>
      <c r="T2061" s="574"/>
      <c r="U2061" s="574"/>
      <c r="V2061" s="574"/>
      <c r="W2061" s="574"/>
      <c r="X2061" s="574"/>
      <c r="Y2061" s="574"/>
      <c r="Z2061" s="183"/>
      <c r="AA2061" s="575"/>
      <c r="AB2061" s="575"/>
      <c r="AC2061" s="575"/>
      <c r="AD2061" s="575"/>
      <c r="AE2061" s="575"/>
      <c r="AF2061" s="575"/>
      <c r="AG2061" s="38"/>
      <c r="AH2061" s="17"/>
    </row>
    <row r="2062" spans="4:34" ht="15.75" x14ac:dyDescent="0.25">
      <c r="D2062" s="586" t="s">
        <v>15</v>
      </c>
      <c r="E2062" s="586"/>
      <c r="F2062" s="586"/>
      <c r="G2062" s="586"/>
      <c r="H2062" s="586"/>
      <c r="I2062" s="586"/>
      <c r="J2062" s="586"/>
      <c r="K2062" s="586"/>
      <c r="L2062" s="586"/>
      <c r="M2062" s="586"/>
      <c r="N2062" s="586"/>
      <c r="O2062" s="586"/>
      <c r="P2062" s="586"/>
      <c r="Q2062" s="586"/>
      <c r="R2062" s="586"/>
      <c r="S2062" s="586"/>
      <c r="T2062" s="586"/>
      <c r="U2062" s="586"/>
      <c r="V2062" s="586"/>
      <c r="W2062" s="586"/>
      <c r="X2062" s="586"/>
      <c r="Y2062" s="586"/>
      <c r="Z2062" s="586"/>
      <c r="AA2062" s="586"/>
      <c r="AB2062" s="586"/>
      <c r="AC2062" s="586"/>
      <c r="AD2062" s="586"/>
      <c r="AE2062" s="586"/>
      <c r="AF2062" s="586"/>
      <c r="AG2062" s="175"/>
      <c r="AH2062" s="17"/>
    </row>
    <row r="2063" spans="4:34" x14ac:dyDescent="0.25">
      <c r="D2063" s="9"/>
      <c r="E2063" s="587" t="s">
        <v>50</v>
      </c>
      <c r="F2063" s="587"/>
      <c r="G2063" s="587"/>
      <c r="H2063" s="588" t="s">
        <v>51</v>
      </c>
      <c r="I2063" s="588"/>
      <c r="J2063" s="588"/>
      <c r="K2063" s="587" t="s">
        <v>52</v>
      </c>
      <c r="L2063" s="587"/>
      <c r="M2063" s="587"/>
      <c r="N2063" s="587" t="s">
        <v>53</v>
      </c>
      <c r="O2063" s="587"/>
      <c r="P2063" s="587"/>
      <c r="Q2063" s="589" t="s">
        <v>54</v>
      </c>
      <c r="R2063" s="589"/>
      <c r="S2063" s="589"/>
      <c r="T2063" s="589"/>
      <c r="U2063" s="184"/>
      <c r="V2063" s="590" t="s">
        <v>16</v>
      </c>
      <c r="W2063" s="590"/>
      <c r="X2063" s="590"/>
      <c r="Y2063" s="175"/>
      <c r="Z2063" s="175"/>
      <c r="AA2063" s="591" t="s">
        <v>17</v>
      </c>
      <c r="AB2063" s="591"/>
      <c r="AC2063" s="591"/>
      <c r="AD2063" s="591"/>
      <c r="AE2063" s="591"/>
      <c r="AF2063" s="591"/>
      <c r="AG2063" s="175"/>
      <c r="AH2063" s="17"/>
    </row>
    <row r="2064" spans="4:34" ht="15.75" x14ac:dyDescent="0.25">
      <c r="D2064" s="195"/>
      <c r="E2064" s="580"/>
      <c r="F2064" s="581"/>
      <c r="G2064" s="582"/>
      <c r="H2064" s="592"/>
      <c r="I2064" s="593"/>
      <c r="J2064" s="594"/>
      <c r="K2064" s="592"/>
      <c r="L2064" s="593"/>
      <c r="M2064" s="594"/>
      <c r="N2064" s="592"/>
      <c r="O2064" s="593"/>
      <c r="P2064" s="594"/>
      <c r="Q2064" s="592"/>
      <c r="R2064" s="593"/>
      <c r="S2064" s="593"/>
      <c r="T2064" s="594"/>
      <c r="U2064" s="100"/>
      <c r="V2064" s="595">
        <f>X2073*75%</f>
        <v>0</v>
      </c>
      <c r="W2064" s="596"/>
      <c r="X2064" s="597"/>
      <c r="Y2064" s="190"/>
      <c r="Z2064" s="15"/>
      <c r="AA2064" s="592"/>
      <c r="AB2064" s="593"/>
      <c r="AC2064" s="593"/>
      <c r="AD2064" s="593"/>
      <c r="AE2064" s="593"/>
      <c r="AF2064" s="594"/>
      <c r="AG2064" s="175"/>
      <c r="AH2064" s="17"/>
    </row>
    <row r="2065" spans="4:34" ht="15.75" x14ac:dyDescent="0.25">
      <c r="D2065" s="182"/>
      <c r="E2065" s="182"/>
      <c r="F2065" s="182"/>
      <c r="G2065" s="182"/>
      <c r="H2065" s="182"/>
      <c r="I2065" s="182"/>
      <c r="J2065" s="182"/>
      <c r="K2065" s="182"/>
      <c r="L2065" s="182"/>
      <c r="M2065" s="182"/>
      <c r="N2065" s="182"/>
      <c r="O2065" s="182"/>
      <c r="P2065" s="182"/>
      <c r="Q2065" s="182"/>
      <c r="R2065" s="182"/>
      <c r="S2065" s="182"/>
      <c r="T2065" s="182"/>
      <c r="U2065" s="598" t="s">
        <v>18</v>
      </c>
      <c r="V2065" s="598"/>
      <c r="W2065" s="598"/>
      <c r="X2065" s="598"/>
      <c r="Y2065" s="598"/>
      <c r="Z2065" s="599"/>
      <c r="AA2065" s="600">
        <f>+X2078-AA2064</f>
        <v>1460277.78</v>
      </c>
      <c r="AB2065" s="601"/>
      <c r="AC2065" s="601"/>
      <c r="AD2065" s="601"/>
      <c r="AE2065" s="601"/>
      <c r="AF2065" s="602"/>
      <c r="AG2065" s="175"/>
      <c r="AH2065" s="17"/>
    </row>
    <row r="2066" spans="4:34" x14ac:dyDescent="0.25">
      <c r="D2066" s="9"/>
      <c r="E2066" s="9"/>
      <c r="F2066" s="9"/>
      <c r="G2066" s="9"/>
      <c r="H2066" s="603" t="s">
        <v>19</v>
      </c>
      <c r="I2066" s="603"/>
      <c r="J2066" s="603"/>
      <c r="K2066" s="603"/>
      <c r="L2066" s="603"/>
      <c r="M2066" s="603"/>
      <c r="N2066" s="603"/>
      <c r="O2066" s="603"/>
      <c r="P2066" s="603"/>
      <c r="Q2066" s="603"/>
      <c r="R2066" s="603"/>
      <c r="S2066" s="603"/>
      <c r="T2066" s="603"/>
      <c r="U2066" s="603"/>
      <c r="V2066" s="603"/>
      <c r="W2066" s="603"/>
      <c r="X2066" s="604"/>
      <c r="Y2066" s="604"/>
      <c r="Z2066" s="604"/>
      <c r="AA2066" s="604"/>
      <c r="AB2066" s="604"/>
      <c r="AC2066" s="604"/>
      <c r="AD2066" s="604"/>
      <c r="AE2066" s="9"/>
      <c r="AF2066" s="9"/>
      <c r="AG2066" s="175"/>
      <c r="AH2066" s="17"/>
    </row>
    <row r="2067" spans="4:34" x14ac:dyDescent="0.25">
      <c r="D2067" s="9"/>
      <c r="E2067" s="9"/>
      <c r="F2067" s="9"/>
      <c r="G2067" s="9"/>
      <c r="H2067" s="567" t="s">
        <v>20</v>
      </c>
      <c r="I2067" s="568"/>
      <c r="J2067" s="567" t="s">
        <v>21</v>
      </c>
      <c r="K2067" s="568"/>
      <c r="L2067" s="567" t="s">
        <v>22</v>
      </c>
      <c r="M2067" s="568"/>
      <c r="N2067" s="567" t="s">
        <v>23</v>
      </c>
      <c r="O2067" s="568"/>
      <c r="P2067" s="567" t="s">
        <v>24</v>
      </c>
      <c r="Q2067" s="568"/>
      <c r="R2067" s="567" t="s">
        <v>25</v>
      </c>
      <c r="S2067" s="568"/>
      <c r="T2067" s="569" t="s">
        <v>26</v>
      </c>
      <c r="U2067" s="570"/>
      <c r="V2067" s="569"/>
      <c r="W2067" s="570"/>
      <c r="X2067" s="571" t="s">
        <v>27</v>
      </c>
      <c r="Y2067" s="572"/>
      <c r="Z2067" s="572"/>
      <c r="AA2067" s="572"/>
      <c r="AB2067" s="572"/>
      <c r="AC2067" s="572"/>
      <c r="AD2067" s="573"/>
      <c r="AE2067" s="16"/>
      <c r="AF2067" s="16"/>
      <c r="AG2067" s="175"/>
      <c r="AH2067" s="17"/>
    </row>
    <row r="2068" spans="4:34" ht="15.75" x14ac:dyDescent="0.25">
      <c r="D2068" s="9"/>
      <c r="E2068" s="9"/>
      <c r="F2068" s="9"/>
      <c r="G2068" s="9"/>
      <c r="H2068" s="529"/>
      <c r="I2068" s="530"/>
      <c r="J2068" s="529"/>
      <c r="K2068" s="530"/>
      <c r="L2068" s="529"/>
      <c r="M2068" s="530"/>
      <c r="N2068" s="562" t="s">
        <v>61</v>
      </c>
      <c r="O2068" s="563"/>
      <c r="P2068" s="529" t="s">
        <v>59</v>
      </c>
      <c r="Q2068" s="530"/>
      <c r="R2068" s="562" t="s">
        <v>49</v>
      </c>
      <c r="S2068" s="563"/>
      <c r="T2068" s="529" t="s">
        <v>28</v>
      </c>
      <c r="U2068" s="530"/>
      <c r="V2068" s="529"/>
      <c r="W2068" s="530"/>
      <c r="X2068" s="531">
        <v>1460277.78</v>
      </c>
      <c r="Y2068" s="532"/>
      <c r="Z2068" s="532"/>
      <c r="AA2068" s="532"/>
      <c r="AB2068" s="532"/>
      <c r="AC2068" s="532"/>
      <c r="AD2068" s="533"/>
      <c r="AE2068" s="16"/>
      <c r="AF2068" s="16"/>
      <c r="AG2068" s="175"/>
      <c r="AH2068" s="17"/>
    </row>
    <row r="2069" spans="4:34" ht="15.75" x14ac:dyDescent="0.25">
      <c r="D2069" s="9"/>
      <c r="E2069" s="9"/>
      <c r="F2069" s="9"/>
      <c r="G2069" s="9"/>
      <c r="H2069" s="562"/>
      <c r="I2069" s="563"/>
      <c r="J2069" s="562"/>
      <c r="K2069" s="563"/>
      <c r="L2069" s="562"/>
      <c r="M2069" s="563"/>
      <c r="N2069" s="529"/>
      <c r="O2069" s="530"/>
      <c r="P2069" s="529"/>
      <c r="Q2069" s="530"/>
      <c r="R2069" s="529"/>
      <c r="S2069" s="530"/>
      <c r="T2069" s="529"/>
      <c r="U2069" s="530"/>
      <c r="V2069" s="529"/>
      <c r="W2069" s="530"/>
      <c r="X2069" s="531"/>
      <c r="Y2069" s="532"/>
      <c r="Z2069" s="532"/>
      <c r="AA2069" s="532"/>
      <c r="AB2069" s="532"/>
      <c r="AC2069" s="532"/>
      <c r="AD2069" s="533"/>
      <c r="AE2069" s="16"/>
      <c r="AF2069" s="16"/>
      <c r="AG2069" s="175"/>
      <c r="AH2069" s="17"/>
    </row>
    <row r="2070" spans="4:34" ht="15.75" x14ac:dyDescent="0.25">
      <c r="D2070" s="9"/>
      <c r="E2070" s="9"/>
      <c r="F2070" s="9"/>
      <c r="G2070" s="9"/>
      <c r="H2070" s="562"/>
      <c r="I2070" s="563"/>
      <c r="J2070" s="562"/>
      <c r="K2070" s="563"/>
      <c r="L2070" s="562"/>
      <c r="M2070" s="563"/>
      <c r="N2070" s="529"/>
      <c r="O2070" s="530"/>
      <c r="P2070" s="529"/>
      <c r="Q2070" s="530"/>
      <c r="R2070" s="529"/>
      <c r="S2070" s="530"/>
      <c r="T2070" s="529"/>
      <c r="U2070" s="530"/>
      <c r="V2070" s="529"/>
      <c r="W2070" s="530"/>
      <c r="X2070" s="531"/>
      <c r="Y2070" s="532"/>
      <c r="Z2070" s="532"/>
      <c r="AA2070" s="532"/>
      <c r="AB2070" s="532"/>
      <c r="AC2070" s="532"/>
      <c r="AD2070" s="533"/>
      <c r="AE2070" s="16" t="s">
        <v>44</v>
      </c>
      <c r="AF2070" s="16"/>
      <c r="AG2070" s="175"/>
      <c r="AH2070" s="17"/>
    </row>
    <row r="2071" spans="4:34" ht="15.75" x14ac:dyDescent="0.25">
      <c r="D2071" s="9"/>
      <c r="E2071" s="9"/>
      <c r="F2071" s="9"/>
      <c r="G2071" s="9"/>
      <c r="H2071" s="562"/>
      <c r="I2071" s="563"/>
      <c r="J2071" s="562"/>
      <c r="K2071" s="563"/>
      <c r="L2071" s="562"/>
      <c r="M2071" s="563"/>
      <c r="N2071" s="529"/>
      <c r="O2071" s="530"/>
      <c r="P2071" s="529"/>
      <c r="Q2071" s="530"/>
      <c r="R2071" s="529"/>
      <c r="S2071" s="530"/>
      <c r="T2071" s="529"/>
      <c r="U2071" s="530"/>
      <c r="V2071" s="529"/>
      <c r="W2071" s="530"/>
      <c r="X2071" s="531"/>
      <c r="Y2071" s="532"/>
      <c r="Z2071" s="532"/>
      <c r="AA2071" s="532"/>
      <c r="AB2071" s="532"/>
      <c r="AC2071" s="532"/>
      <c r="AD2071" s="533"/>
      <c r="AE2071" s="16"/>
      <c r="AF2071" s="16"/>
      <c r="AG2071" s="175"/>
      <c r="AH2071" s="17"/>
    </row>
    <row r="2072" spans="4:34" ht="15.75" x14ac:dyDescent="0.25">
      <c r="D2072" s="9"/>
      <c r="E2072" s="9"/>
      <c r="F2072" s="9"/>
      <c r="G2072" s="9"/>
      <c r="H2072" s="562"/>
      <c r="I2072" s="563"/>
      <c r="J2072" s="562"/>
      <c r="K2072" s="563"/>
      <c r="L2072" s="562"/>
      <c r="M2072" s="563"/>
      <c r="N2072" s="529"/>
      <c r="O2072" s="530"/>
      <c r="P2072" s="529"/>
      <c r="Q2072" s="530"/>
      <c r="R2072" s="529"/>
      <c r="S2072" s="530"/>
      <c r="T2072" s="529"/>
      <c r="U2072" s="530"/>
      <c r="V2072" s="529"/>
      <c r="W2072" s="530"/>
      <c r="X2072" s="531"/>
      <c r="Y2072" s="532"/>
      <c r="Z2072" s="532"/>
      <c r="AA2072" s="532"/>
      <c r="AB2072" s="532"/>
      <c r="AC2072" s="532"/>
      <c r="AD2072" s="533"/>
      <c r="AE2072" s="16"/>
      <c r="AF2072" s="16"/>
      <c r="AG2072" s="175"/>
      <c r="AH2072" s="17"/>
    </row>
    <row r="2073" spans="4:34" ht="15.75" x14ac:dyDescent="0.25">
      <c r="D2073" s="9"/>
      <c r="E2073" s="9"/>
      <c r="F2073" s="9"/>
      <c r="G2073" s="9"/>
      <c r="H2073" s="562"/>
      <c r="I2073" s="563"/>
      <c r="J2073" s="562"/>
      <c r="K2073" s="563"/>
      <c r="L2073" s="562"/>
      <c r="M2073" s="563"/>
      <c r="N2073" s="562"/>
      <c r="O2073" s="563"/>
      <c r="P2073" s="529"/>
      <c r="Q2073" s="530"/>
      <c r="R2073" s="562"/>
      <c r="S2073" s="563"/>
      <c r="T2073" s="529"/>
      <c r="U2073" s="530"/>
      <c r="V2073" s="529"/>
      <c r="W2073" s="530"/>
      <c r="X2073" s="531"/>
      <c r="Y2073" s="532"/>
      <c r="Z2073" s="532"/>
      <c r="AA2073" s="532"/>
      <c r="AB2073" s="532"/>
      <c r="AC2073" s="532"/>
      <c r="AD2073" s="533"/>
      <c r="AE2073" s="16"/>
      <c r="AF2073" s="16"/>
      <c r="AG2073" s="175"/>
      <c r="AH2073" s="17"/>
    </row>
    <row r="2074" spans="4:34" ht="15.75" x14ac:dyDescent="0.25">
      <c r="D2074" s="9"/>
      <c r="E2074" s="9"/>
      <c r="F2074" s="9"/>
      <c r="G2074" s="9"/>
      <c r="H2074" s="562"/>
      <c r="I2074" s="563"/>
      <c r="J2074" s="562"/>
      <c r="K2074" s="563"/>
      <c r="L2074" s="562"/>
      <c r="M2074" s="563"/>
      <c r="N2074" s="529"/>
      <c r="O2074" s="530"/>
      <c r="P2074" s="529"/>
      <c r="Q2074" s="530"/>
      <c r="R2074" s="529"/>
      <c r="S2074" s="530"/>
      <c r="T2074" s="529"/>
      <c r="U2074" s="530"/>
      <c r="V2074" s="529"/>
      <c r="W2074" s="530"/>
      <c r="X2074" s="531"/>
      <c r="Y2074" s="532"/>
      <c r="Z2074" s="532"/>
      <c r="AA2074" s="532"/>
      <c r="AB2074" s="532"/>
      <c r="AC2074" s="532"/>
      <c r="AD2074" s="533"/>
      <c r="AE2074" s="16"/>
      <c r="AF2074" s="16"/>
      <c r="AG2074" s="175"/>
      <c r="AH2074" s="17"/>
    </row>
    <row r="2075" spans="4:34" ht="15.75" x14ac:dyDescent="0.25">
      <c r="D2075" s="9"/>
      <c r="E2075" s="9"/>
      <c r="F2075" s="9"/>
      <c r="G2075" s="9"/>
      <c r="H2075" s="529"/>
      <c r="I2075" s="530"/>
      <c r="J2075" s="529"/>
      <c r="K2075" s="530"/>
      <c r="L2075" s="529"/>
      <c r="M2075" s="530"/>
      <c r="N2075" s="529"/>
      <c r="O2075" s="530"/>
      <c r="P2075" s="529"/>
      <c r="Q2075" s="530"/>
      <c r="R2075" s="529"/>
      <c r="S2075" s="530"/>
      <c r="T2075" s="529"/>
      <c r="U2075" s="530"/>
      <c r="V2075" s="529"/>
      <c r="W2075" s="530"/>
      <c r="X2075" s="531"/>
      <c r="Y2075" s="532"/>
      <c r="Z2075" s="532"/>
      <c r="AA2075" s="532"/>
      <c r="AB2075" s="532"/>
      <c r="AC2075" s="532"/>
      <c r="AD2075" s="533"/>
      <c r="AE2075" s="16"/>
      <c r="AF2075" s="16"/>
      <c r="AG2075" s="175"/>
      <c r="AH2075" s="17"/>
    </row>
    <row r="2076" spans="4:34" ht="15.75" x14ac:dyDescent="0.25">
      <c r="D2076" s="9"/>
      <c r="E2076" s="9"/>
      <c r="F2076" s="9"/>
      <c r="G2076" s="9"/>
      <c r="H2076" s="529"/>
      <c r="I2076" s="530"/>
      <c r="J2076" s="529"/>
      <c r="K2076" s="530"/>
      <c r="L2076" s="529"/>
      <c r="M2076" s="530"/>
      <c r="N2076" s="529"/>
      <c r="O2076" s="530"/>
      <c r="P2076" s="529"/>
      <c r="Q2076" s="530"/>
      <c r="R2076" s="529"/>
      <c r="S2076" s="530"/>
      <c r="T2076" s="529"/>
      <c r="U2076" s="530"/>
      <c r="V2076" s="529"/>
      <c r="W2076" s="530"/>
      <c r="X2076" s="531"/>
      <c r="Y2076" s="532"/>
      <c r="Z2076" s="532"/>
      <c r="AA2076" s="532"/>
      <c r="AB2076" s="532"/>
      <c r="AC2076" s="532"/>
      <c r="AD2076" s="533"/>
      <c r="AE2076" s="16"/>
      <c r="AF2076" s="16"/>
      <c r="AG2076" s="175"/>
      <c r="AH2076" s="17"/>
    </row>
    <row r="2077" spans="4:34" ht="15.75" x14ac:dyDescent="0.25">
      <c r="D2077" s="9"/>
      <c r="E2077" s="9"/>
      <c r="F2077" s="9"/>
      <c r="G2077" s="9"/>
      <c r="H2077" s="529"/>
      <c r="I2077" s="530"/>
      <c r="J2077" s="529"/>
      <c r="K2077" s="530"/>
      <c r="L2077" s="529"/>
      <c r="M2077" s="530"/>
      <c r="N2077" s="529"/>
      <c r="O2077" s="530"/>
      <c r="P2077" s="529"/>
      <c r="Q2077" s="530"/>
      <c r="R2077" s="529"/>
      <c r="S2077" s="530"/>
      <c r="T2077" s="529"/>
      <c r="U2077" s="530"/>
      <c r="V2077" s="529"/>
      <c r="W2077" s="530"/>
      <c r="X2077" s="531"/>
      <c r="Y2077" s="532"/>
      <c r="Z2077" s="532"/>
      <c r="AA2077" s="532"/>
      <c r="AB2077" s="532"/>
      <c r="AC2077" s="532"/>
      <c r="AD2077" s="533"/>
      <c r="AE2077" s="16"/>
      <c r="AF2077" s="16"/>
      <c r="AG2077" s="175"/>
      <c r="AH2077" s="17"/>
    </row>
    <row r="2078" spans="4:34" ht="16.5" thickBot="1" x14ac:dyDescent="0.3">
      <c r="D2078" s="9"/>
      <c r="E2078" s="9"/>
      <c r="F2078" s="9"/>
      <c r="G2078" s="9"/>
      <c r="H2078" s="534"/>
      <c r="I2078" s="535"/>
      <c r="J2078" s="534"/>
      <c r="K2078" s="535"/>
      <c r="L2078" s="534"/>
      <c r="M2078" s="535"/>
      <c r="N2078" s="534"/>
      <c r="O2078" s="535"/>
      <c r="P2078" s="534"/>
      <c r="Q2078" s="535"/>
      <c r="R2078" s="536"/>
      <c r="S2078" s="537"/>
      <c r="T2078" s="538" t="s">
        <v>29</v>
      </c>
      <c r="U2078" s="539"/>
      <c r="V2078" s="539"/>
      <c r="W2078" s="540"/>
      <c r="X2078" s="541">
        <f>SUM(X2068:AD2077)</f>
        <v>1460277.78</v>
      </c>
      <c r="Y2078" s="542"/>
      <c r="Z2078" s="542"/>
      <c r="AA2078" s="542"/>
      <c r="AB2078" s="542"/>
      <c r="AC2078" s="542"/>
      <c r="AD2078" s="543"/>
      <c r="AE2078" s="9"/>
      <c r="AF2078" s="16"/>
      <c r="AG2078" s="175"/>
      <c r="AH2078" s="17"/>
    </row>
    <row r="2079" spans="4:34" ht="15.75" thickBot="1" x14ac:dyDescent="0.3">
      <c r="D2079" s="9"/>
      <c r="E2079" s="9"/>
      <c r="F2079" s="9"/>
      <c r="G2079" s="689" t="s">
        <v>30</v>
      </c>
      <c r="H2079" s="690"/>
      <c r="I2079" s="690"/>
      <c r="J2079" s="690"/>
      <c r="K2079" s="690"/>
      <c r="L2079" s="690"/>
      <c r="M2079" s="690"/>
      <c r="N2079" s="690"/>
      <c r="O2079" s="690"/>
      <c r="P2079" s="690"/>
      <c r="Q2079" s="690"/>
      <c r="R2079" s="691"/>
      <c r="S2079" s="22"/>
      <c r="T2079" s="544" t="s">
        <v>31</v>
      </c>
      <c r="U2079" s="545"/>
      <c r="V2079" s="545"/>
      <c r="W2079" s="545"/>
      <c r="X2079" s="545"/>
      <c r="Y2079" s="545"/>
      <c r="Z2079" s="545"/>
      <c r="AA2079" s="545"/>
      <c r="AB2079" s="545"/>
      <c r="AC2079" s="545"/>
      <c r="AD2079" s="545"/>
      <c r="AE2079" s="546"/>
      <c r="AF2079" s="16"/>
      <c r="AG2079" s="175"/>
      <c r="AH2079" s="17"/>
    </row>
    <row r="2080" spans="4:34" x14ac:dyDescent="0.25">
      <c r="D2080" s="195"/>
      <c r="E2080" s="195"/>
      <c r="F2080" s="195"/>
      <c r="G2080" s="547"/>
      <c r="H2080" s="548"/>
      <c r="I2080" s="548"/>
      <c r="J2080" s="548"/>
      <c r="K2080" s="548"/>
      <c r="L2080" s="548"/>
      <c r="M2080" s="548"/>
      <c r="N2080" s="548"/>
      <c r="O2080" s="548"/>
      <c r="P2080" s="548"/>
      <c r="Q2080" s="548"/>
      <c r="R2080" s="549"/>
      <c r="S2080" s="175"/>
      <c r="T2080" s="547"/>
      <c r="U2080" s="548"/>
      <c r="V2080" s="548"/>
      <c r="W2080" s="548"/>
      <c r="X2080" s="548"/>
      <c r="Y2080" s="548"/>
      <c r="Z2080" s="548"/>
      <c r="AA2080" s="548"/>
      <c r="AB2080" s="548"/>
      <c r="AC2080" s="548"/>
      <c r="AD2080" s="548"/>
      <c r="AE2080" s="549"/>
      <c r="AF2080" s="15"/>
      <c r="AG2080" s="175"/>
      <c r="AH2080" s="17"/>
    </row>
    <row r="2081" spans="4:34" x14ac:dyDescent="0.25">
      <c r="D2081" s="195"/>
      <c r="E2081" s="195"/>
      <c r="F2081" s="195"/>
      <c r="G2081" s="550"/>
      <c r="H2081" s="551"/>
      <c r="I2081" s="551"/>
      <c r="J2081" s="551"/>
      <c r="K2081" s="551"/>
      <c r="L2081" s="551"/>
      <c r="M2081" s="551"/>
      <c r="N2081" s="551"/>
      <c r="O2081" s="551"/>
      <c r="P2081" s="551"/>
      <c r="Q2081" s="551"/>
      <c r="R2081" s="552"/>
      <c r="S2081" s="175"/>
      <c r="T2081" s="550"/>
      <c r="U2081" s="551"/>
      <c r="V2081" s="551"/>
      <c r="W2081" s="551"/>
      <c r="X2081" s="551"/>
      <c r="Y2081" s="551"/>
      <c r="Z2081" s="551"/>
      <c r="AA2081" s="551"/>
      <c r="AB2081" s="551"/>
      <c r="AC2081" s="551"/>
      <c r="AD2081" s="551"/>
      <c r="AE2081" s="552"/>
      <c r="AF2081" s="15"/>
      <c r="AG2081" s="175"/>
      <c r="AH2081" s="17"/>
    </row>
    <row r="2082" spans="4:34" x14ac:dyDescent="0.25">
      <c r="D2082" s="195"/>
      <c r="E2082" s="195"/>
      <c r="F2082" s="195"/>
      <c r="G2082" s="550"/>
      <c r="H2082" s="551"/>
      <c r="I2082" s="551"/>
      <c r="J2082" s="551"/>
      <c r="K2082" s="551"/>
      <c r="L2082" s="551"/>
      <c r="M2082" s="551"/>
      <c r="N2082" s="551"/>
      <c r="O2082" s="551"/>
      <c r="P2082" s="551"/>
      <c r="Q2082" s="551"/>
      <c r="R2082" s="552"/>
      <c r="S2082" s="175"/>
      <c r="T2082" s="550"/>
      <c r="U2082" s="551"/>
      <c r="V2082" s="551"/>
      <c r="W2082" s="551"/>
      <c r="X2082" s="551"/>
      <c r="Y2082" s="551"/>
      <c r="Z2082" s="551"/>
      <c r="AA2082" s="551"/>
      <c r="AB2082" s="551"/>
      <c r="AC2082" s="551"/>
      <c r="AD2082" s="551"/>
      <c r="AE2082" s="552"/>
      <c r="AF2082" s="15"/>
      <c r="AG2082" s="175"/>
      <c r="AH2082" s="17"/>
    </row>
    <row r="2083" spans="4:34" ht="15.75" thickBot="1" x14ac:dyDescent="0.3">
      <c r="D2083" s="195"/>
      <c r="E2083" s="195"/>
      <c r="F2083" s="195"/>
      <c r="G2083" s="553"/>
      <c r="H2083" s="554"/>
      <c r="I2083" s="554"/>
      <c r="J2083" s="554"/>
      <c r="K2083" s="554"/>
      <c r="L2083" s="554"/>
      <c r="M2083" s="554"/>
      <c r="N2083" s="554"/>
      <c r="O2083" s="554"/>
      <c r="P2083" s="554"/>
      <c r="Q2083" s="554"/>
      <c r="R2083" s="555"/>
      <c r="S2083" s="175"/>
      <c r="T2083" s="553"/>
      <c r="U2083" s="554"/>
      <c r="V2083" s="554"/>
      <c r="W2083" s="554"/>
      <c r="X2083" s="554"/>
      <c r="Y2083" s="554"/>
      <c r="Z2083" s="554"/>
      <c r="AA2083" s="554"/>
      <c r="AB2083" s="554"/>
      <c r="AC2083" s="554"/>
      <c r="AD2083" s="554"/>
      <c r="AE2083" s="555"/>
      <c r="AF2083" s="15"/>
      <c r="AG2083" s="175"/>
      <c r="AH2083" s="17"/>
    </row>
    <row r="2084" spans="4:34" ht="15.75" thickBot="1" x14ac:dyDescent="0.3">
      <c r="D2084" s="195"/>
      <c r="E2084" s="195"/>
      <c r="F2084" s="195"/>
      <c r="G2084" s="553" t="s">
        <v>32</v>
      </c>
      <c r="H2084" s="554"/>
      <c r="I2084" s="554"/>
      <c r="J2084" s="692">
        <v>44187</v>
      </c>
      <c r="K2084" s="692"/>
      <c r="L2084" s="692"/>
      <c r="M2084" s="692"/>
      <c r="N2084" s="692"/>
      <c r="O2084" s="692"/>
      <c r="P2084" s="692"/>
      <c r="Q2084" s="692"/>
      <c r="R2084" s="693"/>
      <c r="S2084" s="175"/>
      <c r="T2084" s="517" t="s">
        <v>32</v>
      </c>
      <c r="U2084" s="518"/>
      <c r="V2084" s="518"/>
      <c r="W2084" s="521"/>
      <c r="X2084" s="521"/>
      <c r="Y2084" s="521"/>
      <c r="Z2084" s="521"/>
      <c r="AA2084" s="521"/>
      <c r="AB2084" s="521"/>
      <c r="AC2084" s="521"/>
      <c r="AD2084" s="521"/>
      <c r="AE2084" s="522"/>
      <c r="AF2084" s="15"/>
      <c r="AG2084" s="175"/>
      <c r="AH2084" s="17"/>
    </row>
    <row r="2085" spans="4:34" ht="15.75" thickBot="1" x14ac:dyDescent="0.3">
      <c r="D2085" s="195"/>
      <c r="E2085" s="195"/>
      <c r="F2085" s="195"/>
      <c r="G2085" s="523" t="s">
        <v>33</v>
      </c>
      <c r="H2085" s="524"/>
      <c r="I2085" s="524"/>
      <c r="J2085" s="524"/>
      <c r="K2085" s="524"/>
      <c r="L2085" s="524"/>
      <c r="M2085" s="524"/>
      <c r="N2085" s="524"/>
      <c r="O2085" s="524"/>
      <c r="P2085" s="524"/>
      <c r="Q2085" s="524"/>
      <c r="R2085" s="525"/>
      <c r="T2085" s="523" t="s">
        <v>34</v>
      </c>
      <c r="U2085" s="524"/>
      <c r="V2085" s="524"/>
      <c r="W2085" s="524"/>
      <c r="X2085" s="524"/>
      <c r="Y2085" s="524"/>
      <c r="Z2085" s="524"/>
      <c r="AA2085" s="524"/>
      <c r="AB2085" s="524"/>
      <c r="AC2085" s="524"/>
      <c r="AD2085" s="524"/>
      <c r="AE2085" s="525"/>
      <c r="AF2085" s="15"/>
      <c r="AG2085" s="175"/>
      <c r="AH2085" s="17"/>
    </row>
    <row r="2086" spans="4:34" x14ac:dyDescent="0.25">
      <c r="D2086" s="195"/>
      <c r="E2086" s="195"/>
      <c r="F2086" s="195"/>
      <c r="G2086" s="526"/>
      <c r="H2086" s="527"/>
      <c r="I2086" s="527"/>
      <c r="J2086" s="527"/>
      <c r="K2086" s="527"/>
      <c r="L2086" s="527"/>
      <c r="M2086" s="527"/>
      <c r="N2086" s="527"/>
      <c r="O2086" s="527"/>
      <c r="P2086" s="527"/>
      <c r="Q2086" s="527"/>
      <c r="R2086" s="528"/>
      <c r="T2086" s="526"/>
      <c r="U2086" s="527"/>
      <c r="V2086" s="527"/>
      <c r="W2086" s="527"/>
      <c r="X2086" s="527"/>
      <c r="Y2086" s="527"/>
      <c r="Z2086" s="527"/>
      <c r="AA2086" s="527"/>
      <c r="AB2086" s="527"/>
      <c r="AC2086" s="527"/>
      <c r="AD2086" s="527"/>
      <c r="AE2086" s="528"/>
      <c r="AF2086" s="15"/>
      <c r="AH2086" s="17"/>
    </row>
    <row r="2087" spans="4:34" x14ac:dyDescent="0.25">
      <c r="D2087" s="195"/>
      <c r="E2087" s="195"/>
      <c r="F2087" s="195"/>
      <c r="G2087" s="556"/>
      <c r="H2087" s="557"/>
      <c r="I2087" s="557"/>
      <c r="J2087" s="557"/>
      <c r="K2087" s="557"/>
      <c r="L2087" s="557"/>
      <c r="M2087" s="557"/>
      <c r="N2087" s="557"/>
      <c r="O2087" s="557"/>
      <c r="P2087" s="557"/>
      <c r="Q2087" s="557"/>
      <c r="R2087" s="558"/>
      <c r="T2087" s="556"/>
      <c r="U2087" s="557"/>
      <c r="V2087" s="557"/>
      <c r="W2087" s="557"/>
      <c r="X2087" s="557"/>
      <c r="Y2087" s="557"/>
      <c r="Z2087" s="557"/>
      <c r="AA2087" s="557"/>
      <c r="AB2087" s="557"/>
      <c r="AC2087" s="557"/>
      <c r="AD2087" s="557"/>
      <c r="AE2087" s="558"/>
      <c r="AF2087" s="195"/>
      <c r="AH2087" s="17"/>
    </row>
    <row r="2088" spans="4:34" x14ac:dyDescent="0.25">
      <c r="D2088" s="195"/>
      <c r="E2088" s="195"/>
      <c r="F2088" s="195"/>
      <c r="G2088" s="556"/>
      <c r="H2088" s="557"/>
      <c r="I2088" s="557"/>
      <c r="J2088" s="557"/>
      <c r="K2088" s="557"/>
      <c r="L2088" s="557"/>
      <c r="M2088" s="557"/>
      <c r="N2088" s="557"/>
      <c r="O2088" s="557"/>
      <c r="P2088" s="557"/>
      <c r="Q2088" s="557"/>
      <c r="R2088" s="558"/>
      <c r="T2088" s="556"/>
      <c r="U2088" s="557"/>
      <c r="V2088" s="557"/>
      <c r="W2088" s="557"/>
      <c r="X2088" s="557"/>
      <c r="Y2088" s="557"/>
      <c r="Z2088" s="557"/>
      <c r="AA2088" s="557"/>
      <c r="AB2088" s="557"/>
      <c r="AC2088" s="557"/>
      <c r="AD2088" s="557"/>
      <c r="AE2088" s="558"/>
      <c r="AF2088" s="195"/>
      <c r="AH2088" s="17"/>
    </row>
    <row r="2089" spans="4:34" ht="15.75" thickBot="1" x14ac:dyDescent="0.3">
      <c r="D2089" s="195"/>
      <c r="E2089" s="195"/>
      <c r="F2089" s="195"/>
      <c r="G2089" s="559"/>
      <c r="H2089" s="560"/>
      <c r="I2089" s="560"/>
      <c r="J2089" s="560"/>
      <c r="K2089" s="560"/>
      <c r="L2089" s="560"/>
      <c r="M2089" s="560"/>
      <c r="N2089" s="560"/>
      <c r="O2089" s="560"/>
      <c r="P2089" s="560"/>
      <c r="Q2089" s="560"/>
      <c r="R2089" s="561"/>
      <c r="T2089" s="559"/>
      <c r="U2089" s="560"/>
      <c r="V2089" s="560"/>
      <c r="W2089" s="560"/>
      <c r="X2089" s="560"/>
      <c r="Y2089" s="560"/>
      <c r="Z2089" s="560"/>
      <c r="AA2089" s="560"/>
      <c r="AB2089" s="560"/>
      <c r="AC2089" s="560"/>
      <c r="AD2089" s="560"/>
      <c r="AE2089" s="561"/>
      <c r="AF2089" s="195"/>
      <c r="AH2089" s="17"/>
    </row>
    <row r="2090" spans="4:34" ht="15.75" thickBot="1" x14ac:dyDescent="0.3">
      <c r="D2090" s="195"/>
      <c r="E2090" s="195"/>
      <c r="F2090" s="175"/>
      <c r="G2090" s="517" t="s">
        <v>32</v>
      </c>
      <c r="H2090" s="518"/>
      <c r="I2090" s="518"/>
      <c r="J2090" s="521"/>
      <c r="K2090" s="521"/>
      <c r="L2090" s="521"/>
      <c r="M2090" s="521"/>
      <c r="N2090" s="521"/>
      <c r="O2090" s="521"/>
      <c r="P2090" s="521"/>
      <c r="Q2090" s="521"/>
      <c r="R2090" s="522"/>
      <c r="T2090" s="517" t="s">
        <v>32</v>
      </c>
      <c r="U2090" s="518"/>
      <c r="V2090" s="518"/>
      <c r="W2090" s="521"/>
      <c r="X2090" s="521"/>
      <c r="Y2090" s="521"/>
      <c r="Z2090" s="521"/>
      <c r="AA2090" s="521"/>
      <c r="AB2090" s="521"/>
      <c r="AC2090" s="521"/>
      <c r="AD2090" s="521"/>
      <c r="AE2090" s="522"/>
      <c r="AF2090" s="195"/>
      <c r="AH2090" s="17"/>
    </row>
    <row r="2091" spans="4:34" x14ac:dyDescent="0.25">
      <c r="AH2091" s="17"/>
    </row>
    <row r="2092" spans="4:34" x14ac:dyDescent="0.25">
      <c r="D2092" s="195"/>
      <c r="E2092" s="195"/>
      <c r="F2092" s="195"/>
      <c r="G2092" s="557"/>
      <c r="H2092" s="557"/>
      <c r="I2092" s="557"/>
      <c r="J2092" s="557"/>
      <c r="K2092" s="557"/>
      <c r="L2092" s="557"/>
      <c r="M2092" s="557"/>
      <c r="N2092" s="557"/>
      <c r="O2092" s="557"/>
      <c r="P2092" s="557"/>
      <c r="Q2092" s="557"/>
      <c r="R2092" s="557"/>
      <c r="S2092" s="17"/>
      <c r="T2092" s="557"/>
      <c r="U2092" s="557"/>
      <c r="V2092" s="557"/>
      <c r="W2092" s="557"/>
      <c r="X2092" s="557"/>
      <c r="Y2092" s="557"/>
      <c r="Z2092" s="557"/>
      <c r="AA2092" s="557"/>
      <c r="AB2092" s="557"/>
      <c r="AC2092" s="557"/>
      <c r="AD2092" s="557"/>
      <c r="AE2092" s="557"/>
      <c r="AF2092" s="195"/>
      <c r="AG2092" s="17"/>
      <c r="AH2092" s="17"/>
    </row>
    <row r="2093" spans="4:34" x14ac:dyDescent="0.25">
      <c r="D2093" s="195"/>
      <c r="E2093" s="195"/>
      <c r="F2093" s="175"/>
      <c r="G2093" s="551"/>
      <c r="H2093" s="551"/>
      <c r="I2093" s="551"/>
      <c r="J2093" s="645"/>
      <c r="K2093" s="645"/>
      <c r="L2093" s="645"/>
      <c r="M2093" s="645"/>
      <c r="N2093" s="645"/>
      <c r="O2093" s="645"/>
      <c r="P2093" s="645"/>
      <c r="Q2093" s="645"/>
      <c r="R2093" s="645"/>
      <c r="S2093" s="17"/>
      <c r="T2093" s="551"/>
      <c r="U2093" s="551"/>
      <c r="V2093" s="551"/>
      <c r="W2093" s="645"/>
      <c r="X2093" s="645"/>
      <c r="Y2093" s="645"/>
      <c r="Z2093" s="645"/>
      <c r="AA2093" s="645"/>
      <c r="AB2093" s="645"/>
      <c r="AC2093" s="645"/>
      <c r="AD2093" s="645"/>
      <c r="AE2093" s="645"/>
      <c r="AF2093" s="195"/>
      <c r="AG2093" s="17"/>
      <c r="AH2093" s="17"/>
    </row>
    <row r="2094" spans="4:34" x14ac:dyDescent="0.25">
      <c r="D2094" s="193"/>
      <c r="E2094" s="620" t="s">
        <v>36</v>
      </c>
      <c r="F2094" s="620"/>
      <c r="G2094" s="620"/>
      <c r="H2094" s="620"/>
      <c r="I2094" s="620"/>
      <c r="J2094" s="620"/>
      <c r="K2094" s="620"/>
      <c r="L2094" s="620"/>
      <c r="M2094" s="620"/>
      <c r="N2094" s="620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195"/>
      <c r="Z2094" s="9"/>
      <c r="AA2094" s="9"/>
      <c r="AB2094" s="9"/>
      <c r="AC2094" s="9"/>
      <c r="AD2094" s="9"/>
      <c r="AE2094" s="9"/>
      <c r="AF2094" s="9"/>
      <c r="AH2094" s="17"/>
    </row>
    <row r="2095" spans="4:34" ht="15.75" x14ac:dyDescent="0.25">
      <c r="D2095" s="176"/>
      <c r="E2095" s="620" t="s">
        <v>0</v>
      </c>
      <c r="F2095" s="620"/>
      <c r="G2095" s="620"/>
      <c r="H2095" s="620"/>
      <c r="I2095" s="620"/>
      <c r="J2095" s="620"/>
      <c r="K2095" s="620"/>
      <c r="L2095" s="620"/>
      <c r="M2095" s="620"/>
      <c r="N2095" s="620"/>
      <c r="O2095" s="10"/>
      <c r="P2095" s="180"/>
      <c r="Q2095" s="180"/>
      <c r="R2095" s="180"/>
      <c r="S2095" s="180"/>
      <c r="T2095" s="180"/>
      <c r="U2095" s="180"/>
      <c r="V2095" s="180"/>
      <c r="W2095" s="9"/>
      <c r="X2095" s="9"/>
      <c r="Y2095" s="195"/>
      <c r="Z2095" s="9"/>
      <c r="AA2095" s="9"/>
      <c r="AB2095" s="9"/>
      <c r="AC2095" s="9"/>
      <c r="AD2095" s="9"/>
      <c r="AE2095" s="9"/>
      <c r="AF2095" s="9"/>
      <c r="AG2095" s="18"/>
      <c r="AH2095" s="17"/>
    </row>
    <row r="2096" spans="4:34" ht="15.75" x14ac:dyDescent="0.25">
      <c r="D2096" s="620" t="s">
        <v>1</v>
      </c>
      <c r="E2096" s="620"/>
      <c r="F2096" s="620"/>
      <c r="G2096" s="620"/>
      <c r="H2096" s="620"/>
      <c r="I2096" s="620"/>
      <c r="J2096" s="620"/>
      <c r="K2096" s="620"/>
      <c r="L2096" s="620"/>
      <c r="M2096" s="620"/>
      <c r="N2096" s="620"/>
      <c r="O2096" s="10"/>
      <c r="P2096" s="11"/>
      <c r="Q2096" s="11"/>
      <c r="R2096" s="195"/>
      <c r="S2096" s="175"/>
      <c r="T2096" s="175"/>
      <c r="U2096" s="175"/>
      <c r="V2096" s="583" t="s">
        <v>2</v>
      </c>
      <c r="W2096" s="583"/>
      <c r="X2096" s="583"/>
      <c r="Y2096" s="2" t="s">
        <v>154</v>
      </c>
      <c r="Z2096" s="193" t="s">
        <v>46</v>
      </c>
      <c r="AA2096" s="676" t="s">
        <v>108</v>
      </c>
      <c r="AB2096" s="676"/>
      <c r="AC2096" s="676"/>
      <c r="AD2096" s="193" t="s">
        <v>3</v>
      </c>
      <c r="AE2096" s="684">
        <v>2020</v>
      </c>
      <c r="AF2096" s="684"/>
      <c r="AG2096" s="18"/>
      <c r="AH2096" s="17"/>
    </row>
    <row r="2097" spans="4:34" ht="15.75" x14ac:dyDescent="0.25">
      <c r="D2097" s="620" t="s">
        <v>4</v>
      </c>
      <c r="E2097" s="620"/>
      <c r="F2097" s="620"/>
      <c r="G2097" s="620"/>
      <c r="H2097" s="620"/>
      <c r="I2097" s="620"/>
      <c r="J2097" s="620"/>
      <c r="K2097" s="620"/>
      <c r="L2097" s="620"/>
      <c r="M2097" s="620"/>
      <c r="N2097" s="620"/>
      <c r="O2097" s="10"/>
      <c r="P2097" s="180"/>
      <c r="Q2097" s="184"/>
      <c r="R2097" s="184"/>
      <c r="S2097" s="184"/>
      <c r="T2097" s="184"/>
      <c r="U2097" s="184"/>
      <c r="V2097" s="184"/>
      <c r="W2097" s="184"/>
      <c r="X2097" s="184"/>
      <c r="Y2097" s="190"/>
      <c r="Z2097" s="193"/>
      <c r="AA2097" s="16"/>
      <c r="AB2097" s="16"/>
      <c r="AC2097" s="16"/>
      <c r="AD2097" s="16"/>
      <c r="AE2097" s="16"/>
      <c r="AF2097" s="16"/>
      <c r="AG2097" s="18"/>
      <c r="AH2097" s="17"/>
    </row>
    <row r="2098" spans="4:34" ht="15.75" x14ac:dyDescent="0.25">
      <c r="D2098" s="623" t="s">
        <v>5</v>
      </c>
      <c r="E2098" s="623"/>
      <c r="F2098" s="623"/>
      <c r="G2098" s="623"/>
      <c r="H2098" s="623"/>
      <c r="I2098" s="623"/>
      <c r="J2098" s="623"/>
      <c r="K2098" s="623"/>
      <c r="L2098" s="623"/>
      <c r="M2098" s="623"/>
      <c r="N2098" s="623"/>
      <c r="O2098" s="10"/>
      <c r="P2098" s="180"/>
      <c r="Q2098" s="180"/>
      <c r="R2098" s="180"/>
      <c r="S2098" s="180"/>
      <c r="T2098" s="180"/>
      <c r="U2098" s="180"/>
      <c r="V2098" s="180"/>
      <c r="W2098" s="9"/>
      <c r="X2098" s="9"/>
      <c r="Y2098" s="195"/>
      <c r="Z2098" s="9"/>
      <c r="AA2098" s="9"/>
      <c r="AB2098" s="9"/>
      <c r="AC2098" s="9"/>
      <c r="AD2098" s="9"/>
      <c r="AE2098" s="9"/>
      <c r="AF2098" s="9"/>
      <c r="AG2098" s="18"/>
      <c r="AH2098" s="17"/>
    </row>
    <row r="2099" spans="4:34" ht="18" x14ac:dyDescent="0.25">
      <c r="D2099" s="633"/>
      <c r="E2099" s="633"/>
      <c r="F2099" s="633"/>
      <c r="G2099" s="633"/>
      <c r="H2099" s="633"/>
      <c r="I2099" s="633"/>
      <c r="J2099" s="633"/>
      <c r="K2099" s="633"/>
      <c r="L2099" s="633"/>
      <c r="M2099" s="633"/>
      <c r="N2099" s="633"/>
      <c r="O2099" s="624" t="s">
        <v>6</v>
      </c>
      <c r="P2099" s="624"/>
      <c r="Q2099" s="624"/>
      <c r="R2099" s="624"/>
      <c r="S2099" s="624"/>
      <c r="T2099" s="624"/>
      <c r="U2099" s="624"/>
      <c r="V2099" s="624"/>
      <c r="W2099" s="624"/>
      <c r="X2099" s="624"/>
      <c r="Y2099" s="829" t="s">
        <v>261</v>
      </c>
      <c r="Z2099" s="829"/>
      <c r="AA2099" s="829"/>
      <c r="AB2099" s="13"/>
      <c r="AC2099" s="13"/>
      <c r="AD2099" s="13"/>
      <c r="AE2099" s="13"/>
      <c r="AF2099" s="13"/>
      <c r="AG2099" s="18"/>
      <c r="AH2099" s="17"/>
    </row>
    <row r="2100" spans="4:34" ht="15.75" x14ac:dyDescent="0.25">
      <c r="D2100" s="612"/>
      <c r="E2100" s="612"/>
      <c r="F2100" s="612"/>
      <c r="G2100" s="612"/>
      <c r="H2100" s="612"/>
      <c r="I2100" s="612"/>
      <c r="J2100" s="612"/>
      <c r="K2100" s="612"/>
      <c r="L2100" s="612"/>
      <c r="M2100" s="612"/>
      <c r="N2100" s="612"/>
      <c r="O2100" s="14"/>
      <c r="P2100" s="14"/>
      <c r="Q2100" s="175"/>
      <c r="R2100" s="175"/>
      <c r="S2100" s="182"/>
      <c r="T2100" s="11"/>
      <c r="U2100" s="11"/>
      <c r="V2100" s="9"/>
      <c r="W2100" s="9"/>
      <c r="X2100" s="9"/>
      <c r="Y2100" s="195"/>
      <c r="Z2100" s="9"/>
      <c r="AA2100" s="9"/>
      <c r="AB2100" s="9"/>
      <c r="AC2100" s="9"/>
      <c r="AD2100" s="9"/>
      <c r="AE2100" s="9"/>
      <c r="AF2100" s="9"/>
      <c r="AG2100" s="18"/>
      <c r="AH2100" s="17"/>
    </row>
    <row r="2101" spans="4:34" ht="15.75" x14ac:dyDescent="0.25">
      <c r="D2101" s="14"/>
      <c r="E2101" s="14"/>
      <c r="F2101" s="14"/>
      <c r="G2101" s="14"/>
      <c r="H2101" s="14"/>
      <c r="I2101" s="14"/>
      <c r="J2101" s="14"/>
      <c r="K2101" s="14"/>
      <c r="L2101" s="14"/>
      <c r="M2101" s="14"/>
      <c r="N2101" s="14"/>
      <c r="O2101" s="14"/>
      <c r="P2101" s="14"/>
      <c r="Q2101" s="14"/>
      <c r="R2101" s="14"/>
      <c r="S2101" s="14"/>
      <c r="T2101" s="23"/>
      <c r="U2101" s="23"/>
      <c r="V2101" s="613" t="s">
        <v>7</v>
      </c>
      <c r="W2101" s="613"/>
      <c r="X2101" s="613"/>
      <c r="Y2101" s="613"/>
      <c r="Z2101" s="613"/>
      <c r="AA2101" s="701">
        <f>+X2130</f>
        <v>182586477.91</v>
      </c>
      <c r="AB2101" s="701"/>
      <c r="AC2101" s="701"/>
      <c r="AD2101" s="701"/>
      <c r="AE2101" s="701"/>
      <c r="AF2101" s="701"/>
      <c r="AG2101" s="18"/>
      <c r="AH2101" s="17"/>
    </row>
    <row r="2102" spans="4:34" ht="15.75" x14ac:dyDescent="0.25">
      <c r="D2102" s="615" t="s">
        <v>8</v>
      </c>
      <c r="E2102" s="615"/>
      <c r="F2102" s="615"/>
      <c r="G2102" s="615"/>
      <c r="H2102" s="615"/>
      <c r="I2102" s="616" t="s">
        <v>9</v>
      </c>
      <c r="J2102" s="616"/>
      <c r="K2102" s="616"/>
      <c r="L2102" s="616"/>
      <c r="M2102" s="616"/>
      <c r="N2102" s="616"/>
      <c r="O2102" s="616"/>
      <c r="P2102" s="616"/>
      <c r="Q2102" s="616"/>
      <c r="R2102" s="184"/>
      <c r="S2102" s="184"/>
      <c r="T2102" s="184"/>
      <c r="U2102" s="184"/>
      <c r="V2102" s="9"/>
      <c r="W2102" s="9"/>
      <c r="X2102" s="9"/>
      <c r="Y2102" s="195"/>
      <c r="Z2102" s="195"/>
      <c r="AA2102" s="195"/>
      <c r="AB2102" s="9"/>
      <c r="AC2102" s="9"/>
      <c r="AD2102" s="9"/>
      <c r="AE2102" s="9"/>
      <c r="AF2102" s="9"/>
      <c r="AG2102" s="18"/>
      <c r="AH2102" s="17"/>
    </row>
    <row r="2103" spans="4:34" ht="18" x14ac:dyDescent="0.25">
      <c r="D2103" s="617" t="s">
        <v>10</v>
      </c>
      <c r="E2103" s="617"/>
      <c r="F2103" s="617"/>
      <c r="G2103" s="617"/>
      <c r="H2103" s="617"/>
      <c r="I2103" s="617"/>
      <c r="J2103" s="617"/>
      <c r="K2103" s="662" t="s">
        <v>74</v>
      </c>
      <c r="L2103" s="662"/>
      <c r="M2103" s="662"/>
      <c r="N2103" s="662"/>
      <c r="O2103" s="662"/>
      <c r="P2103" s="662"/>
      <c r="Q2103" s="662"/>
      <c r="R2103" s="662"/>
      <c r="S2103" s="662"/>
      <c r="T2103" s="662"/>
      <c r="U2103" s="662"/>
      <c r="V2103" s="662"/>
      <c r="W2103" s="662"/>
      <c r="X2103" s="662"/>
      <c r="Y2103" s="551" t="s">
        <v>11</v>
      </c>
      <c r="Z2103" s="551"/>
      <c r="AA2103" s="551"/>
      <c r="AB2103" s="551"/>
      <c r="AC2103" s="619"/>
      <c r="AD2103" s="619"/>
      <c r="AE2103" s="619"/>
      <c r="AF2103" s="619"/>
      <c r="AG2103" s="18"/>
      <c r="AH2103" s="17"/>
    </row>
    <row r="2104" spans="4:34" ht="15.75" x14ac:dyDescent="0.25">
      <c r="D2104" s="617" t="s">
        <v>12</v>
      </c>
      <c r="E2104" s="617"/>
      <c r="F2104" s="617"/>
      <c r="G2104" s="617"/>
      <c r="H2104" s="617"/>
      <c r="I2104" s="551"/>
      <c r="J2104" s="551"/>
      <c r="K2104" s="551"/>
      <c r="L2104" s="551"/>
      <c r="M2104" s="551"/>
      <c r="N2104" s="551"/>
      <c r="O2104" s="551"/>
      <c r="P2104" s="551"/>
      <c r="Q2104" s="551"/>
      <c r="R2104" s="551"/>
      <c r="S2104" s="551"/>
      <c r="T2104" s="551"/>
      <c r="U2104" s="551"/>
      <c r="V2104" s="551"/>
      <c r="W2104" s="551"/>
      <c r="X2104" s="175"/>
      <c r="Y2104" s="551" t="s">
        <v>11</v>
      </c>
      <c r="Z2104" s="551"/>
      <c r="AA2104" s="551"/>
      <c r="AB2104" s="551"/>
      <c r="AC2104" s="619"/>
      <c r="AD2104" s="619"/>
      <c r="AE2104" s="619"/>
      <c r="AF2104" s="619"/>
      <c r="AG2104" s="18"/>
      <c r="AH2104" s="17"/>
    </row>
    <row r="2105" spans="4:34" ht="24" customHeight="1" x14ac:dyDescent="0.25">
      <c r="D2105" s="583" t="s">
        <v>13</v>
      </c>
      <c r="E2105" s="583"/>
      <c r="F2105" s="583"/>
      <c r="G2105" s="583"/>
      <c r="H2105" s="583"/>
      <c r="I2105" s="700" t="s">
        <v>274</v>
      </c>
      <c r="J2105" s="700"/>
      <c r="K2105" s="700"/>
      <c r="L2105" s="700"/>
      <c r="M2105" s="700"/>
      <c r="N2105" s="700"/>
      <c r="O2105" s="700"/>
      <c r="P2105" s="700"/>
      <c r="Q2105" s="700"/>
      <c r="R2105" s="700"/>
      <c r="S2105" s="700"/>
      <c r="T2105" s="700"/>
      <c r="U2105" s="700"/>
      <c r="V2105" s="700"/>
      <c r="W2105" s="700"/>
      <c r="X2105" s="700"/>
      <c r="Y2105" s="700"/>
      <c r="Z2105" s="700"/>
      <c r="AA2105" s="700"/>
      <c r="AB2105" s="700"/>
      <c r="AC2105" s="700"/>
      <c r="AD2105" s="700"/>
      <c r="AE2105" s="700"/>
      <c r="AF2105" s="700"/>
      <c r="AG2105" s="18"/>
      <c r="AH2105" s="17"/>
    </row>
    <row r="2106" spans="4:34" ht="15.75" customHeight="1" x14ac:dyDescent="0.25">
      <c r="D2106" s="551" t="s">
        <v>14</v>
      </c>
      <c r="E2106" s="551"/>
      <c r="F2106" s="551"/>
      <c r="G2106" s="551"/>
      <c r="H2106" s="551"/>
      <c r="I2106" s="835" t="s">
        <v>275</v>
      </c>
      <c r="J2106" s="835"/>
      <c r="K2106" s="835"/>
      <c r="L2106" s="835"/>
      <c r="M2106" s="835"/>
      <c r="N2106" s="835"/>
      <c r="O2106" s="835"/>
      <c r="P2106" s="835"/>
      <c r="Q2106" s="835"/>
      <c r="R2106" s="835"/>
      <c r="S2106" s="835"/>
      <c r="T2106" s="835"/>
      <c r="U2106" s="835"/>
      <c r="V2106" s="835"/>
      <c r="W2106" s="835"/>
      <c r="X2106" s="835"/>
      <c r="Y2106" s="835"/>
      <c r="Z2106" s="835"/>
      <c r="AA2106" s="835"/>
      <c r="AB2106" s="835"/>
      <c r="AC2106" s="835"/>
      <c r="AD2106" s="835"/>
      <c r="AE2106" s="835"/>
      <c r="AF2106" s="835"/>
      <c r="AG2106" s="18"/>
      <c r="AH2106" s="17"/>
    </row>
    <row r="2107" spans="4:34" ht="15.75" x14ac:dyDescent="0.25">
      <c r="D2107" s="181"/>
      <c r="E2107" s="175"/>
      <c r="F2107" s="175"/>
      <c r="G2107" s="175"/>
      <c r="H2107" s="175"/>
      <c r="I2107" s="835"/>
      <c r="J2107" s="835"/>
      <c r="K2107" s="835"/>
      <c r="L2107" s="835"/>
      <c r="M2107" s="835"/>
      <c r="N2107" s="835"/>
      <c r="O2107" s="835"/>
      <c r="P2107" s="835"/>
      <c r="Q2107" s="835"/>
      <c r="R2107" s="835"/>
      <c r="S2107" s="835"/>
      <c r="T2107" s="835"/>
      <c r="U2107" s="835"/>
      <c r="V2107" s="835"/>
      <c r="W2107" s="835"/>
      <c r="X2107" s="835"/>
      <c r="Y2107" s="835"/>
      <c r="Z2107" s="835"/>
      <c r="AA2107" s="835"/>
      <c r="AB2107" s="835"/>
      <c r="AC2107" s="835"/>
      <c r="AD2107" s="835"/>
      <c r="AE2107" s="835"/>
      <c r="AF2107" s="835"/>
      <c r="AG2107" s="18"/>
      <c r="AH2107" s="17"/>
    </row>
    <row r="2108" spans="4:34" ht="15.75" x14ac:dyDescent="0.25">
      <c r="D2108" s="180"/>
      <c r="E2108" s="180"/>
      <c r="F2108" s="180"/>
      <c r="G2108" s="180"/>
      <c r="H2108" s="180"/>
      <c r="I2108" s="180"/>
      <c r="J2108" s="180"/>
      <c r="K2108" s="180"/>
      <c r="L2108" s="574"/>
      <c r="M2108" s="574"/>
      <c r="N2108" s="574"/>
      <c r="O2108" s="574"/>
      <c r="P2108" s="574"/>
      <c r="Q2108" s="574"/>
      <c r="R2108" s="574"/>
      <c r="S2108" s="574"/>
      <c r="T2108" s="574"/>
      <c r="U2108" s="574"/>
      <c r="V2108" s="574"/>
      <c r="W2108" s="574"/>
      <c r="X2108" s="574"/>
      <c r="Y2108" s="574"/>
      <c r="Z2108" s="183"/>
      <c r="AA2108" s="575"/>
      <c r="AB2108" s="575"/>
      <c r="AC2108" s="575"/>
      <c r="AD2108" s="575"/>
      <c r="AE2108" s="575"/>
      <c r="AF2108" s="575"/>
      <c r="AG2108" s="18"/>
      <c r="AH2108" s="17"/>
    </row>
    <row r="2109" spans="4:34" ht="15.75" x14ac:dyDescent="0.25">
      <c r="D2109" s="586" t="s">
        <v>15</v>
      </c>
      <c r="E2109" s="586"/>
      <c r="F2109" s="586"/>
      <c r="G2109" s="586"/>
      <c r="H2109" s="586"/>
      <c r="I2109" s="586"/>
      <c r="J2109" s="586"/>
      <c r="K2109" s="586"/>
      <c r="L2109" s="586"/>
      <c r="M2109" s="586"/>
      <c r="N2109" s="586"/>
      <c r="O2109" s="586"/>
      <c r="P2109" s="586"/>
      <c r="Q2109" s="586"/>
      <c r="R2109" s="586"/>
      <c r="S2109" s="586"/>
      <c r="T2109" s="586"/>
      <c r="U2109" s="586"/>
      <c r="V2109" s="586"/>
      <c r="W2109" s="586"/>
      <c r="X2109" s="586"/>
      <c r="Y2109" s="586"/>
      <c r="Z2109" s="586"/>
      <c r="AA2109" s="586"/>
      <c r="AB2109" s="586"/>
      <c r="AC2109" s="586"/>
      <c r="AD2109" s="586"/>
      <c r="AE2109" s="586"/>
      <c r="AF2109" s="586"/>
      <c r="AG2109" s="18"/>
      <c r="AH2109" s="17"/>
    </row>
    <row r="2110" spans="4:34" ht="15.75" x14ac:dyDescent="0.25">
      <c r="D2110" s="9"/>
      <c r="E2110" s="587" t="s">
        <v>50</v>
      </c>
      <c r="F2110" s="587"/>
      <c r="G2110" s="587"/>
      <c r="H2110" s="588" t="s">
        <v>51</v>
      </c>
      <c r="I2110" s="588"/>
      <c r="J2110" s="588"/>
      <c r="K2110" s="587" t="s">
        <v>52</v>
      </c>
      <c r="L2110" s="587"/>
      <c r="M2110" s="587"/>
      <c r="N2110" s="587" t="s">
        <v>53</v>
      </c>
      <c r="O2110" s="587"/>
      <c r="P2110" s="587"/>
      <c r="Q2110" s="589" t="s">
        <v>54</v>
      </c>
      <c r="R2110" s="589"/>
      <c r="S2110" s="589"/>
      <c r="T2110" s="589"/>
      <c r="U2110" s="184"/>
      <c r="V2110" s="590"/>
      <c r="W2110" s="590"/>
      <c r="X2110" s="590"/>
      <c r="Y2110" s="175"/>
      <c r="Z2110" s="175"/>
      <c r="AA2110" s="591" t="s">
        <v>17</v>
      </c>
      <c r="AB2110" s="591"/>
      <c r="AC2110" s="591"/>
      <c r="AD2110" s="591"/>
      <c r="AE2110" s="591"/>
      <c r="AF2110" s="591"/>
      <c r="AG2110" s="18"/>
      <c r="AH2110" s="17"/>
    </row>
    <row r="2111" spans="4:34" ht="15.75" x14ac:dyDescent="0.25">
      <c r="D2111" s="195"/>
      <c r="E2111" s="592"/>
      <c r="F2111" s="593"/>
      <c r="G2111" s="594"/>
      <c r="H2111" s="592"/>
      <c r="I2111" s="593"/>
      <c r="J2111" s="594"/>
      <c r="K2111" s="592"/>
      <c r="L2111" s="593"/>
      <c r="M2111" s="594"/>
      <c r="N2111" s="592"/>
      <c r="O2111" s="593"/>
      <c r="P2111" s="594"/>
      <c r="Q2111" s="592"/>
      <c r="R2111" s="593"/>
      <c r="S2111" s="593"/>
      <c r="T2111" s="594"/>
      <c r="U2111" s="100"/>
      <c r="V2111" s="595"/>
      <c r="W2111" s="596"/>
      <c r="X2111" s="597"/>
      <c r="Y2111" s="190"/>
      <c r="Z2111" s="15"/>
      <c r="AA2111" s="592">
        <f>E2111+H2111+K2111+N2111</f>
        <v>0</v>
      </c>
      <c r="AB2111" s="593"/>
      <c r="AC2111" s="593"/>
      <c r="AD2111" s="593"/>
      <c r="AE2111" s="593"/>
      <c r="AF2111" s="594"/>
      <c r="AG2111" s="18"/>
      <c r="AH2111" s="17"/>
    </row>
    <row r="2112" spans="4:34" ht="15.75" x14ac:dyDescent="0.25">
      <c r="D2112" s="182"/>
      <c r="E2112" s="182"/>
      <c r="F2112" s="182"/>
      <c r="G2112" s="182"/>
      <c r="H2112" s="182"/>
      <c r="I2112" s="182"/>
      <c r="J2112" s="182"/>
      <c r="K2112" s="182"/>
      <c r="L2112" s="182"/>
      <c r="M2112" s="182"/>
      <c r="N2112" s="182"/>
      <c r="O2112" s="182"/>
      <c r="P2112" s="182"/>
      <c r="Q2112" s="182"/>
      <c r="R2112" s="182"/>
      <c r="S2112" s="182"/>
      <c r="T2112" s="182"/>
      <c r="U2112" s="598" t="s">
        <v>18</v>
      </c>
      <c r="V2112" s="598"/>
      <c r="W2112" s="598"/>
      <c r="X2112" s="598"/>
      <c r="Y2112" s="598"/>
      <c r="Z2112" s="599"/>
      <c r="AA2112" s="600">
        <f>+X2130-AA2111</f>
        <v>182586477.91</v>
      </c>
      <c r="AB2112" s="601"/>
      <c r="AC2112" s="601"/>
      <c r="AD2112" s="601"/>
      <c r="AE2112" s="601"/>
      <c r="AF2112" s="602"/>
      <c r="AG2112" s="18"/>
      <c r="AH2112" s="17"/>
    </row>
    <row r="2113" spans="4:34" ht="15.75" x14ac:dyDescent="0.25">
      <c r="D2113" s="9"/>
      <c r="E2113" s="9"/>
      <c r="F2113" s="9"/>
      <c r="G2113" s="9"/>
      <c r="H2113" s="603" t="s">
        <v>19</v>
      </c>
      <c r="I2113" s="603"/>
      <c r="J2113" s="603"/>
      <c r="K2113" s="603"/>
      <c r="L2113" s="603"/>
      <c r="M2113" s="603"/>
      <c r="N2113" s="603"/>
      <c r="O2113" s="603"/>
      <c r="P2113" s="603"/>
      <c r="Q2113" s="603"/>
      <c r="R2113" s="603"/>
      <c r="S2113" s="603"/>
      <c r="T2113" s="603"/>
      <c r="U2113" s="603"/>
      <c r="V2113" s="603"/>
      <c r="W2113" s="603"/>
      <c r="X2113" s="604"/>
      <c r="Y2113" s="604"/>
      <c r="Z2113" s="604"/>
      <c r="AA2113" s="604"/>
      <c r="AB2113" s="604"/>
      <c r="AC2113" s="604"/>
      <c r="AD2113" s="604"/>
      <c r="AE2113" s="9"/>
      <c r="AF2113" s="9"/>
      <c r="AG2113" s="18"/>
      <c r="AH2113" s="17"/>
    </row>
    <row r="2114" spans="4:34" ht="15.75" x14ac:dyDescent="0.25">
      <c r="D2114" s="9"/>
      <c r="E2114" s="9"/>
      <c r="F2114" s="9"/>
      <c r="G2114" s="9"/>
      <c r="H2114" s="567" t="s">
        <v>20</v>
      </c>
      <c r="I2114" s="568"/>
      <c r="J2114" s="567" t="s">
        <v>21</v>
      </c>
      <c r="K2114" s="568"/>
      <c r="L2114" s="567" t="s">
        <v>22</v>
      </c>
      <c r="M2114" s="568"/>
      <c r="N2114" s="567" t="s">
        <v>23</v>
      </c>
      <c r="O2114" s="568"/>
      <c r="P2114" s="567" t="s">
        <v>24</v>
      </c>
      <c r="Q2114" s="568"/>
      <c r="R2114" s="567" t="s">
        <v>25</v>
      </c>
      <c r="S2114" s="568"/>
      <c r="T2114" s="569" t="s">
        <v>26</v>
      </c>
      <c r="U2114" s="570"/>
      <c r="V2114" s="569"/>
      <c r="W2114" s="570"/>
      <c r="X2114" s="571" t="s">
        <v>27</v>
      </c>
      <c r="Y2114" s="572"/>
      <c r="Z2114" s="572"/>
      <c r="AA2114" s="572"/>
      <c r="AB2114" s="572"/>
      <c r="AC2114" s="572"/>
      <c r="AD2114" s="573"/>
      <c r="AE2114" s="16"/>
      <c r="AF2114" s="16"/>
      <c r="AG2114" s="18"/>
      <c r="AH2114" s="17"/>
    </row>
    <row r="2115" spans="4:34" ht="15.75" x14ac:dyDescent="0.25">
      <c r="D2115" s="9"/>
      <c r="E2115" s="9"/>
      <c r="F2115" s="9"/>
      <c r="G2115" s="9"/>
      <c r="H2115" s="529"/>
      <c r="I2115" s="530"/>
      <c r="J2115" s="529"/>
      <c r="K2115" s="530"/>
      <c r="L2115" s="529"/>
      <c r="M2115" s="530"/>
      <c r="N2115" s="529" t="s">
        <v>61</v>
      </c>
      <c r="O2115" s="530"/>
      <c r="P2115" s="529" t="s">
        <v>59</v>
      </c>
      <c r="Q2115" s="530"/>
      <c r="R2115" s="529" t="s">
        <v>57</v>
      </c>
      <c r="S2115" s="530"/>
      <c r="T2115" s="529" t="s">
        <v>28</v>
      </c>
      <c r="U2115" s="530"/>
      <c r="V2115" s="529"/>
      <c r="W2115" s="530"/>
      <c r="X2115" s="580">
        <v>182586477.91</v>
      </c>
      <c r="Y2115" s="581"/>
      <c r="Z2115" s="581"/>
      <c r="AA2115" s="581"/>
      <c r="AB2115" s="581"/>
      <c r="AC2115" s="581"/>
      <c r="AD2115" s="582"/>
      <c r="AE2115" s="16"/>
      <c r="AF2115" s="16"/>
      <c r="AG2115" s="18"/>
      <c r="AH2115" s="17"/>
    </row>
    <row r="2116" spans="4:34" ht="15.75" x14ac:dyDescent="0.25">
      <c r="D2116" s="9"/>
      <c r="E2116" s="9"/>
      <c r="F2116" s="9"/>
      <c r="G2116" s="9"/>
      <c r="H2116" s="562"/>
      <c r="I2116" s="563"/>
      <c r="J2116" s="562"/>
      <c r="K2116" s="563"/>
      <c r="L2116" s="562"/>
      <c r="M2116" s="563"/>
      <c r="N2116" s="529"/>
      <c r="O2116" s="530"/>
      <c r="P2116" s="529"/>
      <c r="Q2116" s="530"/>
      <c r="R2116" s="529"/>
      <c r="S2116" s="530"/>
      <c r="T2116" s="529"/>
      <c r="U2116" s="530"/>
      <c r="V2116" s="529"/>
      <c r="W2116" s="530"/>
      <c r="X2116" s="580"/>
      <c r="Y2116" s="581"/>
      <c r="Z2116" s="581"/>
      <c r="AA2116" s="581"/>
      <c r="AB2116" s="581"/>
      <c r="AC2116" s="581"/>
      <c r="AD2116" s="582"/>
      <c r="AE2116" s="16"/>
      <c r="AF2116" s="16"/>
      <c r="AG2116" s="18"/>
      <c r="AH2116" s="17"/>
    </row>
    <row r="2117" spans="4:34" ht="15.75" x14ac:dyDescent="0.25">
      <c r="D2117" s="9"/>
      <c r="E2117" s="9"/>
      <c r="F2117" s="9"/>
      <c r="G2117" s="9"/>
      <c r="H2117" s="562"/>
      <c r="I2117" s="563"/>
      <c r="J2117" s="562"/>
      <c r="K2117" s="563"/>
      <c r="L2117" s="562"/>
      <c r="M2117" s="563"/>
      <c r="N2117" s="562"/>
      <c r="O2117" s="563"/>
      <c r="P2117" s="562"/>
      <c r="Q2117" s="563"/>
      <c r="R2117" s="529"/>
      <c r="S2117" s="530"/>
      <c r="T2117" s="529"/>
      <c r="U2117" s="530"/>
      <c r="V2117" s="529"/>
      <c r="W2117" s="530"/>
      <c r="X2117" s="580"/>
      <c r="Y2117" s="581"/>
      <c r="Z2117" s="581"/>
      <c r="AA2117" s="581"/>
      <c r="AB2117" s="581"/>
      <c r="AC2117" s="581"/>
      <c r="AD2117" s="582"/>
      <c r="AE2117" s="16" t="s">
        <v>44</v>
      </c>
      <c r="AF2117" s="16"/>
      <c r="AG2117" s="18"/>
      <c r="AH2117" s="17"/>
    </row>
    <row r="2118" spans="4:34" ht="15.75" x14ac:dyDescent="0.25">
      <c r="D2118" s="9"/>
      <c r="E2118" s="9"/>
      <c r="F2118" s="9"/>
      <c r="G2118" s="9"/>
      <c r="H2118" s="562"/>
      <c r="I2118" s="563"/>
      <c r="J2118" s="562"/>
      <c r="K2118" s="563"/>
      <c r="L2118" s="562"/>
      <c r="M2118" s="563"/>
      <c r="N2118" s="562"/>
      <c r="O2118" s="563"/>
      <c r="P2118" s="562"/>
      <c r="Q2118" s="563"/>
      <c r="R2118" s="529"/>
      <c r="S2118" s="530"/>
      <c r="T2118" s="529"/>
      <c r="U2118" s="530"/>
      <c r="V2118" s="529"/>
      <c r="W2118" s="530"/>
      <c r="X2118" s="580"/>
      <c r="Y2118" s="581"/>
      <c r="Z2118" s="581"/>
      <c r="AA2118" s="581"/>
      <c r="AB2118" s="581"/>
      <c r="AC2118" s="581"/>
      <c r="AD2118" s="582"/>
      <c r="AE2118" s="16"/>
      <c r="AF2118" s="16"/>
      <c r="AG2118" s="18"/>
      <c r="AH2118" s="17"/>
    </row>
    <row r="2119" spans="4:34" ht="15.75" x14ac:dyDescent="0.25">
      <c r="D2119" s="9"/>
      <c r="E2119" s="9"/>
      <c r="F2119" s="9"/>
      <c r="G2119" s="9"/>
      <c r="H2119" s="562"/>
      <c r="I2119" s="563"/>
      <c r="J2119" s="562"/>
      <c r="K2119" s="563"/>
      <c r="L2119" s="562"/>
      <c r="M2119" s="563"/>
      <c r="N2119" s="529"/>
      <c r="O2119" s="530" t="s">
        <v>49</v>
      </c>
      <c r="P2119" s="562"/>
      <c r="Q2119" s="563" t="s">
        <v>28</v>
      </c>
      <c r="R2119" s="529"/>
      <c r="S2119" s="530"/>
      <c r="T2119" s="529"/>
      <c r="U2119" s="530"/>
      <c r="V2119" s="529"/>
      <c r="W2119" s="530"/>
      <c r="X2119" s="531"/>
      <c r="Y2119" s="532"/>
      <c r="Z2119" s="532"/>
      <c r="AA2119" s="532"/>
      <c r="AB2119" s="532"/>
      <c r="AC2119" s="532"/>
      <c r="AD2119" s="533"/>
      <c r="AE2119" s="16"/>
      <c r="AF2119" s="16"/>
      <c r="AG2119" s="18"/>
      <c r="AH2119" s="17"/>
    </row>
    <row r="2120" spans="4:34" ht="15.75" x14ac:dyDescent="0.25">
      <c r="D2120" s="9"/>
      <c r="E2120" s="9"/>
      <c r="F2120" s="9"/>
      <c r="G2120" s="9"/>
      <c r="H2120" s="678"/>
      <c r="I2120" s="679"/>
      <c r="J2120" s="678"/>
      <c r="K2120" s="679"/>
      <c r="L2120" s="678"/>
      <c r="M2120" s="679"/>
      <c r="N2120" s="678"/>
      <c r="O2120" s="679"/>
      <c r="P2120" s="678"/>
      <c r="Q2120" s="679"/>
      <c r="R2120" s="678"/>
      <c r="S2120" s="679"/>
      <c r="T2120" s="678"/>
      <c r="U2120" s="679"/>
      <c r="V2120" s="678"/>
      <c r="W2120" s="679"/>
      <c r="X2120" s="680"/>
      <c r="Y2120" s="681"/>
      <c r="Z2120" s="681"/>
      <c r="AA2120" s="681"/>
      <c r="AB2120" s="681"/>
      <c r="AC2120" s="681"/>
      <c r="AD2120" s="682"/>
      <c r="AE2120" s="16"/>
      <c r="AF2120" s="16"/>
      <c r="AG2120" s="18"/>
      <c r="AH2120" s="17"/>
    </row>
    <row r="2121" spans="4:34" ht="15.75" x14ac:dyDescent="0.25">
      <c r="D2121" s="9"/>
      <c r="E2121" s="9"/>
      <c r="F2121" s="9"/>
      <c r="G2121" s="9"/>
      <c r="H2121" s="678"/>
      <c r="I2121" s="679"/>
      <c r="J2121" s="678"/>
      <c r="K2121" s="679"/>
      <c r="L2121" s="678"/>
      <c r="M2121" s="679"/>
      <c r="N2121" s="678"/>
      <c r="O2121" s="679"/>
      <c r="P2121" s="678"/>
      <c r="Q2121" s="679"/>
      <c r="R2121" s="678"/>
      <c r="S2121" s="679"/>
      <c r="T2121" s="678"/>
      <c r="U2121" s="679"/>
      <c r="V2121" s="678"/>
      <c r="W2121" s="679"/>
      <c r="X2121" s="680"/>
      <c r="Y2121" s="681"/>
      <c r="Z2121" s="681"/>
      <c r="AA2121" s="681"/>
      <c r="AB2121" s="681"/>
      <c r="AC2121" s="681"/>
      <c r="AD2121" s="682"/>
      <c r="AE2121" s="16"/>
      <c r="AF2121" s="16"/>
      <c r="AG2121" s="18"/>
      <c r="AH2121" s="17"/>
    </row>
    <row r="2122" spans="4:34" ht="15.75" x14ac:dyDescent="0.25">
      <c r="D2122" s="9"/>
      <c r="E2122" s="9"/>
      <c r="F2122" s="9"/>
      <c r="G2122" s="9"/>
      <c r="H2122" s="678"/>
      <c r="I2122" s="679"/>
      <c r="J2122" s="678"/>
      <c r="K2122" s="679"/>
      <c r="L2122" s="678"/>
      <c r="M2122" s="679"/>
      <c r="N2122" s="678"/>
      <c r="O2122" s="679"/>
      <c r="P2122" s="678"/>
      <c r="Q2122" s="679"/>
      <c r="R2122" s="678"/>
      <c r="S2122" s="679"/>
      <c r="T2122" s="678"/>
      <c r="U2122" s="679"/>
      <c r="V2122" s="678"/>
      <c r="W2122" s="679"/>
      <c r="X2122" s="680"/>
      <c r="Y2122" s="681"/>
      <c r="Z2122" s="681"/>
      <c r="AA2122" s="681"/>
      <c r="AB2122" s="681"/>
      <c r="AC2122" s="681"/>
      <c r="AD2122" s="682"/>
      <c r="AE2122" s="16"/>
      <c r="AF2122" s="16"/>
      <c r="AG2122" s="18"/>
      <c r="AH2122" s="17"/>
    </row>
    <row r="2123" spans="4:34" ht="15.75" x14ac:dyDescent="0.25">
      <c r="D2123" s="9"/>
      <c r="E2123" s="9"/>
      <c r="F2123" s="9"/>
      <c r="G2123" s="9"/>
      <c r="H2123" s="678"/>
      <c r="I2123" s="679"/>
      <c r="J2123" s="678"/>
      <c r="K2123" s="679"/>
      <c r="L2123" s="678"/>
      <c r="M2123" s="679"/>
      <c r="N2123" s="678"/>
      <c r="O2123" s="679"/>
      <c r="P2123" s="678"/>
      <c r="Q2123" s="679"/>
      <c r="R2123" s="678"/>
      <c r="S2123" s="679"/>
      <c r="T2123" s="678"/>
      <c r="U2123" s="679"/>
      <c r="V2123" s="678"/>
      <c r="W2123" s="679"/>
      <c r="X2123" s="680"/>
      <c r="Y2123" s="681"/>
      <c r="Z2123" s="681"/>
      <c r="AA2123" s="681"/>
      <c r="AB2123" s="681"/>
      <c r="AC2123" s="681"/>
      <c r="AD2123" s="682"/>
      <c r="AE2123" s="16"/>
      <c r="AF2123" s="16"/>
      <c r="AG2123" s="18"/>
      <c r="AH2123" s="17"/>
    </row>
    <row r="2124" spans="4:34" ht="15.75" x14ac:dyDescent="0.25">
      <c r="D2124" s="9"/>
      <c r="E2124" s="9"/>
      <c r="F2124" s="9"/>
      <c r="G2124" s="9"/>
      <c r="H2124" s="678"/>
      <c r="I2124" s="679"/>
      <c r="J2124" s="678"/>
      <c r="K2124" s="679"/>
      <c r="L2124" s="678"/>
      <c r="M2124" s="679"/>
      <c r="N2124" s="678"/>
      <c r="O2124" s="679"/>
      <c r="P2124" s="678"/>
      <c r="Q2124" s="679"/>
      <c r="R2124" s="678"/>
      <c r="S2124" s="679"/>
      <c r="T2124" s="678"/>
      <c r="U2124" s="679"/>
      <c r="V2124" s="678"/>
      <c r="W2124" s="679"/>
      <c r="X2124" s="680"/>
      <c r="Y2124" s="681"/>
      <c r="Z2124" s="681"/>
      <c r="AA2124" s="681"/>
      <c r="AB2124" s="681"/>
      <c r="AC2124" s="681"/>
      <c r="AD2124" s="682"/>
      <c r="AE2124" s="16"/>
      <c r="AF2124" s="16"/>
      <c r="AG2124" s="18"/>
      <c r="AH2124" s="17"/>
    </row>
    <row r="2125" spans="4:34" ht="15.75" x14ac:dyDescent="0.25">
      <c r="D2125" s="9"/>
      <c r="E2125" s="9"/>
      <c r="F2125" s="9"/>
      <c r="G2125" s="9"/>
      <c r="H2125" s="678"/>
      <c r="I2125" s="679"/>
      <c r="J2125" s="678"/>
      <c r="K2125" s="679"/>
      <c r="L2125" s="678"/>
      <c r="M2125" s="679"/>
      <c r="N2125" s="678"/>
      <c r="O2125" s="679"/>
      <c r="P2125" s="678"/>
      <c r="Q2125" s="679"/>
      <c r="R2125" s="678"/>
      <c r="S2125" s="679"/>
      <c r="T2125" s="678"/>
      <c r="U2125" s="679"/>
      <c r="V2125" s="678"/>
      <c r="W2125" s="679"/>
      <c r="X2125" s="680"/>
      <c r="Y2125" s="681"/>
      <c r="Z2125" s="681"/>
      <c r="AA2125" s="681"/>
      <c r="AB2125" s="681"/>
      <c r="AC2125" s="681"/>
      <c r="AD2125" s="682"/>
      <c r="AE2125" s="16"/>
      <c r="AF2125" s="16"/>
      <c r="AG2125" s="18"/>
      <c r="AH2125" s="17"/>
    </row>
    <row r="2126" spans="4:34" ht="15.75" x14ac:dyDescent="0.25">
      <c r="D2126" s="9"/>
      <c r="E2126" s="9"/>
      <c r="F2126" s="9"/>
      <c r="G2126" s="9"/>
      <c r="H2126" s="529"/>
      <c r="I2126" s="530"/>
      <c r="J2126" s="529"/>
      <c r="K2126" s="530"/>
      <c r="L2126" s="529"/>
      <c r="M2126" s="530"/>
      <c r="N2126" s="529"/>
      <c r="O2126" s="530"/>
      <c r="P2126" s="529"/>
      <c r="Q2126" s="530"/>
      <c r="R2126" s="536"/>
      <c r="S2126" s="537"/>
      <c r="T2126" s="536"/>
      <c r="U2126" s="537"/>
      <c r="V2126" s="529"/>
      <c r="W2126" s="530"/>
      <c r="X2126" s="580"/>
      <c r="Y2126" s="581"/>
      <c r="Z2126" s="581"/>
      <c r="AA2126" s="581"/>
      <c r="AB2126" s="581"/>
      <c r="AC2126" s="581"/>
      <c r="AD2126" s="582"/>
      <c r="AE2126" s="16"/>
      <c r="AF2126" s="16"/>
      <c r="AG2126" s="18"/>
      <c r="AH2126" s="17"/>
    </row>
    <row r="2127" spans="4:34" ht="15.75" x14ac:dyDescent="0.25">
      <c r="D2127" s="9"/>
      <c r="E2127" s="9"/>
      <c r="F2127" s="9"/>
      <c r="G2127" s="9"/>
      <c r="H2127" s="562"/>
      <c r="I2127" s="563"/>
      <c r="J2127" s="562"/>
      <c r="K2127" s="563"/>
      <c r="L2127" s="562"/>
      <c r="M2127" s="563"/>
      <c r="N2127" s="562"/>
      <c r="O2127" s="563"/>
      <c r="P2127" s="562"/>
      <c r="Q2127" s="702"/>
      <c r="R2127" s="703"/>
      <c r="S2127" s="703"/>
      <c r="T2127" s="703"/>
      <c r="U2127" s="703"/>
      <c r="V2127" s="702"/>
      <c r="W2127" s="563"/>
      <c r="X2127" s="580"/>
      <c r="Y2127" s="581"/>
      <c r="Z2127" s="581"/>
      <c r="AA2127" s="581"/>
      <c r="AB2127" s="581"/>
      <c r="AC2127" s="581"/>
      <c r="AD2127" s="582"/>
      <c r="AE2127" s="16"/>
      <c r="AF2127" s="16"/>
      <c r="AG2127" s="18"/>
      <c r="AH2127" s="17"/>
    </row>
    <row r="2128" spans="4:34" ht="15.75" x14ac:dyDescent="0.25">
      <c r="D2128" s="9"/>
      <c r="E2128" s="9"/>
      <c r="F2128" s="9"/>
      <c r="G2128" s="9"/>
      <c r="H2128" s="529"/>
      <c r="I2128" s="530"/>
      <c r="J2128" s="529"/>
      <c r="K2128" s="530"/>
      <c r="L2128" s="529"/>
      <c r="M2128" s="530"/>
      <c r="N2128" s="529"/>
      <c r="O2128" s="530"/>
      <c r="P2128" s="529"/>
      <c r="Q2128" s="650"/>
      <c r="R2128" s="683"/>
      <c r="S2128" s="683"/>
      <c r="T2128" s="683"/>
      <c r="U2128" s="683"/>
      <c r="V2128" s="650"/>
      <c r="W2128" s="530"/>
      <c r="X2128" s="531"/>
      <c r="Y2128" s="532"/>
      <c r="Z2128" s="532"/>
      <c r="AA2128" s="532"/>
      <c r="AB2128" s="532"/>
      <c r="AC2128" s="532"/>
      <c r="AD2128" s="533"/>
      <c r="AE2128" s="16"/>
      <c r="AF2128" s="16"/>
      <c r="AG2128" s="18"/>
      <c r="AH2128" s="17"/>
    </row>
    <row r="2129" spans="4:34" ht="15.75" x14ac:dyDescent="0.25">
      <c r="D2129" s="9"/>
      <c r="E2129" s="9"/>
      <c r="F2129" s="9"/>
      <c r="G2129" s="9"/>
      <c r="H2129" s="529"/>
      <c r="I2129" s="530"/>
      <c r="J2129" s="529"/>
      <c r="K2129" s="530"/>
      <c r="L2129" s="529"/>
      <c r="M2129" s="530"/>
      <c r="N2129" s="529"/>
      <c r="O2129" s="530"/>
      <c r="P2129" s="529"/>
      <c r="Q2129" s="650"/>
      <c r="R2129" s="683"/>
      <c r="S2129" s="683"/>
      <c r="T2129" s="683"/>
      <c r="U2129" s="683"/>
      <c r="V2129" s="650"/>
      <c r="W2129" s="530"/>
      <c r="X2129" s="531"/>
      <c r="Y2129" s="532"/>
      <c r="Z2129" s="532"/>
      <c r="AA2129" s="532"/>
      <c r="AB2129" s="532"/>
      <c r="AC2129" s="532"/>
      <c r="AD2129" s="533"/>
      <c r="AE2129" s="16"/>
      <c r="AF2129" s="16"/>
      <c r="AG2129" s="18"/>
      <c r="AH2129" s="17"/>
    </row>
    <row r="2130" spans="4:34" ht="16.5" thickBot="1" x14ac:dyDescent="0.3">
      <c r="D2130" s="9"/>
      <c r="E2130" s="9"/>
      <c r="F2130" s="9"/>
      <c r="G2130" s="9"/>
      <c r="H2130" s="534"/>
      <c r="I2130" s="535"/>
      <c r="J2130" s="534"/>
      <c r="K2130" s="535"/>
      <c r="L2130" s="534"/>
      <c r="M2130" s="535"/>
      <c r="N2130" s="534"/>
      <c r="O2130" s="535"/>
      <c r="P2130" s="534"/>
      <c r="Q2130" s="535"/>
      <c r="R2130" s="685"/>
      <c r="S2130" s="686"/>
      <c r="T2130" s="687" t="s">
        <v>29</v>
      </c>
      <c r="U2130" s="688"/>
      <c r="V2130" s="539"/>
      <c r="W2130" s="540"/>
      <c r="X2130" s="541">
        <f>SUM(X2115:AD2129)</f>
        <v>182586477.91</v>
      </c>
      <c r="Y2130" s="542"/>
      <c r="Z2130" s="542"/>
      <c r="AA2130" s="542"/>
      <c r="AB2130" s="542"/>
      <c r="AC2130" s="542"/>
      <c r="AD2130" s="543"/>
      <c r="AE2130" s="9"/>
      <c r="AF2130" s="16"/>
      <c r="AG2130" s="18"/>
      <c r="AH2130" s="17"/>
    </row>
    <row r="2131" spans="4:34" ht="15.75" x14ac:dyDescent="0.25">
      <c r="D2131" s="9"/>
      <c r="E2131" s="9"/>
      <c r="F2131" s="9"/>
      <c r="G2131" s="9"/>
      <c r="H2131" s="191"/>
      <c r="I2131" s="191"/>
      <c r="J2131" s="191"/>
      <c r="K2131" s="191"/>
      <c r="L2131" s="191"/>
      <c r="M2131" s="191"/>
      <c r="N2131" s="191"/>
      <c r="O2131" s="191"/>
      <c r="P2131" s="191"/>
      <c r="Q2131" s="191"/>
      <c r="R2131" s="191"/>
      <c r="S2131" s="191"/>
      <c r="T2131" s="31"/>
      <c r="U2131" s="31"/>
      <c r="V2131" s="31"/>
      <c r="W2131" s="31"/>
      <c r="X2131" s="32"/>
      <c r="Y2131" s="32"/>
      <c r="Z2131" s="32"/>
      <c r="AA2131" s="32"/>
      <c r="AB2131" s="32"/>
      <c r="AC2131" s="32"/>
      <c r="AD2131" s="32"/>
      <c r="AE2131" s="9"/>
      <c r="AF2131" s="16"/>
      <c r="AG2131" s="18"/>
      <c r="AH2131" s="17"/>
    </row>
    <row r="2132" spans="4:34" ht="16.5" thickBot="1" x14ac:dyDescent="0.3">
      <c r="D2132" s="9"/>
      <c r="E2132" s="9"/>
      <c r="F2132" s="9"/>
      <c r="G2132" s="9"/>
      <c r="H2132" s="191"/>
      <c r="I2132" s="191"/>
      <c r="J2132" s="191"/>
      <c r="K2132" s="191"/>
      <c r="L2132" s="191"/>
      <c r="M2132" s="191"/>
      <c r="N2132" s="191"/>
      <c r="O2132" s="191"/>
      <c r="P2132" s="191"/>
      <c r="Q2132" s="191"/>
      <c r="R2132" s="191"/>
      <c r="S2132" s="191"/>
      <c r="T2132" s="31"/>
      <c r="U2132" s="31"/>
      <c r="V2132" s="31"/>
      <c r="W2132" s="31"/>
      <c r="X2132" s="32"/>
      <c r="Y2132" s="32"/>
      <c r="Z2132" s="32"/>
      <c r="AA2132" s="32"/>
      <c r="AB2132" s="32"/>
      <c r="AC2132" s="32"/>
      <c r="AD2132" s="32"/>
      <c r="AE2132" s="9"/>
      <c r="AF2132" s="16"/>
      <c r="AG2132" s="18"/>
      <c r="AH2132" s="17"/>
    </row>
    <row r="2133" spans="4:34" ht="16.5" thickBot="1" x14ac:dyDescent="0.3">
      <c r="D2133" s="9"/>
      <c r="E2133" s="9"/>
      <c r="F2133" s="9"/>
      <c r="G2133" s="689" t="s">
        <v>30</v>
      </c>
      <c r="H2133" s="690"/>
      <c r="I2133" s="690"/>
      <c r="J2133" s="690"/>
      <c r="K2133" s="690"/>
      <c r="L2133" s="690"/>
      <c r="M2133" s="690"/>
      <c r="N2133" s="690"/>
      <c r="O2133" s="690"/>
      <c r="P2133" s="690"/>
      <c r="Q2133" s="690"/>
      <c r="R2133" s="691"/>
      <c r="S2133" s="22"/>
      <c r="T2133" s="544" t="s">
        <v>31</v>
      </c>
      <c r="U2133" s="545"/>
      <c r="V2133" s="545"/>
      <c r="W2133" s="545"/>
      <c r="X2133" s="545"/>
      <c r="Y2133" s="545"/>
      <c r="Z2133" s="545"/>
      <c r="AA2133" s="545"/>
      <c r="AB2133" s="545"/>
      <c r="AC2133" s="545"/>
      <c r="AD2133" s="545"/>
      <c r="AE2133" s="546"/>
      <c r="AF2133" s="16"/>
      <c r="AG2133" s="18"/>
      <c r="AH2133" s="17"/>
    </row>
    <row r="2134" spans="4:34" ht="15.75" x14ac:dyDescent="0.25">
      <c r="D2134" s="195"/>
      <c r="E2134" s="195"/>
      <c r="F2134" s="195"/>
      <c r="G2134" s="547"/>
      <c r="H2134" s="548"/>
      <c r="I2134" s="548"/>
      <c r="J2134" s="548"/>
      <c r="K2134" s="548"/>
      <c r="L2134" s="548"/>
      <c r="M2134" s="548"/>
      <c r="N2134" s="548"/>
      <c r="O2134" s="548"/>
      <c r="P2134" s="548"/>
      <c r="Q2134" s="548"/>
      <c r="R2134" s="549"/>
      <c r="S2134" s="175"/>
      <c r="T2134" s="547"/>
      <c r="U2134" s="548"/>
      <c r="V2134" s="548"/>
      <c r="W2134" s="548"/>
      <c r="X2134" s="548"/>
      <c r="Y2134" s="548"/>
      <c r="Z2134" s="548"/>
      <c r="AA2134" s="548"/>
      <c r="AB2134" s="548"/>
      <c r="AC2134" s="548"/>
      <c r="AD2134" s="548"/>
      <c r="AE2134" s="549"/>
      <c r="AF2134" s="15"/>
      <c r="AG2134" s="18"/>
      <c r="AH2134" s="17"/>
    </row>
    <row r="2135" spans="4:34" ht="15.75" x14ac:dyDescent="0.25">
      <c r="D2135" s="195"/>
      <c r="E2135" s="195"/>
      <c r="F2135" s="195"/>
      <c r="G2135" s="550"/>
      <c r="H2135" s="551"/>
      <c r="I2135" s="551"/>
      <c r="J2135" s="551"/>
      <c r="K2135" s="551"/>
      <c r="L2135" s="551"/>
      <c r="M2135" s="551"/>
      <c r="N2135" s="551"/>
      <c r="O2135" s="551"/>
      <c r="P2135" s="551"/>
      <c r="Q2135" s="551"/>
      <c r="R2135" s="552"/>
      <c r="S2135" s="175"/>
      <c r="T2135" s="550"/>
      <c r="U2135" s="551"/>
      <c r="V2135" s="551"/>
      <c r="W2135" s="551"/>
      <c r="X2135" s="551"/>
      <c r="Y2135" s="551"/>
      <c r="Z2135" s="551"/>
      <c r="AA2135" s="551"/>
      <c r="AB2135" s="551"/>
      <c r="AC2135" s="551"/>
      <c r="AD2135" s="551"/>
      <c r="AE2135" s="552"/>
      <c r="AF2135" s="15"/>
      <c r="AG2135" s="18"/>
      <c r="AH2135" s="17"/>
    </row>
    <row r="2136" spans="4:34" ht="15.75" x14ac:dyDescent="0.25">
      <c r="D2136" s="195"/>
      <c r="E2136" s="195"/>
      <c r="F2136" s="195"/>
      <c r="G2136" s="550"/>
      <c r="H2136" s="551"/>
      <c r="I2136" s="551"/>
      <c r="J2136" s="551"/>
      <c r="K2136" s="551"/>
      <c r="L2136" s="551"/>
      <c r="M2136" s="551"/>
      <c r="N2136" s="551"/>
      <c r="O2136" s="551"/>
      <c r="P2136" s="551"/>
      <c r="Q2136" s="551"/>
      <c r="R2136" s="552"/>
      <c r="S2136" s="175"/>
      <c r="T2136" s="550"/>
      <c r="U2136" s="551"/>
      <c r="V2136" s="551"/>
      <c r="W2136" s="551"/>
      <c r="X2136" s="551"/>
      <c r="Y2136" s="551"/>
      <c r="Z2136" s="551"/>
      <c r="AA2136" s="551"/>
      <c r="AB2136" s="551"/>
      <c r="AC2136" s="551"/>
      <c r="AD2136" s="551"/>
      <c r="AE2136" s="552"/>
      <c r="AF2136" s="15"/>
      <c r="AG2136" s="18"/>
      <c r="AH2136" s="17"/>
    </row>
    <row r="2137" spans="4:34" ht="16.5" thickBot="1" x14ac:dyDescent="0.3">
      <c r="D2137" s="195"/>
      <c r="E2137" s="195"/>
      <c r="F2137" s="195"/>
      <c r="G2137" s="553"/>
      <c r="H2137" s="554"/>
      <c r="I2137" s="554"/>
      <c r="J2137" s="554"/>
      <c r="K2137" s="554"/>
      <c r="L2137" s="554"/>
      <c r="M2137" s="554"/>
      <c r="N2137" s="554"/>
      <c r="O2137" s="554"/>
      <c r="P2137" s="554"/>
      <c r="Q2137" s="554"/>
      <c r="R2137" s="555"/>
      <c r="S2137" s="175"/>
      <c r="T2137" s="553"/>
      <c r="U2137" s="554"/>
      <c r="V2137" s="554"/>
      <c r="W2137" s="554"/>
      <c r="X2137" s="554"/>
      <c r="Y2137" s="554"/>
      <c r="Z2137" s="554"/>
      <c r="AA2137" s="554"/>
      <c r="AB2137" s="554"/>
      <c r="AC2137" s="554"/>
      <c r="AD2137" s="554"/>
      <c r="AE2137" s="555"/>
      <c r="AF2137" s="15"/>
      <c r="AG2137" s="18"/>
      <c r="AH2137" s="17"/>
    </row>
    <row r="2138" spans="4:34" ht="16.5" thickBot="1" x14ac:dyDescent="0.3">
      <c r="D2138" s="195"/>
      <c r="E2138" s="195"/>
      <c r="F2138" s="195"/>
      <c r="G2138" s="553" t="s">
        <v>32</v>
      </c>
      <c r="H2138" s="554"/>
      <c r="I2138" s="554"/>
      <c r="J2138" s="692">
        <v>44187</v>
      </c>
      <c r="K2138" s="692"/>
      <c r="L2138" s="692"/>
      <c r="M2138" s="692"/>
      <c r="N2138" s="692"/>
      <c r="O2138" s="692"/>
      <c r="P2138" s="692"/>
      <c r="Q2138" s="692"/>
      <c r="R2138" s="693"/>
      <c r="S2138" s="175"/>
      <c r="T2138" s="517" t="s">
        <v>32</v>
      </c>
      <c r="U2138" s="518"/>
      <c r="V2138" s="518"/>
      <c r="W2138" s="521"/>
      <c r="X2138" s="521"/>
      <c r="Y2138" s="521"/>
      <c r="Z2138" s="521"/>
      <c r="AA2138" s="521"/>
      <c r="AB2138" s="521"/>
      <c r="AC2138" s="521"/>
      <c r="AD2138" s="521"/>
      <c r="AE2138" s="522"/>
      <c r="AF2138" s="15"/>
      <c r="AG2138" s="18"/>
      <c r="AH2138" s="17"/>
    </row>
    <row r="2139" spans="4:34" ht="16.5" thickBot="1" x14ac:dyDescent="0.3">
      <c r="D2139" s="195"/>
      <c r="E2139" s="195"/>
      <c r="F2139" s="195"/>
      <c r="G2139" s="523" t="s">
        <v>33</v>
      </c>
      <c r="H2139" s="524"/>
      <c r="I2139" s="524"/>
      <c r="J2139" s="524"/>
      <c r="K2139" s="524"/>
      <c r="L2139" s="524"/>
      <c r="M2139" s="524"/>
      <c r="N2139" s="524"/>
      <c r="O2139" s="524"/>
      <c r="P2139" s="524"/>
      <c r="Q2139" s="524"/>
      <c r="R2139" s="525"/>
      <c r="T2139" s="523" t="s">
        <v>34</v>
      </c>
      <c r="U2139" s="524"/>
      <c r="V2139" s="524"/>
      <c r="W2139" s="524"/>
      <c r="X2139" s="524"/>
      <c r="Y2139" s="524"/>
      <c r="Z2139" s="524"/>
      <c r="AA2139" s="524"/>
      <c r="AB2139" s="524"/>
      <c r="AC2139" s="524"/>
      <c r="AD2139" s="524"/>
      <c r="AE2139" s="525"/>
      <c r="AF2139" s="15"/>
      <c r="AG2139" s="18"/>
      <c r="AH2139" s="17"/>
    </row>
    <row r="2140" spans="4:34" ht="15.75" x14ac:dyDescent="0.25">
      <c r="D2140" s="195"/>
      <c r="E2140" s="195"/>
      <c r="F2140" s="195"/>
      <c r="G2140" s="526"/>
      <c r="H2140" s="527"/>
      <c r="I2140" s="527"/>
      <c r="J2140" s="527"/>
      <c r="K2140" s="527"/>
      <c r="L2140" s="527"/>
      <c r="M2140" s="527"/>
      <c r="N2140" s="527"/>
      <c r="O2140" s="527"/>
      <c r="P2140" s="527"/>
      <c r="Q2140" s="527"/>
      <c r="R2140" s="528"/>
      <c r="T2140" s="526"/>
      <c r="U2140" s="527"/>
      <c r="V2140" s="527"/>
      <c r="W2140" s="527"/>
      <c r="X2140" s="527"/>
      <c r="Y2140" s="527"/>
      <c r="Z2140" s="527"/>
      <c r="AA2140" s="527"/>
      <c r="AB2140" s="527"/>
      <c r="AC2140" s="527"/>
      <c r="AD2140" s="527"/>
      <c r="AE2140" s="528"/>
      <c r="AF2140" s="15"/>
      <c r="AG2140" s="18"/>
      <c r="AH2140" s="17"/>
    </row>
    <row r="2141" spans="4:34" ht="15.75" x14ac:dyDescent="0.25">
      <c r="D2141" s="195"/>
      <c r="E2141" s="195"/>
      <c r="F2141" s="195"/>
      <c r="G2141" s="556"/>
      <c r="H2141" s="557"/>
      <c r="I2141" s="557"/>
      <c r="J2141" s="557"/>
      <c r="K2141" s="557"/>
      <c r="L2141" s="557"/>
      <c r="M2141" s="557"/>
      <c r="N2141" s="557"/>
      <c r="O2141" s="557"/>
      <c r="P2141" s="557"/>
      <c r="Q2141" s="557"/>
      <c r="R2141" s="558"/>
      <c r="T2141" s="556"/>
      <c r="U2141" s="557"/>
      <c r="V2141" s="557"/>
      <c r="W2141" s="557"/>
      <c r="X2141" s="557"/>
      <c r="Y2141" s="557"/>
      <c r="Z2141" s="557"/>
      <c r="AA2141" s="557"/>
      <c r="AB2141" s="557"/>
      <c r="AC2141" s="557"/>
      <c r="AD2141" s="557"/>
      <c r="AE2141" s="558"/>
      <c r="AF2141" s="195"/>
      <c r="AG2141" s="18"/>
      <c r="AH2141" s="17"/>
    </row>
    <row r="2142" spans="4:34" ht="15.75" x14ac:dyDescent="0.25">
      <c r="D2142" s="195"/>
      <c r="E2142" s="195"/>
      <c r="F2142" s="195"/>
      <c r="G2142" s="556"/>
      <c r="H2142" s="557"/>
      <c r="I2142" s="557"/>
      <c r="J2142" s="557"/>
      <c r="K2142" s="557"/>
      <c r="L2142" s="557"/>
      <c r="M2142" s="557"/>
      <c r="N2142" s="557"/>
      <c r="O2142" s="557"/>
      <c r="P2142" s="557"/>
      <c r="Q2142" s="557"/>
      <c r="R2142" s="558"/>
      <c r="T2142" s="556"/>
      <c r="U2142" s="557"/>
      <c r="V2142" s="557"/>
      <c r="W2142" s="557"/>
      <c r="X2142" s="557"/>
      <c r="Y2142" s="557"/>
      <c r="Z2142" s="557"/>
      <c r="AA2142" s="557"/>
      <c r="AB2142" s="557"/>
      <c r="AC2142" s="557"/>
      <c r="AD2142" s="557"/>
      <c r="AE2142" s="558"/>
      <c r="AF2142" s="195"/>
      <c r="AG2142" s="18"/>
      <c r="AH2142" s="67"/>
    </row>
    <row r="2143" spans="4:34" ht="16.5" thickBot="1" x14ac:dyDescent="0.3">
      <c r="D2143" s="195"/>
      <c r="E2143" s="195"/>
      <c r="F2143" s="195"/>
      <c r="G2143" s="559"/>
      <c r="H2143" s="560"/>
      <c r="I2143" s="560"/>
      <c r="J2143" s="560"/>
      <c r="K2143" s="560"/>
      <c r="L2143" s="560"/>
      <c r="M2143" s="560"/>
      <c r="N2143" s="560"/>
      <c r="O2143" s="560"/>
      <c r="P2143" s="560"/>
      <c r="Q2143" s="560"/>
      <c r="R2143" s="561"/>
      <c r="T2143" s="559"/>
      <c r="U2143" s="560"/>
      <c r="V2143" s="560"/>
      <c r="W2143" s="560"/>
      <c r="X2143" s="560"/>
      <c r="Y2143" s="560"/>
      <c r="Z2143" s="560"/>
      <c r="AA2143" s="560"/>
      <c r="AB2143" s="560"/>
      <c r="AC2143" s="560"/>
      <c r="AD2143" s="560"/>
      <c r="AE2143" s="561"/>
      <c r="AF2143" s="195"/>
      <c r="AG2143" s="18"/>
      <c r="AH2143" s="17"/>
    </row>
    <row r="2144" spans="4:34" ht="16.5" thickBot="1" x14ac:dyDescent="0.3">
      <c r="D2144" s="195"/>
      <c r="E2144" s="195"/>
      <c r="F2144" s="175"/>
      <c r="G2144" s="517" t="s">
        <v>32</v>
      </c>
      <c r="H2144" s="518"/>
      <c r="I2144" s="518"/>
      <c r="J2144" s="521"/>
      <c r="K2144" s="521"/>
      <c r="L2144" s="521"/>
      <c r="M2144" s="521"/>
      <c r="N2144" s="521"/>
      <c r="O2144" s="521"/>
      <c r="P2144" s="521"/>
      <c r="Q2144" s="521"/>
      <c r="R2144" s="522"/>
      <c r="T2144" s="517" t="s">
        <v>32</v>
      </c>
      <c r="U2144" s="518"/>
      <c r="V2144" s="518"/>
      <c r="W2144" s="521"/>
      <c r="X2144" s="521"/>
      <c r="Y2144" s="521"/>
      <c r="Z2144" s="521"/>
      <c r="AA2144" s="521"/>
      <c r="AB2144" s="521"/>
      <c r="AC2144" s="521"/>
      <c r="AD2144" s="521"/>
      <c r="AE2144" s="522"/>
      <c r="AF2144" s="195"/>
      <c r="AG2144" s="18"/>
      <c r="AH2144" s="17"/>
    </row>
    <row r="2145" spans="4:34" x14ac:dyDescent="0.25"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7"/>
    </row>
    <row r="2146" spans="4:34" x14ac:dyDescent="0.25">
      <c r="D2146" s="1"/>
      <c r="E2146" s="620" t="s">
        <v>36</v>
      </c>
      <c r="F2146" s="620"/>
      <c r="G2146" s="620"/>
      <c r="H2146" s="620"/>
      <c r="I2146" s="620"/>
      <c r="J2146" s="620"/>
      <c r="K2146" s="620"/>
      <c r="L2146" s="620"/>
      <c r="M2146" s="620"/>
      <c r="N2146" s="620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7"/>
    </row>
    <row r="2147" spans="4:34" x14ac:dyDescent="0.25">
      <c r="D2147" s="176"/>
      <c r="E2147" s="620" t="s">
        <v>0</v>
      </c>
      <c r="F2147" s="620"/>
      <c r="G2147" s="620"/>
      <c r="H2147" s="620"/>
      <c r="I2147" s="620"/>
      <c r="J2147" s="620"/>
      <c r="K2147" s="620"/>
      <c r="L2147" s="620"/>
      <c r="M2147" s="620"/>
      <c r="N2147" s="620"/>
      <c r="O2147" s="10"/>
      <c r="P2147" s="180"/>
      <c r="Q2147" s="180"/>
      <c r="R2147" s="180"/>
      <c r="S2147" s="180"/>
      <c r="T2147" s="180"/>
      <c r="U2147" s="180"/>
      <c r="V2147" s="180"/>
      <c r="W2147" s="9"/>
      <c r="X2147" s="9"/>
      <c r="Y2147" s="195"/>
      <c r="Z2147" s="9"/>
      <c r="AA2147" s="9"/>
      <c r="AB2147" s="9"/>
      <c r="AC2147" s="9"/>
      <c r="AD2147" s="9"/>
      <c r="AE2147" s="9"/>
      <c r="AF2147" s="9"/>
      <c r="AG2147" s="17"/>
      <c r="AH2147" s="17"/>
    </row>
    <row r="2148" spans="4:34" x14ac:dyDescent="0.25">
      <c r="D2148" s="620" t="s">
        <v>1</v>
      </c>
      <c r="E2148" s="620"/>
      <c r="F2148" s="620"/>
      <c r="G2148" s="620"/>
      <c r="H2148" s="620"/>
      <c r="I2148" s="620"/>
      <c r="J2148" s="620"/>
      <c r="K2148" s="620"/>
      <c r="L2148" s="620"/>
      <c r="M2148" s="620"/>
      <c r="N2148" s="620"/>
      <c r="O2148" s="10"/>
      <c r="P2148" s="11"/>
      <c r="Q2148" s="11"/>
      <c r="R2148" s="195"/>
      <c r="S2148" s="175"/>
      <c r="T2148" s="175"/>
      <c r="U2148" s="175"/>
      <c r="V2148" s="583" t="s">
        <v>2</v>
      </c>
      <c r="W2148" s="583"/>
      <c r="X2148" s="583"/>
      <c r="Y2148" s="12" t="s">
        <v>154</v>
      </c>
      <c r="Z2148" s="184" t="s">
        <v>46</v>
      </c>
      <c r="AA2148" s="621" t="s">
        <v>109</v>
      </c>
      <c r="AB2148" s="621"/>
      <c r="AC2148" s="621"/>
      <c r="AD2148" s="184" t="s">
        <v>3</v>
      </c>
      <c r="AE2148" s="622">
        <v>2020</v>
      </c>
      <c r="AF2148" s="622"/>
      <c r="AG2148" s="17"/>
      <c r="AH2148" s="17"/>
    </row>
    <row r="2149" spans="4:34" x14ac:dyDescent="0.25">
      <c r="D2149" s="620" t="s">
        <v>4</v>
      </c>
      <c r="E2149" s="620"/>
      <c r="F2149" s="620"/>
      <c r="G2149" s="620"/>
      <c r="H2149" s="620"/>
      <c r="I2149" s="620"/>
      <c r="J2149" s="620"/>
      <c r="K2149" s="620"/>
      <c r="L2149" s="620"/>
      <c r="M2149" s="620"/>
      <c r="N2149" s="620"/>
      <c r="O2149" s="10"/>
      <c r="P2149" s="180"/>
      <c r="Q2149" s="184"/>
      <c r="R2149" s="184"/>
      <c r="S2149" s="184"/>
      <c r="T2149" s="184"/>
      <c r="U2149" s="184"/>
      <c r="V2149" s="184"/>
      <c r="W2149" s="184"/>
      <c r="X2149" s="184"/>
      <c r="Y2149" s="175"/>
      <c r="Z2149" s="184"/>
      <c r="AA2149" s="9"/>
      <c r="AB2149" s="9"/>
      <c r="AC2149" s="9"/>
      <c r="AD2149" s="9"/>
      <c r="AE2149" s="9"/>
      <c r="AF2149" s="9"/>
      <c r="AG2149" s="17"/>
      <c r="AH2149" s="17"/>
    </row>
    <row r="2150" spans="4:34" ht="15.75" x14ac:dyDescent="0.25">
      <c r="D2150" s="623" t="s">
        <v>5</v>
      </c>
      <c r="E2150" s="623"/>
      <c r="F2150" s="623"/>
      <c r="G2150" s="623"/>
      <c r="H2150" s="623"/>
      <c r="I2150" s="623"/>
      <c r="J2150" s="623"/>
      <c r="K2150" s="623"/>
      <c r="L2150" s="623"/>
      <c r="M2150" s="623"/>
      <c r="N2150" s="623"/>
      <c r="O2150" s="10"/>
      <c r="P2150" s="180"/>
      <c r="Q2150" s="180"/>
      <c r="R2150" s="180"/>
      <c r="S2150" s="180"/>
      <c r="T2150" s="180"/>
      <c r="U2150" s="180"/>
      <c r="V2150" s="180"/>
      <c r="W2150" s="9"/>
      <c r="X2150" s="9"/>
      <c r="Y2150" s="195"/>
      <c r="Z2150" s="9"/>
      <c r="AA2150" s="9"/>
      <c r="AB2150" s="9"/>
      <c r="AC2150" s="9"/>
      <c r="AD2150" s="9"/>
      <c r="AE2150" s="9"/>
      <c r="AF2150" s="9"/>
      <c r="AG2150" s="17"/>
      <c r="AH2150" s="17"/>
    </row>
    <row r="2151" spans="4:34" ht="18" x14ac:dyDescent="0.25">
      <c r="D2151" s="633"/>
      <c r="E2151" s="633"/>
      <c r="F2151" s="633"/>
      <c r="G2151" s="633"/>
      <c r="H2151" s="633"/>
      <c r="I2151" s="633"/>
      <c r="J2151" s="633"/>
      <c r="K2151" s="633"/>
      <c r="L2151" s="633"/>
      <c r="M2151" s="633"/>
      <c r="N2151" s="633"/>
      <c r="O2151" s="624" t="s">
        <v>6</v>
      </c>
      <c r="P2151" s="624"/>
      <c r="Q2151" s="624"/>
      <c r="R2151" s="624"/>
      <c r="S2151" s="624"/>
      <c r="T2151" s="624"/>
      <c r="U2151" s="624"/>
      <c r="V2151" s="624"/>
      <c r="W2151" s="624"/>
      <c r="X2151" s="624"/>
      <c r="Y2151" s="625" t="s">
        <v>269</v>
      </c>
      <c r="Z2151" s="625"/>
      <c r="AA2151" s="625"/>
      <c r="AB2151" s="13"/>
      <c r="AC2151" s="13"/>
      <c r="AD2151" s="13"/>
      <c r="AE2151" s="13"/>
      <c r="AF2151" s="13"/>
      <c r="AG2151" s="17"/>
      <c r="AH2151" s="17"/>
    </row>
    <row r="2152" spans="4:34" x14ac:dyDescent="0.25">
      <c r="D2152" s="612"/>
      <c r="E2152" s="612"/>
      <c r="F2152" s="612"/>
      <c r="G2152" s="612"/>
      <c r="H2152" s="612"/>
      <c r="I2152" s="612"/>
      <c r="J2152" s="612"/>
      <c r="K2152" s="612"/>
      <c r="L2152" s="612"/>
      <c r="M2152" s="612"/>
      <c r="N2152" s="612"/>
      <c r="O2152" s="14"/>
      <c r="P2152" s="14"/>
      <c r="Q2152" s="175"/>
      <c r="R2152" s="175"/>
      <c r="S2152" s="182"/>
      <c r="T2152" s="11"/>
      <c r="U2152" s="11"/>
      <c r="V2152" s="9"/>
      <c r="W2152" s="9"/>
      <c r="X2152" s="9"/>
      <c r="Y2152" s="195"/>
      <c r="Z2152" s="9"/>
      <c r="AA2152" s="9"/>
      <c r="AB2152" s="9"/>
      <c r="AC2152" s="9"/>
      <c r="AD2152" s="9"/>
      <c r="AE2152" s="9"/>
      <c r="AF2152" s="9"/>
      <c r="AG2152" s="17"/>
      <c r="AH2152" s="17"/>
    </row>
    <row r="2153" spans="4:34" ht="15.75" x14ac:dyDescent="0.25">
      <c r="D2153" s="14"/>
      <c r="E2153" s="14"/>
      <c r="F2153" s="14"/>
      <c r="G2153" s="14"/>
      <c r="H2153" s="14"/>
      <c r="I2153" s="14"/>
      <c r="J2153" s="14"/>
      <c r="K2153" s="14"/>
      <c r="L2153" s="14"/>
      <c r="M2153" s="14"/>
      <c r="N2153" s="14"/>
      <c r="O2153" s="14"/>
      <c r="P2153" s="14"/>
      <c r="Q2153" s="14"/>
      <c r="R2153" s="14"/>
      <c r="S2153" s="14"/>
      <c r="T2153" s="23"/>
      <c r="U2153" s="23"/>
      <c r="V2153" s="613" t="s">
        <v>7</v>
      </c>
      <c r="W2153" s="613"/>
      <c r="X2153" s="613"/>
      <c r="Y2153" s="613"/>
      <c r="Z2153" s="613"/>
      <c r="AA2153" s="614">
        <f>+X2177</f>
        <v>4403555.55</v>
      </c>
      <c r="AB2153" s="614"/>
      <c r="AC2153" s="614"/>
      <c r="AD2153" s="614"/>
      <c r="AE2153" s="614"/>
      <c r="AF2153" s="614"/>
      <c r="AG2153" s="17"/>
      <c r="AH2153" s="17"/>
    </row>
    <row r="2154" spans="4:34" x14ac:dyDescent="0.25">
      <c r="D2154" s="615" t="s">
        <v>8</v>
      </c>
      <c r="E2154" s="615"/>
      <c r="F2154" s="615"/>
      <c r="G2154" s="615"/>
      <c r="H2154" s="615"/>
      <c r="I2154" s="616" t="s">
        <v>9</v>
      </c>
      <c r="J2154" s="616"/>
      <c r="K2154" s="616"/>
      <c r="L2154" s="616"/>
      <c r="M2154" s="616"/>
      <c r="N2154" s="616"/>
      <c r="O2154" s="616"/>
      <c r="P2154" s="616"/>
      <c r="Q2154" s="616"/>
      <c r="R2154" s="184"/>
      <c r="S2154" s="184"/>
      <c r="T2154" s="184"/>
      <c r="U2154" s="184"/>
      <c r="V2154" s="9"/>
      <c r="W2154" s="9"/>
      <c r="X2154" s="9"/>
      <c r="Y2154" s="195"/>
      <c r="Z2154" s="195"/>
      <c r="AA2154" s="195"/>
      <c r="AB2154" s="9"/>
      <c r="AC2154" s="9"/>
      <c r="AD2154" s="9"/>
      <c r="AE2154" s="9"/>
      <c r="AF2154" s="9"/>
      <c r="AG2154" s="17"/>
      <c r="AH2154" s="17"/>
    </row>
    <row r="2155" spans="4:34" ht="18" x14ac:dyDescent="0.25">
      <c r="D2155" s="617" t="s">
        <v>10</v>
      </c>
      <c r="E2155" s="617"/>
      <c r="F2155" s="617"/>
      <c r="G2155" s="617"/>
      <c r="H2155" s="617"/>
      <c r="I2155" s="617"/>
      <c r="J2155" s="617"/>
      <c r="K2155" s="662" t="s">
        <v>75</v>
      </c>
      <c r="L2155" s="662"/>
      <c r="M2155" s="662"/>
      <c r="N2155" s="662"/>
      <c r="O2155" s="662"/>
      <c r="P2155" s="662"/>
      <c r="Q2155" s="662"/>
      <c r="R2155" s="662"/>
      <c r="S2155" s="662"/>
      <c r="T2155" s="662"/>
      <c r="U2155" s="662"/>
      <c r="V2155" s="662"/>
      <c r="W2155" s="662"/>
      <c r="X2155" s="662"/>
      <c r="Y2155" s="551" t="s">
        <v>11</v>
      </c>
      <c r="Z2155" s="551"/>
      <c r="AA2155" s="551"/>
      <c r="AB2155" s="551"/>
      <c r="AC2155" s="619"/>
      <c r="AD2155" s="619"/>
      <c r="AE2155" s="619"/>
      <c r="AF2155" s="619"/>
      <c r="AG2155" s="17"/>
      <c r="AH2155" s="17"/>
    </row>
    <row r="2156" spans="4:34" x14ac:dyDescent="0.25">
      <c r="D2156" s="617" t="s">
        <v>12</v>
      </c>
      <c r="E2156" s="617"/>
      <c r="F2156" s="617"/>
      <c r="G2156" s="617"/>
      <c r="H2156" s="617"/>
      <c r="I2156" s="551"/>
      <c r="J2156" s="551"/>
      <c r="K2156" s="551"/>
      <c r="L2156" s="551"/>
      <c r="M2156" s="551"/>
      <c r="N2156" s="551"/>
      <c r="O2156" s="551"/>
      <c r="P2156" s="551"/>
      <c r="Q2156" s="551"/>
      <c r="R2156" s="551"/>
      <c r="S2156" s="551"/>
      <c r="T2156" s="551"/>
      <c r="U2156" s="551"/>
      <c r="V2156" s="551"/>
      <c r="W2156" s="551"/>
      <c r="X2156" s="175"/>
      <c r="Y2156" s="551" t="s">
        <v>11</v>
      </c>
      <c r="Z2156" s="551"/>
      <c r="AA2156" s="551"/>
      <c r="AB2156" s="551"/>
      <c r="AC2156" s="619"/>
      <c r="AD2156" s="619"/>
      <c r="AE2156" s="619"/>
      <c r="AF2156" s="619"/>
      <c r="AG2156" s="17"/>
      <c r="AH2156" s="17"/>
    </row>
    <row r="2157" spans="4:34" x14ac:dyDescent="0.25">
      <c r="D2157" s="583" t="s">
        <v>13</v>
      </c>
      <c r="E2157" s="583"/>
      <c r="F2157" s="583"/>
      <c r="G2157" s="583"/>
      <c r="H2157" s="583"/>
      <c r="I2157" s="836" t="s">
        <v>277</v>
      </c>
      <c r="J2157" s="836"/>
      <c r="K2157" s="836"/>
      <c r="L2157" s="836"/>
      <c r="M2157" s="836"/>
      <c r="N2157" s="836"/>
      <c r="O2157" s="836"/>
      <c r="P2157" s="836"/>
      <c r="Q2157" s="836"/>
      <c r="R2157" s="836"/>
      <c r="S2157" s="836"/>
      <c r="T2157" s="836"/>
      <c r="U2157" s="836"/>
      <c r="V2157" s="836"/>
      <c r="W2157" s="836"/>
      <c r="X2157" s="836"/>
      <c r="Y2157" s="836"/>
      <c r="Z2157" s="836"/>
      <c r="AA2157" s="836"/>
      <c r="AB2157" s="836"/>
      <c r="AC2157" s="836"/>
      <c r="AD2157" s="836"/>
      <c r="AE2157" s="836"/>
      <c r="AF2157" s="836"/>
      <c r="AG2157" s="17"/>
      <c r="AH2157" s="17"/>
    </row>
    <row r="2158" spans="4:34" ht="15" customHeight="1" x14ac:dyDescent="0.25">
      <c r="D2158" s="551" t="s">
        <v>14</v>
      </c>
      <c r="E2158" s="551"/>
      <c r="F2158" s="551"/>
      <c r="G2158" s="551"/>
      <c r="H2158" s="551"/>
      <c r="I2158" s="835" t="s">
        <v>276</v>
      </c>
      <c r="J2158" s="835"/>
      <c r="K2158" s="835"/>
      <c r="L2158" s="835"/>
      <c r="M2158" s="835"/>
      <c r="N2158" s="835"/>
      <c r="O2158" s="835"/>
      <c r="P2158" s="835"/>
      <c r="Q2158" s="835"/>
      <c r="R2158" s="835"/>
      <c r="S2158" s="835"/>
      <c r="T2158" s="835"/>
      <c r="U2158" s="835"/>
      <c r="V2158" s="835"/>
      <c r="W2158" s="835"/>
      <c r="X2158" s="835"/>
      <c r="Y2158" s="835"/>
      <c r="Z2158" s="835"/>
      <c r="AA2158" s="835"/>
      <c r="AB2158" s="835"/>
      <c r="AC2158" s="835"/>
      <c r="AD2158" s="835"/>
      <c r="AE2158" s="835"/>
      <c r="AF2158" s="835"/>
      <c r="AG2158" s="17"/>
      <c r="AH2158" s="17"/>
    </row>
    <row r="2159" spans="4:34" x14ac:dyDescent="0.25">
      <c r="D2159" s="181"/>
      <c r="E2159" s="175"/>
      <c r="F2159" s="175"/>
      <c r="G2159" s="175"/>
      <c r="H2159" s="175"/>
      <c r="I2159" s="835"/>
      <c r="J2159" s="835"/>
      <c r="K2159" s="835"/>
      <c r="L2159" s="835"/>
      <c r="M2159" s="835"/>
      <c r="N2159" s="835"/>
      <c r="O2159" s="835"/>
      <c r="P2159" s="835"/>
      <c r="Q2159" s="835"/>
      <c r="R2159" s="835"/>
      <c r="S2159" s="835"/>
      <c r="T2159" s="835"/>
      <c r="U2159" s="835"/>
      <c r="V2159" s="835"/>
      <c r="W2159" s="835"/>
      <c r="X2159" s="835"/>
      <c r="Y2159" s="835"/>
      <c r="Z2159" s="835"/>
      <c r="AA2159" s="835"/>
      <c r="AB2159" s="835"/>
      <c r="AC2159" s="835"/>
      <c r="AD2159" s="835"/>
      <c r="AE2159" s="835"/>
      <c r="AF2159" s="835"/>
      <c r="AG2159" s="17"/>
      <c r="AH2159" s="17"/>
    </row>
    <row r="2160" spans="4:34" ht="15.75" x14ac:dyDescent="0.25">
      <c r="D2160" s="180"/>
      <c r="E2160" s="180"/>
      <c r="F2160" s="180"/>
      <c r="G2160" s="180"/>
      <c r="H2160" s="180"/>
      <c r="I2160" s="180"/>
      <c r="J2160" s="180"/>
      <c r="K2160" s="180"/>
      <c r="L2160" s="574"/>
      <c r="M2160" s="574"/>
      <c r="N2160" s="574"/>
      <c r="O2160" s="574"/>
      <c r="P2160" s="574"/>
      <c r="Q2160" s="574"/>
      <c r="R2160" s="574"/>
      <c r="S2160" s="574"/>
      <c r="T2160" s="574"/>
      <c r="U2160" s="574"/>
      <c r="V2160" s="574"/>
      <c r="W2160" s="574"/>
      <c r="X2160" s="574"/>
      <c r="Y2160" s="574"/>
      <c r="Z2160" s="183"/>
      <c r="AA2160" s="575"/>
      <c r="AB2160" s="575"/>
      <c r="AC2160" s="575"/>
      <c r="AD2160" s="575"/>
      <c r="AE2160" s="575"/>
      <c r="AF2160" s="575"/>
      <c r="AG2160" s="17"/>
      <c r="AH2160" s="17"/>
    </row>
    <row r="2161" spans="4:34" ht="15.75" x14ac:dyDescent="0.25">
      <c r="D2161" s="586" t="s">
        <v>15</v>
      </c>
      <c r="E2161" s="586"/>
      <c r="F2161" s="586"/>
      <c r="G2161" s="586"/>
      <c r="H2161" s="586"/>
      <c r="I2161" s="586"/>
      <c r="J2161" s="586"/>
      <c r="K2161" s="586"/>
      <c r="L2161" s="586"/>
      <c r="M2161" s="586"/>
      <c r="N2161" s="586"/>
      <c r="O2161" s="586"/>
      <c r="P2161" s="586"/>
      <c r="Q2161" s="586"/>
      <c r="R2161" s="586"/>
      <c r="S2161" s="586"/>
      <c r="T2161" s="586"/>
      <c r="U2161" s="586"/>
      <c r="V2161" s="586"/>
      <c r="W2161" s="586"/>
      <c r="X2161" s="586"/>
      <c r="Y2161" s="586"/>
      <c r="Z2161" s="586"/>
      <c r="AA2161" s="586"/>
      <c r="AB2161" s="586"/>
      <c r="AC2161" s="586"/>
      <c r="AD2161" s="586"/>
      <c r="AE2161" s="586"/>
      <c r="AF2161" s="586"/>
      <c r="AG2161" s="17"/>
      <c r="AH2161" s="17"/>
    </row>
    <row r="2162" spans="4:34" x14ac:dyDescent="0.25">
      <c r="D2162" s="9"/>
      <c r="E2162" s="587" t="s">
        <v>65</v>
      </c>
      <c r="F2162" s="587"/>
      <c r="G2162" s="587"/>
      <c r="H2162" s="588" t="s">
        <v>51</v>
      </c>
      <c r="I2162" s="588"/>
      <c r="J2162" s="588"/>
      <c r="K2162" s="587" t="s">
        <v>52</v>
      </c>
      <c r="L2162" s="587"/>
      <c r="M2162" s="587"/>
      <c r="N2162" s="587" t="s">
        <v>53</v>
      </c>
      <c r="O2162" s="587"/>
      <c r="P2162" s="587"/>
      <c r="Q2162" s="589" t="s">
        <v>54</v>
      </c>
      <c r="R2162" s="589"/>
      <c r="S2162" s="589"/>
      <c r="T2162" s="589"/>
      <c r="U2162" s="184"/>
      <c r="V2162" s="590"/>
      <c r="W2162" s="590"/>
      <c r="X2162" s="590"/>
      <c r="Y2162" s="175"/>
      <c r="Z2162" s="175"/>
      <c r="AA2162" s="591" t="s">
        <v>17</v>
      </c>
      <c r="AB2162" s="591"/>
      <c r="AC2162" s="591"/>
      <c r="AD2162" s="591"/>
      <c r="AE2162" s="591"/>
      <c r="AF2162" s="591"/>
      <c r="AG2162" s="17"/>
      <c r="AH2162" s="17"/>
    </row>
    <row r="2163" spans="4:34" x14ac:dyDescent="0.25">
      <c r="D2163" s="195"/>
      <c r="E2163" s="592"/>
      <c r="F2163" s="593"/>
      <c r="G2163" s="594"/>
      <c r="H2163" s="592"/>
      <c r="I2163" s="593"/>
      <c r="J2163" s="594"/>
      <c r="K2163" s="592"/>
      <c r="L2163" s="593"/>
      <c r="M2163" s="594"/>
      <c r="N2163" s="592"/>
      <c r="O2163" s="593"/>
      <c r="P2163" s="594"/>
      <c r="Q2163" s="592"/>
      <c r="R2163" s="593"/>
      <c r="S2163" s="593"/>
      <c r="T2163" s="594"/>
      <c r="U2163" s="100"/>
      <c r="V2163" s="595"/>
      <c r="W2163" s="596"/>
      <c r="X2163" s="597"/>
      <c r="Y2163" s="190"/>
      <c r="Z2163" s="15"/>
      <c r="AA2163" s="592">
        <f>E2163+H2163+K2163</f>
        <v>0</v>
      </c>
      <c r="AB2163" s="593"/>
      <c r="AC2163" s="593"/>
      <c r="AD2163" s="593"/>
      <c r="AE2163" s="593"/>
      <c r="AF2163" s="594"/>
      <c r="AG2163" s="17"/>
      <c r="AH2163" s="17"/>
    </row>
    <row r="2164" spans="4:34" ht="15.75" x14ac:dyDescent="0.25">
      <c r="D2164" s="182"/>
      <c r="E2164" s="182"/>
      <c r="F2164" s="182"/>
      <c r="G2164" s="182"/>
      <c r="H2164" s="182"/>
      <c r="I2164" s="182"/>
      <c r="J2164" s="182"/>
      <c r="K2164" s="182"/>
      <c r="L2164" s="182"/>
      <c r="M2164" s="182"/>
      <c r="N2164" s="182"/>
      <c r="O2164" s="182"/>
      <c r="P2164" s="182"/>
      <c r="Q2164" s="182"/>
      <c r="R2164" s="182"/>
      <c r="S2164" s="182"/>
      <c r="T2164" s="182"/>
      <c r="U2164" s="598" t="s">
        <v>18</v>
      </c>
      <c r="V2164" s="598"/>
      <c r="W2164" s="598"/>
      <c r="X2164" s="598"/>
      <c r="Y2164" s="598"/>
      <c r="Z2164" s="599"/>
      <c r="AA2164" s="600">
        <f>+X2177-AA2163</f>
        <v>4403555.55</v>
      </c>
      <c r="AB2164" s="601"/>
      <c r="AC2164" s="601"/>
      <c r="AD2164" s="601"/>
      <c r="AE2164" s="601"/>
      <c r="AF2164" s="602"/>
      <c r="AG2164" s="17"/>
      <c r="AH2164" s="17"/>
    </row>
    <row r="2165" spans="4:34" x14ac:dyDescent="0.25">
      <c r="D2165" s="9"/>
      <c r="E2165" s="9"/>
      <c r="F2165" s="9"/>
      <c r="G2165" s="9"/>
      <c r="H2165" s="603" t="s">
        <v>19</v>
      </c>
      <c r="I2165" s="603"/>
      <c r="J2165" s="603"/>
      <c r="K2165" s="603"/>
      <c r="L2165" s="603"/>
      <c r="M2165" s="603"/>
      <c r="N2165" s="603"/>
      <c r="O2165" s="603"/>
      <c r="P2165" s="603"/>
      <c r="Q2165" s="603"/>
      <c r="R2165" s="603"/>
      <c r="S2165" s="603"/>
      <c r="T2165" s="603"/>
      <c r="U2165" s="603"/>
      <c r="V2165" s="603"/>
      <c r="W2165" s="603"/>
      <c r="X2165" s="604"/>
      <c r="Y2165" s="604"/>
      <c r="Z2165" s="604"/>
      <c r="AA2165" s="604"/>
      <c r="AB2165" s="604"/>
      <c r="AC2165" s="604"/>
      <c r="AD2165" s="604"/>
      <c r="AE2165" s="9"/>
      <c r="AF2165" s="9"/>
      <c r="AG2165" s="17"/>
      <c r="AH2165" s="17"/>
    </row>
    <row r="2166" spans="4:34" x14ac:dyDescent="0.25">
      <c r="D2166" s="9"/>
      <c r="E2166" s="9"/>
      <c r="F2166" s="9"/>
      <c r="G2166" s="9"/>
      <c r="H2166" s="567" t="s">
        <v>20</v>
      </c>
      <c r="I2166" s="568"/>
      <c r="J2166" s="567" t="s">
        <v>21</v>
      </c>
      <c r="K2166" s="568"/>
      <c r="L2166" s="567" t="s">
        <v>22</v>
      </c>
      <c r="M2166" s="568"/>
      <c r="N2166" s="567" t="s">
        <v>23</v>
      </c>
      <c r="O2166" s="568"/>
      <c r="P2166" s="567" t="s">
        <v>24</v>
      </c>
      <c r="Q2166" s="568"/>
      <c r="R2166" s="567" t="s">
        <v>25</v>
      </c>
      <c r="S2166" s="568"/>
      <c r="T2166" s="569" t="s">
        <v>26</v>
      </c>
      <c r="U2166" s="570"/>
      <c r="V2166" s="569"/>
      <c r="W2166" s="570"/>
      <c r="X2166" s="571" t="s">
        <v>27</v>
      </c>
      <c r="Y2166" s="572"/>
      <c r="Z2166" s="572"/>
      <c r="AA2166" s="572"/>
      <c r="AB2166" s="572"/>
      <c r="AC2166" s="572"/>
      <c r="AD2166" s="573"/>
      <c r="AE2166" s="16"/>
      <c r="AF2166" s="16"/>
      <c r="AG2166" s="17"/>
      <c r="AH2166" s="17"/>
    </row>
    <row r="2167" spans="4:34" ht="15.75" x14ac:dyDescent="0.25">
      <c r="D2167" s="9"/>
      <c r="E2167" s="9"/>
      <c r="F2167" s="9"/>
      <c r="G2167" s="9"/>
      <c r="H2167" s="529"/>
      <c r="I2167" s="530"/>
      <c r="J2167" s="529"/>
      <c r="K2167" s="530"/>
      <c r="L2167" s="529"/>
      <c r="M2167" s="530"/>
      <c r="N2167" s="529" t="s">
        <v>61</v>
      </c>
      <c r="O2167" s="530"/>
      <c r="P2167" s="529" t="s">
        <v>59</v>
      </c>
      <c r="Q2167" s="530"/>
      <c r="R2167" s="529" t="s">
        <v>49</v>
      </c>
      <c r="S2167" s="530"/>
      <c r="T2167" s="529" t="s">
        <v>28</v>
      </c>
      <c r="U2167" s="530"/>
      <c r="V2167" s="529"/>
      <c r="W2167" s="530"/>
      <c r="X2167" s="680">
        <v>4403555.55</v>
      </c>
      <c r="Y2167" s="681"/>
      <c r="Z2167" s="681"/>
      <c r="AA2167" s="681"/>
      <c r="AB2167" s="681"/>
      <c r="AC2167" s="681"/>
      <c r="AD2167" s="682"/>
      <c r="AE2167" s="16"/>
      <c r="AF2167" s="16"/>
      <c r="AG2167" s="17"/>
      <c r="AH2167" s="17"/>
    </row>
    <row r="2168" spans="4:34" ht="15.75" x14ac:dyDescent="0.25">
      <c r="D2168" s="9"/>
      <c r="E2168" s="9"/>
      <c r="F2168" s="9"/>
      <c r="G2168" s="9"/>
      <c r="H2168" s="562"/>
      <c r="I2168" s="563"/>
      <c r="J2168" s="562"/>
      <c r="K2168" s="563"/>
      <c r="L2168" s="562"/>
      <c r="M2168" s="563"/>
      <c r="N2168" s="562"/>
      <c r="O2168" s="563"/>
      <c r="P2168" s="562"/>
      <c r="Q2168" s="563"/>
      <c r="R2168" s="562"/>
      <c r="S2168" s="563"/>
      <c r="T2168" s="529"/>
      <c r="U2168" s="530"/>
      <c r="V2168" s="529"/>
      <c r="W2168" s="530"/>
      <c r="X2168" s="680"/>
      <c r="Y2168" s="681"/>
      <c r="Z2168" s="681"/>
      <c r="AA2168" s="681"/>
      <c r="AB2168" s="681"/>
      <c r="AC2168" s="681"/>
      <c r="AD2168" s="682"/>
      <c r="AE2168" s="16"/>
      <c r="AF2168" s="16"/>
      <c r="AG2168" s="17"/>
      <c r="AH2168" s="17"/>
    </row>
    <row r="2169" spans="4:34" ht="15.75" x14ac:dyDescent="0.25">
      <c r="D2169" s="9"/>
      <c r="E2169" s="9"/>
      <c r="F2169" s="9"/>
      <c r="G2169" s="9"/>
      <c r="H2169" s="562"/>
      <c r="I2169" s="563"/>
      <c r="J2169" s="562"/>
      <c r="K2169" s="563"/>
      <c r="L2169" s="562"/>
      <c r="M2169" s="563"/>
      <c r="N2169" s="562"/>
      <c r="O2169" s="563"/>
      <c r="P2169" s="562"/>
      <c r="Q2169" s="563"/>
      <c r="R2169" s="562"/>
      <c r="S2169" s="563"/>
      <c r="T2169" s="529"/>
      <c r="U2169" s="530"/>
      <c r="V2169" s="529"/>
      <c r="W2169" s="530"/>
      <c r="X2169" s="680"/>
      <c r="Y2169" s="681"/>
      <c r="Z2169" s="681"/>
      <c r="AA2169" s="681"/>
      <c r="AB2169" s="681"/>
      <c r="AC2169" s="681"/>
      <c r="AD2169" s="682"/>
      <c r="AE2169" s="16" t="s">
        <v>44</v>
      </c>
      <c r="AF2169" s="16"/>
      <c r="AG2169" s="17"/>
      <c r="AH2169" s="17"/>
    </row>
    <row r="2170" spans="4:34" ht="15.75" x14ac:dyDescent="0.25">
      <c r="D2170" s="9"/>
      <c r="E2170" s="9"/>
      <c r="F2170" s="9"/>
      <c r="G2170" s="9"/>
      <c r="H2170" s="562"/>
      <c r="I2170" s="563"/>
      <c r="J2170" s="562"/>
      <c r="K2170" s="563"/>
      <c r="L2170" s="562"/>
      <c r="M2170" s="563"/>
      <c r="N2170" s="562"/>
      <c r="O2170" s="563"/>
      <c r="P2170" s="529"/>
      <c r="Q2170" s="530"/>
      <c r="R2170" s="562"/>
      <c r="S2170" s="563"/>
      <c r="T2170" s="529"/>
      <c r="U2170" s="530"/>
      <c r="V2170" s="529"/>
      <c r="W2170" s="530"/>
      <c r="X2170" s="531"/>
      <c r="Y2170" s="532"/>
      <c r="Z2170" s="532"/>
      <c r="AA2170" s="532"/>
      <c r="AB2170" s="532"/>
      <c r="AC2170" s="532"/>
      <c r="AD2170" s="533"/>
      <c r="AE2170" s="16"/>
      <c r="AF2170" s="16"/>
      <c r="AG2170" s="17"/>
      <c r="AH2170" s="17"/>
    </row>
    <row r="2171" spans="4:34" ht="15.75" x14ac:dyDescent="0.25">
      <c r="D2171" s="9"/>
      <c r="E2171" s="9"/>
      <c r="F2171" s="9"/>
      <c r="G2171" s="9"/>
      <c r="H2171" s="562"/>
      <c r="I2171" s="563"/>
      <c r="J2171" s="562"/>
      <c r="K2171" s="563"/>
      <c r="L2171" s="562"/>
      <c r="M2171" s="563"/>
      <c r="N2171" s="562"/>
      <c r="O2171" s="563"/>
      <c r="P2171" s="529"/>
      <c r="Q2171" s="530"/>
      <c r="R2171" s="562"/>
      <c r="S2171" s="563"/>
      <c r="T2171" s="529"/>
      <c r="U2171" s="530"/>
      <c r="V2171" s="529"/>
      <c r="W2171" s="530"/>
      <c r="X2171" s="531"/>
      <c r="Y2171" s="532"/>
      <c r="Z2171" s="532"/>
      <c r="AA2171" s="532"/>
      <c r="AB2171" s="532"/>
      <c r="AC2171" s="532"/>
      <c r="AD2171" s="533"/>
      <c r="AE2171" s="16"/>
      <c r="AF2171" s="16"/>
      <c r="AG2171" s="17"/>
      <c r="AH2171" s="17"/>
    </row>
    <row r="2172" spans="4:34" ht="15.75" x14ac:dyDescent="0.25">
      <c r="D2172" s="9"/>
      <c r="E2172" s="9"/>
      <c r="F2172" s="9"/>
      <c r="G2172" s="9"/>
      <c r="H2172" s="562"/>
      <c r="I2172" s="563"/>
      <c r="J2172" s="562"/>
      <c r="K2172" s="563"/>
      <c r="L2172" s="562"/>
      <c r="M2172" s="563"/>
      <c r="N2172" s="562"/>
      <c r="O2172" s="563"/>
      <c r="P2172" s="529"/>
      <c r="Q2172" s="530"/>
      <c r="R2172" s="562"/>
      <c r="S2172" s="563"/>
      <c r="T2172" s="529"/>
      <c r="U2172" s="530"/>
      <c r="V2172" s="529"/>
      <c r="W2172" s="530"/>
      <c r="X2172" s="531"/>
      <c r="Y2172" s="532"/>
      <c r="Z2172" s="532"/>
      <c r="AA2172" s="532"/>
      <c r="AB2172" s="532"/>
      <c r="AC2172" s="532"/>
      <c r="AD2172" s="533"/>
      <c r="AE2172" s="16"/>
      <c r="AF2172" s="16"/>
      <c r="AG2172" s="17"/>
      <c r="AH2172" s="17"/>
    </row>
    <row r="2173" spans="4:34" ht="15.75" x14ac:dyDescent="0.25">
      <c r="D2173" s="9"/>
      <c r="E2173" s="9"/>
      <c r="F2173" s="9"/>
      <c r="G2173" s="9"/>
      <c r="H2173" s="562"/>
      <c r="I2173" s="563"/>
      <c r="J2173" s="562"/>
      <c r="K2173" s="563"/>
      <c r="L2173" s="562"/>
      <c r="M2173" s="563"/>
      <c r="N2173" s="562"/>
      <c r="O2173" s="563"/>
      <c r="P2173" s="529"/>
      <c r="Q2173" s="530"/>
      <c r="R2173" s="562"/>
      <c r="S2173" s="563"/>
      <c r="T2173" s="529"/>
      <c r="U2173" s="530"/>
      <c r="V2173" s="529"/>
      <c r="W2173" s="530"/>
      <c r="X2173" s="531"/>
      <c r="Y2173" s="532"/>
      <c r="Z2173" s="532"/>
      <c r="AA2173" s="532"/>
      <c r="AB2173" s="532"/>
      <c r="AC2173" s="532"/>
      <c r="AD2173" s="533"/>
      <c r="AE2173" s="16"/>
      <c r="AF2173" s="16"/>
      <c r="AG2173" s="17"/>
      <c r="AH2173" s="17"/>
    </row>
    <row r="2174" spans="4:34" ht="15.75" x14ac:dyDescent="0.25">
      <c r="D2174" s="9"/>
      <c r="E2174" s="9"/>
      <c r="F2174" s="9"/>
      <c r="G2174" s="9"/>
      <c r="H2174" s="529"/>
      <c r="I2174" s="530"/>
      <c r="J2174" s="529"/>
      <c r="K2174" s="530"/>
      <c r="L2174" s="529"/>
      <c r="M2174" s="530"/>
      <c r="N2174" s="529"/>
      <c r="O2174" s="530"/>
      <c r="P2174" s="529"/>
      <c r="Q2174" s="530"/>
      <c r="R2174" s="529"/>
      <c r="S2174" s="530"/>
      <c r="T2174" s="529"/>
      <c r="U2174" s="530"/>
      <c r="V2174" s="529"/>
      <c r="W2174" s="530"/>
      <c r="X2174" s="531"/>
      <c r="Y2174" s="532"/>
      <c r="Z2174" s="532"/>
      <c r="AA2174" s="532"/>
      <c r="AB2174" s="532"/>
      <c r="AC2174" s="532"/>
      <c r="AD2174" s="533"/>
      <c r="AE2174" s="16"/>
      <c r="AF2174" s="16"/>
      <c r="AG2174" s="17"/>
      <c r="AH2174" s="17"/>
    </row>
    <row r="2175" spans="4:34" ht="15.75" x14ac:dyDescent="0.25">
      <c r="D2175" s="9"/>
      <c r="E2175" s="9"/>
      <c r="F2175" s="9"/>
      <c r="G2175" s="9"/>
      <c r="H2175" s="529"/>
      <c r="I2175" s="530"/>
      <c r="J2175" s="529"/>
      <c r="K2175" s="530"/>
      <c r="L2175" s="529"/>
      <c r="M2175" s="530"/>
      <c r="N2175" s="529"/>
      <c r="O2175" s="530"/>
      <c r="P2175" s="529"/>
      <c r="Q2175" s="530"/>
      <c r="R2175" s="529"/>
      <c r="S2175" s="530"/>
      <c r="T2175" s="529"/>
      <c r="U2175" s="530"/>
      <c r="V2175" s="529"/>
      <c r="W2175" s="530"/>
      <c r="X2175" s="531"/>
      <c r="Y2175" s="532"/>
      <c r="Z2175" s="532"/>
      <c r="AA2175" s="532"/>
      <c r="AB2175" s="532"/>
      <c r="AC2175" s="532"/>
      <c r="AD2175" s="533"/>
      <c r="AE2175" s="16"/>
      <c r="AF2175" s="16"/>
      <c r="AG2175" s="17"/>
      <c r="AH2175" s="17"/>
    </row>
    <row r="2176" spans="4:34" ht="15.75" x14ac:dyDescent="0.25">
      <c r="D2176" s="9"/>
      <c r="E2176" s="9"/>
      <c r="F2176" s="9"/>
      <c r="G2176" s="9"/>
      <c r="H2176" s="529"/>
      <c r="I2176" s="530"/>
      <c r="J2176" s="529"/>
      <c r="K2176" s="530"/>
      <c r="L2176" s="529"/>
      <c r="M2176" s="530"/>
      <c r="N2176" s="529"/>
      <c r="O2176" s="530"/>
      <c r="P2176" s="529"/>
      <c r="Q2176" s="530"/>
      <c r="R2176" s="529"/>
      <c r="S2176" s="530"/>
      <c r="T2176" s="529"/>
      <c r="U2176" s="530"/>
      <c r="V2176" s="529"/>
      <c r="W2176" s="530"/>
      <c r="X2176" s="531"/>
      <c r="Y2176" s="532"/>
      <c r="Z2176" s="532"/>
      <c r="AA2176" s="532"/>
      <c r="AB2176" s="532"/>
      <c r="AC2176" s="532"/>
      <c r="AD2176" s="533"/>
      <c r="AE2176" s="16"/>
      <c r="AF2176" s="16"/>
      <c r="AG2176" s="17"/>
      <c r="AH2176" s="17"/>
    </row>
    <row r="2177" spans="4:34" ht="16.5" thickBot="1" x14ac:dyDescent="0.3">
      <c r="D2177" s="9"/>
      <c r="E2177" s="9"/>
      <c r="F2177" s="9"/>
      <c r="G2177" s="9"/>
      <c r="H2177" s="534"/>
      <c r="I2177" s="535"/>
      <c r="J2177" s="534"/>
      <c r="K2177" s="535"/>
      <c r="L2177" s="534"/>
      <c r="M2177" s="535"/>
      <c r="N2177" s="534"/>
      <c r="O2177" s="535"/>
      <c r="P2177" s="534"/>
      <c r="Q2177" s="535"/>
      <c r="R2177" s="534"/>
      <c r="S2177" s="535"/>
      <c r="T2177" s="538" t="s">
        <v>29</v>
      </c>
      <c r="U2177" s="539"/>
      <c r="V2177" s="539"/>
      <c r="W2177" s="540"/>
      <c r="X2177" s="541">
        <f>X2167+X2168+X2169</f>
        <v>4403555.55</v>
      </c>
      <c r="Y2177" s="542"/>
      <c r="Z2177" s="542"/>
      <c r="AA2177" s="542"/>
      <c r="AB2177" s="542"/>
      <c r="AC2177" s="542"/>
      <c r="AD2177" s="543"/>
      <c r="AE2177" s="9"/>
      <c r="AF2177" s="16"/>
      <c r="AG2177" s="17"/>
      <c r="AH2177" s="17"/>
    </row>
    <row r="2178" spans="4:34" ht="15.75" x14ac:dyDescent="0.25">
      <c r="D2178" s="9"/>
      <c r="E2178" s="9"/>
      <c r="F2178" s="9"/>
      <c r="G2178" s="9"/>
      <c r="H2178" s="191"/>
      <c r="I2178" s="191"/>
      <c r="J2178" s="191"/>
      <c r="K2178" s="191"/>
      <c r="L2178" s="191"/>
      <c r="M2178" s="191"/>
      <c r="N2178" s="191"/>
      <c r="O2178" s="191"/>
      <c r="P2178" s="191"/>
      <c r="Q2178" s="191"/>
      <c r="R2178" s="191"/>
      <c r="S2178" s="191"/>
      <c r="T2178" s="31"/>
      <c r="U2178" s="31"/>
      <c r="V2178" s="31"/>
      <c r="W2178" s="31"/>
      <c r="X2178" s="32"/>
      <c r="Y2178" s="32"/>
      <c r="Z2178" s="32"/>
      <c r="AA2178" s="32"/>
      <c r="AB2178" s="32"/>
      <c r="AC2178" s="32"/>
      <c r="AD2178" s="32"/>
      <c r="AE2178" s="195"/>
      <c r="AF2178" s="16"/>
      <c r="AG2178" s="17"/>
      <c r="AH2178" s="17"/>
    </row>
    <row r="2179" spans="4:34" ht="16.5" thickBot="1" x14ac:dyDescent="0.3">
      <c r="D2179" s="9"/>
      <c r="E2179" s="9"/>
      <c r="F2179" s="9"/>
      <c r="G2179" s="9"/>
      <c r="H2179" s="191"/>
      <c r="I2179" s="191"/>
      <c r="J2179" s="191"/>
      <c r="K2179" s="191"/>
      <c r="L2179" s="191"/>
      <c r="M2179" s="191"/>
      <c r="N2179" s="191"/>
      <c r="O2179" s="191"/>
      <c r="P2179" s="191"/>
      <c r="Q2179" s="191"/>
      <c r="R2179" s="191"/>
      <c r="S2179" s="191"/>
      <c r="T2179" s="194"/>
      <c r="U2179" s="194"/>
      <c r="V2179" s="194"/>
      <c r="W2179" s="194"/>
      <c r="X2179" s="26"/>
      <c r="Y2179" s="26"/>
      <c r="Z2179" s="26"/>
      <c r="AA2179" s="26"/>
      <c r="AB2179" s="26"/>
      <c r="AC2179" s="26"/>
      <c r="AD2179" s="26"/>
      <c r="AE2179" s="16"/>
      <c r="AF2179" s="16"/>
      <c r="AG2179" s="17"/>
      <c r="AH2179" s="17"/>
    </row>
    <row r="2180" spans="4:34" ht="15.75" thickBot="1" x14ac:dyDescent="0.3">
      <c r="D2180" s="9"/>
      <c r="E2180" s="9"/>
      <c r="F2180" s="9"/>
      <c r="G2180" s="689" t="s">
        <v>30</v>
      </c>
      <c r="H2180" s="690"/>
      <c r="I2180" s="690"/>
      <c r="J2180" s="690"/>
      <c r="K2180" s="690"/>
      <c r="L2180" s="690"/>
      <c r="M2180" s="690"/>
      <c r="N2180" s="690"/>
      <c r="O2180" s="690"/>
      <c r="P2180" s="690"/>
      <c r="Q2180" s="690"/>
      <c r="R2180" s="691"/>
      <c r="S2180" s="22"/>
      <c r="T2180" s="544" t="s">
        <v>31</v>
      </c>
      <c r="U2180" s="545"/>
      <c r="V2180" s="545"/>
      <c r="W2180" s="545"/>
      <c r="X2180" s="545"/>
      <c r="Y2180" s="545"/>
      <c r="Z2180" s="545"/>
      <c r="AA2180" s="545"/>
      <c r="AB2180" s="545"/>
      <c r="AC2180" s="545"/>
      <c r="AD2180" s="545"/>
      <c r="AE2180" s="546"/>
      <c r="AF2180" s="16"/>
      <c r="AG2180" s="17"/>
      <c r="AH2180" s="17"/>
    </row>
    <row r="2181" spans="4:34" x14ac:dyDescent="0.25">
      <c r="D2181" s="195"/>
      <c r="E2181" s="195"/>
      <c r="F2181" s="195"/>
      <c r="G2181" s="547"/>
      <c r="H2181" s="548"/>
      <c r="I2181" s="548"/>
      <c r="J2181" s="548"/>
      <c r="K2181" s="548"/>
      <c r="L2181" s="548"/>
      <c r="M2181" s="548"/>
      <c r="N2181" s="548"/>
      <c r="O2181" s="548"/>
      <c r="P2181" s="548"/>
      <c r="Q2181" s="548"/>
      <c r="R2181" s="549"/>
      <c r="S2181" s="175"/>
      <c r="T2181" s="547"/>
      <c r="U2181" s="548"/>
      <c r="V2181" s="548"/>
      <c r="W2181" s="548"/>
      <c r="X2181" s="548"/>
      <c r="Y2181" s="548"/>
      <c r="Z2181" s="548"/>
      <c r="AA2181" s="548"/>
      <c r="AB2181" s="548"/>
      <c r="AC2181" s="548"/>
      <c r="AD2181" s="548"/>
      <c r="AE2181" s="549"/>
      <c r="AF2181" s="15"/>
      <c r="AG2181" s="17"/>
      <c r="AH2181" s="17"/>
    </row>
    <row r="2182" spans="4:34" x14ac:dyDescent="0.25">
      <c r="D2182" s="195"/>
      <c r="E2182" s="195"/>
      <c r="F2182" s="195"/>
      <c r="G2182" s="550"/>
      <c r="H2182" s="551"/>
      <c r="I2182" s="551"/>
      <c r="J2182" s="551"/>
      <c r="K2182" s="551"/>
      <c r="L2182" s="551"/>
      <c r="M2182" s="551"/>
      <c r="N2182" s="551"/>
      <c r="O2182" s="551"/>
      <c r="P2182" s="551"/>
      <c r="Q2182" s="551"/>
      <c r="R2182" s="552"/>
      <c r="S2182" s="175"/>
      <c r="T2182" s="550"/>
      <c r="U2182" s="551"/>
      <c r="V2182" s="551"/>
      <c r="W2182" s="551"/>
      <c r="X2182" s="551"/>
      <c r="Y2182" s="551"/>
      <c r="Z2182" s="551"/>
      <c r="AA2182" s="551"/>
      <c r="AB2182" s="551"/>
      <c r="AC2182" s="551"/>
      <c r="AD2182" s="551"/>
      <c r="AE2182" s="552"/>
      <c r="AF2182" s="15"/>
      <c r="AG2182" s="17"/>
      <c r="AH2182" s="17"/>
    </row>
    <row r="2183" spans="4:34" x14ac:dyDescent="0.25">
      <c r="D2183" s="195"/>
      <c r="E2183" s="195"/>
      <c r="F2183" s="195"/>
      <c r="G2183" s="550"/>
      <c r="H2183" s="551"/>
      <c r="I2183" s="551"/>
      <c r="J2183" s="551"/>
      <c r="K2183" s="551"/>
      <c r="L2183" s="551"/>
      <c r="M2183" s="551"/>
      <c r="N2183" s="551"/>
      <c r="O2183" s="551"/>
      <c r="P2183" s="551"/>
      <c r="Q2183" s="551"/>
      <c r="R2183" s="552"/>
      <c r="S2183" s="175"/>
      <c r="T2183" s="550"/>
      <c r="U2183" s="551"/>
      <c r="V2183" s="551"/>
      <c r="W2183" s="551"/>
      <c r="X2183" s="551"/>
      <c r="Y2183" s="551"/>
      <c r="Z2183" s="551"/>
      <c r="AA2183" s="551"/>
      <c r="AB2183" s="551"/>
      <c r="AC2183" s="551"/>
      <c r="AD2183" s="551"/>
      <c r="AE2183" s="552"/>
      <c r="AF2183" s="15"/>
      <c r="AG2183" s="17"/>
      <c r="AH2183" s="17"/>
    </row>
    <row r="2184" spans="4:34" ht="15.75" thickBot="1" x14ac:dyDescent="0.3">
      <c r="D2184" s="195"/>
      <c r="E2184" s="195"/>
      <c r="F2184" s="195"/>
      <c r="G2184" s="553"/>
      <c r="H2184" s="554"/>
      <c r="I2184" s="554"/>
      <c r="J2184" s="554"/>
      <c r="K2184" s="554"/>
      <c r="L2184" s="554"/>
      <c r="M2184" s="554"/>
      <c r="N2184" s="554"/>
      <c r="O2184" s="554"/>
      <c r="P2184" s="554"/>
      <c r="Q2184" s="554"/>
      <c r="R2184" s="555"/>
      <c r="S2184" s="175"/>
      <c r="T2184" s="553"/>
      <c r="U2184" s="554"/>
      <c r="V2184" s="554"/>
      <c r="W2184" s="554"/>
      <c r="X2184" s="554"/>
      <c r="Y2184" s="554"/>
      <c r="Z2184" s="554"/>
      <c r="AA2184" s="554"/>
      <c r="AB2184" s="554"/>
      <c r="AC2184" s="554"/>
      <c r="AD2184" s="554"/>
      <c r="AE2184" s="555"/>
      <c r="AF2184" s="15"/>
      <c r="AG2184" s="17"/>
      <c r="AH2184" s="17"/>
    </row>
    <row r="2185" spans="4:34" ht="15.75" thickBot="1" x14ac:dyDescent="0.3">
      <c r="D2185" s="195"/>
      <c r="E2185" s="195"/>
      <c r="F2185" s="195"/>
      <c r="G2185" s="553" t="s">
        <v>32</v>
      </c>
      <c r="H2185" s="554"/>
      <c r="I2185" s="554"/>
      <c r="J2185" s="692">
        <v>44187</v>
      </c>
      <c r="K2185" s="692"/>
      <c r="L2185" s="692"/>
      <c r="M2185" s="692"/>
      <c r="N2185" s="692"/>
      <c r="O2185" s="692"/>
      <c r="P2185" s="692"/>
      <c r="Q2185" s="692"/>
      <c r="R2185" s="693"/>
      <c r="S2185" s="175"/>
      <c r="T2185" s="517" t="s">
        <v>32</v>
      </c>
      <c r="U2185" s="518"/>
      <c r="V2185" s="518"/>
      <c r="W2185" s="521"/>
      <c r="X2185" s="521"/>
      <c r="Y2185" s="521"/>
      <c r="Z2185" s="521"/>
      <c r="AA2185" s="521"/>
      <c r="AB2185" s="521"/>
      <c r="AC2185" s="521"/>
      <c r="AD2185" s="521"/>
      <c r="AE2185" s="522"/>
      <c r="AF2185" s="15"/>
      <c r="AG2185" s="17"/>
      <c r="AH2185" s="17"/>
    </row>
    <row r="2186" spans="4:34" ht="15.75" thickBot="1" x14ac:dyDescent="0.3">
      <c r="D2186" s="195"/>
      <c r="E2186" s="195"/>
      <c r="F2186" s="195"/>
      <c r="G2186" s="523" t="s">
        <v>33</v>
      </c>
      <c r="H2186" s="524"/>
      <c r="I2186" s="524"/>
      <c r="J2186" s="524"/>
      <c r="K2186" s="524"/>
      <c r="L2186" s="524"/>
      <c r="M2186" s="524"/>
      <c r="N2186" s="524"/>
      <c r="O2186" s="524"/>
      <c r="P2186" s="524"/>
      <c r="Q2186" s="524"/>
      <c r="R2186" s="525"/>
      <c r="T2186" s="523" t="s">
        <v>34</v>
      </c>
      <c r="U2186" s="524"/>
      <c r="V2186" s="524"/>
      <c r="W2186" s="524"/>
      <c r="X2186" s="524"/>
      <c r="Y2186" s="524"/>
      <c r="Z2186" s="524"/>
      <c r="AA2186" s="524"/>
      <c r="AB2186" s="524"/>
      <c r="AC2186" s="524"/>
      <c r="AD2186" s="524"/>
      <c r="AE2186" s="525"/>
      <c r="AF2186" s="15"/>
      <c r="AG2186" s="17"/>
      <c r="AH2186" s="17"/>
    </row>
    <row r="2187" spans="4:34" x14ac:dyDescent="0.25">
      <c r="D2187" s="195"/>
      <c r="E2187" s="195"/>
      <c r="F2187" s="195"/>
      <c r="G2187" s="526"/>
      <c r="H2187" s="527"/>
      <c r="I2187" s="527"/>
      <c r="J2187" s="527"/>
      <c r="K2187" s="527"/>
      <c r="L2187" s="527"/>
      <c r="M2187" s="527"/>
      <c r="N2187" s="527"/>
      <c r="O2187" s="527"/>
      <c r="P2187" s="527"/>
      <c r="Q2187" s="527"/>
      <c r="R2187" s="528"/>
      <c r="T2187" s="526"/>
      <c r="U2187" s="527"/>
      <c r="V2187" s="527"/>
      <c r="W2187" s="527"/>
      <c r="X2187" s="527"/>
      <c r="Y2187" s="527"/>
      <c r="Z2187" s="527"/>
      <c r="AA2187" s="527"/>
      <c r="AB2187" s="527"/>
      <c r="AC2187" s="527"/>
      <c r="AD2187" s="527"/>
      <c r="AE2187" s="528"/>
      <c r="AF2187" s="15"/>
      <c r="AG2187" s="17"/>
      <c r="AH2187" s="17"/>
    </row>
    <row r="2188" spans="4:34" x14ac:dyDescent="0.25">
      <c r="D2188" s="195"/>
      <c r="E2188" s="195"/>
      <c r="F2188" s="195"/>
      <c r="G2188" s="556"/>
      <c r="H2188" s="557"/>
      <c r="I2188" s="557"/>
      <c r="J2188" s="557"/>
      <c r="K2188" s="557"/>
      <c r="L2188" s="557"/>
      <c r="M2188" s="557"/>
      <c r="N2188" s="557"/>
      <c r="O2188" s="557"/>
      <c r="P2188" s="557"/>
      <c r="Q2188" s="557"/>
      <c r="R2188" s="558"/>
      <c r="T2188" s="556"/>
      <c r="U2188" s="557"/>
      <c r="V2188" s="557"/>
      <c r="W2188" s="557"/>
      <c r="X2188" s="557"/>
      <c r="Y2188" s="557"/>
      <c r="Z2188" s="557"/>
      <c r="AA2188" s="557"/>
      <c r="AB2188" s="557"/>
      <c r="AC2188" s="557"/>
      <c r="AD2188" s="557"/>
      <c r="AE2188" s="558"/>
      <c r="AF2188" s="195"/>
      <c r="AG2188" s="17"/>
      <c r="AH2188" s="17"/>
    </row>
    <row r="2189" spans="4:34" x14ac:dyDescent="0.25">
      <c r="D2189" s="195"/>
      <c r="E2189" s="195"/>
      <c r="F2189" s="195"/>
      <c r="G2189" s="556"/>
      <c r="H2189" s="557"/>
      <c r="I2189" s="557"/>
      <c r="J2189" s="557"/>
      <c r="K2189" s="557"/>
      <c r="L2189" s="557"/>
      <c r="M2189" s="557"/>
      <c r="N2189" s="557"/>
      <c r="O2189" s="557"/>
      <c r="P2189" s="557"/>
      <c r="Q2189" s="557"/>
      <c r="R2189" s="558"/>
      <c r="T2189" s="556"/>
      <c r="U2189" s="557"/>
      <c r="V2189" s="557"/>
      <c r="W2189" s="557"/>
      <c r="X2189" s="557"/>
      <c r="Y2189" s="557"/>
      <c r="Z2189" s="557"/>
      <c r="AA2189" s="557"/>
      <c r="AB2189" s="557"/>
      <c r="AC2189" s="557"/>
      <c r="AD2189" s="557"/>
      <c r="AE2189" s="558"/>
      <c r="AF2189" s="195"/>
      <c r="AG2189" s="17"/>
      <c r="AH2189" s="17"/>
    </row>
    <row r="2190" spans="4:34" ht="15.75" thickBot="1" x14ac:dyDescent="0.3">
      <c r="D2190" s="195"/>
      <c r="E2190" s="195"/>
      <c r="F2190" s="195"/>
      <c r="G2190" s="559"/>
      <c r="H2190" s="560"/>
      <c r="I2190" s="560"/>
      <c r="J2190" s="560"/>
      <c r="K2190" s="560"/>
      <c r="L2190" s="560"/>
      <c r="M2190" s="560"/>
      <c r="N2190" s="560"/>
      <c r="O2190" s="560"/>
      <c r="P2190" s="560"/>
      <c r="Q2190" s="560"/>
      <c r="R2190" s="561"/>
      <c r="T2190" s="559"/>
      <c r="U2190" s="560"/>
      <c r="V2190" s="560"/>
      <c r="W2190" s="560"/>
      <c r="X2190" s="560"/>
      <c r="Y2190" s="560"/>
      <c r="Z2190" s="560"/>
      <c r="AA2190" s="560"/>
      <c r="AB2190" s="560"/>
      <c r="AC2190" s="560"/>
      <c r="AD2190" s="560"/>
      <c r="AE2190" s="561"/>
      <c r="AF2190" s="195"/>
      <c r="AG2190" s="17"/>
      <c r="AH2190" s="17"/>
    </row>
    <row r="2191" spans="4:34" ht="15.75" thickBot="1" x14ac:dyDescent="0.3">
      <c r="D2191" s="195"/>
      <c r="E2191" s="195"/>
      <c r="F2191" s="175"/>
      <c r="G2191" s="517" t="s">
        <v>32</v>
      </c>
      <c r="H2191" s="518"/>
      <c r="I2191" s="576"/>
      <c r="J2191" s="521"/>
      <c r="K2191" s="521"/>
      <c r="L2191" s="521"/>
      <c r="M2191" s="521"/>
      <c r="N2191" s="521"/>
      <c r="O2191" s="521"/>
      <c r="P2191" s="521"/>
      <c r="Q2191" s="521"/>
      <c r="R2191" s="522"/>
      <c r="S2191" s="42"/>
      <c r="T2191" s="517" t="s">
        <v>32</v>
      </c>
      <c r="U2191" s="518"/>
      <c r="V2191" s="576"/>
      <c r="W2191" s="521"/>
      <c r="X2191" s="521"/>
      <c r="Y2191" s="521"/>
      <c r="Z2191" s="521"/>
      <c r="AA2191" s="521"/>
      <c r="AB2191" s="521"/>
      <c r="AC2191" s="521"/>
      <c r="AD2191" s="521"/>
      <c r="AE2191" s="522"/>
      <c r="AF2191" s="195"/>
      <c r="AG2191" s="17"/>
      <c r="AH2191" s="17"/>
    </row>
    <row r="2192" spans="4:34" x14ac:dyDescent="0.25">
      <c r="D2192" s="176"/>
      <c r="E2192" s="176"/>
      <c r="F2192" s="176"/>
      <c r="G2192" s="176"/>
      <c r="H2192" s="176"/>
      <c r="I2192" s="176"/>
      <c r="J2192" s="176"/>
      <c r="K2192" s="176"/>
      <c r="L2192" s="176"/>
      <c r="M2192" s="176"/>
      <c r="N2192" s="176"/>
      <c r="O2192" s="10"/>
      <c r="P2192" s="180"/>
      <c r="Q2192" s="184"/>
      <c r="R2192" s="184"/>
      <c r="S2192" s="184"/>
      <c r="T2192" s="184"/>
      <c r="U2192" s="184"/>
      <c r="V2192" s="184"/>
      <c r="W2192" s="184"/>
      <c r="X2192" s="184"/>
      <c r="Y2192" s="175"/>
      <c r="Z2192" s="184"/>
      <c r="AA2192" s="9"/>
      <c r="AB2192" s="9"/>
      <c r="AC2192" s="9"/>
      <c r="AD2192" s="9"/>
      <c r="AE2192" s="9"/>
      <c r="AF2192" s="9"/>
      <c r="AG2192" s="37"/>
      <c r="AH2192" s="17"/>
    </row>
    <row r="2193" spans="4:36" x14ac:dyDescent="0.25">
      <c r="D2193" s="193"/>
      <c r="E2193" s="186"/>
      <c r="F2193" s="566" t="s">
        <v>0</v>
      </c>
      <c r="G2193" s="566"/>
      <c r="H2193" s="566"/>
      <c r="I2193" s="566"/>
      <c r="J2193" s="566"/>
      <c r="K2193" s="566"/>
      <c r="L2193" s="566"/>
      <c r="M2193" s="566"/>
      <c r="N2193" s="566"/>
      <c r="O2193" s="566"/>
      <c r="P2193" s="10"/>
      <c r="Q2193" s="180"/>
      <c r="R2193" s="180"/>
      <c r="S2193" s="180"/>
      <c r="T2193" s="180"/>
      <c r="U2193" s="180"/>
      <c r="V2193" s="180"/>
      <c r="W2193" s="180"/>
      <c r="X2193" s="9"/>
      <c r="Y2193" s="9"/>
      <c r="Z2193" s="195"/>
      <c r="AA2193" s="9"/>
      <c r="AB2193" s="9"/>
      <c r="AC2193" s="9"/>
      <c r="AD2193" s="9"/>
      <c r="AE2193" s="9"/>
      <c r="AF2193" s="9"/>
      <c r="AG2193" s="9"/>
      <c r="AH2193" s="17"/>
    </row>
    <row r="2194" spans="4:36" x14ac:dyDescent="0.25">
      <c r="D2194" s="176"/>
      <c r="E2194" s="566" t="s">
        <v>1</v>
      </c>
      <c r="F2194" s="566"/>
      <c r="G2194" s="566"/>
      <c r="H2194" s="566"/>
      <c r="I2194" s="566"/>
      <c r="J2194" s="566"/>
      <c r="K2194" s="566"/>
      <c r="L2194" s="566"/>
      <c r="M2194" s="566"/>
      <c r="N2194" s="566"/>
      <c r="O2194" s="566"/>
      <c r="P2194" s="10"/>
      <c r="Q2194" s="11"/>
      <c r="R2194" s="11"/>
      <c r="S2194" s="195"/>
      <c r="T2194" s="175"/>
      <c r="U2194" s="175"/>
      <c r="V2194" s="175"/>
      <c r="W2194" s="583" t="s">
        <v>2</v>
      </c>
      <c r="X2194" s="583"/>
      <c r="Y2194" s="583"/>
      <c r="Z2194" s="12" t="s">
        <v>262</v>
      </c>
      <c r="AA2194" s="184" t="s">
        <v>46</v>
      </c>
      <c r="AB2194" s="621" t="s">
        <v>109</v>
      </c>
      <c r="AC2194" s="621"/>
      <c r="AD2194" s="621"/>
      <c r="AE2194" s="11" t="s">
        <v>3</v>
      </c>
      <c r="AF2194" s="622">
        <v>2020</v>
      </c>
      <c r="AG2194" s="622"/>
      <c r="AH2194" s="17"/>
    </row>
    <row r="2195" spans="4:36" x14ac:dyDescent="0.25">
      <c r="D2195" s="29"/>
      <c r="E2195" s="566" t="s">
        <v>4</v>
      </c>
      <c r="F2195" s="566"/>
      <c r="G2195" s="566"/>
      <c r="H2195" s="566"/>
      <c r="I2195" s="566"/>
      <c r="J2195" s="566"/>
      <c r="K2195" s="566"/>
      <c r="L2195" s="566"/>
      <c r="M2195" s="566"/>
      <c r="N2195" s="566"/>
      <c r="O2195" s="566"/>
      <c r="P2195" s="10"/>
      <c r="Q2195" s="180"/>
      <c r="R2195" s="184"/>
      <c r="S2195" s="184"/>
      <c r="T2195" s="184"/>
      <c r="U2195" s="184"/>
      <c r="V2195" s="184"/>
      <c r="W2195" s="184"/>
      <c r="X2195" s="184"/>
      <c r="Y2195" s="184"/>
      <c r="Z2195" s="175"/>
      <c r="AA2195" s="184"/>
      <c r="AB2195" s="9"/>
      <c r="AC2195" s="9"/>
      <c r="AD2195" s="9"/>
      <c r="AE2195" s="9"/>
      <c r="AF2195" s="9"/>
      <c r="AG2195" s="9"/>
      <c r="AH2195" s="17"/>
    </row>
    <row r="2196" spans="4:36" x14ac:dyDescent="0.25">
      <c r="D2196" s="29"/>
      <c r="E2196" s="632" t="s">
        <v>5</v>
      </c>
      <c r="F2196" s="632"/>
      <c r="G2196" s="632"/>
      <c r="H2196" s="632"/>
      <c r="I2196" s="632"/>
      <c r="J2196" s="632"/>
      <c r="K2196" s="632"/>
      <c r="L2196" s="632"/>
      <c r="M2196" s="632"/>
      <c r="N2196" s="632"/>
      <c r="O2196" s="632"/>
      <c r="P2196" s="10"/>
      <c r="Q2196" s="180"/>
      <c r="R2196" s="180"/>
      <c r="S2196" s="180"/>
      <c r="T2196" s="180"/>
      <c r="U2196" s="180"/>
      <c r="V2196" s="180"/>
      <c r="W2196" s="180"/>
      <c r="X2196" s="9"/>
      <c r="Y2196" s="9"/>
      <c r="Z2196" s="195"/>
      <c r="AA2196" s="9"/>
      <c r="AB2196" s="9"/>
      <c r="AC2196" s="9"/>
      <c r="AD2196" s="9"/>
      <c r="AE2196" s="9"/>
      <c r="AF2196" s="9"/>
      <c r="AG2196" s="9"/>
      <c r="AH2196" s="17"/>
    </row>
    <row r="2197" spans="4:36" ht="18" x14ac:dyDescent="0.25">
      <c r="D2197" s="4"/>
      <c r="E2197" s="633"/>
      <c r="F2197" s="633"/>
      <c r="G2197" s="633"/>
      <c r="H2197" s="633"/>
      <c r="I2197" s="633"/>
      <c r="J2197" s="633"/>
      <c r="K2197" s="633"/>
      <c r="L2197" s="633"/>
      <c r="M2197" s="633"/>
      <c r="N2197" s="633"/>
      <c r="O2197" s="633"/>
      <c r="P2197" s="624" t="s">
        <v>6</v>
      </c>
      <c r="Q2197" s="624"/>
      <c r="R2197" s="624"/>
      <c r="S2197" s="624"/>
      <c r="T2197" s="624"/>
      <c r="U2197" s="624"/>
      <c r="V2197" s="624"/>
      <c r="W2197" s="624"/>
      <c r="X2197" s="624"/>
      <c r="Y2197" s="624"/>
      <c r="Z2197" s="625" t="s">
        <v>278</v>
      </c>
      <c r="AA2197" s="625"/>
      <c r="AB2197" s="625"/>
      <c r="AC2197" s="13"/>
      <c r="AD2197" s="13"/>
      <c r="AE2197" s="13"/>
      <c r="AF2197" s="13"/>
      <c r="AG2197" s="13"/>
      <c r="AH2197" s="17"/>
    </row>
    <row r="2198" spans="4:36" x14ac:dyDescent="0.25">
      <c r="D2198" s="195"/>
      <c r="E2198" s="612"/>
      <c r="F2198" s="612"/>
      <c r="G2198" s="612"/>
      <c r="H2198" s="612"/>
      <c r="I2198" s="612"/>
      <c r="J2198" s="612"/>
      <c r="K2198" s="612"/>
      <c r="L2198" s="612"/>
      <c r="M2198" s="612"/>
      <c r="N2198" s="612"/>
      <c r="O2198" s="612"/>
      <c r="P2198" s="14"/>
      <c r="Q2198" s="14"/>
      <c r="R2198" s="175"/>
      <c r="S2198" s="175"/>
      <c r="T2198" s="182"/>
      <c r="U2198" s="11"/>
      <c r="V2198" s="11"/>
      <c r="W2198" s="9"/>
      <c r="X2198" s="9"/>
      <c r="Y2198" s="9"/>
      <c r="Z2198" s="195"/>
      <c r="AA2198" s="9"/>
      <c r="AB2198" s="9"/>
      <c r="AC2198" s="9"/>
      <c r="AD2198" s="9"/>
      <c r="AE2198" s="9"/>
      <c r="AF2198" s="9"/>
      <c r="AG2198" s="9"/>
      <c r="AH2198" s="17"/>
    </row>
    <row r="2199" spans="4:36" ht="15.75" x14ac:dyDescent="0.25">
      <c r="D2199" s="195"/>
      <c r="E2199" s="14"/>
      <c r="F2199" s="14"/>
      <c r="G2199" s="14"/>
      <c r="H2199" s="14"/>
      <c r="I2199" s="14"/>
      <c r="J2199" s="14"/>
      <c r="K2199" s="14"/>
      <c r="L2199" s="14"/>
      <c r="M2199" s="14"/>
      <c r="N2199" s="14"/>
      <c r="O2199" s="14"/>
      <c r="P2199" s="14"/>
      <c r="Q2199" s="14"/>
      <c r="R2199" s="14"/>
      <c r="S2199" s="14"/>
      <c r="T2199" s="14"/>
      <c r="U2199" s="23"/>
      <c r="V2199" s="23"/>
      <c r="W2199" s="613" t="s">
        <v>7</v>
      </c>
      <c r="X2199" s="613"/>
      <c r="Y2199" s="613"/>
      <c r="Z2199" s="613"/>
      <c r="AA2199" s="613"/>
      <c r="AB2199" s="614">
        <f>Y2234</f>
        <v>1379515336.29</v>
      </c>
      <c r="AC2199" s="614"/>
      <c r="AD2199" s="614"/>
      <c r="AE2199" s="614"/>
      <c r="AF2199" s="614"/>
      <c r="AG2199" s="614"/>
      <c r="AH2199" s="17"/>
    </row>
    <row r="2200" spans="4:36" x14ac:dyDescent="0.25">
      <c r="D2200" s="5"/>
      <c r="E2200" s="615" t="s">
        <v>8</v>
      </c>
      <c r="F2200" s="615"/>
      <c r="G2200" s="615"/>
      <c r="H2200" s="615"/>
      <c r="I2200" s="615"/>
      <c r="J2200" s="616" t="s">
        <v>9</v>
      </c>
      <c r="K2200" s="616"/>
      <c r="L2200" s="616"/>
      <c r="M2200" s="616"/>
      <c r="N2200" s="616"/>
      <c r="O2200" s="616"/>
      <c r="P2200" s="616"/>
      <c r="Q2200" s="616"/>
      <c r="R2200" s="616"/>
      <c r="S2200" s="184"/>
      <c r="T2200" s="184"/>
      <c r="U2200" s="184"/>
      <c r="V2200" s="184"/>
      <c r="W2200" s="9"/>
      <c r="X2200" s="9"/>
      <c r="Y2200" s="9"/>
      <c r="Z2200" s="195"/>
      <c r="AA2200" s="195"/>
      <c r="AB2200" s="195"/>
      <c r="AC2200" s="9"/>
      <c r="AD2200" s="9"/>
      <c r="AE2200" s="9"/>
      <c r="AF2200" s="9"/>
      <c r="AG2200" s="9"/>
      <c r="AH2200" s="17"/>
    </row>
    <row r="2201" spans="4:36" ht="18" x14ac:dyDescent="0.25">
      <c r="D2201" s="6"/>
      <c r="E2201" s="617" t="s">
        <v>10</v>
      </c>
      <c r="F2201" s="617"/>
      <c r="G2201" s="617"/>
      <c r="H2201" s="617"/>
      <c r="I2201" s="617"/>
      <c r="J2201" s="617"/>
      <c r="K2201" s="617"/>
      <c r="L2201" s="662" t="s">
        <v>72</v>
      </c>
      <c r="M2201" s="662"/>
      <c r="N2201" s="662"/>
      <c r="O2201" s="662"/>
      <c r="P2201" s="662"/>
      <c r="Q2201" s="662"/>
      <c r="R2201" s="662"/>
      <c r="S2201" s="662"/>
      <c r="T2201" s="662"/>
      <c r="U2201" s="662"/>
      <c r="V2201" s="662"/>
      <c r="W2201" s="662"/>
      <c r="X2201" s="662"/>
      <c r="Y2201" s="662"/>
      <c r="Z2201" s="551" t="s">
        <v>11</v>
      </c>
      <c r="AA2201" s="551"/>
      <c r="AB2201" s="551"/>
      <c r="AC2201" s="551"/>
      <c r="AD2201" s="619"/>
      <c r="AE2201" s="619"/>
      <c r="AF2201" s="619"/>
      <c r="AG2201" s="619"/>
      <c r="AH2201" s="17"/>
    </row>
    <row r="2202" spans="4:36" x14ac:dyDescent="0.25">
      <c r="D2202" s="14"/>
      <c r="E2202" s="617" t="s">
        <v>12</v>
      </c>
      <c r="F2202" s="617"/>
      <c r="G2202" s="617"/>
      <c r="H2202" s="617"/>
      <c r="I2202" s="617"/>
      <c r="J2202" s="551"/>
      <c r="K2202" s="551"/>
      <c r="L2202" s="551"/>
      <c r="M2202" s="551"/>
      <c r="N2202" s="551"/>
      <c r="O2202" s="551"/>
      <c r="P2202" s="551"/>
      <c r="Q2202" s="551"/>
      <c r="R2202" s="551"/>
      <c r="S2202" s="551"/>
      <c r="T2202" s="551"/>
      <c r="U2202" s="551"/>
      <c r="V2202" s="551"/>
      <c r="W2202" s="551"/>
      <c r="X2202" s="551"/>
      <c r="Y2202" s="175"/>
      <c r="Z2202" s="551" t="s">
        <v>11</v>
      </c>
      <c r="AA2202" s="551"/>
      <c r="AB2202" s="551"/>
      <c r="AC2202" s="551"/>
      <c r="AD2202" s="619"/>
      <c r="AE2202" s="619"/>
      <c r="AF2202" s="619"/>
      <c r="AG2202" s="619"/>
      <c r="AH2202" s="17"/>
    </row>
    <row r="2203" spans="4:36" ht="20.25" x14ac:dyDescent="0.25">
      <c r="D2203" s="74"/>
      <c r="E2203" s="764" t="s">
        <v>13</v>
      </c>
      <c r="F2203" s="764"/>
      <c r="G2203" s="764"/>
      <c r="H2203" s="764"/>
      <c r="I2203" s="764"/>
      <c r="J2203" s="837" t="s">
        <v>284</v>
      </c>
      <c r="K2203" s="837"/>
      <c r="L2203" s="837"/>
      <c r="M2203" s="837"/>
      <c r="N2203" s="837"/>
      <c r="O2203" s="837"/>
      <c r="P2203" s="837"/>
      <c r="Q2203" s="837"/>
      <c r="R2203" s="837"/>
      <c r="S2203" s="837"/>
      <c r="T2203" s="837"/>
      <c r="U2203" s="837"/>
      <c r="V2203" s="837"/>
      <c r="W2203" s="837"/>
      <c r="X2203" s="837"/>
      <c r="Y2203" s="837"/>
      <c r="Z2203" s="837"/>
      <c r="AA2203" s="837"/>
      <c r="AB2203" s="837"/>
      <c r="AC2203" s="837"/>
      <c r="AD2203" s="837"/>
      <c r="AE2203" s="837"/>
      <c r="AF2203" s="837"/>
      <c r="AG2203" s="837"/>
      <c r="AH2203" s="75"/>
    </row>
    <row r="2204" spans="4:36" x14ac:dyDescent="0.25">
      <c r="D2204" s="195"/>
      <c r="E2204" s="551" t="s">
        <v>14</v>
      </c>
      <c r="F2204" s="551"/>
      <c r="G2204" s="551"/>
      <c r="H2204" s="551"/>
      <c r="I2204" s="551"/>
      <c r="J2204" s="793" t="s">
        <v>285</v>
      </c>
      <c r="K2204" s="793"/>
      <c r="L2204" s="793"/>
      <c r="M2204" s="793"/>
      <c r="N2204" s="793"/>
      <c r="O2204" s="793"/>
      <c r="P2204" s="793"/>
      <c r="Q2204" s="793"/>
      <c r="R2204" s="793"/>
      <c r="S2204" s="793"/>
      <c r="T2204" s="793"/>
      <c r="U2204" s="793"/>
      <c r="V2204" s="793"/>
      <c r="W2204" s="793"/>
      <c r="X2204" s="793"/>
      <c r="Y2204" s="793"/>
      <c r="Z2204" s="793"/>
      <c r="AA2204" s="793"/>
      <c r="AB2204" s="793"/>
      <c r="AC2204" s="793"/>
      <c r="AD2204" s="793"/>
      <c r="AE2204" s="793"/>
      <c r="AF2204" s="793"/>
      <c r="AG2204" s="793"/>
      <c r="AH2204" s="17"/>
      <c r="AJ2204" s="148">
        <v>106885931.28</v>
      </c>
    </row>
    <row r="2205" spans="4:36" ht="50.25" customHeight="1" x14ac:dyDescent="0.25">
      <c r="D2205" s="195"/>
      <c r="E2205" s="181"/>
      <c r="F2205" s="175"/>
      <c r="G2205" s="175"/>
      <c r="H2205" s="175"/>
      <c r="I2205" s="175"/>
      <c r="J2205" s="793"/>
      <c r="K2205" s="793"/>
      <c r="L2205" s="793"/>
      <c r="M2205" s="793"/>
      <c r="N2205" s="793"/>
      <c r="O2205" s="793"/>
      <c r="P2205" s="793"/>
      <c r="Q2205" s="793"/>
      <c r="R2205" s="793"/>
      <c r="S2205" s="793"/>
      <c r="T2205" s="793"/>
      <c r="U2205" s="793"/>
      <c r="V2205" s="793"/>
      <c r="W2205" s="793"/>
      <c r="X2205" s="793"/>
      <c r="Y2205" s="793"/>
      <c r="Z2205" s="793"/>
      <c r="AA2205" s="793"/>
      <c r="AB2205" s="793"/>
      <c r="AC2205" s="793"/>
      <c r="AD2205" s="793"/>
      <c r="AE2205" s="793"/>
      <c r="AF2205" s="793"/>
      <c r="AG2205" s="793"/>
      <c r="AH2205" s="17"/>
      <c r="AJ2205" s="148">
        <v>16705213.16</v>
      </c>
    </row>
    <row r="2206" spans="4:36" ht="42" customHeight="1" x14ac:dyDescent="0.25">
      <c r="D2206" s="195"/>
      <c r="E2206" s="180"/>
      <c r="F2206" s="180"/>
      <c r="G2206" s="180"/>
      <c r="H2206" s="180"/>
      <c r="I2206" s="180"/>
      <c r="J2206" s="180"/>
      <c r="K2206" s="180"/>
      <c r="L2206" s="180"/>
      <c r="M2206" s="574"/>
      <c r="N2206" s="574"/>
      <c r="O2206" s="574"/>
      <c r="P2206" s="574"/>
      <c r="Q2206" s="574"/>
      <c r="R2206" s="574"/>
      <c r="S2206" s="574"/>
      <c r="T2206" s="574"/>
      <c r="U2206" s="574"/>
      <c r="V2206" s="574"/>
      <c r="W2206" s="574"/>
      <c r="X2206" s="574"/>
      <c r="Y2206" s="574"/>
      <c r="Z2206" s="574"/>
      <c r="AA2206" s="183"/>
      <c r="AB2206" s="575"/>
      <c r="AC2206" s="575"/>
      <c r="AD2206" s="575"/>
      <c r="AE2206" s="575"/>
      <c r="AF2206" s="575"/>
      <c r="AG2206" s="575"/>
      <c r="AH2206" s="17"/>
      <c r="AJ2206" s="148">
        <f>AJ2204+AJ2205</f>
        <v>123591144.44</v>
      </c>
    </row>
    <row r="2207" spans="4:36" ht="15.75" x14ac:dyDescent="0.25">
      <c r="D2207" s="195"/>
      <c r="E2207" s="586" t="s">
        <v>15</v>
      </c>
      <c r="F2207" s="586"/>
      <c r="G2207" s="586"/>
      <c r="H2207" s="586"/>
      <c r="I2207" s="586"/>
      <c r="J2207" s="586"/>
      <c r="K2207" s="586"/>
      <c r="L2207" s="586"/>
      <c r="M2207" s="586"/>
      <c r="N2207" s="586"/>
      <c r="O2207" s="586"/>
      <c r="P2207" s="586"/>
      <c r="Q2207" s="586"/>
      <c r="R2207" s="586"/>
      <c r="S2207" s="586"/>
      <c r="T2207" s="586"/>
      <c r="U2207" s="586"/>
      <c r="V2207" s="586"/>
      <c r="W2207" s="586"/>
      <c r="X2207" s="586"/>
      <c r="Y2207" s="586"/>
      <c r="Z2207" s="586"/>
      <c r="AA2207" s="586"/>
      <c r="AB2207" s="586"/>
      <c r="AC2207" s="586"/>
      <c r="AD2207" s="586"/>
      <c r="AE2207" s="586"/>
      <c r="AF2207" s="586"/>
      <c r="AG2207" s="586"/>
      <c r="AH2207" s="17"/>
    </row>
    <row r="2208" spans="4:36" x14ac:dyDescent="0.25">
      <c r="D2208" s="181"/>
      <c r="E2208" s="9"/>
      <c r="F2208" s="587" t="s">
        <v>88</v>
      </c>
      <c r="G2208" s="587"/>
      <c r="H2208" s="587"/>
      <c r="I2208" s="588" t="s">
        <v>89</v>
      </c>
      <c r="J2208" s="588"/>
      <c r="K2208" s="588"/>
      <c r="L2208" s="587" t="s">
        <v>79</v>
      </c>
      <c r="M2208" s="587"/>
      <c r="N2208" s="587"/>
      <c r="O2208" s="587" t="s">
        <v>80</v>
      </c>
      <c r="P2208" s="587"/>
      <c r="Q2208" s="587"/>
      <c r="R2208" s="589"/>
      <c r="S2208" s="589"/>
      <c r="T2208" s="589"/>
      <c r="U2208" s="589"/>
      <c r="V2208" s="184"/>
      <c r="W2208" s="590" t="s">
        <v>16</v>
      </c>
      <c r="X2208" s="590"/>
      <c r="Y2208" s="590"/>
      <c r="Z2208" s="175"/>
      <c r="AA2208" s="175"/>
      <c r="AB2208" s="591" t="s">
        <v>17</v>
      </c>
      <c r="AC2208" s="591"/>
      <c r="AD2208" s="591"/>
      <c r="AE2208" s="591"/>
      <c r="AF2208" s="591"/>
      <c r="AG2208" s="591"/>
      <c r="AH2208" s="17"/>
    </row>
    <row r="2209" spans="4:38" x14ac:dyDescent="0.25">
      <c r="D2209" s="180"/>
      <c r="E2209" s="195"/>
      <c r="F2209" s="592">
        <f>6005884.07+36979928.83</f>
        <v>42985812.899999999</v>
      </c>
      <c r="G2209" s="593"/>
      <c r="H2209" s="594"/>
      <c r="I2209" s="592">
        <f>4622491.17+750735.49</f>
        <v>5373226.6600000001</v>
      </c>
      <c r="J2209" s="593"/>
      <c r="K2209" s="594"/>
      <c r="L2209" s="629">
        <f>1626593.6+10118191.28</f>
        <v>11744784.879999999</v>
      </c>
      <c r="M2209" s="630"/>
      <c r="N2209" s="631"/>
      <c r="O2209" s="629">
        <f>8322000+55165320</f>
        <v>63487320</v>
      </c>
      <c r="P2209" s="630"/>
      <c r="Q2209" s="631"/>
      <c r="R2209" s="592"/>
      <c r="S2209" s="593"/>
      <c r="T2209" s="593"/>
      <c r="U2209" s="594"/>
      <c r="V2209" s="100"/>
      <c r="W2209" s="595"/>
      <c r="X2209" s="596"/>
      <c r="Y2209" s="597"/>
      <c r="Z2209" s="190"/>
      <c r="AA2209" s="15"/>
      <c r="AB2209" s="592">
        <f>SUM(F2209:Q2209)</f>
        <v>123591144.44</v>
      </c>
      <c r="AC2209" s="593"/>
      <c r="AD2209" s="593"/>
      <c r="AE2209" s="593"/>
      <c r="AF2209" s="593"/>
      <c r="AG2209" s="594"/>
      <c r="AH2209" s="17"/>
      <c r="AJ2209" s="7">
        <v>1082998077.01</v>
      </c>
      <c r="AK2209" s="7">
        <v>172926114.84</v>
      </c>
      <c r="AL2209" s="7">
        <f>AJ2209+AK2209</f>
        <v>1255924191.8499999</v>
      </c>
    </row>
    <row r="2210" spans="4:38" ht="15.75" x14ac:dyDescent="0.25">
      <c r="D2210" s="20"/>
      <c r="E2210" s="182"/>
      <c r="F2210" s="182"/>
      <c r="G2210" s="182"/>
      <c r="H2210" s="182"/>
      <c r="I2210" s="182"/>
      <c r="J2210" s="182"/>
      <c r="K2210" s="182"/>
      <c r="L2210" s="182"/>
      <c r="M2210" s="182"/>
      <c r="N2210" s="182"/>
      <c r="O2210" s="182"/>
      <c r="P2210" s="182"/>
      <c r="Q2210" s="182"/>
      <c r="R2210" s="182"/>
      <c r="S2210" s="182"/>
      <c r="T2210" s="182"/>
      <c r="U2210" s="182"/>
      <c r="V2210" s="598" t="s">
        <v>18</v>
      </c>
      <c r="W2210" s="598"/>
      <c r="X2210" s="598"/>
      <c r="Y2210" s="598"/>
      <c r="Z2210" s="598"/>
      <c r="AA2210" s="599"/>
      <c r="AB2210" s="600">
        <f>+Y2234-AB2209</f>
        <v>1255924191.8499999</v>
      </c>
      <c r="AC2210" s="601"/>
      <c r="AD2210" s="601"/>
      <c r="AE2210" s="601"/>
      <c r="AF2210" s="601"/>
      <c r="AG2210" s="602"/>
      <c r="AH2210" s="17"/>
      <c r="AL2210" s="196">
        <f>AL2209-AB2210</f>
        <v>0</v>
      </c>
    </row>
    <row r="2211" spans="4:38" x14ac:dyDescent="0.25">
      <c r="D2211" s="9"/>
      <c r="E2211" s="9"/>
      <c r="F2211" s="9"/>
      <c r="G2211" s="9"/>
      <c r="H2211" s="9"/>
      <c r="I2211" s="603" t="s">
        <v>19</v>
      </c>
      <c r="J2211" s="603"/>
      <c r="K2211" s="603"/>
      <c r="L2211" s="603"/>
      <c r="M2211" s="603"/>
      <c r="N2211" s="603"/>
      <c r="O2211" s="603"/>
      <c r="P2211" s="603"/>
      <c r="Q2211" s="603"/>
      <c r="R2211" s="603"/>
      <c r="S2211" s="603"/>
      <c r="T2211" s="603"/>
      <c r="U2211" s="603"/>
      <c r="V2211" s="603"/>
      <c r="W2211" s="603"/>
      <c r="X2211" s="603"/>
      <c r="Y2211" s="604"/>
      <c r="Z2211" s="604"/>
      <c r="AA2211" s="604"/>
      <c r="AB2211" s="604"/>
      <c r="AC2211" s="604"/>
      <c r="AD2211" s="604"/>
      <c r="AE2211" s="604"/>
      <c r="AF2211" s="9"/>
      <c r="AG2211" s="9"/>
      <c r="AH2211" s="17"/>
    </row>
    <row r="2212" spans="4:38" x14ac:dyDescent="0.25">
      <c r="D2212" s="195"/>
      <c r="E2212" s="9"/>
      <c r="F2212" s="9"/>
      <c r="G2212" s="9"/>
      <c r="H2212" s="9"/>
      <c r="I2212" s="567" t="s">
        <v>20</v>
      </c>
      <c r="J2212" s="568"/>
      <c r="K2212" s="567" t="s">
        <v>21</v>
      </c>
      <c r="L2212" s="568"/>
      <c r="M2212" s="567" t="s">
        <v>22</v>
      </c>
      <c r="N2212" s="568"/>
      <c r="O2212" s="567" t="s">
        <v>23</v>
      </c>
      <c r="P2212" s="568"/>
      <c r="Q2212" s="567" t="s">
        <v>24</v>
      </c>
      <c r="R2212" s="568"/>
      <c r="S2212" s="567" t="s">
        <v>25</v>
      </c>
      <c r="T2212" s="568"/>
      <c r="U2212" s="569" t="s">
        <v>26</v>
      </c>
      <c r="V2212" s="570"/>
      <c r="W2212" s="569" t="s">
        <v>47</v>
      </c>
      <c r="X2212" s="570"/>
      <c r="Y2212" s="571" t="s">
        <v>27</v>
      </c>
      <c r="Z2212" s="572"/>
      <c r="AA2212" s="572"/>
      <c r="AB2212" s="572"/>
      <c r="AC2212" s="572"/>
      <c r="AD2212" s="572"/>
      <c r="AE2212" s="573"/>
      <c r="AF2212" s="16"/>
      <c r="AG2212" s="16"/>
      <c r="AH2212" s="17"/>
    </row>
    <row r="2213" spans="4:38" ht="15.75" x14ac:dyDescent="0.25">
      <c r="D2213" s="182"/>
      <c r="E2213" s="9"/>
      <c r="F2213" s="9"/>
      <c r="G2213" s="9"/>
      <c r="H2213" s="9"/>
      <c r="I2213" s="529"/>
      <c r="J2213" s="530"/>
      <c r="K2213" s="529"/>
      <c r="L2213" s="530"/>
      <c r="M2213" s="529"/>
      <c r="N2213" s="530"/>
      <c r="O2213" s="529" t="s">
        <v>61</v>
      </c>
      <c r="P2213" s="530"/>
      <c r="Q2213" s="529" t="s">
        <v>35</v>
      </c>
      <c r="R2213" s="530"/>
      <c r="S2213" s="529" t="s">
        <v>35</v>
      </c>
      <c r="T2213" s="530"/>
      <c r="U2213" s="529" t="s">
        <v>28</v>
      </c>
      <c r="V2213" s="530"/>
      <c r="W2213" s="529"/>
      <c r="X2213" s="530"/>
      <c r="Y2213" s="531">
        <f>255360000+102144000</f>
        <v>357504000</v>
      </c>
      <c r="Z2213" s="532"/>
      <c r="AA2213" s="532"/>
      <c r="AB2213" s="532"/>
      <c r="AC2213" s="532"/>
      <c r="AD2213" s="532"/>
      <c r="AE2213" s="533"/>
      <c r="AF2213" s="16"/>
      <c r="AG2213" s="16"/>
      <c r="AH2213" s="17"/>
    </row>
    <row r="2214" spans="4:38" ht="15.75" x14ac:dyDescent="0.25">
      <c r="D2214" s="9"/>
      <c r="E2214" s="9"/>
      <c r="F2214" s="9"/>
      <c r="G2214" s="9"/>
      <c r="H2214" s="9"/>
      <c r="I2214" s="562"/>
      <c r="J2214" s="563"/>
      <c r="K2214" s="562"/>
      <c r="L2214" s="563"/>
      <c r="M2214" s="562"/>
      <c r="N2214" s="563"/>
      <c r="O2214" s="529" t="s">
        <v>61</v>
      </c>
      <c r="P2214" s="530"/>
      <c r="Q2214" s="529" t="s">
        <v>35</v>
      </c>
      <c r="R2214" s="530"/>
      <c r="S2214" s="529" t="s">
        <v>76</v>
      </c>
      <c r="T2214" s="530"/>
      <c r="U2214" s="529" t="s">
        <v>28</v>
      </c>
      <c r="V2214" s="530"/>
      <c r="W2214" s="529"/>
      <c r="X2214" s="530"/>
      <c r="Y2214" s="531">
        <f>36121920+13164000+19714368</f>
        <v>69000288</v>
      </c>
      <c r="Z2214" s="532"/>
      <c r="AA2214" s="532"/>
      <c r="AB2214" s="532"/>
      <c r="AC2214" s="532"/>
      <c r="AD2214" s="532"/>
      <c r="AE2214" s="533"/>
      <c r="AF2214" s="16"/>
      <c r="AG2214" s="16"/>
      <c r="AH2214" s="17"/>
    </row>
    <row r="2215" spans="4:38" ht="15.75" x14ac:dyDescent="0.25">
      <c r="D2215" s="9"/>
      <c r="E2215" s="9"/>
      <c r="F2215" s="9"/>
      <c r="G2215" s="9"/>
      <c r="H2215" s="9"/>
      <c r="I2215" s="562"/>
      <c r="J2215" s="563"/>
      <c r="K2215" s="562"/>
      <c r="L2215" s="563"/>
      <c r="M2215" s="562"/>
      <c r="N2215" s="563"/>
      <c r="O2215" s="529" t="s">
        <v>61</v>
      </c>
      <c r="P2215" s="530"/>
      <c r="Q2215" s="529" t="s">
        <v>45</v>
      </c>
      <c r="R2215" s="530"/>
      <c r="S2215" s="529" t="s">
        <v>48</v>
      </c>
      <c r="T2215" s="530"/>
      <c r="U2215" s="529" t="s">
        <v>28</v>
      </c>
      <c r="V2215" s="530"/>
      <c r="W2215" s="529"/>
      <c r="X2215" s="530"/>
      <c r="Y2215" s="531">
        <v>110400000</v>
      </c>
      <c r="Z2215" s="532"/>
      <c r="AA2215" s="532"/>
      <c r="AB2215" s="532"/>
      <c r="AC2215" s="532"/>
      <c r="AD2215" s="532"/>
      <c r="AE2215" s="533"/>
      <c r="AF2215" s="16"/>
      <c r="AG2215" s="16"/>
      <c r="AH2215" s="17"/>
    </row>
    <row r="2216" spans="4:38" ht="15.75" x14ac:dyDescent="0.25">
      <c r="D2216" s="9"/>
      <c r="E2216" s="9"/>
      <c r="F2216" s="9"/>
      <c r="G2216" s="9"/>
      <c r="H2216" s="9"/>
      <c r="I2216" s="562"/>
      <c r="J2216" s="563"/>
      <c r="K2216" s="562"/>
      <c r="L2216" s="563"/>
      <c r="M2216" s="562"/>
      <c r="N2216" s="563"/>
      <c r="O2216" s="529" t="s">
        <v>61</v>
      </c>
      <c r="P2216" s="530"/>
      <c r="Q2216" s="529" t="s">
        <v>45</v>
      </c>
      <c r="R2216" s="530"/>
      <c r="S2216" s="529" t="s">
        <v>57</v>
      </c>
      <c r="T2216" s="530"/>
      <c r="U2216" s="529" t="s">
        <v>28</v>
      </c>
      <c r="V2216" s="530"/>
      <c r="W2216" s="529"/>
      <c r="X2216" s="530"/>
      <c r="Y2216" s="531">
        <v>60000000</v>
      </c>
      <c r="Z2216" s="532"/>
      <c r="AA2216" s="532"/>
      <c r="AB2216" s="532"/>
      <c r="AC2216" s="532"/>
      <c r="AD2216" s="532"/>
      <c r="AE2216" s="533"/>
      <c r="AF2216" s="16"/>
      <c r="AG2216" s="16"/>
      <c r="AH2216" s="17"/>
    </row>
    <row r="2217" spans="4:38" ht="15.75" x14ac:dyDescent="0.25">
      <c r="D2217" s="9"/>
      <c r="E2217" s="9"/>
      <c r="F2217" s="9"/>
      <c r="G2217" s="9"/>
      <c r="H2217" s="9"/>
      <c r="I2217" s="562"/>
      <c r="J2217" s="563"/>
      <c r="K2217" s="562"/>
      <c r="L2217" s="563"/>
      <c r="M2217" s="562"/>
      <c r="N2217" s="563"/>
      <c r="O2217" s="529" t="s">
        <v>61</v>
      </c>
      <c r="P2217" s="530"/>
      <c r="Q2217" s="529" t="s">
        <v>45</v>
      </c>
      <c r="R2217" s="530"/>
      <c r="S2217" s="529" t="s">
        <v>43</v>
      </c>
      <c r="T2217" s="530"/>
      <c r="U2217" s="529" t="s">
        <v>28</v>
      </c>
      <c r="V2217" s="530"/>
      <c r="W2217" s="529"/>
      <c r="X2217" s="530"/>
      <c r="Y2217" s="531">
        <v>155652744</v>
      </c>
      <c r="Z2217" s="532"/>
      <c r="AA2217" s="532"/>
      <c r="AB2217" s="532"/>
      <c r="AC2217" s="532"/>
      <c r="AD2217" s="532"/>
      <c r="AE2217" s="533"/>
      <c r="AF2217" s="16"/>
      <c r="AG2217" s="16"/>
      <c r="AH2217" s="17"/>
    </row>
    <row r="2218" spans="4:38" ht="15.75" x14ac:dyDescent="0.25">
      <c r="D2218" s="9"/>
      <c r="E2218" s="9"/>
      <c r="F2218" s="9"/>
      <c r="G2218" s="9"/>
      <c r="H2218" s="9"/>
      <c r="I2218" s="562"/>
      <c r="J2218" s="563"/>
      <c r="K2218" s="562"/>
      <c r="L2218" s="563"/>
      <c r="M2218" s="562"/>
      <c r="N2218" s="563"/>
      <c r="O2218" s="529" t="s">
        <v>61</v>
      </c>
      <c r="P2218" s="530"/>
      <c r="Q2218" s="529" t="s">
        <v>45</v>
      </c>
      <c r="R2218" s="530"/>
      <c r="S2218" s="529" t="s">
        <v>67</v>
      </c>
      <c r="T2218" s="530"/>
      <c r="U2218" s="529" t="s">
        <v>28</v>
      </c>
      <c r="V2218" s="530"/>
      <c r="W2218" s="529"/>
      <c r="X2218" s="530"/>
      <c r="Y2218" s="531">
        <v>100727280</v>
      </c>
      <c r="Z2218" s="532"/>
      <c r="AA2218" s="532"/>
      <c r="AB2218" s="532"/>
      <c r="AC2218" s="532"/>
      <c r="AD2218" s="532"/>
      <c r="AE2218" s="533"/>
      <c r="AF2218" s="16"/>
      <c r="AG2218" s="16"/>
      <c r="AH2218" s="17"/>
    </row>
    <row r="2219" spans="4:38" ht="15.75" x14ac:dyDescent="0.25">
      <c r="D2219" s="9"/>
      <c r="E2219" s="9"/>
      <c r="F2219" s="9"/>
      <c r="G2219" s="9"/>
      <c r="H2219" s="9"/>
      <c r="I2219" s="562"/>
      <c r="J2219" s="563"/>
      <c r="K2219" s="562"/>
      <c r="L2219" s="563"/>
      <c r="M2219" s="562"/>
      <c r="N2219" s="563"/>
      <c r="O2219" s="562" t="s">
        <v>61</v>
      </c>
      <c r="P2219" s="563"/>
      <c r="Q2219" s="562" t="s">
        <v>45</v>
      </c>
      <c r="R2219" s="563"/>
      <c r="S2219" s="562" t="s">
        <v>90</v>
      </c>
      <c r="T2219" s="563"/>
      <c r="U2219" s="562" t="s">
        <v>28</v>
      </c>
      <c r="V2219" s="563"/>
      <c r="W2219" s="529"/>
      <c r="X2219" s="530"/>
      <c r="Y2219" s="531">
        <v>6000000</v>
      </c>
      <c r="Z2219" s="532"/>
      <c r="AA2219" s="532"/>
      <c r="AB2219" s="532"/>
      <c r="AC2219" s="532"/>
      <c r="AD2219" s="532"/>
      <c r="AE2219" s="533"/>
      <c r="AF2219" s="16"/>
      <c r="AG2219" s="16"/>
      <c r="AH2219" s="17"/>
    </row>
    <row r="2220" spans="4:38" ht="15.75" x14ac:dyDescent="0.25">
      <c r="D2220" s="9"/>
      <c r="E2220" s="9"/>
      <c r="F2220" s="9"/>
      <c r="G2220" s="9"/>
      <c r="H2220" s="9"/>
      <c r="I2220" s="562"/>
      <c r="J2220" s="563"/>
      <c r="K2220" s="562"/>
      <c r="L2220" s="563"/>
      <c r="M2220" s="562"/>
      <c r="N2220" s="563"/>
      <c r="O2220" s="562" t="s">
        <v>61</v>
      </c>
      <c r="P2220" s="563"/>
      <c r="Q2220" s="562" t="s">
        <v>45</v>
      </c>
      <c r="R2220" s="563"/>
      <c r="S2220" s="562" t="s">
        <v>91</v>
      </c>
      <c r="T2220" s="563"/>
      <c r="U2220" s="562" t="s">
        <v>28</v>
      </c>
      <c r="V2220" s="563"/>
      <c r="W2220" s="529"/>
      <c r="X2220" s="530"/>
      <c r="Y2220" s="531">
        <v>28388640</v>
      </c>
      <c r="Z2220" s="532"/>
      <c r="AA2220" s="532"/>
      <c r="AB2220" s="532"/>
      <c r="AC2220" s="532"/>
      <c r="AD2220" s="532"/>
      <c r="AE2220" s="533"/>
      <c r="AF2220" s="16"/>
      <c r="AG2220" s="16"/>
      <c r="AH2220" s="17"/>
    </row>
    <row r="2221" spans="4:38" ht="15.75" x14ac:dyDescent="0.25">
      <c r="D2221" s="9"/>
      <c r="E2221" s="9"/>
      <c r="F2221" s="9"/>
      <c r="G2221" s="9"/>
      <c r="H2221" s="9"/>
      <c r="I2221" s="562"/>
      <c r="J2221" s="563"/>
      <c r="K2221" s="562"/>
      <c r="L2221" s="563"/>
      <c r="M2221" s="562"/>
      <c r="N2221" s="563"/>
      <c r="O2221" s="562" t="s">
        <v>61</v>
      </c>
      <c r="P2221" s="563"/>
      <c r="Q2221" s="562" t="s">
        <v>45</v>
      </c>
      <c r="R2221" s="563"/>
      <c r="S2221" s="562" t="s">
        <v>92</v>
      </c>
      <c r="T2221" s="563"/>
      <c r="U2221" s="562" t="s">
        <v>28</v>
      </c>
      <c r="V2221" s="563"/>
      <c r="W2221" s="529"/>
      <c r="X2221" s="530"/>
      <c r="Y2221" s="531">
        <v>20272800</v>
      </c>
      <c r="Z2221" s="532"/>
      <c r="AA2221" s="532"/>
      <c r="AB2221" s="532"/>
      <c r="AC2221" s="532"/>
      <c r="AD2221" s="532"/>
      <c r="AE2221" s="533"/>
      <c r="AF2221" s="16"/>
      <c r="AG2221" s="16"/>
      <c r="AH2221" s="17"/>
    </row>
    <row r="2222" spans="4:38" ht="15.75" x14ac:dyDescent="0.25">
      <c r="D2222" s="9"/>
      <c r="E2222" s="9"/>
      <c r="F2222" s="9"/>
      <c r="G2222" s="9"/>
      <c r="H2222" s="9"/>
      <c r="I2222" s="562"/>
      <c r="J2222" s="563"/>
      <c r="K2222" s="562"/>
      <c r="L2222" s="563"/>
      <c r="M2222" s="562"/>
      <c r="N2222" s="563"/>
      <c r="O2222" s="562" t="s">
        <v>61</v>
      </c>
      <c r="P2222" s="563"/>
      <c r="Q2222" s="562" t="s">
        <v>45</v>
      </c>
      <c r="R2222" s="563"/>
      <c r="S2222" s="562" t="s">
        <v>93</v>
      </c>
      <c r="T2222" s="563"/>
      <c r="U2222" s="562" t="s">
        <v>28</v>
      </c>
      <c r="V2222" s="563"/>
      <c r="W2222" s="529"/>
      <c r="X2222" s="530"/>
      <c r="Y2222" s="531">
        <v>11216000</v>
      </c>
      <c r="Z2222" s="532"/>
      <c r="AA2222" s="532"/>
      <c r="AB2222" s="532"/>
      <c r="AC2222" s="532"/>
      <c r="AD2222" s="532"/>
      <c r="AE2222" s="533"/>
      <c r="AF2222" s="16"/>
      <c r="AG2222" s="16"/>
      <c r="AH2222" s="17"/>
    </row>
    <row r="2223" spans="4:38" ht="15" customHeight="1" x14ac:dyDescent="0.25">
      <c r="D2223" s="9"/>
      <c r="E2223" s="9"/>
      <c r="F2223" s="9"/>
      <c r="G2223" s="9"/>
      <c r="H2223" s="9"/>
      <c r="I2223" s="529"/>
      <c r="J2223" s="530"/>
      <c r="K2223" s="529"/>
      <c r="L2223" s="530"/>
      <c r="M2223" s="529"/>
      <c r="N2223" s="530"/>
      <c r="O2223" s="562" t="s">
        <v>61</v>
      </c>
      <c r="P2223" s="563"/>
      <c r="Q2223" s="765" t="s">
        <v>57</v>
      </c>
      <c r="R2223" s="766"/>
      <c r="S2223" s="765" t="s">
        <v>48</v>
      </c>
      <c r="T2223" s="766"/>
      <c r="U2223" s="765" t="s">
        <v>28</v>
      </c>
      <c r="V2223" s="766"/>
      <c r="W2223" s="529"/>
      <c r="X2223" s="530"/>
      <c r="Y2223" s="531">
        <v>75519108</v>
      </c>
      <c r="Z2223" s="532"/>
      <c r="AA2223" s="532"/>
      <c r="AB2223" s="532"/>
      <c r="AC2223" s="532"/>
      <c r="AD2223" s="532"/>
      <c r="AE2223" s="533"/>
      <c r="AF2223" s="16"/>
      <c r="AG2223" s="16"/>
      <c r="AH2223" s="17"/>
    </row>
    <row r="2224" spans="4:38" ht="15" customHeight="1" x14ac:dyDescent="0.25">
      <c r="D2224" s="9"/>
      <c r="E2224" s="9"/>
      <c r="F2224" s="9"/>
      <c r="G2224" s="9"/>
      <c r="H2224" s="9"/>
      <c r="I2224" s="167"/>
      <c r="J2224" s="168"/>
      <c r="K2224" s="167"/>
      <c r="L2224" s="168"/>
      <c r="M2224" s="167"/>
      <c r="N2224" s="168"/>
      <c r="O2224" s="562" t="s">
        <v>61</v>
      </c>
      <c r="P2224" s="563"/>
      <c r="Q2224" s="765" t="s">
        <v>57</v>
      </c>
      <c r="R2224" s="766"/>
      <c r="S2224" s="765" t="s">
        <v>58</v>
      </c>
      <c r="T2224" s="766"/>
      <c r="U2224" s="765" t="s">
        <v>28</v>
      </c>
      <c r="V2224" s="766"/>
      <c r="W2224" s="529"/>
      <c r="X2224" s="530"/>
      <c r="Y2224" s="531">
        <v>87814122.959999993</v>
      </c>
      <c r="Z2224" s="532"/>
      <c r="AA2224" s="532"/>
      <c r="AB2224" s="532"/>
      <c r="AC2224" s="532"/>
      <c r="AD2224" s="532"/>
      <c r="AE2224" s="533"/>
      <c r="AF2224" s="16"/>
      <c r="AG2224" s="16"/>
      <c r="AH2224" s="17"/>
    </row>
    <row r="2225" spans="4:34" ht="15.75" customHeight="1" x14ac:dyDescent="0.25">
      <c r="D2225" s="9"/>
      <c r="E2225" s="9"/>
      <c r="F2225" s="9"/>
      <c r="G2225" s="9"/>
      <c r="H2225" s="9"/>
      <c r="I2225" s="167"/>
      <c r="J2225" s="168"/>
      <c r="K2225" s="167"/>
      <c r="L2225" s="168"/>
      <c r="M2225" s="167"/>
      <c r="N2225" s="168"/>
      <c r="O2225" s="562" t="s">
        <v>66</v>
      </c>
      <c r="P2225" s="563"/>
      <c r="Q2225" s="765" t="s">
        <v>57</v>
      </c>
      <c r="R2225" s="766"/>
      <c r="S2225" s="765" t="s">
        <v>93</v>
      </c>
      <c r="T2225" s="766"/>
      <c r="U2225" s="765" t="s">
        <v>28</v>
      </c>
      <c r="V2225" s="766"/>
      <c r="W2225" s="167"/>
      <c r="X2225" s="168"/>
      <c r="Y2225" s="531">
        <f>7200000</f>
        <v>7200000</v>
      </c>
      <c r="Z2225" s="532"/>
      <c r="AA2225" s="532"/>
      <c r="AB2225" s="532"/>
      <c r="AC2225" s="532"/>
      <c r="AD2225" s="532"/>
      <c r="AE2225" s="533"/>
      <c r="AF2225" s="16"/>
      <c r="AG2225" s="16"/>
      <c r="AH2225" s="17"/>
    </row>
    <row r="2226" spans="4:34" ht="15.75" x14ac:dyDescent="0.25">
      <c r="D2226" s="9"/>
      <c r="E2226" s="9"/>
      <c r="F2226" s="9"/>
      <c r="G2226" s="9"/>
      <c r="H2226" s="9"/>
      <c r="I2226" s="167"/>
      <c r="J2226" s="168"/>
      <c r="K2226" s="167"/>
      <c r="L2226" s="168"/>
      <c r="M2226" s="167"/>
      <c r="N2226" s="168"/>
      <c r="O2226" s="562" t="s">
        <v>94</v>
      </c>
      <c r="P2226" s="563"/>
      <c r="Q2226" s="765" t="s">
        <v>57</v>
      </c>
      <c r="R2226" s="766"/>
      <c r="S2226" s="765" t="s">
        <v>95</v>
      </c>
      <c r="T2226" s="766"/>
      <c r="U2226" s="765" t="s">
        <v>28</v>
      </c>
      <c r="V2226" s="766"/>
      <c r="W2226" s="167"/>
      <c r="X2226" s="168"/>
      <c r="Y2226" s="531">
        <f>69000000+300000+600000</f>
        <v>69900000</v>
      </c>
      <c r="Z2226" s="532"/>
      <c r="AA2226" s="532"/>
      <c r="AB2226" s="532"/>
      <c r="AC2226" s="532"/>
      <c r="AD2226" s="532"/>
      <c r="AE2226" s="533"/>
      <c r="AF2226" s="16"/>
      <c r="AG2226" s="16"/>
      <c r="AH2226" s="17"/>
    </row>
    <row r="2227" spans="4:34" ht="15.75" x14ac:dyDescent="0.25">
      <c r="D2227" s="9"/>
      <c r="E2227" s="9"/>
      <c r="F2227" s="9"/>
      <c r="G2227" s="9"/>
      <c r="H2227" s="9"/>
      <c r="I2227" s="167"/>
      <c r="J2227" s="168"/>
      <c r="K2227" s="167"/>
      <c r="L2227" s="168"/>
      <c r="M2227" s="167"/>
      <c r="N2227" s="168"/>
      <c r="O2227" s="562" t="s">
        <v>94</v>
      </c>
      <c r="P2227" s="563"/>
      <c r="Q2227" s="765" t="s">
        <v>59</v>
      </c>
      <c r="R2227" s="766"/>
      <c r="S2227" s="765" t="s">
        <v>35</v>
      </c>
      <c r="T2227" s="766"/>
      <c r="U2227" s="765" t="s">
        <v>28</v>
      </c>
      <c r="V2227" s="766"/>
      <c r="W2227" s="167"/>
      <c r="X2227" s="168"/>
      <c r="Y2227" s="531">
        <v>145833.32999999999</v>
      </c>
      <c r="Z2227" s="532"/>
      <c r="AA2227" s="532"/>
      <c r="AB2227" s="532"/>
      <c r="AC2227" s="532"/>
      <c r="AD2227" s="532"/>
      <c r="AE2227" s="533"/>
      <c r="AF2227" s="16"/>
      <c r="AG2227" s="16"/>
      <c r="AH2227" s="17"/>
    </row>
    <row r="2228" spans="4:34" ht="15.75" x14ac:dyDescent="0.25">
      <c r="D2228" s="9"/>
      <c r="E2228" s="9"/>
      <c r="F2228" s="9"/>
      <c r="G2228" s="9"/>
      <c r="H2228" s="9"/>
      <c r="I2228" s="529"/>
      <c r="J2228" s="530"/>
      <c r="K2228" s="529"/>
      <c r="L2228" s="530"/>
      <c r="M2228" s="529"/>
      <c r="N2228" s="530"/>
      <c r="O2228" s="562" t="s">
        <v>61</v>
      </c>
      <c r="P2228" s="767"/>
      <c r="Q2228" s="768" t="s">
        <v>59</v>
      </c>
      <c r="R2228" s="769"/>
      <c r="S2228" s="768" t="s">
        <v>45</v>
      </c>
      <c r="T2228" s="769"/>
      <c r="U2228" s="768" t="s">
        <v>28</v>
      </c>
      <c r="V2228" s="769"/>
      <c r="W2228" s="529"/>
      <c r="X2228" s="530"/>
      <c r="Y2228" s="531">
        <v>85420920</v>
      </c>
      <c r="Z2228" s="532"/>
      <c r="AA2228" s="532"/>
      <c r="AB2228" s="532"/>
      <c r="AC2228" s="532"/>
      <c r="AD2228" s="532"/>
      <c r="AE2228" s="533"/>
      <c r="AF2228" s="16"/>
      <c r="AG2228" s="16"/>
      <c r="AH2228" s="17"/>
    </row>
    <row r="2229" spans="4:34" ht="15.75" x14ac:dyDescent="0.25">
      <c r="D2229" s="9"/>
      <c r="E2229" s="9"/>
      <c r="F2229" s="9"/>
      <c r="G2229" s="9"/>
      <c r="H2229" s="9"/>
      <c r="I2229" s="167"/>
      <c r="J2229" s="168"/>
      <c r="K2229" s="167"/>
      <c r="L2229" s="168"/>
      <c r="M2229" s="167"/>
      <c r="N2229" s="168"/>
      <c r="O2229" s="562" t="s">
        <v>61</v>
      </c>
      <c r="P2229" s="767"/>
      <c r="Q2229" s="768" t="s">
        <v>59</v>
      </c>
      <c r="R2229" s="769"/>
      <c r="S2229" s="768" t="s">
        <v>37</v>
      </c>
      <c r="T2229" s="769"/>
      <c r="U2229" s="768" t="s">
        <v>28</v>
      </c>
      <c r="V2229" s="769"/>
      <c r="W2229" s="191"/>
      <c r="X2229" s="191"/>
      <c r="Y2229" s="531">
        <v>39453600</v>
      </c>
      <c r="Z2229" s="532"/>
      <c r="AA2229" s="532"/>
      <c r="AB2229" s="532"/>
      <c r="AC2229" s="532"/>
      <c r="AD2229" s="532"/>
      <c r="AE2229" s="533"/>
      <c r="AF2229" s="16"/>
      <c r="AG2229" s="16"/>
      <c r="AH2229" s="17"/>
    </row>
    <row r="2230" spans="4:34" ht="15.75" x14ac:dyDescent="0.25">
      <c r="D2230" s="9"/>
      <c r="E2230" s="9"/>
      <c r="F2230" s="9"/>
      <c r="G2230" s="9"/>
      <c r="H2230" s="9"/>
      <c r="I2230" s="529"/>
      <c r="J2230" s="530"/>
      <c r="K2230" s="529"/>
      <c r="L2230" s="530"/>
      <c r="M2230" s="529"/>
      <c r="N2230" s="530"/>
      <c r="O2230" s="703" t="s">
        <v>61</v>
      </c>
      <c r="P2230" s="703"/>
      <c r="Q2230" s="703" t="s">
        <v>49</v>
      </c>
      <c r="R2230" s="703"/>
      <c r="S2230" s="703" t="s">
        <v>48</v>
      </c>
      <c r="T2230" s="703"/>
      <c r="U2230" s="703" t="s">
        <v>28</v>
      </c>
      <c r="V2230" s="703"/>
      <c r="W2230" s="778"/>
      <c r="X2230" s="779"/>
      <c r="Y2230" s="780">
        <f>32400000+900000+3600000</f>
        <v>36900000</v>
      </c>
      <c r="Z2230" s="780"/>
      <c r="AA2230" s="780"/>
      <c r="AB2230" s="780"/>
      <c r="AC2230" s="780"/>
      <c r="AD2230" s="780"/>
      <c r="AE2230" s="780"/>
      <c r="AF2230" s="16"/>
      <c r="AG2230" s="16"/>
      <c r="AH2230" s="17"/>
    </row>
    <row r="2231" spans="4:34" ht="15.75" x14ac:dyDescent="0.25">
      <c r="D2231" s="9"/>
      <c r="E2231" s="9"/>
      <c r="F2231" s="9"/>
      <c r="G2231" s="9"/>
      <c r="H2231" s="9"/>
      <c r="I2231" s="529"/>
      <c r="J2231" s="530"/>
      <c r="K2231" s="529"/>
      <c r="L2231" s="530"/>
      <c r="M2231" s="529"/>
      <c r="N2231" s="530"/>
      <c r="O2231" s="703" t="s">
        <v>61</v>
      </c>
      <c r="P2231" s="703"/>
      <c r="Q2231" s="703" t="s">
        <v>49</v>
      </c>
      <c r="R2231" s="703"/>
      <c r="S2231" s="703" t="s">
        <v>103</v>
      </c>
      <c r="T2231" s="703"/>
      <c r="U2231" s="703" t="s">
        <v>28</v>
      </c>
      <c r="V2231" s="703"/>
      <c r="W2231" s="778"/>
      <c r="X2231" s="779"/>
      <c r="Y2231" s="780">
        <f>53500000+4500000</f>
        <v>58000000</v>
      </c>
      <c r="Z2231" s="780"/>
      <c r="AA2231" s="780"/>
      <c r="AB2231" s="780"/>
      <c r="AC2231" s="780"/>
      <c r="AD2231" s="780"/>
      <c r="AE2231" s="780"/>
      <c r="AF2231" s="16"/>
      <c r="AG2231" s="16"/>
      <c r="AH2231" s="17"/>
    </row>
    <row r="2232" spans="4:34" ht="15.75" x14ac:dyDescent="0.25">
      <c r="D2232" s="9"/>
      <c r="E2232" s="9"/>
      <c r="F2232" s="9"/>
      <c r="G2232" s="9"/>
      <c r="H2232" s="9"/>
      <c r="I2232" s="536"/>
      <c r="J2232" s="537"/>
      <c r="K2232" s="536"/>
      <c r="L2232" s="537"/>
      <c r="M2232" s="536"/>
      <c r="N2232" s="537"/>
      <c r="O2232" s="703"/>
      <c r="P2232" s="703"/>
      <c r="Q2232" s="703"/>
      <c r="R2232" s="703"/>
      <c r="S2232" s="703"/>
      <c r="T2232" s="703"/>
      <c r="U2232" s="703"/>
      <c r="V2232" s="703"/>
      <c r="W2232" s="778"/>
      <c r="X2232" s="779"/>
      <c r="Y2232" s="780"/>
      <c r="Z2232" s="780"/>
      <c r="AA2232" s="780"/>
      <c r="AB2232" s="780"/>
      <c r="AC2232" s="780"/>
      <c r="AD2232" s="780"/>
      <c r="AE2232" s="780"/>
      <c r="AF2232" s="16"/>
      <c r="AG2232" s="16"/>
      <c r="AH2232" s="17"/>
    </row>
    <row r="2233" spans="4:34" ht="15.75" x14ac:dyDescent="0.25">
      <c r="D2233" s="9"/>
      <c r="E2233" s="9"/>
      <c r="F2233" s="9"/>
      <c r="G2233" s="9"/>
      <c r="H2233" s="9"/>
      <c r="I2233" s="683"/>
      <c r="J2233" s="683"/>
      <c r="K2233" s="683"/>
      <c r="L2233" s="683"/>
      <c r="M2233" s="683"/>
      <c r="N2233" s="683"/>
      <c r="O2233" s="703"/>
      <c r="P2233" s="703"/>
      <c r="Q2233" s="703"/>
      <c r="R2233" s="703"/>
      <c r="S2233" s="703"/>
      <c r="T2233" s="703"/>
      <c r="U2233" s="703"/>
      <c r="V2233" s="703"/>
      <c r="W2233" s="778"/>
      <c r="X2233" s="779"/>
      <c r="Y2233" s="780"/>
      <c r="Z2233" s="780"/>
      <c r="AA2233" s="780"/>
      <c r="AB2233" s="780"/>
      <c r="AC2233" s="780"/>
      <c r="AD2233" s="780"/>
      <c r="AE2233" s="780"/>
      <c r="AF2233" s="9"/>
      <c r="AG2233" s="16"/>
      <c r="AH2233" s="17"/>
    </row>
    <row r="2234" spans="4:34" ht="16.5" thickBot="1" x14ac:dyDescent="0.3">
      <c r="D2234" s="195"/>
      <c r="E2234" s="195"/>
      <c r="F2234" s="195"/>
      <c r="G2234" s="195"/>
      <c r="H2234" s="73"/>
      <c r="I2234" s="73"/>
      <c r="J2234" s="73"/>
      <c r="K2234" s="73"/>
      <c r="L2234" s="73"/>
      <c r="M2234" s="73"/>
      <c r="N2234" s="73"/>
      <c r="O2234" s="770"/>
      <c r="P2234" s="770"/>
      <c r="Q2234" s="73"/>
      <c r="R2234" s="73"/>
      <c r="S2234" s="73"/>
      <c r="T2234" s="22"/>
      <c r="U2234" s="770" t="s">
        <v>29</v>
      </c>
      <c r="V2234" s="770"/>
      <c r="W2234" s="770"/>
      <c r="X2234" s="771"/>
      <c r="Y2234" s="772">
        <f>SUM(Y2213:AE2233)</f>
        <v>1379515336.29</v>
      </c>
      <c r="Z2234" s="773"/>
      <c r="AA2234" s="773"/>
      <c r="AB2234" s="773"/>
      <c r="AC2234" s="773"/>
      <c r="AD2234" s="773"/>
      <c r="AE2234" s="774"/>
      <c r="AF2234" s="73"/>
      <c r="AG2234" s="15"/>
      <c r="AH2234" s="17"/>
    </row>
    <row r="2235" spans="4:34" ht="15.75" thickBot="1" x14ac:dyDescent="0.3">
      <c r="D2235" s="9"/>
      <c r="E2235" s="195"/>
      <c r="F2235" s="195"/>
      <c r="G2235" s="195"/>
      <c r="H2235" s="775" t="s">
        <v>96</v>
      </c>
      <c r="I2235" s="776"/>
      <c r="J2235" s="776"/>
      <c r="K2235" s="776"/>
      <c r="L2235" s="776"/>
      <c r="M2235" s="776"/>
      <c r="N2235" s="776"/>
      <c r="O2235" s="776"/>
      <c r="P2235" s="776"/>
      <c r="Q2235" s="776"/>
      <c r="R2235" s="776"/>
      <c r="S2235" s="777"/>
      <c r="T2235" s="23"/>
      <c r="U2235" s="775" t="s">
        <v>33</v>
      </c>
      <c r="V2235" s="776"/>
      <c r="W2235" s="776"/>
      <c r="X2235" s="776"/>
      <c r="Y2235" s="776"/>
      <c r="Z2235" s="776"/>
      <c r="AA2235" s="776"/>
      <c r="AB2235" s="776"/>
      <c r="AC2235" s="776"/>
      <c r="AD2235" s="776"/>
      <c r="AE2235" s="776"/>
      <c r="AF2235" s="777"/>
      <c r="AG2235" s="15"/>
      <c r="AH2235" s="17"/>
    </row>
    <row r="2236" spans="4:34" x14ac:dyDescent="0.25">
      <c r="D2236" s="9"/>
      <c r="E2236" s="195"/>
      <c r="F2236" s="195"/>
      <c r="G2236" s="195"/>
      <c r="H2236" s="547"/>
      <c r="I2236" s="548"/>
      <c r="J2236" s="548"/>
      <c r="K2236" s="548"/>
      <c r="L2236" s="548"/>
      <c r="M2236" s="548"/>
      <c r="N2236" s="548"/>
      <c r="O2236" s="548"/>
      <c r="P2236" s="548"/>
      <c r="Q2236" s="548"/>
      <c r="R2236" s="548"/>
      <c r="S2236" s="549"/>
      <c r="T2236" s="175"/>
      <c r="U2236" s="550"/>
      <c r="V2236" s="551"/>
      <c r="W2236" s="551"/>
      <c r="X2236" s="551"/>
      <c r="Y2236" s="551"/>
      <c r="Z2236" s="551"/>
      <c r="AA2236" s="551"/>
      <c r="AB2236" s="551"/>
      <c r="AC2236" s="551"/>
      <c r="AD2236" s="551"/>
      <c r="AE2236" s="551"/>
      <c r="AF2236" s="552"/>
      <c r="AG2236" s="15"/>
      <c r="AH2236" s="17"/>
    </row>
    <row r="2237" spans="4:34" x14ac:dyDescent="0.25">
      <c r="D2237" s="9"/>
      <c r="E2237" s="195"/>
      <c r="F2237" s="195"/>
      <c r="G2237" s="195"/>
      <c r="H2237" s="550"/>
      <c r="I2237" s="551"/>
      <c r="J2237" s="551"/>
      <c r="K2237" s="551"/>
      <c r="L2237" s="551"/>
      <c r="M2237" s="551"/>
      <c r="N2237" s="551"/>
      <c r="O2237" s="551"/>
      <c r="P2237" s="551"/>
      <c r="Q2237" s="551"/>
      <c r="R2237" s="551"/>
      <c r="S2237" s="552"/>
      <c r="T2237" s="175"/>
      <c r="U2237" s="550"/>
      <c r="V2237" s="551"/>
      <c r="W2237" s="551"/>
      <c r="X2237" s="551"/>
      <c r="Y2237" s="551"/>
      <c r="Z2237" s="551"/>
      <c r="AA2237" s="551"/>
      <c r="AB2237" s="551"/>
      <c r="AC2237" s="551"/>
      <c r="AD2237" s="551"/>
      <c r="AE2237" s="551"/>
      <c r="AF2237" s="552"/>
      <c r="AG2237" s="15"/>
      <c r="AH2237" s="17"/>
    </row>
    <row r="2238" spans="4:34" ht="15.75" thickBot="1" x14ac:dyDescent="0.3">
      <c r="D2238" s="9"/>
      <c r="E2238" s="195"/>
      <c r="F2238" s="195"/>
      <c r="G2238" s="195"/>
      <c r="H2238" s="553"/>
      <c r="I2238" s="554"/>
      <c r="J2238" s="554"/>
      <c r="K2238" s="554"/>
      <c r="L2238" s="554"/>
      <c r="M2238" s="554"/>
      <c r="N2238" s="554"/>
      <c r="O2238" s="554"/>
      <c r="P2238" s="554"/>
      <c r="Q2238" s="554"/>
      <c r="R2238" s="554"/>
      <c r="S2238" s="555"/>
      <c r="T2238" s="175"/>
      <c r="U2238" s="553"/>
      <c r="V2238" s="554"/>
      <c r="W2238" s="554"/>
      <c r="X2238" s="554"/>
      <c r="Y2238" s="554"/>
      <c r="Z2238" s="554"/>
      <c r="AA2238" s="554"/>
      <c r="AB2238" s="554"/>
      <c r="AC2238" s="554"/>
      <c r="AD2238" s="554"/>
      <c r="AE2238" s="554"/>
      <c r="AF2238" s="555"/>
      <c r="AG2238" s="15"/>
      <c r="AH2238" s="17"/>
    </row>
    <row r="2239" spans="4:34" ht="15.75" thickBot="1" x14ac:dyDescent="0.3">
      <c r="D2239" s="9"/>
      <c r="E2239" s="195"/>
      <c r="F2239" s="195"/>
      <c r="G2239" s="195"/>
      <c r="H2239" s="517" t="s">
        <v>32</v>
      </c>
      <c r="I2239" s="518"/>
      <c r="J2239" s="518"/>
      <c r="K2239" s="519">
        <v>44195</v>
      </c>
      <c r="L2239" s="519"/>
      <c r="M2239" s="519"/>
      <c r="N2239" s="519"/>
      <c r="O2239" s="519"/>
      <c r="P2239" s="519"/>
      <c r="Q2239" s="519"/>
      <c r="R2239" s="519"/>
      <c r="S2239" s="520"/>
      <c r="T2239" s="175"/>
      <c r="U2239" s="517" t="s">
        <v>32</v>
      </c>
      <c r="V2239" s="518"/>
      <c r="W2239" s="518"/>
      <c r="X2239" s="521"/>
      <c r="Y2239" s="521"/>
      <c r="Z2239" s="521"/>
      <c r="AA2239" s="521"/>
      <c r="AB2239" s="521"/>
      <c r="AC2239" s="521"/>
      <c r="AD2239" s="521"/>
      <c r="AE2239" s="521"/>
      <c r="AF2239" s="522"/>
      <c r="AG2239" s="15"/>
      <c r="AH2239" s="17"/>
    </row>
    <row r="2240" spans="4:34" ht="15.75" thickBot="1" x14ac:dyDescent="0.3">
      <c r="D2240" s="195"/>
      <c r="E2240" s="195"/>
      <c r="F2240" s="195"/>
      <c r="G2240" s="195"/>
      <c r="H2240" s="523" t="s">
        <v>33</v>
      </c>
      <c r="I2240" s="524"/>
      <c r="J2240" s="524"/>
      <c r="K2240" s="524"/>
      <c r="L2240" s="524"/>
      <c r="M2240" s="524"/>
      <c r="N2240" s="524"/>
      <c r="O2240" s="524"/>
      <c r="P2240" s="524"/>
      <c r="Q2240" s="524"/>
      <c r="R2240" s="524"/>
      <c r="S2240" s="525"/>
      <c r="U2240" s="523" t="s">
        <v>34</v>
      </c>
      <c r="V2240" s="524"/>
      <c r="W2240" s="524"/>
      <c r="X2240" s="524"/>
      <c r="Y2240" s="524"/>
      <c r="Z2240" s="524"/>
      <c r="AA2240" s="524"/>
      <c r="AB2240" s="524"/>
      <c r="AC2240" s="524"/>
      <c r="AD2240" s="524"/>
      <c r="AE2240" s="524"/>
      <c r="AF2240" s="525"/>
      <c r="AG2240" s="15"/>
      <c r="AH2240" s="17"/>
    </row>
    <row r="2241" spans="4:34" x14ac:dyDescent="0.25">
      <c r="D2241" s="195"/>
      <c r="E2241" s="195"/>
      <c r="F2241" s="195"/>
      <c r="G2241" s="195"/>
      <c r="H2241" s="526"/>
      <c r="I2241" s="527"/>
      <c r="J2241" s="527"/>
      <c r="K2241" s="527"/>
      <c r="L2241" s="527"/>
      <c r="M2241" s="527"/>
      <c r="N2241" s="527"/>
      <c r="O2241" s="527"/>
      <c r="P2241" s="527"/>
      <c r="Q2241" s="527"/>
      <c r="R2241" s="527"/>
      <c r="S2241" s="528"/>
      <c r="U2241" s="526"/>
      <c r="V2241" s="527"/>
      <c r="W2241" s="527"/>
      <c r="X2241" s="527"/>
      <c r="Y2241" s="527"/>
      <c r="Z2241" s="527"/>
      <c r="AA2241" s="527"/>
      <c r="AB2241" s="527"/>
      <c r="AC2241" s="527"/>
      <c r="AD2241" s="527"/>
      <c r="AE2241" s="527"/>
      <c r="AF2241" s="528"/>
      <c r="AG2241" s="15"/>
      <c r="AH2241" s="17"/>
    </row>
    <row r="2242" spans="4:34" x14ac:dyDescent="0.25">
      <c r="D2242" s="195"/>
      <c r="E2242" s="195"/>
      <c r="F2242" s="195"/>
      <c r="G2242" s="195"/>
      <c r="H2242" s="556"/>
      <c r="I2242" s="557"/>
      <c r="J2242" s="557"/>
      <c r="K2242" s="557"/>
      <c r="L2242" s="557"/>
      <c r="M2242" s="557"/>
      <c r="N2242" s="557"/>
      <c r="O2242" s="557"/>
      <c r="P2242" s="557"/>
      <c r="Q2242" s="557"/>
      <c r="R2242" s="557"/>
      <c r="S2242" s="558"/>
      <c r="U2242" s="556"/>
      <c r="V2242" s="557"/>
      <c r="W2242" s="557"/>
      <c r="X2242" s="557"/>
      <c r="Y2242" s="557"/>
      <c r="Z2242" s="557"/>
      <c r="AA2242" s="557"/>
      <c r="AB2242" s="557"/>
      <c r="AC2242" s="557"/>
      <c r="AD2242" s="557"/>
      <c r="AE2242" s="557"/>
      <c r="AF2242" s="558"/>
      <c r="AG2242" s="195"/>
      <c r="AH2242" s="17"/>
    </row>
    <row r="2243" spans="4:34" x14ac:dyDescent="0.25">
      <c r="D2243" s="195"/>
      <c r="E2243" s="195"/>
      <c r="F2243" s="195"/>
      <c r="G2243" s="195"/>
      <c r="H2243" s="556"/>
      <c r="I2243" s="557"/>
      <c r="J2243" s="557"/>
      <c r="K2243" s="557"/>
      <c r="L2243" s="557"/>
      <c r="M2243" s="557"/>
      <c r="N2243" s="557"/>
      <c r="O2243" s="557"/>
      <c r="P2243" s="557"/>
      <c r="Q2243" s="557"/>
      <c r="R2243" s="557"/>
      <c r="S2243" s="558"/>
      <c r="U2243" s="556"/>
      <c r="V2243" s="557"/>
      <c r="W2243" s="557"/>
      <c r="X2243" s="557"/>
      <c r="Y2243" s="557"/>
      <c r="Z2243" s="557"/>
      <c r="AA2243" s="557"/>
      <c r="AB2243" s="557"/>
      <c r="AC2243" s="557"/>
      <c r="AD2243" s="557"/>
      <c r="AE2243" s="557"/>
      <c r="AF2243" s="558"/>
      <c r="AG2243" s="195"/>
      <c r="AH2243" s="17"/>
    </row>
    <row r="2244" spans="4:34" ht="15.75" thickBot="1" x14ac:dyDescent="0.3">
      <c r="D2244" s="195"/>
      <c r="E2244" s="195"/>
      <c r="F2244" s="195"/>
      <c r="G2244" s="195"/>
      <c r="H2244" s="559"/>
      <c r="I2244" s="560"/>
      <c r="J2244" s="560"/>
      <c r="K2244" s="560"/>
      <c r="L2244" s="560"/>
      <c r="M2244" s="560"/>
      <c r="N2244" s="560"/>
      <c r="O2244" s="560"/>
      <c r="P2244" s="560"/>
      <c r="Q2244" s="560"/>
      <c r="R2244" s="560"/>
      <c r="S2244" s="561"/>
      <c r="U2244" s="559"/>
      <c r="V2244" s="560"/>
      <c r="W2244" s="560"/>
      <c r="X2244" s="560"/>
      <c r="Y2244" s="560"/>
      <c r="Z2244" s="560"/>
      <c r="AA2244" s="560"/>
      <c r="AB2244" s="560"/>
      <c r="AC2244" s="560"/>
      <c r="AD2244" s="560"/>
      <c r="AE2244" s="560"/>
      <c r="AF2244" s="561"/>
      <c r="AG2244" s="195"/>
      <c r="AH2244" s="17"/>
    </row>
    <row r="2245" spans="4:34" ht="15" customHeight="1" thickBot="1" x14ac:dyDescent="0.3">
      <c r="D2245" s="195"/>
      <c r="E2245" s="195"/>
      <c r="F2245" s="195"/>
      <c r="G2245" s="175"/>
      <c r="H2245" s="517" t="s">
        <v>32</v>
      </c>
      <c r="I2245" s="518"/>
      <c r="J2245" s="518"/>
      <c r="K2245" s="521"/>
      <c r="L2245" s="521"/>
      <c r="M2245" s="521"/>
      <c r="N2245" s="521"/>
      <c r="O2245" s="521"/>
      <c r="P2245" s="521"/>
      <c r="Q2245" s="521"/>
      <c r="R2245" s="521"/>
      <c r="S2245" s="522"/>
      <c r="T2245" s="35"/>
      <c r="U2245" s="517" t="s">
        <v>32</v>
      </c>
      <c r="V2245" s="518"/>
      <c r="W2245" s="518"/>
      <c r="X2245" s="521"/>
      <c r="Y2245" s="521"/>
      <c r="Z2245" s="521"/>
      <c r="AA2245" s="521"/>
      <c r="AB2245" s="521"/>
      <c r="AC2245" s="521"/>
      <c r="AD2245" s="521"/>
      <c r="AE2245" s="521"/>
      <c r="AF2245" s="522"/>
      <c r="AG2245" s="195"/>
      <c r="AH2245" s="17"/>
    </row>
    <row r="2246" spans="4:34" ht="15" customHeight="1" x14ac:dyDescent="0.25">
      <c r="D2246" s="195"/>
      <c r="E2246" s="195"/>
      <c r="F2246" s="195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17"/>
      <c r="T2246" s="21"/>
      <c r="U2246" s="21"/>
      <c r="V2246" s="21"/>
      <c r="W2246" s="21"/>
      <c r="X2246" s="21"/>
      <c r="Y2246" s="21"/>
      <c r="Z2246" s="21"/>
      <c r="AA2246" s="21"/>
      <c r="AB2246" s="21"/>
      <c r="AC2246" s="21"/>
      <c r="AD2246" s="21"/>
      <c r="AE2246" s="21"/>
      <c r="AF2246" s="195"/>
      <c r="AG2246" s="18"/>
      <c r="AH2246" s="17"/>
    </row>
    <row r="2247" spans="4:34" x14ac:dyDescent="0.25">
      <c r="D2247" s="176"/>
      <c r="E2247" s="620" t="s">
        <v>0</v>
      </c>
      <c r="F2247" s="620"/>
      <c r="G2247" s="620"/>
      <c r="H2247" s="620"/>
      <c r="I2247" s="620"/>
      <c r="J2247" s="620"/>
      <c r="K2247" s="620"/>
      <c r="L2247" s="620"/>
      <c r="M2247" s="620"/>
      <c r="N2247" s="620"/>
      <c r="O2247" s="10"/>
      <c r="P2247" s="180"/>
      <c r="Q2247" s="180"/>
      <c r="R2247" s="180"/>
      <c r="S2247" s="180"/>
      <c r="T2247" s="180"/>
      <c r="U2247" s="180"/>
      <c r="V2247" s="180"/>
      <c r="W2247" s="9"/>
      <c r="X2247" s="9"/>
      <c r="Y2247" s="195"/>
      <c r="Z2247" s="9"/>
      <c r="AA2247" s="9"/>
      <c r="AB2247" s="9"/>
      <c r="AC2247" s="9"/>
      <c r="AD2247" s="9"/>
      <c r="AE2247" s="9"/>
      <c r="AF2247" s="9"/>
    </row>
    <row r="2248" spans="4:34" x14ac:dyDescent="0.25">
      <c r="D2248" s="620" t="s">
        <v>1</v>
      </c>
      <c r="E2248" s="620"/>
      <c r="F2248" s="620"/>
      <c r="G2248" s="620"/>
      <c r="H2248" s="620"/>
      <c r="I2248" s="620"/>
      <c r="J2248" s="620"/>
      <c r="K2248" s="620"/>
      <c r="L2248" s="620"/>
      <c r="M2248" s="620"/>
      <c r="N2248" s="620"/>
      <c r="O2248" s="10"/>
      <c r="P2248" s="11"/>
      <c r="Q2248" s="11"/>
      <c r="R2248" s="195"/>
      <c r="S2248" s="175"/>
      <c r="T2248" s="175"/>
      <c r="U2248" s="175"/>
      <c r="V2248" s="583" t="s">
        <v>2</v>
      </c>
      <c r="W2248" s="583"/>
      <c r="X2248" s="583"/>
      <c r="Y2248" s="12" t="s">
        <v>262</v>
      </c>
      <c r="Z2248" s="184" t="s">
        <v>46</v>
      </c>
      <c r="AA2248" s="621" t="s">
        <v>109</v>
      </c>
      <c r="AB2248" s="621"/>
      <c r="AC2248" s="621"/>
      <c r="AD2248" s="184" t="s">
        <v>3</v>
      </c>
      <c r="AE2248" s="622">
        <v>2020</v>
      </c>
      <c r="AF2248" s="622"/>
    </row>
    <row r="2249" spans="4:34" x14ac:dyDescent="0.25">
      <c r="D2249" s="620" t="s">
        <v>4</v>
      </c>
      <c r="E2249" s="620"/>
      <c r="F2249" s="620"/>
      <c r="G2249" s="620"/>
      <c r="H2249" s="620"/>
      <c r="I2249" s="620"/>
      <c r="J2249" s="620"/>
      <c r="K2249" s="620"/>
      <c r="L2249" s="620"/>
      <c r="M2249" s="620"/>
      <c r="N2249" s="620"/>
      <c r="O2249" s="10"/>
      <c r="P2249" s="180"/>
      <c r="Q2249" s="184"/>
      <c r="R2249" s="184"/>
      <c r="S2249" s="184"/>
      <c r="T2249" s="184"/>
      <c r="U2249" s="184"/>
      <c r="V2249" s="184"/>
      <c r="W2249" s="184"/>
      <c r="X2249" s="184"/>
      <c r="Y2249" s="175"/>
      <c r="Z2249" s="184"/>
      <c r="AA2249" s="9"/>
      <c r="AB2249" s="9"/>
      <c r="AC2249" s="9"/>
      <c r="AD2249" s="9"/>
      <c r="AE2249" s="9"/>
      <c r="AF2249" s="9"/>
    </row>
    <row r="2250" spans="4:34" ht="15.75" x14ac:dyDescent="0.25">
      <c r="D2250" s="623" t="s">
        <v>5</v>
      </c>
      <c r="E2250" s="623"/>
      <c r="F2250" s="623"/>
      <c r="G2250" s="623"/>
      <c r="H2250" s="623"/>
      <c r="I2250" s="623"/>
      <c r="J2250" s="623"/>
      <c r="K2250" s="623"/>
      <c r="L2250" s="623"/>
      <c r="M2250" s="623"/>
      <c r="N2250" s="623"/>
      <c r="O2250" s="10"/>
      <c r="P2250" s="180"/>
      <c r="Q2250" s="180"/>
      <c r="R2250" s="180"/>
      <c r="S2250" s="180"/>
      <c r="T2250" s="180"/>
      <c r="U2250" s="180"/>
      <c r="V2250" s="180"/>
      <c r="W2250" s="9"/>
      <c r="X2250" s="9"/>
      <c r="Y2250" s="195"/>
      <c r="Z2250" s="9"/>
      <c r="AA2250" s="9"/>
      <c r="AB2250" s="9"/>
      <c r="AC2250" s="9"/>
      <c r="AD2250" s="9"/>
      <c r="AE2250" s="9"/>
      <c r="AF2250" s="9"/>
    </row>
    <row r="2251" spans="4:34" ht="18" x14ac:dyDescent="0.25">
      <c r="D2251" s="633"/>
      <c r="E2251" s="633"/>
      <c r="F2251" s="633"/>
      <c r="G2251" s="633"/>
      <c r="H2251" s="633"/>
      <c r="I2251" s="633"/>
      <c r="J2251" s="633"/>
      <c r="K2251" s="633"/>
      <c r="L2251" s="633"/>
      <c r="M2251" s="633"/>
      <c r="N2251" s="633"/>
      <c r="O2251" s="624" t="s">
        <v>6</v>
      </c>
      <c r="P2251" s="624"/>
      <c r="Q2251" s="624"/>
      <c r="R2251" s="624"/>
      <c r="S2251" s="624"/>
      <c r="T2251" s="624"/>
      <c r="U2251" s="624"/>
      <c r="V2251" s="624"/>
      <c r="W2251" s="624"/>
      <c r="X2251" s="624"/>
      <c r="Y2251" s="625" t="s">
        <v>279</v>
      </c>
      <c r="Z2251" s="625"/>
      <c r="AA2251" s="625"/>
      <c r="AB2251" s="13"/>
      <c r="AC2251" s="13"/>
      <c r="AD2251" s="13"/>
      <c r="AE2251" s="13"/>
      <c r="AF2251" s="13"/>
    </row>
    <row r="2252" spans="4:34" x14ac:dyDescent="0.25">
      <c r="D2252" s="612"/>
      <c r="E2252" s="612"/>
      <c r="F2252" s="612"/>
      <c r="G2252" s="612"/>
      <c r="H2252" s="612"/>
      <c r="I2252" s="612"/>
      <c r="J2252" s="612"/>
      <c r="K2252" s="612"/>
      <c r="L2252" s="612"/>
      <c r="M2252" s="612"/>
      <c r="N2252" s="612"/>
      <c r="O2252" s="14"/>
      <c r="P2252" s="14"/>
      <c r="Q2252" s="175"/>
      <c r="R2252" s="175"/>
      <c r="S2252" s="182"/>
      <c r="T2252" s="11"/>
      <c r="U2252" s="11"/>
      <c r="V2252" s="9"/>
      <c r="W2252" s="9"/>
      <c r="X2252" s="9"/>
      <c r="Y2252" s="195"/>
      <c r="Z2252" s="9"/>
      <c r="AA2252" s="9"/>
      <c r="AB2252" s="9"/>
      <c r="AC2252" s="9"/>
      <c r="AD2252" s="9"/>
      <c r="AE2252" s="9"/>
      <c r="AF2252" s="9"/>
    </row>
    <row r="2253" spans="4:34" ht="15.75" x14ac:dyDescent="0.25">
      <c r="D2253" s="14"/>
      <c r="E2253" s="14"/>
      <c r="F2253" s="14"/>
      <c r="G2253" s="14"/>
      <c r="H2253" s="14"/>
      <c r="I2253" s="14"/>
      <c r="J2253" s="14"/>
      <c r="K2253" s="14"/>
      <c r="L2253" s="14"/>
      <c r="M2253" s="14"/>
      <c r="N2253" s="14"/>
      <c r="O2253" s="14"/>
      <c r="P2253" s="14"/>
      <c r="Q2253" s="14"/>
      <c r="R2253" s="14"/>
      <c r="S2253" s="14"/>
      <c r="T2253" s="23"/>
      <c r="U2253" s="23"/>
      <c r="V2253" s="613" t="s">
        <v>7</v>
      </c>
      <c r="W2253" s="613"/>
      <c r="X2253" s="613"/>
      <c r="Y2253" s="613"/>
      <c r="Z2253" s="613"/>
      <c r="AA2253" s="614">
        <f>+X2280</f>
        <v>3220000</v>
      </c>
      <c r="AB2253" s="614"/>
      <c r="AC2253" s="614"/>
      <c r="AD2253" s="614"/>
      <c r="AE2253" s="614"/>
      <c r="AF2253" s="614"/>
    </row>
    <row r="2254" spans="4:34" x14ac:dyDescent="0.25">
      <c r="D2254" s="615" t="s">
        <v>8</v>
      </c>
      <c r="E2254" s="615"/>
      <c r="F2254" s="615"/>
      <c r="G2254" s="615"/>
      <c r="H2254" s="615"/>
      <c r="I2254" s="616" t="s">
        <v>9</v>
      </c>
      <c r="J2254" s="616"/>
      <c r="K2254" s="616"/>
      <c r="L2254" s="616"/>
      <c r="M2254" s="616"/>
      <c r="N2254" s="616"/>
      <c r="O2254" s="616"/>
      <c r="P2254" s="616"/>
      <c r="Q2254" s="616"/>
      <c r="R2254" s="184"/>
      <c r="S2254" s="184"/>
      <c r="T2254" s="184"/>
      <c r="U2254" s="184"/>
      <c r="V2254" s="9"/>
      <c r="W2254" s="9"/>
      <c r="X2254" s="9"/>
      <c r="Y2254" s="195"/>
      <c r="Z2254" s="195"/>
      <c r="AA2254" s="195"/>
      <c r="AB2254" s="9"/>
      <c r="AC2254" s="9"/>
      <c r="AD2254" s="9"/>
      <c r="AE2254" s="9"/>
      <c r="AF2254" s="9"/>
    </row>
    <row r="2255" spans="4:34" ht="18" x14ac:dyDescent="0.25">
      <c r="D2255" s="617" t="s">
        <v>10</v>
      </c>
      <c r="E2255" s="617"/>
      <c r="F2255" s="617"/>
      <c r="G2255" s="617"/>
      <c r="H2255" s="617"/>
      <c r="I2255" s="617"/>
      <c r="J2255" s="617"/>
      <c r="K2255" s="662" t="s">
        <v>73</v>
      </c>
      <c r="L2255" s="662"/>
      <c r="M2255" s="662"/>
      <c r="N2255" s="662"/>
      <c r="O2255" s="662"/>
      <c r="P2255" s="662"/>
      <c r="Q2255" s="662"/>
      <c r="R2255" s="662"/>
      <c r="S2255" s="662"/>
      <c r="T2255" s="662"/>
      <c r="U2255" s="662"/>
      <c r="V2255" s="662"/>
      <c r="W2255" s="662"/>
      <c r="X2255" s="662"/>
      <c r="Y2255" s="551" t="s">
        <v>11</v>
      </c>
      <c r="Z2255" s="551"/>
      <c r="AA2255" s="551"/>
      <c r="AB2255" s="551"/>
      <c r="AC2255" s="619"/>
      <c r="AD2255" s="619"/>
      <c r="AE2255" s="619"/>
      <c r="AF2255" s="619"/>
    </row>
    <row r="2256" spans="4:34" x14ac:dyDescent="0.25">
      <c r="D2256" s="617" t="s">
        <v>12</v>
      </c>
      <c r="E2256" s="617"/>
      <c r="F2256" s="617"/>
      <c r="G2256" s="617"/>
      <c r="H2256" s="617"/>
      <c r="I2256" s="551"/>
      <c r="J2256" s="551"/>
      <c r="K2256" s="551"/>
      <c r="L2256" s="551"/>
      <c r="M2256" s="551"/>
      <c r="N2256" s="551"/>
      <c r="O2256" s="551"/>
      <c r="P2256" s="551"/>
      <c r="Q2256" s="551"/>
      <c r="R2256" s="551"/>
      <c r="S2256" s="551"/>
      <c r="T2256" s="551"/>
      <c r="U2256" s="551"/>
      <c r="V2256" s="551"/>
      <c r="W2256" s="551"/>
      <c r="X2256" s="175"/>
      <c r="Y2256" s="551" t="s">
        <v>11</v>
      </c>
      <c r="Z2256" s="551"/>
      <c r="AA2256" s="551"/>
      <c r="AB2256" s="551"/>
      <c r="AC2256" s="619"/>
      <c r="AD2256" s="619"/>
      <c r="AE2256" s="619"/>
      <c r="AF2256" s="619"/>
    </row>
    <row r="2257" spans="4:34" ht="18" x14ac:dyDescent="0.25">
      <c r="D2257" s="583" t="s">
        <v>13</v>
      </c>
      <c r="E2257" s="583"/>
      <c r="F2257" s="583"/>
      <c r="G2257" s="583"/>
      <c r="H2257" s="583"/>
      <c r="I2257" s="792" t="s">
        <v>282</v>
      </c>
      <c r="J2257" s="792"/>
      <c r="K2257" s="792"/>
      <c r="L2257" s="792"/>
      <c r="M2257" s="792"/>
      <c r="N2257" s="792"/>
      <c r="O2257" s="792"/>
      <c r="P2257" s="792"/>
      <c r="Q2257" s="792"/>
      <c r="R2257" s="792"/>
      <c r="S2257" s="792"/>
      <c r="T2257" s="792"/>
      <c r="U2257" s="792"/>
      <c r="V2257" s="792"/>
      <c r="W2257" s="792"/>
      <c r="X2257" s="792"/>
      <c r="Y2257" s="792"/>
      <c r="Z2257" s="792"/>
      <c r="AA2257" s="792"/>
      <c r="AB2257" s="792"/>
      <c r="AC2257" s="792"/>
      <c r="AD2257" s="792"/>
      <c r="AE2257" s="792"/>
      <c r="AF2257" s="792"/>
      <c r="AG2257" s="792"/>
      <c r="AH2257" s="792"/>
    </row>
    <row r="2258" spans="4:34" x14ac:dyDescent="0.25">
      <c r="D2258" s="551" t="s">
        <v>14</v>
      </c>
      <c r="E2258" s="551"/>
      <c r="F2258" s="551"/>
      <c r="G2258" s="551"/>
      <c r="H2258" s="551"/>
      <c r="I2258" s="793" t="s">
        <v>280</v>
      </c>
      <c r="J2258" s="793"/>
      <c r="K2258" s="793"/>
      <c r="L2258" s="793"/>
      <c r="M2258" s="793"/>
      <c r="N2258" s="793"/>
      <c r="O2258" s="793"/>
      <c r="P2258" s="793"/>
      <c r="Q2258" s="793"/>
      <c r="R2258" s="793"/>
      <c r="S2258" s="793"/>
      <c r="T2258" s="793"/>
      <c r="U2258" s="793"/>
      <c r="V2258" s="793"/>
      <c r="W2258" s="793"/>
      <c r="X2258" s="793"/>
      <c r="Y2258" s="793"/>
      <c r="Z2258" s="793"/>
      <c r="AA2258" s="793"/>
      <c r="AB2258" s="793"/>
      <c r="AC2258" s="793"/>
      <c r="AD2258" s="793"/>
      <c r="AE2258" s="793"/>
      <c r="AF2258" s="793"/>
    </row>
    <row r="2259" spans="4:34" ht="30.75" customHeight="1" x14ac:dyDescent="0.25">
      <c r="D2259" s="181"/>
      <c r="E2259" s="175"/>
      <c r="F2259" s="175"/>
      <c r="G2259" s="175"/>
      <c r="H2259" s="175"/>
      <c r="I2259" s="793"/>
      <c r="J2259" s="793"/>
      <c r="K2259" s="793"/>
      <c r="L2259" s="793"/>
      <c r="M2259" s="793"/>
      <c r="N2259" s="793"/>
      <c r="O2259" s="793"/>
      <c r="P2259" s="793"/>
      <c r="Q2259" s="793"/>
      <c r="R2259" s="793"/>
      <c r="S2259" s="793"/>
      <c r="T2259" s="793"/>
      <c r="U2259" s="793"/>
      <c r="V2259" s="793"/>
      <c r="W2259" s="793"/>
      <c r="X2259" s="793"/>
      <c r="Y2259" s="793"/>
      <c r="Z2259" s="793"/>
      <c r="AA2259" s="793"/>
      <c r="AB2259" s="793"/>
      <c r="AC2259" s="793"/>
      <c r="AD2259" s="793"/>
      <c r="AE2259" s="793"/>
      <c r="AF2259" s="793"/>
    </row>
    <row r="2260" spans="4:34" ht="15.75" x14ac:dyDescent="0.25">
      <c r="D2260" s="180"/>
      <c r="E2260" s="180"/>
      <c r="F2260" s="180"/>
      <c r="G2260" s="180"/>
      <c r="H2260" s="180"/>
      <c r="I2260" s="180"/>
      <c r="J2260" s="180"/>
      <c r="K2260" s="180"/>
      <c r="L2260" s="574"/>
      <c r="M2260" s="574"/>
      <c r="N2260" s="574"/>
      <c r="O2260" s="574"/>
      <c r="P2260" s="574"/>
      <c r="Q2260" s="574"/>
      <c r="R2260" s="574"/>
      <c r="S2260" s="574"/>
      <c r="T2260" s="574"/>
      <c r="U2260" s="574"/>
      <c r="V2260" s="574"/>
      <c r="W2260" s="574"/>
      <c r="X2260" s="574"/>
      <c r="Y2260" s="574"/>
      <c r="Z2260" s="183"/>
      <c r="AA2260" s="575"/>
      <c r="AB2260" s="575"/>
      <c r="AC2260" s="575"/>
      <c r="AD2260" s="575"/>
      <c r="AE2260" s="575"/>
      <c r="AF2260" s="575"/>
    </row>
    <row r="2261" spans="4:34" ht="15.75" x14ac:dyDescent="0.25">
      <c r="D2261" s="586" t="s">
        <v>15</v>
      </c>
      <c r="E2261" s="586"/>
      <c r="F2261" s="586"/>
      <c r="G2261" s="586"/>
      <c r="H2261" s="586"/>
      <c r="I2261" s="586"/>
      <c r="J2261" s="586"/>
      <c r="K2261" s="586"/>
      <c r="L2261" s="586"/>
      <c r="M2261" s="586"/>
      <c r="N2261" s="586"/>
      <c r="O2261" s="586"/>
      <c r="P2261" s="586"/>
      <c r="Q2261" s="586"/>
      <c r="R2261" s="586"/>
      <c r="S2261" s="586"/>
      <c r="T2261" s="586"/>
      <c r="U2261" s="586"/>
      <c r="V2261" s="586"/>
      <c r="W2261" s="586"/>
      <c r="X2261" s="586"/>
      <c r="Y2261" s="586"/>
      <c r="Z2261" s="586"/>
      <c r="AA2261" s="586"/>
      <c r="AB2261" s="586"/>
      <c r="AC2261" s="586"/>
      <c r="AD2261" s="586"/>
      <c r="AE2261" s="586"/>
      <c r="AF2261" s="586"/>
    </row>
    <row r="2262" spans="4:34" x14ac:dyDescent="0.25">
      <c r="D2262" s="9"/>
      <c r="E2262" s="587" t="s">
        <v>77</v>
      </c>
      <c r="F2262" s="587"/>
      <c r="G2262" s="587"/>
      <c r="H2262" s="722" t="s">
        <v>78</v>
      </c>
      <c r="I2262" s="722"/>
      <c r="J2262" s="722"/>
      <c r="K2262" s="587" t="s">
        <v>79</v>
      </c>
      <c r="L2262" s="587"/>
      <c r="M2262" s="587"/>
      <c r="N2262" s="587" t="s">
        <v>80</v>
      </c>
      <c r="O2262" s="587"/>
      <c r="P2262" s="587"/>
      <c r="Q2262" s="589" t="s">
        <v>81</v>
      </c>
      <c r="R2262" s="589"/>
      <c r="S2262" s="589"/>
      <c r="T2262" s="589"/>
      <c r="U2262" s="184"/>
      <c r="V2262" s="590" t="s">
        <v>16</v>
      </c>
      <c r="W2262" s="590"/>
      <c r="X2262" s="590"/>
      <c r="Y2262" s="175"/>
      <c r="Z2262" s="175"/>
      <c r="AA2262" s="591" t="s">
        <v>17</v>
      </c>
      <c r="AB2262" s="591"/>
      <c r="AC2262" s="591"/>
      <c r="AD2262" s="591"/>
      <c r="AE2262" s="591"/>
      <c r="AF2262" s="591"/>
    </row>
    <row r="2263" spans="4:34" x14ac:dyDescent="0.25">
      <c r="D2263" s="195"/>
      <c r="E2263" s="592">
        <v>84184.62</v>
      </c>
      <c r="F2263" s="593"/>
      <c r="G2263" s="594"/>
      <c r="H2263" s="592">
        <v>10523.08</v>
      </c>
      <c r="I2263" s="593"/>
      <c r="J2263" s="594"/>
      <c r="K2263" s="592">
        <v>22800</v>
      </c>
      <c r="L2263" s="593"/>
      <c r="M2263" s="594"/>
      <c r="N2263" s="592"/>
      <c r="O2263" s="593"/>
      <c r="P2263" s="594"/>
      <c r="Q2263" s="592"/>
      <c r="R2263" s="593"/>
      <c r="S2263" s="593"/>
      <c r="T2263" s="594"/>
      <c r="U2263" s="100"/>
      <c r="V2263" s="595"/>
      <c r="W2263" s="596"/>
      <c r="X2263" s="597"/>
      <c r="Y2263" s="190"/>
      <c r="Z2263" s="15"/>
      <c r="AA2263" s="592">
        <f>E2263+H2263+K2263+N2263</f>
        <v>117507.7</v>
      </c>
      <c r="AB2263" s="593"/>
      <c r="AC2263" s="593"/>
      <c r="AD2263" s="593"/>
      <c r="AE2263" s="593"/>
      <c r="AF2263" s="594"/>
    </row>
    <row r="2264" spans="4:34" ht="15.75" x14ac:dyDescent="0.25">
      <c r="D2264" s="182"/>
      <c r="E2264" s="182"/>
      <c r="F2264" s="182"/>
      <c r="G2264" s="182"/>
      <c r="H2264" s="182"/>
      <c r="I2264" s="182"/>
      <c r="J2264" s="182"/>
      <c r="K2264" s="182"/>
      <c r="L2264" s="182"/>
      <c r="M2264" s="182"/>
      <c r="N2264" s="182"/>
      <c r="O2264" s="182"/>
      <c r="P2264" s="182"/>
      <c r="Q2264" s="182"/>
      <c r="R2264" s="182"/>
      <c r="S2264" s="182"/>
      <c r="T2264" s="182"/>
      <c r="U2264" s="598" t="s">
        <v>18</v>
      </c>
      <c r="V2264" s="598"/>
      <c r="W2264" s="598"/>
      <c r="X2264" s="598"/>
      <c r="Y2264" s="598"/>
      <c r="Z2264" s="599"/>
      <c r="AA2264" s="600">
        <f>X2280-AA2263</f>
        <v>3102492.3</v>
      </c>
      <c r="AB2264" s="601"/>
      <c r="AC2264" s="601"/>
      <c r="AD2264" s="601"/>
      <c r="AE2264" s="601"/>
      <c r="AF2264" s="602"/>
    </row>
    <row r="2265" spans="4:34" x14ac:dyDescent="0.25">
      <c r="D2265" s="9"/>
      <c r="E2265" s="9"/>
      <c r="F2265" s="9"/>
      <c r="G2265" s="9"/>
      <c r="H2265" s="603" t="s">
        <v>19</v>
      </c>
      <c r="I2265" s="603"/>
      <c r="J2265" s="603"/>
      <c r="K2265" s="603"/>
      <c r="L2265" s="603"/>
      <c r="M2265" s="603"/>
      <c r="N2265" s="603"/>
      <c r="O2265" s="603"/>
      <c r="P2265" s="603"/>
      <c r="Q2265" s="603"/>
      <c r="R2265" s="603"/>
      <c r="S2265" s="603"/>
      <c r="T2265" s="603"/>
      <c r="U2265" s="603"/>
      <c r="V2265" s="603"/>
      <c r="W2265" s="603"/>
      <c r="X2265" s="604"/>
      <c r="Y2265" s="604"/>
      <c r="Z2265" s="604"/>
      <c r="AA2265" s="604"/>
      <c r="AB2265" s="604"/>
      <c r="AC2265" s="604"/>
      <c r="AD2265" s="604"/>
      <c r="AE2265" s="9"/>
      <c r="AF2265" s="9"/>
    </row>
    <row r="2266" spans="4:34" x14ac:dyDescent="0.25">
      <c r="D2266" s="9"/>
      <c r="E2266" s="9"/>
      <c r="F2266" s="9"/>
      <c r="G2266" s="9"/>
      <c r="H2266" s="605" t="s">
        <v>20</v>
      </c>
      <c r="I2266" s="606"/>
      <c r="J2266" s="605" t="s">
        <v>21</v>
      </c>
      <c r="K2266" s="606"/>
      <c r="L2266" s="605" t="s">
        <v>22</v>
      </c>
      <c r="M2266" s="606"/>
      <c r="N2266" s="605" t="s">
        <v>23</v>
      </c>
      <c r="O2266" s="606"/>
      <c r="P2266" s="605" t="s">
        <v>24</v>
      </c>
      <c r="Q2266" s="606"/>
      <c r="R2266" s="605" t="s">
        <v>25</v>
      </c>
      <c r="S2266" s="606"/>
      <c r="T2266" s="607" t="s">
        <v>26</v>
      </c>
      <c r="U2266" s="608"/>
      <c r="V2266" s="607"/>
      <c r="W2266" s="608"/>
      <c r="X2266" s="609" t="s">
        <v>27</v>
      </c>
      <c r="Y2266" s="610"/>
      <c r="Z2266" s="610"/>
      <c r="AA2266" s="610"/>
      <c r="AB2266" s="610"/>
      <c r="AC2266" s="610"/>
      <c r="AD2266" s="611"/>
      <c r="AE2266" s="16"/>
      <c r="AF2266" s="16"/>
    </row>
    <row r="2267" spans="4:34" ht="15.75" x14ac:dyDescent="0.25">
      <c r="D2267" s="9"/>
      <c r="E2267" s="9"/>
      <c r="F2267" s="9"/>
      <c r="G2267" s="9"/>
      <c r="H2267" s="529"/>
      <c r="I2267" s="530"/>
      <c r="J2267" s="529"/>
      <c r="K2267" s="530"/>
      <c r="L2267" s="529"/>
      <c r="M2267" s="530"/>
      <c r="N2267" s="529" t="s">
        <v>61</v>
      </c>
      <c r="O2267" s="530"/>
      <c r="P2267" s="529" t="s">
        <v>35</v>
      </c>
      <c r="Q2267" s="530"/>
      <c r="R2267" s="529" t="s">
        <v>37</v>
      </c>
      <c r="S2267" s="530"/>
      <c r="T2267" s="529" t="s">
        <v>28</v>
      </c>
      <c r="U2267" s="530"/>
      <c r="V2267" s="529"/>
      <c r="W2267" s="530"/>
      <c r="X2267" s="580">
        <f>600000+240000</f>
        <v>840000</v>
      </c>
      <c r="Y2267" s="581"/>
      <c r="Z2267" s="581"/>
      <c r="AA2267" s="581"/>
      <c r="AB2267" s="581"/>
      <c r="AC2267" s="581"/>
      <c r="AD2267" s="582"/>
      <c r="AE2267" s="16"/>
      <c r="AF2267" s="16"/>
    </row>
    <row r="2268" spans="4:34" ht="15.75" x14ac:dyDescent="0.25">
      <c r="D2268" s="9"/>
      <c r="E2268" s="9"/>
      <c r="F2268" s="9"/>
      <c r="G2268" s="9"/>
      <c r="H2268" s="562"/>
      <c r="I2268" s="563"/>
      <c r="J2268" s="562"/>
      <c r="K2268" s="563"/>
      <c r="L2268" s="562"/>
      <c r="M2268" s="563"/>
      <c r="N2268" s="529" t="s">
        <v>61</v>
      </c>
      <c r="O2268" s="530"/>
      <c r="P2268" s="529" t="s">
        <v>45</v>
      </c>
      <c r="Q2268" s="530"/>
      <c r="R2268" s="529" t="s">
        <v>97</v>
      </c>
      <c r="S2268" s="530"/>
      <c r="T2268" s="529" t="s">
        <v>28</v>
      </c>
      <c r="U2268" s="530"/>
      <c r="V2268" s="529"/>
      <c r="W2268" s="530"/>
      <c r="X2268" s="580">
        <v>480000</v>
      </c>
      <c r="Y2268" s="581"/>
      <c r="Z2268" s="581"/>
      <c r="AA2268" s="581"/>
      <c r="AB2268" s="581"/>
      <c r="AC2268" s="581"/>
      <c r="AD2268" s="582"/>
      <c r="AE2268" s="16"/>
      <c r="AF2268" s="16"/>
    </row>
    <row r="2269" spans="4:34" ht="15.75" x14ac:dyDescent="0.25">
      <c r="D2269" s="9"/>
      <c r="E2269" s="9"/>
      <c r="F2269" s="9"/>
      <c r="G2269" s="9"/>
      <c r="H2269" s="562"/>
      <c r="I2269" s="563"/>
      <c r="J2269" s="562"/>
      <c r="K2269" s="563"/>
      <c r="L2269" s="562"/>
      <c r="M2269" s="563"/>
      <c r="N2269" s="529" t="s">
        <v>61</v>
      </c>
      <c r="O2269" s="530"/>
      <c r="P2269" s="529" t="s">
        <v>45</v>
      </c>
      <c r="Q2269" s="530"/>
      <c r="R2269" s="529" t="s">
        <v>98</v>
      </c>
      <c r="S2269" s="530"/>
      <c r="T2269" s="529" t="s">
        <v>28</v>
      </c>
      <c r="U2269" s="530"/>
      <c r="V2269" s="529"/>
      <c r="W2269" s="530"/>
      <c r="X2269" s="580">
        <v>600000</v>
      </c>
      <c r="Y2269" s="581"/>
      <c r="Z2269" s="581"/>
      <c r="AA2269" s="581"/>
      <c r="AB2269" s="581"/>
      <c r="AC2269" s="581"/>
      <c r="AD2269" s="582"/>
      <c r="AE2269" s="16"/>
      <c r="AF2269" s="16"/>
    </row>
    <row r="2270" spans="4:34" ht="15.75" x14ac:dyDescent="0.25">
      <c r="D2270" s="9"/>
      <c r="E2270" s="9"/>
      <c r="F2270" s="9"/>
      <c r="G2270" s="9"/>
      <c r="H2270" s="562"/>
      <c r="I2270" s="563"/>
      <c r="J2270" s="562"/>
      <c r="K2270" s="563"/>
      <c r="L2270" s="562"/>
      <c r="M2270" s="563"/>
      <c r="N2270" s="529" t="s">
        <v>61</v>
      </c>
      <c r="O2270" s="530"/>
      <c r="P2270" s="529" t="s">
        <v>57</v>
      </c>
      <c r="Q2270" s="530"/>
      <c r="R2270" s="529" t="s">
        <v>99</v>
      </c>
      <c r="S2270" s="530"/>
      <c r="T2270" s="529" t="s">
        <v>28</v>
      </c>
      <c r="U2270" s="530"/>
      <c r="V2270" s="529"/>
      <c r="W2270" s="530"/>
      <c r="X2270" s="580">
        <v>300000</v>
      </c>
      <c r="Y2270" s="581"/>
      <c r="Z2270" s="581"/>
      <c r="AA2270" s="581"/>
      <c r="AB2270" s="581"/>
      <c r="AC2270" s="581"/>
      <c r="AD2270" s="582"/>
      <c r="AE2270" s="16"/>
      <c r="AF2270" s="16"/>
    </row>
    <row r="2271" spans="4:34" ht="15.75" x14ac:dyDescent="0.25">
      <c r="D2271" s="9"/>
      <c r="E2271" s="9"/>
      <c r="F2271" s="9"/>
      <c r="G2271" s="9"/>
      <c r="H2271" s="562"/>
      <c r="I2271" s="563"/>
      <c r="J2271" s="562"/>
      <c r="K2271" s="563"/>
      <c r="L2271" s="562"/>
      <c r="M2271" s="563"/>
      <c r="N2271" s="529" t="s">
        <v>61</v>
      </c>
      <c r="O2271" s="530"/>
      <c r="P2271" s="529" t="s">
        <v>49</v>
      </c>
      <c r="Q2271" s="530"/>
      <c r="R2271" s="529" t="s">
        <v>281</v>
      </c>
      <c r="S2271" s="530"/>
      <c r="T2271" s="529" t="s">
        <v>28</v>
      </c>
      <c r="U2271" s="530"/>
      <c r="V2271" s="529"/>
      <c r="W2271" s="530"/>
      <c r="X2271" s="580">
        <v>1000000</v>
      </c>
      <c r="Y2271" s="581"/>
      <c r="Z2271" s="581"/>
      <c r="AA2271" s="581"/>
      <c r="AB2271" s="581"/>
      <c r="AC2271" s="581"/>
      <c r="AD2271" s="582"/>
      <c r="AE2271" s="16"/>
      <c r="AF2271" s="16"/>
    </row>
    <row r="2272" spans="4:34" ht="15.75" x14ac:dyDescent="0.25">
      <c r="D2272" s="9"/>
      <c r="E2272" s="9"/>
      <c r="F2272" s="9"/>
      <c r="G2272" s="9"/>
      <c r="H2272" s="562"/>
      <c r="I2272" s="563"/>
      <c r="J2272" s="562"/>
      <c r="K2272" s="563"/>
      <c r="L2272" s="562"/>
      <c r="M2272" s="563"/>
      <c r="N2272" s="529"/>
      <c r="O2272" s="530"/>
      <c r="P2272" s="529"/>
      <c r="Q2272" s="530"/>
      <c r="R2272" s="529"/>
      <c r="S2272" s="530"/>
      <c r="T2272" s="529"/>
      <c r="U2272" s="530"/>
      <c r="V2272" s="529"/>
      <c r="W2272" s="530"/>
      <c r="X2272" s="580"/>
      <c r="Y2272" s="581"/>
      <c r="Z2272" s="581"/>
      <c r="AA2272" s="581"/>
      <c r="AB2272" s="581"/>
      <c r="AC2272" s="581"/>
      <c r="AD2272" s="582"/>
      <c r="AE2272" s="16"/>
      <c r="AF2272" s="16"/>
    </row>
    <row r="2273" spans="4:33" ht="15" customHeight="1" x14ac:dyDescent="0.25">
      <c r="D2273" s="9"/>
      <c r="E2273" s="9"/>
      <c r="F2273" s="9"/>
      <c r="G2273" s="9"/>
      <c r="H2273" s="562"/>
      <c r="I2273" s="563"/>
      <c r="J2273" s="562"/>
      <c r="K2273" s="563"/>
      <c r="L2273" s="562"/>
      <c r="M2273" s="563"/>
      <c r="N2273" s="529"/>
      <c r="O2273" s="530"/>
      <c r="P2273" s="529"/>
      <c r="Q2273" s="530"/>
      <c r="R2273" s="529"/>
      <c r="S2273" s="530"/>
      <c r="T2273" s="529"/>
      <c r="U2273" s="530"/>
      <c r="V2273" s="529"/>
      <c r="W2273" s="530"/>
      <c r="X2273" s="580"/>
      <c r="Y2273" s="581"/>
      <c r="Z2273" s="581"/>
      <c r="AA2273" s="581"/>
      <c r="AB2273" s="581"/>
      <c r="AC2273" s="581"/>
      <c r="AD2273" s="582"/>
      <c r="AE2273" s="16"/>
      <c r="AF2273" s="16"/>
    </row>
    <row r="2274" spans="4:33" ht="15" customHeight="1" x14ac:dyDescent="0.25">
      <c r="D2274" s="9"/>
      <c r="E2274" s="9"/>
      <c r="F2274" s="9"/>
      <c r="G2274" s="9"/>
      <c r="H2274" s="562"/>
      <c r="I2274" s="563"/>
      <c r="J2274" s="562"/>
      <c r="K2274" s="563"/>
      <c r="L2274" s="562"/>
      <c r="M2274" s="563"/>
      <c r="N2274" s="529"/>
      <c r="O2274" s="530"/>
      <c r="P2274" s="529"/>
      <c r="Q2274" s="530"/>
      <c r="R2274" s="529"/>
      <c r="S2274" s="530"/>
      <c r="T2274" s="529"/>
      <c r="U2274" s="530"/>
      <c r="V2274" s="529"/>
      <c r="W2274" s="530"/>
      <c r="X2274" s="580"/>
      <c r="Y2274" s="581"/>
      <c r="Z2274" s="581"/>
      <c r="AA2274" s="581"/>
      <c r="AB2274" s="581"/>
      <c r="AC2274" s="581"/>
      <c r="AD2274" s="582"/>
      <c r="AE2274" s="16"/>
      <c r="AF2274" s="16"/>
    </row>
    <row r="2275" spans="4:33" ht="15.75" customHeight="1" x14ac:dyDescent="0.25">
      <c r="D2275" s="9"/>
      <c r="E2275" s="9"/>
      <c r="F2275" s="9"/>
      <c r="G2275" s="9"/>
      <c r="H2275" s="165"/>
      <c r="I2275" s="166"/>
      <c r="J2275" s="165"/>
      <c r="K2275" s="166"/>
      <c r="L2275" s="165"/>
      <c r="M2275" s="166"/>
      <c r="N2275" s="167"/>
      <c r="O2275" s="168"/>
      <c r="P2275" s="167"/>
      <c r="Q2275" s="168"/>
      <c r="R2275" s="167"/>
      <c r="S2275" s="168"/>
      <c r="T2275" s="167"/>
      <c r="U2275" s="168"/>
      <c r="V2275" s="167"/>
      <c r="W2275" s="168"/>
      <c r="X2275" s="187"/>
      <c r="Y2275" s="188"/>
      <c r="Z2275" s="188"/>
      <c r="AA2275" s="188"/>
      <c r="AB2275" s="188"/>
      <c r="AC2275" s="188"/>
      <c r="AD2275" s="189"/>
      <c r="AE2275" s="16"/>
      <c r="AF2275" s="16"/>
    </row>
    <row r="2276" spans="4:33" ht="15.75" x14ac:dyDescent="0.25">
      <c r="D2276" s="9"/>
      <c r="E2276" s="9"/>
      <c r="F2276" s="9"/>
      <c r="G2276" s="9"/>
      <c r="H2276" s="562"/>
      <c r="I2276" s="563"/>
      <c r="J2276" s="562"/>
      <c r="K2276" s="563"/>
      <c r="L2276" s="562"/>
      <c r="M2276" s="563"/>
      <c r="N2276" s="529"/>
      <c r="O2276" s="530"/>
      <c r="P2276" s="529"/>
      <c r="Q2276" s="530"/>
      <c r="R2276" s="529"/>
      <c r="S2276" s="530"/>
      <c r="T2276" s="529"/>
      <c r="U2276" s="530"/>
      <c r="V2276" s="529"/>
      <c r="W2276" s="530"/>
      <c r="X2276" s="580"/>
      <c r="Y2276" s="581"/>
      <c r="Z2276" s="581"/>
      <c r="AA2276" s="581"/>
      <c r="AB2276" s="581"/>
      <c r="AC2276" s="581"/>
      <c r="AD2276" s="582"/>
      <c r="AE2276" s="16"/>
      <c r="AF2276" s="16"/>
    </row>
    <row r="2277" spans="4:33" ht="15.75" x14ac:dyDescent="0.25">
      <c r="D2277" s="9"/>
      <c r="E2277" s="9"/>
      <c r="F2277" s="9"/>
      <c r="G2277" s="9"/>
      <c r="H2277" s="529"/>
      <c r="I2277" s="530"/>
      <c r="J2277" s="529"/>
      <c r="K2277" s="530"/>
      <c r="L2277" s="529"/>
      <c r="M2277" s="530"/>
      <c r="N2277" s="529"/>
      <c r="O2277" s="530"/>
      <c r="P2277" s="529"/>
      <c r="Q2277" s="530"/>
      <c r="R2277" s="529"/>
      <c r="S2277" s="530"/>
      <c r="T2277" s="529"/>
      <c r="U2277" s="530"/>
      <c r="V2277" s="529"/>
      <c r="W2277" s="530"/>
      <c r="X2277" s="580"/>
      <c r="Y2277" s="581"/>
      <c r="Z2277" s="581"/>
      <c r="AA2277" s="581"/>
      <c r="AB2277" s="581"/>
      <c r="AC2277" s="581"/>
      <c r="AD2277" s="582"/>
      <c r="AE2277" s="16"/>
      <c r="AF2277" s="16"/>
    </row>
    <row r="2278" spans="4:33" ht="15.75" x14ac:dyDescent="0.25">
      <c r="D2278" s="9"/>
      <c r="E2278" s="9"/>
      <c r="F2278" s="9"/>
      <c r="G2278" s="9"/>
      <c r="H2278" s="529"/>
      <c r="I2278" s="530"/>
      <c r="J2278" s="529"/>
      <c r="K2278" s="530"/>
      <c r="L2278" s="529"/>
      <c r="M2278" s="530"/>
      <c r="N2278" s="529"/>
      <c r="O2278" s="530"/>
      <c r="P2278" s="529"/>
      <c r="Q2278" s="530"/>
      <c r="R2278" s="529"/>
      <c r="S2278" s="530"/>
      <c r="T2278" s="529"/>
      <c r="U2278" s="530"/>
      <c r="V2278" s="529"/>
      <c r="W2278" s="530"/>
      <c r="X2278" s="580"/>
      <c r="Y2278" s="581"/>
      <c r="Z2278" s="581"/>
      <c r="AA2278" s="581"/>
      <c r="AB2278" s="581"/>
      <c r="AC2278" s="581"/>
      <c r="AD2278" s="582"/>
      <c r="AE2278" s="16"/>
      <c r="AF2278" s="16"/>
    </row>
    <row r="2279" spans="4:33" ht="15.75" x14ac:dyDescent="0.25">
      <c r="D2279" s="9"/>
      <c r="E2279" s="9"/>
      <c r="F2279" s="9"/>
      <c r="G2279" s="9"/>
      <c r="H2279" s="529"/>
      <c r="I2279" s="530"/>
      <c r="J2279" s="529"/>
      <c r="K2279" s="530"/>
      <c r="L2279" s="529"/>
      <c r="M2279" s="530"/>
      <c r="N2279" s="529"/>
      <c r="O2279" s="530"/>
      <c r="P2279" s="529"/>
      <c r="Q2279" s="530"/>
      <c r="R2279" s="529"/>
      <c r="S2279" s="530"/>
      <c r="T2279" s="529"/>
      <c r="U2279" s="530"/>
      <c r="V2279" s="529"/>
      <c r="W2279" s="530"/>
      <c r="X2279" s="580"/>
      <c r="Y2279" s="581"/>
      <c r="Z2279" s="581"/>
      <c r="AA2279" s="581"/>
      <c r="AB2279" s="581"/>
      <c r="AC2279" s="581"/>
      <c r="AD2279" s="582"/>
      <c r="AE2279" s="16"/>
      <c r="AF2279" s="16"/>
    </row>
    <row r="2280" spans="4:33" ht="16.5" thickBot="1" x14ac:dyDescent="0.3">
      <c r="D2280" s="9"/>
      <c r="E2280" s="9"/>
      <c r="F2280" s="9"/>
      <c r="G2280" s="9"/>
      <c r="H2280" s="534"/>
      <c r="I2280" s="535"/>
      <c r="J2280" s="534"/>
      <c r="K2280" s="535"/>
      <c r="L2280" s="534"/>
      <c r="M2280" s="535"/>
      <c r="N2280" s="534"/>
      <c r="O2280" s="535"/>
      <c r="P2280" s="534"/>
      <c r="Q2280" s="535"/>
      <c r="R2280" s="534"/>
      <c r="S2280" s="535"/>
      <c r="T2280" s="538" t="s">
        <v>29</v>
      </c>
      <c r="U2280" s="539"/>
      <c r="V2280" s="539"/>
      <c r="W2280" s="540"/>
      <c r="X2280" s="577">
        <f>SUM(X2267:AD2276)</f>
        <v>3220000</v>
      </c>
      <c r="Y2280" s="578"/>
      <c r="Z2280" s="578"/>
      <c r="AA2280" s="578"/>
      <c r="AB2280" s="578"/>
      <c r="AC2280" s="578"/>
      <c r="AD2280" s="579"/>
      <c r="AE2280" s="9"/>
      <c r="AF2280" s="16"/>
    </row>
    <row r="2281" spans="4:33" ht="16.5" thickBot="1" x14ac:dyDescent="0.3">
      <c r="D2281" s="9"/>
      <c r="E2281" s="9"/>
      <c r="F2281" s="9"/>
      <c r="G2281" s="9"/>
      <c r="H2281" s="192"/>
      <c r="I2281" s="192"/>
      <c r="J2281" s="192"/>
      <c r="K2281" s="192"/>
      <c r="L2281" s="192"/>
      <c r="M2281" s="192"/>
      <c r="N2281" s="192"/>
      <c r="O2281" s="192"/>
      <c r="P2281" s="192"/>
      <c r="Q2281" s="192"/>
      <c r="R2281" s="191"/>
      <c r="S2281" s="191"/>
      <c r="T2281" s="194"/>
      <c r="U2281" s="194"/>
      <c r="V2281" s="194"/>
      <c r="W2281" s="194"/>
      <c r="X2281" s="26"/>
      <c r="Y2281" s="26"/>
      <c r="Z2281" s="26"/>
      <c r="AA2281" s="26"/>
      <c r="AB2281" s="26"/>
      <c r="AC2281" s="26"/>
      <c r="AD2281" s="26"/>
      <c r="AE2281" s="9"/>
      <c r="AF2281" s="16"/>
      <c r="AG2281" s="17"/>
    </row>
    <row r="2282" spans="4:33" ht="15.75" thickBot="1" x14ac:dyDescent="0.3">
      <c r="D2282" s="9"/>
      <c r="E2282" s="9"/>
      <c r="F2282" s="9"/>
      <c r="G2282" s="544" t="s">
        <v>30</v>
      </c>
      <c r="H2282" s="545"/>
      <c r="I2282" s="545"/>
      <c r="J2282" s="545"/>
      <c r="K2282" s="545"/>
      <c r="L2282" s="545"/>
      <c r="M2282" s="545"/>
      <c r="N2282" s="545"/>
      <c r="O2282" s="545"/>
      <c r="P2282" s="545"/>
      <c r="Q2282" s="545"/>
      <c r="R2282" s="546"/>
      <c r="S2282" s="22"/>
      <c r="T2282" s="544" t="s">
        <v>31</v>
      </c>
      <c r="U2282" s="545"/>
      <c r="V2282" s="545"/>
      <c r="W2282" s="545"/>
      <c r="X2282" s="545"/>
      <c r="Y2282" s="545"/>
      <c r="Z2282" s="545"/>
      <c r="AA2282" s="545"/>
      <c r="AB2282" s="545"/>
      <c r="AC2282" s="545"/>
      <c r="AD2282" s="545"/>
      <c r="AE2282" s="546"/>
      <c r="AF2282" s="16"/>
      <c r="AG2282" s="17"/>
    </row>
    <row r="2283" spans="4:33" x14ac:dyDescent="0.25">
      <c r="D2283" s="195"/>
      <c r="E2283" s="195"/>
      <c r="F2283" s="195"/>
      <c r="G2283" s="547"/>
      <c r="H2283" s="548"/>
      <c r="I2283" s="548"/>
      <c r="J2283" s="548"/>
      <c r="K2283" s="548"/>
      <c r="L2283" s="548"/>
      <c r="M2283" s="548"/>
      <c r="N2283" s="548"/>
      <c r="O2283" s="548"/>
      <c r="P2283" s="548"/>
      <c r="Q2283" s="548"/>
      <c r="R2283" s="549"/>
      <c r="S2283" s="175"/>
      <c r="T2283" s="547"/>
      <c r="U2283" s="548"/>
      <c r="V2283" s="548"/>
      <c r="W2283" s="548"/>
      <c r="X2283" s="548"/>
      <c r="Y2283" s="548"/>
      <c r="Z2283" s="548"/>
      <c r="AA2283" s="548"/>
      <c r="AB2283" s="548"/>
      <c r="AC2283" s="548"/>
      <c r="AD2283" s="548"/>
      <c r="AE2283" s="549"/>
      <c r="AF2283" s="15"/>
      <c r="AG2283" s="17"/>
    </row>
    <row r="2284" spans="4:33" x14ac:dyDescent="0.25">
      <c r="D2284" s="195"/>
      <c r="E2284" s="195"/>
      <c r="F2284" s="195"/>
      <c r="G2284" s="550"/>
      <c r="H2284" s="551"/>
      <c r="I2284" s="551"/>
      <c r="J2284" s="551"/>
      <c r="K2284" s="551"/>
      <c r="L2284" s="551"/>
      <c r="M2284" s="551"/>
      <c r="N2284" s="551"/>
      <c r="O2284" s="551"/>
      <c r="P2284" s="551"/>
      <c r="Q2284" s="551"/>
      <c r="R2284" s="552"/>
      <c r="S2284" s="175"/>
      <c r="T2284" s="550"/>
      <c r="U2284" s="551"/>
      <c r="V2284" s="551"/>
      <c r="W2284" s="551"/>
      <c r="X2284" s="551"/>
      <c r="Y2284" s="551"/>
      <c r="Z2284" s="551"/>
      <c r="AA2284" s="551"/>
      <c r="AB2284" s="551"/>
      <c r="AC2284" s="551"/>
      <c r="AD2284" s="551"/>
      <c r="AE2284" s="552"/>
      <c r="AF2284" s="15"/>
      <c r="AG2284" s="17"/>
    </row>
    <row r="2285" spans="4:33" x14ac:dyDescent="0.25">
      <c r="D2285" s="195"/>
      <c r="E2285" s="195"/>
      <c r="F2285" s="195"/>
      <c r="G2285" s="550"/>
      <c r="H2285" s="551"/>
      <c r="I2285" s="551"/>
      <c r="J2285" s="551"/>
      <c r="K2285" s="551"/>
      <c r="L2285" s="551"/>
      <c r="M2285" s="551"/>
      <c r="N2285" s="551"/>
      <c r="O2285" s="551"/>
      <c r="P2285" s="551"/>
      <c r="Q2285" s="551"/>
      <c r="R2285" s="552"/>
      <c r="S2285" s="175"/>
      <c r="T2285" s="550"/>
      <c r="U2285" s="551"/>
      <c r="V2285" s="551"/>
      <c r="W2285" s="551"/>
      <c r="X2285" s="551"/>
      <c r="Y2285" s="551"/>
      <c r="Z2285" s="551"/>
      <c r="AA2285" s="551"/>
      <c r="AB2285" s="551"/>
      <c r="AC2285" s="551"/>
      <c r="AD2285" s="551"/>
      <c r="AE2285" s="552"/>
      <c r="AF2285" s="15"/>
      <c r="AG2285" s="17"/>
    </row>
    <row r="2286" spans="4:33" ht="15.75" thickBot="1" x14ac:dyDescent="0.3">
      <c r="D2286" s="195"/>
      <c r="E2286" s="195"/>
      <c r="F2286" s="195"/>
      <c r="G2286" s="553"/>
      <c r="H2286" s="554"/>
      <c r="I2286" s="554"/>
      <c r="J2286" s="554"/>
      <c r="K2286" s="554"/>
      <c r="L2286" s="554"/>
      <c r="M2286" s="554"/>
      <c r="N2286" s="554"/>
      <c r="O2286" s="554"/>
      <c r="P2286" s="554"/>
      <c r="Q2286" s="554"/>
      <c r="R2286" s="555"/>
      <c r="S2286" s="175"/>
      <c r="T2286" s="553"/>
      <c r="U2286" s="554"/>
      <c r="V2286" s="554"/>
      <c r="W2286" s="554"/>
      <c r="X2286" s="554"/>
      <c r="Y2286" s="554"/>
      <c r="Z2286" s="554"/>
      <c r="AA2286" s="554"/>
      <c r="AB2286" s="554"/>
      <c r="AC2286" s="554"/>
      <c r="AD2286" s="554"/>
      <c r="AE2286" s="555"/>
      <c r="AF2286" s="15"/>
      <c r="AG2286" s="17"/>
    </row>
    <row r="2287" spans="4:33" ht="15.75" thickBot="1" x14ac:dyDescent="0.3">
      <c r="D2287" s="195"/>
      <c r="E2287" s="195"/>
      <c r="F2287" s="195"/>
      <c r="G2287" s="517" t="s">
        <v>32</v>
      </c>
      <c r="H2287" s="518"/>
      <c r="I2287" s="518"/>
      <c r="J2287" s="519">
        <v>44195</v>
      </c>
      <c r="K2287" s="519"/>
      <c r="L2287" s="519"/>
      <c r="M2287" s="519"/>
      <c r="N2287" s="519"/>
      <c r="O2287" s="519"/>
      <c r="P2287" s="519"/>
      <c r="Q2287" s="519"/>
      <c r="R2287" s="520"/>
      <c r="S2287" s="175"/>
      <c r="T2287" s="517" t="s">
        <v>32</v>
      </c>
      <c r="U2287" s="518"/>
      <c r="V2287" s="518"/>
      <c r="W2287" s="521"/>
      <c r="X2287" s="521"/>
      <c r="Y2287" s="521"/>
      <c r="Z2287" s="521"/>
      <c r="AA2287" s="521"/>
      <c r="AB2287" s="521"/>
      <c r="AC2287" s="521"/>
      <c r="AD2287" s="521"/>
      <c r="AE2287" s="522"/>
      <c r="AF2287" s="15"/>
      <c r="AG2287" s="17"/>
    </row>
    <row r="2288" spans="4:33" ht="15.75" thickBot="1" x14ac:dyDescent="0.3">
      <c r="D2288" s="195"/>
      <c r="E2288" s="195"/>
      <c r="F2288" s="195"/>
      <c r="G2288" s="523" t="s">
        <v>33</v>
      </c>
      <c r="H2288" s="524"/>
      <c r="I2288" s="524"/>
      <c r="J2288" s="524"/>
      <c r="K2288" s="524"/>
      <c r="L2288" s="524"/>
      <c r="M2288" s="524"/>
      <c r="N2288" s="524"/>
      <c r="O2288" s="524"/>
      <c r="P2288" s="524"/>
      <c r="Q2288" s="524"/>
      <c r="R2288" s="525"/>
      <c r="T2288" s="523" t="s">
        <v>34</v>
      </c>
      <c r="U2288" s="524"/>
      <c r="V2288" s="524"/>
      <c r="W2288" s="524"/>
      <c r="X2288" s="524"/>
      <c r="Y2288" s="524"/>
      <c r="Z2288" s="524"/>
      <c r="AA2288" s="524"/>
      <c r="AB2288" s="524"/>
      <c r="AC2288" s="524"/>
      <c r="AD2288" s="524"/>
      <c r="AE2288" s="525"/>
      <c r="AF2288" s="15"/>
      <c r="AG2288" s="17"/>
    </row>
    <row r="2289" spans="4:34" x14ac:dyDescent="0.25">
      <c r="D2289" s="195"/>
      <c r="E2289" s="195"/>
      <c r="F2289" s="195"/>
      <c r="G2289" s="526"/>
      <c r="H2289" s="527"/>
      <c r="I2289" s="527"/>
      <c r="J2289" s="527"/>
      <c r="K2289" s="527"/>
      <c r="L2289" s="527"/>
      <c r="M2289" s="527"/>
      <c r="N2289" s="527"/>
      <c r="O2289" s="527"/>
      <c r="P2289" s="527"/>
      <c r="Q2289" s="527"/>
      <c r="R2289" s="528"/>
      <c r="T2289" s="526"/>
      <c r="U2289" s="527"/>
      <c r="V2289" s="527"/>
      <c r="W2289" s="527"/>
      <c r="X2289" s="527"/>
      <c r="Y2289" s="527"/>
      <c r="Z2289" s="527"/>
      <c r="AA2289" s="527"/>
      <c r="AB2289" s="527"/>
      <c r="AC2289" s="527"/>
      <c r="AD2289" s="527"/>
      <c r="AE2289" s="528"/>
      <c r="AF2289" s="15"/>
    </row>
    <row r="2290" spans="4:34" x14ac:dyDescent="0.25">
      <c r="D2290" s="195"/>
      <c r="E2290" s="195"/>
      <c r="F2290" s="195"/>
      <c r="G2290" s="556"/>
      <c r="H2290" s="557"/>
      <c r="I2290" s="557"/>
      <c r="J2290" s="557"/>
      <c r="K2290" s="557"/>
      <c r="L2290" s="557"/>
      <c r="M2290" s="557"/>
      <c r="N2290" s="557"/>
      <c r="O2290" s="557"/>
      <c r="P2290" s="557"/>
      <c r="Q2290" s="557"/>
      <c r="R2290" s="558"/>
      <c r="T2290" s="556"/>
      <c r="U2290" s="557"/>
      <c r="V2290" s="557"/>
      <c r="W2290" s="557"/>
      <c r="X2290" s="557"/>
      <c r="Y2290" s="557"/>
      <c r="Z2290" s="557"/>
      <c r="AA2290" s="557"/>
      <c r="AB2290" s="557"/>
      <c r="AC2290" s="557"/>
      <c r="AD2290" s="557"/>
      <c r="AE2290" s="558"/>
      <c r="AF2290" s="195"/>
    </row>
    <row r="2291" spans="4:34" x14ac:dyDescent="0.25">
      <c r="D2291" s="195"/>
      <c r="E2291" s="195"/>
      <c r="F2291" s="195"/>
      <c r="G2291" s="556"/>
      <c r="H2291" s="557"/>
      <c r="I2291" s="557"/>
      <c r="J2291" s="557"/>
      <c r="K2291" s="557"/>
      <c r="L2291" s="557"/>
      <c r="M2291" s="557"/>
      <c r="N2291" s="557"/>
      <c r="O2291" s="557"/>
      <c r="P2291" s="557"/>
      <c r="Q2291" s="557"/>
      <c r="R2291" s="558"/>
      <c r="T2291" s="556"/>
      <c r="U2291" s="557"/>
      <c r="V2291" s="557"/>
      <c r="W2291" s="557"/>
      <c r="X2291" s="557"/>
      <c r="Y2291" s="557"/>
      <c r="Z2291" s="557"/>
      <c r="AA2291" s="557"/>
      <c r="AB2291" s="557"/>
      <c r="AC2291" s="557"/>
      <c r="AD2291" s="557"/>
      <c r="AE2291" s="558"/>
      <c r="AF2291" s="195"/>
    </row>
    <row r="2292" spans="4:34" ht="15.75" thickBot="1" x14ac:dyDescent="0.3">
      <c r="D2292" s="195"/>
      <c r="E2292" s="195"/>
      <c r="F2292" s="195"/>
      <c r="G2292" s="559"/>
      <c r="H2292" s="560"/>
      <c r="I2292" s="560"/>
      <c r="J2292" s="560"/>
      <c r="K2292" s="560"/>
      <c r="L2292" s="560"/>
      <c r="M2292" s="560"/>
      <c r="N2292" s="560"/>
      <c r="O2292" s="560"/>
      <c r="P2292" s="560"/>
      <c r="Q2292" s="560"/>
      <c r="R2292" s="561"/>
      <c r="T2292" s="559"/>
      <c r="U2292" s="560"/>
      <c r="V2292" s="560"/>
      <c r="W2292" s="560"/>
      <c r="X2292" s="560"/>
      <c r="Y2292" s="560"/>
      <c r="Z2292" s="560"/>
      <c r="AA2292" s="560"/>
      <c r="AB2292" s="560"/>
      <c r="AC2292" s="560"/>
      <c r="AD2292" s="560"/>
      <c r="AE2292" s="561"/>
      <c r="AF2292" s="195"/>
    </row>
    <row r="2293" spans="4:34" x14ac:dyDescent="0.25">
      <c r="D2293" s="195"/>
      <c r="E2293" s="195"/>
      <c r="F2293" s="175"/>
      <c r="G2293" s="195"/>
      <c r="H2293" s="195"/>
      <c r="I2293" s="195"/>
      <c r="J2293" s="24"/>
      <c r="K2293" s="24"/>
      <c r="L2293" s="24"/>
      <c r="M2293" s="24"/>
      <c r="N2293" s="24"/>
      <c r="O2293" s="24"/>
      <c r="P2293" s="24"/>
      <c r="Q2293" s="24"/>
      <c r="R2293" s="24"/>
      <c r="S2293" s="17"/>
      <c r="T2293" s="195"/>
      <c r="U2293" s="195"/>
      <c r="V2293" s="195"/>
      <c r="W2293" s="24"/>
      <c r="X2293" s="24"/>
      <c r="Y2293" s="24"/>
      <c r="Z2293" s="24"/>
      <c r="AA2293" s="24"/>
      <c r="AB2293" s="24"/>
      <c r="AC2293" s="24"/>
      <c r="AD2293" s="24"/>
      <c r="AE2293" s="24"/>
      <c r="AF2293" s="195"/>
    </row>
    <row r="2294" spans="4:34" x14ac:dyDescent="0.25">
      <c r="D2294" s="176"/>
      <c r="E2294" s="620" t="s">
        <v>0</v>
      </c>
      <c r="F2294" s="620"/>
      <c r="G2294" s="620"/>
      <c r="H2294" s="620"/>
      <c r="I2294" s="620"/>
      <c r="J2294" s="620"/>
      <c r="K2294" s="620"/>
      <c r="L2294" s="620"/>
      <c r="M2294" s="620"/>
      <c r="N2294" s="620"/>
      <c r="O2294" s="10"/>
      <c r="P2294" s="180"/>
      <c r="Q2294" s="180"/>
      <c r="R2294" s="180"/>
      <c r="S2294" s="180"/>
      <c r="T2294" s="180"/>
      <c r="U2294" s="180"/>
      <c r="V2294" s="180"/>
      <c r="W2294" s="9"/>
      <c r="X2294" s="9"/>
      <c r="Y2294" s="195"/>
      <c r="Z2294" s="9"/>
      <c r="AA2294" s="9"/>
      <c r="AB2294" s="9"/>
      <c r="AC2294" s="9"/>
      <c r="AD2294" s="9"/>
      <c r="AE2294" s="9"/>
      <c r="AF2294" s="9"/>
    </row>
    <row r="2295" spans="4:34" ht="15" customHeight="1" x14ac:dyDescent="0.25">
      <c r="D2295" s="620" t="s">
        <v>1</v>
      </c>
      <c r="E2295" s="620"/>
      <c r="F2295" s="620"/>
      <c r="G2295" s="620"/>
      <c r="H2295" s="620"/>
      <c r="I2295" s="620"/>
      <c r="J2295" s="620"/>
      <c r="K2295" s="620"/>
      <c r="L2295" s="620"/>
      <c r="M2295" s="620"/>
      <c r="N2295" s="620"/>
      <c r="O2295" s="10"/>
      <c r="P2295" s="11"/>
      <c r="Q2295" s="11"/>
      <c r="R2295" s="195"/>
      <c r="S2295" s="175"/>
      <c r="T2295" s="175"/>
      <c r="U2295" s="175"/>
      <c r="V2295" s="583" t="s">
        <v>2</v>
      </c>
      <c r="W2295" s="583"/>
      <c r="X2295" s="583"/>
      <c r="Y2295" s="12" t="s">
        <v>262</v>
      </c>
      <c r="Z2295" s="184" t="s">
        <v>46</v>
      </c>
      <c r="AA2295" s="621" t="s">
        <v>109</v>
      </c>
      <c r="AB2295" s="621"/>
      <c r="AC2295" s="621"/>
      <c r="AD2295" s="184" t="s">
        <v>3</v>
      </c>
      <c r="AE2295" s="622">
        <v>2020</v>
      </c>
      <c r="AF2295" s="622"/>
    </row>
    <row r="2296" spans="4:34" x14ac:dyDescent="0.25">
      <c r="D2296" s="620" t="s">
        <v>4</v>
      </c>
      <c r="E2296" s="620"/>
      <c r="F2296" s="620"/>
      <c r="G2296" s="620"/>
      <c r="H2296" s="620"/>
      <c r="I2296" s="620"/>
      <c r="J2296" s="620"/>
      <c r="K2296" s="620"/>
      <c r="L2296" s="620"/>
      <c r="M2296" s="620"/>
      <c r="N2296" s="620"/>
      <c r="O2296" s="10"/>
      <c r="P2296" s="180"/>
      <c r="Q2296" s="184"/>
      <c r="R2296" s="184"/>
      <c r="S2296" s="184"/>
      <c r="T2296" s="184"/>
      <c r="U2296" s="184"/>
      <c r="V2296" s="184"/>
      <c r="W2296" s="184"/>
      <c r="X2296" s="184"/>
      <c r="Y2296" s="175"/>
      <c r="Z2296" s="184"/>
      <c r="AA2296" s="9"/>
      <c r="AB2296" s="9"/>
      <c r="AC2296" s="9"/>
      <c r="AD2296" s="9"/>
      <c r="AE2296" s="9"/>
      <c r="AF2296" s="9"/>
    </row>
    <row r="2297" spans="4:34" ht="15.75" x14ac:dyDescent="0.25">
      <c r="D2297" s="623" t="s">
        <v>5</v>
      </c>
      <c r="E2297" s="623"/>
      <c r="F2297" s="623"/>
      <c r="G2297" s="623"/>
      <c r="H2297" s="623"/>
      <c r="I2297" s="623"/>
      <c r="J2297" s="623"/>
      <c r="K2297" s="623"/>
      <c r="L2297" s="623"/>
      <c r="M2297" s="623"/>
      <c r="N2297" s="623"/>
      <c r="O2297" s="10"/>
      <c r="P2297" s="180"/>
      <c r="Q2297" s="180"/>
      <c r="R2297" s="180"/>
      <c r="S2297" s="180"/>
      <c r="T2297" s="180"/>
      <c r="U2297" s="180"/>
      <c r="V2297" s="180"/>
      <c r="W2297" s="9"/>
      <c r="X2297" s="9"/>
      <c r="Y2297" s="195"/>
      <c r="Z2297" s="9"/>
      <c r="AA2297" s="9"/>
      <c r="AB2297" s="9"/>
      <c r="AC2297" s="9"/>
      <c r="AD2297" s="9"/>
      <c r="AE2297" s="9"/>
      <c r="AF2297" s="9"/>
    </row>
    <row r="2298" spans="4:34" ht="18" x14ac:dyDescent="0.25">
      <c r="D2298" s="633"/>
      <c r="E2298" s="633"/>
      <c r="F2298" s="633"/>
      <c r="G2298" s="633"/>
      <c r="H2298" s="633"/>
      <c r="I2298" s="633"/>
      <c r="J2298" s="633"/>
      <c r="K2298" s="633"/>
      <c r="L2298" s="633"/>
      <c r="M2298" s="633"/>
      <c r="N2298" s="633"/>
      <c r="O2298" s="624" t="s">
        <v>6</v>
      </c>
      <c r="P2298" s="624"/>
      <c r="Q2298" s="624"/>
      <c r="R2298" s="624"/>
      <c r="S2298" s="624"/>
      <c r="T2298" s="624"/>
      <c r="U2298" s="624"/>
      <c r="V2298" s="624"/>
      <c r="W2298" s="624"/>
      <c r="X2298" s="624"/>
      <c r="Y2298" s="625" t="s">
        <v>283</v>
      </c>
      <c r="Z2298" s="625"/>
      <c r="AA2298" s="625"/>
      <c r="AB2298" s="13"/>
      <c r="AC2298" s="13"/>
      <c r="AD2298" s="13"/>
      <c r="AE2298" s="13"/>
      <c r="AF2298" s="13"/>
    </row>
    <row r="2299" spans="4:34" x14ac:dyDescent="0.25">
      <c r="D2299" s="612"/>
      <c r="E2299" s="612"/>
      <c r="F2299" s="612"/>
      <c r="G2299" s="612"/>
      <c r="H2299" s="612"/>
      <c r="I2299" s="612"/>
      <c r="J2299" s="612"/>
      <c r="K2299" s="612"/>
      <c r="L2299" s="612"/>
      <c r="M2299" s="612"/>
      <c r="N2299" s="612"/>
      <c r="O2299" s="14"/>
      <c r="P2299" s="14"/>
      <c r="Q2299" s="175"/>
      <c r="R2299" s="175"/>
      <c r="S2299" s="182"/>
      <c r="T2299" s="11"/>
      <c r="U2299" s="11"/>
      <c r="V2299" s="9"/>
      <c r="W2299" s="9"/>
      <c r="X2299" s="9"/>
      <c r="Y2299" s="195"/>
      <c r="Z2299" s="9"/>
      <c r="AA2299" s="9"/>
      <c r="AB2299" s="9"/>
      <c r="AC2299" s="9"/>
      <c r="AD2299" s="9"/>
      <c r="AE2299" s="9"/>
      <c r="AF2299" s="9"/>
    </row>
    <row r="2300" spans="4:34" ht="15.75" x14ac:dyDescent="0.25">
      <c r="D2300" s="14"/>
      <c r="E2300" s="14"/>
      <c r="F2300" s="14"/>
      <c r="G2300" s="14"/>
      <c r="H2300" s="14"/>
      <c r="I2300" s="14"/>
      <c r="J2300" s="14"/>
      <c r="K2300" s="14"/>
      <c r="L2300" s="14"/>
      <c r="M2300" s="14"/>
      <c r="N2300" s="14"/>
      <c r="O2300" s="14"/>
      <c r="P2300" s="14"/>
      <c r="Q2300" s="14"/>
      <c r="R2300" s="14"/>
      <c r="S2300" s="14"/>
      <c r="T2300" s="23"/>
      <c r="U2300" s="23"/>
      <c r="V2300" s="613" t="s">
        <v>7</v>
      </c>
      <c r="W2300" s="613"/>
      <c r="X2300" s="613"/>
      <c r="Y2300" s="613"/>
      <c r="Z2300" s="613"/>
      <c r="AA2300" s="614">
        <f>+X2327</f>
        <v>234504205.60000002</v>
      </c>
      <c r="AB2300" s="614"/>
      <c r="AC2300" s="614"/>
      <c r="AD2300" s="614"/>
      <c r="AE2300" s="614"/>
      <c r="AF2300" s="614"/>
    </row>
    <row r="2301" spans="4:34" x14ac:dyDescent="0.25">
      <c r="D2301" s="615" t="s">
        <v>8</v>
      </c>
      <c r="E2301" s="615"/>
      <c r="F2301" s="615"/>
      <c r="G2301" s="615"/>
      <c r="H2301" s="615"/>
      <c r="I2301" s="616" t="s">
        <v>9</v>
      </c>
      <c r="J2301" s="616"/>
      <c r="K2301" s="616"/>
      <c r="L2301" s="616"/>
      <c r="M2301" s="616"/>
      <c r="N2301" s="616"/>
      <c r="O2301" s="616"/>
      <c r="P2301" s="616"/>
      <c r="Q2301" s="616"/>
      <c r="R2301" s="184"/>
      <c r="S2301" s="184"/>
      <c r="T2301" s="184"/>
      <c r="U2301" s="184"/>
      <c r="V2301" s="9"/>
      <c r="W2301" s="9"/>
      <c r="X2301" s="9"/>
      <c r="Y2301" s="195"/>
      <c r="Z2301" s="195"/>
      <c r="AA2301" s="195"/>
      <c r="AB2301" s="9"/>
      <c r="AC2301" s="9"/>
      <c r="AD2301" s="9"/>
      <c r="AE2301" s="9"/>
      <c r="AF2301" s="9"/>
    </row>
    <row r="2302" spans="4:34" ht="18" x14ac:dyDescent="0.25">
      <c r="D2302" s="617" t="s">
        <v>10</v>
      </c>
      <c r="E2302" s="617"/>
      <c r="F2302" s="617"/>
      <c r="G2302" s="617"/>
      <c r="H2302" s="617"/>
      <c r="I2302" s="617"/>
      <c r="J2302" s="617"/>
      <c r="K2302" s="662" t="s">
        <v>74</v>
      </c>
      <c r="L2302" s="662"/>
      <c r="M2302" s="662"/>
      <c r="N2302" s="662"/>
      <c r="O2302" s="662"/>
      <c r="P2302" s="662"/>
      <c r="Q2302" s="662"/>
      <c r="R2302" s="662"/>
      <c r="S2302" s="662"/>
      <c r="T2302" s="662"/>
      <c r="U2302" s="662"/>
      <c r="V2302" s="662"/>
      <c r="W2302" s="662"/>
      <c r="X2302" s="662"/>
      <c r="Y2302" s="551" t="s">
        <v>11</v>
      </c>
      <c r="Z2302" s="551"/>
      <c r="AA2302" s="551"/>
      <c r="AB2302" s="551"/>
      <c r="AC2302" s="619"/>
      <c r="AD2302" s="619"/>
      <c r="AE2302" s="619"/>
      <c r="AF2302" s="619"/>
    </row>
    <row r="2303" spans="4:34" x14ac:dyDescent="0.25">
      <c r="D2303" s="617" t="s">
        <v>12</v>
      </c>
      <c r="E2303" s="617"/>
      <c r="F2303" s="617"/>
      <c r="G2303" s="617"/>
      <c r="H2303" s="617"/>
      <c r="I2303" s="551"/>
      <c r="J2303" s="551"/>
      <c r="K2303" s="551"/>
      <c r="L2303" s="551"/>
      <c r="M2303" s="551"/>
      <c r="N2303" s="551"/>
      <c r="O2303" s="551"/>
      <c r="P2303" s="551"/>
      <c r="Q2303" s="551"/>
      <c r="R2303" s="551"/>
      <c r="S2303" s="551"/>
      <c r="T2303" s="551"/>
      <c r="U2303" s="551"/>
      <c r="V2303" s="551"/>
      <c r="W2303" s="551"/>
      <c r="X2303" s="175"/>
      <c r="Y2303" s="551" t="s">
        <v>11</v>
      </c>
      <c r="Z2303" s="551"/>
      <c r="AA2303" s="551"/>
      <c r="AB2303" s="551"/>
      <c r="AC2303" s="619"/>
      <c r="AD2303" s="619"/>
      <c r="AE2303" s="619"/>
      <c r="AF2303" s="619"/>
    </row>
    <row r="2304" spans="4:34" ht="18" x14ac:dyDescent="0.25">
      <c r="D2304" s="583" t="s">
        <v>13</v>
      </c>
      <c r="E2304" s="583"/>
      <c r="F2304" s="583"/>
      <c r="G2304" s="583"/>
      <c r="H2304" s="583"/>
      <c r="I2304" s="792" t="s">
        <v>286</v>
      </c>
      <c r="J2304" s="792"/>
      <c r="K2304" s="792"/>
      <c r="L2304" s="792"/>
      <c r="M2304" s="792"/>
      <c r="N2304" s="792"/>
      <c r="O2304" s="792"/>
      <c r="P2304" s="792"/>
      <c r="Q2304" s="792"/>
      <c r="R2304" s="792"/>
      <c r="S2304" s="792"/>
      <c r="T2304" s="792"/>
      <c r="U2304" s="792"/>
      <c r="V2304" s="792"/>
      <c r="W2304" s="792"/>
      <c r="X2304" s="792"/>
      <c r="Y2304" s="792"/>
      <c r="Z2304" s="792"/>
      <c r="AA2304" s="792"/>
      <c r="AB2304" s="792"/>
      <c r="AC2304" s="792"/>
      <c r="AD2304" s="792"/>
      <c r="AE2304" s="792"/>
      <c r="AF2304" s="792"/>
      <c r="AG2304" s="792"/>
      <c r="AH2304" s="792"/>
    </row>
    <row r="2305" spans="4:32" x14ac:dyDescent="0.25">
      <c r="D2305" s="551" t="s">
        <v>14</v>
      </c>
      <c r="E2305" s="551"/>
      <c r="F2305" s="551"/>
      <c r="G2305" s="551"/>
      <c r="H2305" s="551"/>
      <c r="I2305" s="793" t="s">
        <v>287</v>
      </c>
      <c r="J2305" s="793"/>
      <c r="K2305" s="793"/>
      <c r="L2305" s="793"/>
      <c r="M2305" s="793"/>
      <c r="N2305" s="793"/>
      <c r="O2305" s="793"/>
      <c r="P2305" s="793"/>
      <c r="Q2305" s="793"/>
      <c r="R2305" s="793"/>
      <c r="S2305" s="793"/>
      <c r="T2305" s="793"/>
      <c r="U2305" s="793"/>
      <c r="V2305" s="793"/>
      <c r="W2305" s="793"/>
      <c r="X2305" s="793"/>
      <c r="Y2305" s="793"/>
      <c r="Z2305" s="793"/>
      <c r="AA2305" s="793"/>
      <c r="AB2305" s="793"/>
      <c r="AC2305" s="793"/>
      <c r="AD2305" s="793"/>
      <c r="AE2305" s="793"/>
      <c r="AF2305" s="793"/>
    </row>
    <row r="2306" spans="4:32" ht="35.25" customHeight="1" x14ac:dyDescent="0.25">
      <c r="D2306" s="181"/>
      <c r="E2306" s="175"/>
      <c r="F2306" s="175"/>
      <c r="G2306" s="175"/>
      <c r="H2306" s="175"/>
      <c r="I2306" s="793"/>
      <c r="J2306" s="793"/>
      <c r="K2306" s="793"/>
      <c r="L2306" s="793"/>
      <c r="M2306" s="793"/>
      <c r="N2306" s="793"/>
      <c r="O2306" s="793"/>
      <c r="P2306" s="793"/>
      <c r="Q2306" s="793"/>
      <c r="R2306" s="793"/>
      <c r="S2306" s="793"/>
      <c r="T2306" s="793"/>
      <c r="U2306" s="793"/>
      <c r="V2306" s="793"/>
      <c r="W2306" s="793"/>
      <c r="X2306" s="793"/>
      <c r="Y2306" s="793"/>
      <c r="Z2306" s="793"/>
      <c r="AA2306" s="793"/>
      <c r="AB2306" s="793"/>
      <c r="AC2306" s="793"/>
      <c r="AD2306" s="793"/>
      <c r="AE2306" s="793"/>
      <c r="AF2306" s="793"/>
    </row>
    <row r="2307" spans="4:32" ht="15.75" x14ac:dyDescent="0.25">
      <c r="D2307" s="180"/>
      <c r="E2307" s="180"/>
      <c r="F2307" s="180"/>
      <c r="G2307" s="180"/>
      <c r="H2307" s="180"/>
      <c r="I2307" s="180"/>
      <c r="J2307" s="180"/>
      <c r="K2307" s="180"/>
      <c r="L2307" s="574"/>
      <c r="M2307" s="574"/>
      <c r="N2307" s="574"/>
      <c r="O2307" s="574"/>
      <c r="P2307" s="574"/>
      <c r="Q2307" s="574"/>
      <c r="R2307" s="574"/>
      <c r="S2307" s="574"/>
      <c r="T2307" s="574"/>
      <c r="U2307" s="574"/>
      <c r="V2307" s="574"/>
      <c r="W2307" s="574"/>
      <c r="X2307" s="574"/>
      <c r="Y2307" s="574"/>
      <c r="Z2307" s="183"/>
      <c r="AA2307" s="575"/>
      <c r="AB2307" s="575"/>
      <c r="AC2307" s="575"/>
      <c r="AD2307" s="575"/>
      <c r="AE2307" s="575"/>
      <c r="AF2307" s="575"/>
    </row>
    <row r="2308" spans="4:32" ht="15.75" x14ac:dyDescent="0.25">
      <c r="D2308" s="586" t="s">
        <v>15</v>
      </c>
      <c r="E2308" s="586"/>
      <c r="F2308" s="586"/>
      <c r="G2308" s="586"/>
      <c r="H2308" s="586"/>
      <c r="I2308" s="586"/>
      <c r="J2308" s="586"/>
      <c r="K2308" s="586"/>
      <c r="L2308" s="586"/>
      <c r="M2308" s="586"/>
      <c r="N2308" s="586"/>
      <c r="O2308" s="586"/>
      <c r="P2308" s="586"/>
      <c r="Q2308" s="586"/>
      <c r="R2308" s="586"/>
      <c r="S2308" s="586"/>
      <c r="T2308" s="586"/>
      <c r="U2308" s="586"/>
      <c r="V2308" s="586"/>
      <c r="W2308" s="586"/>
      <c r="X2308" s="586"/>
      <c r="Y2308" s="586"/>
      <c r="Z2308" s="586"/>
      <c r="AA2308" s="586"/>
      <c r="AB2308" s="586"/>
      <c r="AC2308" s="586"/>
      <c r="AD2308" s="586"/>
      <c r="AE2308" s="586"/>
      <c r="AF2308" s="586"/>
    </row>
    <row r="2309" spans="4:32" x14ac:dyDescent="0.25">
      <c r="D2309" s="9"/>
      <c r="E2309" s="587" t="s">
        <v>77</v>
      </c>
      <c r="F2309" s="587"/>
      <c r="G2309" s="587"/>
      <c r="H2309" s="722" t="s">
        <v>78</v>
      </c>
      <c r="I2309" s="722"/>
      <c r="J2309" s="722"/>
      <c r="K2309" s="587" t="s">
        <v>79</v>
      </c>
      <c r="L2309" s="587"/>
      <c r="M2309" s="587"/>
      <c r="N2309" s="587" t="s">
        <v>80</v>
      </c>
      <c r="O2309" s="587"/>
      <c r="P2309" s="587"/>
      <c r="Q2309" s="589" t="s">
        <v>81</v>
      </c>
      <c r="R2309" s="589"/>
      <c r="S2309" s="589"/>
      <c r="T2309" s="589"/>
      <c r="U2309" s="184"/>
      <c r="V2309" s="590" t="s">
        <v>16</v>
      </c>
      <c r="W2309" s="590"/>
      <c r="X2309" s="590"/>
      <c r="Y2309" s="175"/>
      <c r="Z2309" s="175"/>
      <c r="AA2309" s="591" t="s">
        <v>17</v>
      </c>
      <c r="AB2309" s="591"/>
      <c r="AC2309" s="591"/>
      <c r="AD2309" s="591"/>
      <c r="AE2309" s="591"/>
      <c r="AF2309" s="591"/>
    </row>
    <row r="2310" spans="4:32" x14ac:dyDescent="0.25">
      <c r="D2310" s="195"/>
      <c r="E2310" s="592">
        <v>7121166.1399999997</v>
      </c>
      <c r="F2310" s="593"/>
      <c r="G2310" s="594"/>
      <c r="H2310" s="592">
        <v>890145.74</v>
      </c>
      <c r="I2310" s="593"/>
      <c r="J2310" s="594"/>
      <c r="K2310" s="592">
        <v>1979439.17</v>
      </c>
      <c r="L2310" s="593"/>
      <c r="M2310" s="594"/>
      <c r="N2310" s="592">
        <v>3025968</v>
      </c>
      <c r="O2310" s="593"/>
      <c r="P2310" s="594"/>
      <c r="Q2310" s="592"/>
      <c r="R2310" s="593"/>
      <c r="S2310" s="593"/>
      <c r="T2310" s="594"/>
      <c r="U2310" s="100"/>
      <c r="V2310" s="595"/>
      <c r="W2310" s="596"/>
      <c r="X2310" s="597"/>
      <c r="Y2310" s="190"/>
      <c r="Z2310" s="15"/>
      <c r="AA2310" s="592">
        <f>E2310+H2310+K2310+N2310</f>
        <v>13016719.050000001</v>
      </c>
      <c r="AB2310" s="593"/>
      <c r="AC2310" s="593"/>
      <c r="AD2310" s="593"/>
      <c r="AE2310" s="593"/>
      <c r="AF2310" s="594"/>
    </row>
    <row r="2311" spans="4:32" ht="15.75" x14ac:dyDescent="0.25">
      <c r="D2311" s="182"/>
      <c r="E2311" s="182"/>
      <c r="F2311" s="182"/>
      <c r="G2311" s="182"/>
      <c r="H2311" s="182"/>
      <c r="I2311" s="182"/>
      <c r="J2311" s="182"/>
      <c r="K2311" s="182"/>
      <c r="L2311" s="182"/>
      <c r="M2311" s="182"/>
      <c r="N2311" s="182"/>
      <c r="O2311" s="182"/>
      <c r="P2311" s="182"/>
      <c r="Q2311" s="182"/>
      <c r="R2311" s="182"/>
      <c r="S2311" s="182"/>
      <c r="T2311" s="182"/>
      <c r="U2311" s="598" t="s">
        <v>18</v>
      </c>
      <c r="V2311" s="598"/>
      <c r="W2311" s="598"/>
      <c r="X2311" s="598"/>
      <c r="Y2311" s="598"/>
      <c r="Z2311" s="599"/>
      <c r="AA2311" s="600">
        <f>X2327-AA2310</f>
        <v>221487486.55000001</v>
      </c>
      <c r="AB2311" s="601"/>
      <c r="AC2311" s="601"/>
      <c r="AD2311" s="601"/>
      <c r="AE2311" s="601"/>
      <c r="AF2311" s="602"/>
    </row>
    <row r="2312" spans="4:32" x14ac:dyDescent="0.25">
      <c r="D2312" s="9"/>
      <c r="E2312" s="9"/>
      <c r="F2312" s="9"/>
      <c r="G2312" s="9"/>
      <c r="H2312" s="603" t="s">
        <v>19</v>
      </c>
      <c r="I2312" s="603"/>
      <c r="J2312" s="603"/>
      <c r="K2312" s="603"/>
      <c r="L2312" s="603"/>
      <c r="M2312" s="603"/>
      <c r="N2312" s="603"/>
      <c r="O2312" s="603"/>
      <c r="P2312" s="603"/>
      <c r="Q2312" s="603"/>
      <c r="R2312" s="603"/>
      <c r="S2312" s="603"/>
      <c r="T2312" s="603"/>
      <c r="U2312" s="603"/>
      <c r="V2312" s="603"/>
      <c r="W2312" s="603"/>
      <c r="X2312" s="604"/>
      <c r="Y2312" s="604"/>
      <c r="Z2312" s="604"/>
      <c r="AA2312" s="604"/>
      <c r="AB2312" s="604"/>
      <c r="AC2312" s="604"/>
      <c r="AD2312" s="604"/>
      <c r="AE2312" s="9"/>
      <c r="AF2312" s="9"/>
    </row>
    <row r="2313" spans="4:32" x14ac:dyDescent="0.25">
      <c r="D2313" s="9"/>
      <c r="E2313" s="9"/>
      <c r="F2313" s="9"/>
      <c r="G2313" s="9"/>
      <c r="H2313" s="605" t="s">
        <v>20</v>
      </c>
      <c r="I2313" s="606"/>
      <c r="J2313" s="605" t="s">
        <v>21</v>
      </c>
      <c r="K2313" s="606"/>
      <c r="L2313" s="605" t="s">
        <v>22</v>
      </c>
      <c r="M2313" s="606"/>
      <c r="N2313" s="605" t="s">
        <v>23</v>
      </c>
      <c r="O2313" s="606"/>
      <c r="P2313" s="605" t="s">
        <v>24</v>
      </c>
      <c r="Q2313" s="606"/>
      <c r="R2313" s="605" t="s">
        <v>25</v>
      </c>
      <c r="S2313" s="606"/>
      <c r="T2313" s="607" t="s">
        <v>26</v>
      </c>
      <c r="U2313" s="608"/>
      <c r="V2313" s="607"/>
      <c r="W2313" s="608"/>
      <c r="X2313" s="609" t="s">
        <v>27</v>
      </c>
      <c r="Y2313" s="610"/>
      <c r="Z2313" s="610"/>
      <c r="AA2313" s="610"/>
      <c r="AB2313" s="610"/>
      <c r="AC2313" s="610"/>
      <c r="AD2313" s="611"/>
      <c r="AE2313" s="16"/>
      <c r="AF2313" s="16"/>
    </row>
    <row r="2314" spans="4:32" ht="15.75" x14ac:dyDescent="0.25">
      <c r="D2314" s="9"/>
      <c r="E2314" s="9"/>
      <c r="F2314" s="9"/>
      <c r="G2314" s="9"/>
      <c r="H2314" s="529"/>
      <c r="I2314" s="530"/>
      <c r="J2314" s="529"/>
      <c r="K2314" s="530"/>
      <c r="L2314" s="529"/>
      <c r="M2314" s="530"/>
      <c r="N2314" s="529" t="s">
        <v>61</v>
      </c>
      <c r="O2314" s="530"/>
      <c r="P2314" s="529" t="s">
        <v>35</v>
      </c>
      <c r="Q2314" s="530"/>
      <c r="R2314" s="529" t="s">
        <v>58</v>
      </c>
      <c r="S2314" s="530"/>
      <c r="T2314" s="529" t="s">
        <v>28</v>
      </c>
      <c r="U2314" s="530"/>
      <c r="V2314" s="529"/>
      <c r="W2314" s="530"/>
      <c r="X2314" s="580">
        <f>24605760+61514400</f>
        <v>86120160</v>
      </c>
      <c r="Y2314" s="581"/>
      <c r="Z2314" s="581"/>
      <c r="AA2314" s="581"/>
      <c r="AB2314" s="581"/>
      <c r="AC2314" s="581"/>
      <c r="AD2314" s="582"/>
      <c r="AE2314" s="16"/>
      <c r="AF2314" s="16"/>
    </row>
    <row r="2315" spans="4:32" ht="15.75" x14ac:dyDescent="0.25">
      <c r="D2315" s="9"/>
      <c r="E2315" s="9"/>
      <c r="F2315" s="9"/>
      <c r="G2315" s="9"/>
      <c r="H2315" s="562"/>
      <c r="I2315" s="563"/>
      <c r="J2315" s="562"/>
      <c r="K2315" s="563"/>
      <c r="L2315" s="562"/>
      <c r="M2315" s="563"/>
      <c r="N2315" s="529" t="s">
        <v>61</v>
      </c>
      <c r="O2315" s="530"/>
      <c r="P2315" s="529" t="s">
        <v>45</v>
      </c>
      <c r="Q2315" s="530"/>
      <c r="R2315" s="529" t="s">
        <v>100</v>
      </c>
      <c r="S2315" s="530"/>
      <c r="T2315" s="529" t="s">
        <v>28</v>
      </c>
      <c r="U2315" s="530"/>
      <c r="V2315" s="529"/>
      <c r="W2315" s="530"/>
      <c r="X2315" s="580">
        <v>37440000</v>
      </c>
      <c r="Y2315" s="581"/>
      <c r="Z2315" s="581"/>
      <c r="AA2315" s="581"/>
      <c r="AB2315" s="581"/>
      <c r="AC2315" s="581"/>
      <c r="AD2315" s="582"/>
      <c r="AE2315" s="16"/>
      <c r="AF2315" s="16"/>
    </row>
    <row r="2316" spans="4:32" ht="15.75" x14ac:dyDescent="0.25">
      <c r="D2316" s="9"/>
      <c r="E2316" s="9"/>
      <c r="F2316" s="9"/>
      <c r="G2316" s="9"/>
      <c r="H2316" s="562"/>
      <c r="I2316" s="563"/>
      <c r="J2316" s="562"/>
      <c r="K2316" s="563"/>
      <c r="L2316" s="562"/>
      <c r="M2316" s="563"/>
      <c r="N2316" s="529" t="s">
        <v>61</v>
      </c>
      <c r="O2316" s="530"/>
      <c r="P2316" s="529" t="s">
        <v>45</v>
      </c>
      <c r="Q2316" s="530"/>
      <c r="R2316" s="529" t="s">
        <v>62</v>
      </c>
      <c r="S2316" s="530"/>
      <c r="T2316" s="529" t="s">
        <v>28</v>
      </c>
      <c r="U2316" s="530"/>
      <c r="V2316" s="529"/>
      <c r="W2316" s="530"/>
      <c r="X2316" s="580">
        <v>13800000</v>
      </c>
      <c r="Y2316" s="581"/>
      <c r="Z2316" s="581"/>
      <c r="AA2316" s="581"/>
      <c r="AB2316" s="581"/>
      <c r="AC2316" s="581"/>
      <c r="AD2316" s="582"/>
      <c r="AE2316" s="16"/>
      <c r="AF2316" s="16"/>
    </row>
    <row r="2317" spans="4:32" ht="15.75" x14ac:dyDescent="0.25">
      <c r="D2317" s="9"/>
      <c r="E2317" s="9"/>
      <c r="F2317" s="9"/>
      <c r="G2317" s="9"/>
      <c r="H2317" s="562"/>
      <c r="I2317" s="563"/>
      <c r="J2317" s="562"/>
      <c r="K2317" s="563"/>
      <c r="L2317" s="562"/>
      <c r="M2317" s="563"/>
      <c r="N2317" s="529" t="s">
        <v>61</v>
      </c>
      <c r="O2317" s="530"/>
      <c r="P2317" s="529" t="s">
        <v>45</v>
      </c>
      <c r="Q2317" s="530"/>
      <c r="R2317" s="529" t="s">
        <v>68</v>
      </c>
      <c r="S2317" s="530"/>
      <c r="T2317" s="529" t="s">
        <v>28</v>
      </c>
      <c r="U2317" s="530"/>
      <c r="V2317" s="529"/>
      <c r="W2317" s="530"/>
      <c r="X2317" s="580">
        <v>18029040</v>
      </c>
      <c r="Y2317" s="581"/>
      <c r="Z2317" s="581"/>
      <c r="AA2317" s="581"/>
      <c r="AB2317" s="581"/>
      <c r="AC2317" s="581"/>
      <c r="AD2317" s="582"/>
      <c r="AE2317" s="16"/>
      <c r="AF2317" s="16"/>
    </row>
    <row r="2318" spans="4:32" ht="15.75" x14ac:dyDescent="0.25">
      <c r="D2318" s="9"/>
      <c r="E2318" s="9"/>
      <c r="F2318" s="9"/>
      <c r="G2318" s="9"/>
      <c r="H2318" s="562"/>
      <c r="I2318" s="563"/>
      <c r="J2318" s="562"/>
      <c r="K2318" s="563"/>
      <c r="L2318" s="562"/>
      <c r="M2318" s="563"/>
      <c r="N2318" s="529" t="s">
        <v>61</v>
      </c>
      <c r="O2318" s="530"/>
      <c r="P2318" s="529" t="s">
        <v>57</v>
      </c>
      <c r="Q2318" s="530"/>
      <c r="R2318" s="529" t="s">
        <v>71</v>
      </c>
      <c r="S2318" s="530"/>
      <c r="T2318" s="529" t="s">
        <v>28</v>
      </c>
      <c r="U2318" s="530"/>
      <c r="V2318" s="529"/>
      <c r="W2318" s="530"/>
      <c r="X2318" s="580">
        <v>7386076.7999999998</v>
      </c>
      <c r="Y2318" s="581"/>
      <c r="Z2318" s="581"/>
      <c r="AA2318" s="581"/>
      <c r="AB2318" s="581"/>
      <c r="AC2318" s="581"/>
      <c r="AD2318" s="582"/>
      <c r="AE2318" s="16"/>
      <c r="AF2318" s="16"/>
    </row>
    <row r="2319" spans="4:32" ht="15.75" x14ac:dyDescent="0.25">
      <c r="D2319" s="9"/>
      <c r="E2319" s="9"/>
      <c r="F2319" s="9"/>
      <c r="G2319" s="9"/>
      <c r="H2319" s="562"/>
      <c r="I2319" s="563"/>
      <c r="J2319" s="562"/>
      <c r="K2319" s="563"/>
      <c r="L2319" s="562"/>
      <c r="M2319" s="563"/>
      <c r="N2319" s="529" t="s">
        <v>61</v>
      </c>
      <c r="O2319" s="530"/>
      <c r="P2319" s="529" t="s">
        <v>57</v>
      </c>
      <c r="Q2319" s="530"/>
      <c r="R2319" s="529" t="s">
        <v>83</v>
      </c>
      <c r="S2319" s="530"/>
      <c r="T2319" s="529" t="s">
        <v>28</v>
      </c>
      <c r="U2319" s="530"/>
      <c r="V2319" s="529"/>
      <c r="W2319" s="530"/>
      <c r="X2319" s="580">
        <v>11063128.800000001</v>
      </c>
      <c r="Y2319" s="581"/>
      <c r="Z2319" s="581"/>
      <c r="AA2319" s="581"/>
      <c r="AB2319" s="581"/>
      <c r="AC2319" s="581"/>
      <c r="AD2319" s="582"/>
      <c r="AE2319" s="16"/>
      <c r="AF2319" s="16"/>
    </row>
    <row r="2320" spans="4:32" ht="15.75" x14ac:dyDescent="0.25">
      <c r="D2320" s="9"/>
      <c r="E2320" s="9"/>
      <c r="F2320" s="9"/>
      <c r="G2320" s="9"/>
      <c r="H2320" s="562"/>
      <c r="I2320" s="563"/>
      <c r="J2320" s="562"/>
      <c r="K2320" s="563"/>
      <c r="L2320" s="562"/>
      <c r="M2320" s="563"/>
      <c r="N2320" s="529" t="s">
        <v>61</v>
      </c>
      <c r="O2320" s="530"/>
      <c r="P2320" s="529" t="s">
        <v>57</v>
      </c>
      <c r="Q2320" s="530"/>
      <c r="R2320" s="529" t="s">
        <v>101</v>
      </c>
      <c r="S2320" s="530"/>
      <c r="T2320" s="529" t="s">
        <v>28</v>
      </c>
      <c r="U2320" s="530"/>
      <c r="V2320" s="529"/>
      <c r="W2320" s="530"/>
      <c r="X2320" s="580">
        <f>23400000+300000</f>
        <v>23700000</v>
      </c>
      <c r="Y2320" s="581"/>
      <c r="Z2320" s="581"/>
      <c r="AA2320" s="581"/>
      <c r="AB2320" s="581"/>
      <c r="AC2320" s="581"/>
      <c r="AD2320" s="582"/>
      <c r="AE2320" s="16"/>
      <c r="AF2320" s="16"/>
    </row>
    <row r="2321" spans="4:33" ht="15.75" x14ac:dyDescent="0.25">
      <c r="D2321" s="9"/>
      <c r="E2321" s="9"/>
      <c r="F2321" s="9"/>
      <c r="G2321" s="9"/>
      <c r="H2321" s="562"/>
      <c r="I2321" s="563"/>
      <c r="J2321" s="562"/>
      <c r="K2321" s="563"/>
      <c r="L2321" s="562"/>
      <c r="M2321" s="563"/>
      <c r="N2321" s="529" t="s">
        <v>61</v>
      </c>
      <c r="O2321" s="530"/>
      <c r="P2321" s="529" t="s">
        <v>59</v>
      </c>
      <c r="Q2321" s="530"/>
      <c r="R2321" s="529" t="s">
        <v>60</v>
      </c>
      <c r="S2321" s="530"/>
      <c r="T2321" s="529" t="s">
        <v>28</v>
      </c>
      <c r="U2321" s="530"/>
      <c r="V2321" s="529"/>
      <c r="W2321" s="530"/>
      <c r="X2321" s="580">
        <v>19165800</v>
      </c>
      <c r="Y2321" s="581"/>
      <c r="Z2321" s="581"/>
      <c r="AA2321" s="581"/>
      <c r="AB2321" s="581"/>
      <c r="AC2321" s="581"/>
      <c r="AD2321" s="582"/>
      <c r="AE2321" s="16"/>
      <c r="AF2321" s="16"/>
    </row>
    <row r="2322" spans="4:33" ht="15.75" x14ac:dyDescent="0.25">
      <c r="D2322" s="9"/>
      <c r="E2322" s="9"/>
      <c r="F2322" s="9"/>
      <c r="G2322" s="9"/>
      <c r="H2322" s="165"/>
      <c r="I2322" s="166"/>
      <c r="J2322" s="165"/>
      <c r="K2322" s="166"/>
      <c r="L2322" s="165"/>
      <c r="M2322" s="166"/>
      <c r="N2322" s="529" t="s">
        <v>42</v>
      </c>
      <c r="O2322" s="530"/>
      <c r="P2322" s="529" t="s">
        <v>49</v>
      </c>
      <c r="Q2322" s="530"/>
      <c r="R2322" s="529" t="s">
        <v>37</v>
      </c>
      <c r="S2322" s="530"/>
      <c r="T2322" s="529" t="s">
        <v>28</v>
      </c>
      <c r="U2322" s="530"/>
      <c r="V2322" s="529"/>
      <c r="W2322" s="530"/>
      <c r="X2322" s="580">
        <v>7800000</v>
      </c>
      <c r="Y2322" s="581"/>
      <c r="Z2322" s="581"/>
      <c r="AA2322" s="581"/>
      <c r="AB2322" s="581"/>
      <c r="AC2322" s="581"/>
      <c r="AD2322" s="582"/>
      <c r="AE2322" s="16"/>
      <c r="AF2322" s="16"/>
    </row>
    <row r="2323" spans="4:33" ht="15.75" x14ac:dyDescent="0.25">
      <c r="D2323" s="9"/>
      <c r="E2323" s="9"/>
      <c r="F2323" s="9"/>
      <c r="G2323" s="9"/>
      <c r="H2323" s="562"/>
      <c r="I2323" s="563"/>
      <c r="J2323" s="562"/>
      <c r="K2323" s="563"/>
      <c r="L2323" s="562"/>
      <c r="M2323" s="563"/>
      <c r="N2323" s="529" t="s">
        <v>41</v>
      </c>
      <c r="O2323" s="530"/>
      <c r="P2323" s="529" t="s">
        <v>49</v>
      </c>
      <c r="Q2323" s="530"/>
      <c r="R2323" s="529" t="s">
        <v>70</v>
      </c>
      <c r="S2323" s="530"/>
      <c r="T2323" s="529" t="s">
        <v>28</v>
      </c>
      <c r="U2323" s="530"/>
      <c r="V2323" s="529"/>
      <c r="W2323" s="530"/>
      <c r="X2323" s="580">
        <v>10000000</v>
      </c>
      <c r="Y2323" s="581"/>
      <c r="Z2323" s="581"/>
      <c r="AA2323" s="581"/>
      <c r="AB2323" s="581"/>
      <c r="AC2323" s="581"/>
      <c r="AD2323" s="582"/>
      <c r="AE2323" s="16"/>
      <c r="AF2323" s="16"/>
    </row>
    <row r="2324" spans="4:33" ht="15.75" x14ac:dyDescent="0.25">
      <c r="D2324" s="9"/>
      <c r="E2324" s="9"/>
      <c r="F2324" s="9"/>
      <c r="G2324" s="9"/>
      <c r="H2324" s="529"/>
      <c r="I2324" s="530"/>
      <c r="J2324" s="529"/>
      <c r="K2324" s="530"/>
      <c r="L2324" s="529"/>
      <c r="M2324" s="530"/>
      <c r="N2324" s="529"/>
      <c r="O2324" s="530"/>
      <c r="P2324" s="529"/>
      <c r="Q2324" s="530"/>
      <c r="R2324" s="529"/>
      <c r="S2324" s="530"/>
      <c r="T2324" s="529"/>
      <c r="U2324" s="530"/>
      <c r="V2324" s="529"/>
      <c r="W2324" s="530"/>
      <c r="X2324" s="580"/>
      <c r="Y2324" s="581"/>
      <c r="Z2324" s="581"/>
      <c r="AA2324" s="581"/>
      <c r="AB2324" s="581"/>
      <c r="AC2324" s="581"/>
      <c r="AD2324" s="582"/>
      <c r="AE2324" s="16"/>
      <c r="AF2324" s="16"/>
    </row>
    <row r="2325" spans="4:33" ht="15.75" x14ac:dyDescent="0.25">
      <c r="D2325" s="9"/>
      <c r="E2325" s="9"/>
      <c r="F2325" s="9"/>
      <c r="G2325" s="9"/>
      <c r="H2325" s="529"/>
      <c r="I2325" s="530"/>
      <c r="J2325" s="529"/>
      <c r="K2325" s="530"/>
      <c r="L2325" s="529"/>
      <c r="M2325" s="530"/>
      <c r="N2325" s="529"/>
      <c r="O2325" s="530"/>
      <c r="P2325" s="529"/>
      <c r="Q2325" s="530"/>
      <c r="R2325" s="529"/>
      <c r="S2325" s="530"/>
      <c r="T2325" s="529"/>
      <c r="U2325" s="530"/>
      <c r="V2325" s="529"/>
      <c r="W2325" s="530"/>
      <c r="X2325" s="580"/>
      <c r="Y2325" s="581"/>
      <c r="Z2325" s="581"/>
      <c r="AA2325" s="581"/>
      <c r="AB2325" s="581"/>
      <c r="AC2325" s="581"/>
      <c r="AD2325" s="582"/>
      <c r="AE2325" s="16"/>
      <c r="AF2325" s="16"/>
    </row>
    <row r="2326" spans="4:33" ht="15.75" x14ac:dyDescent="0.25">
      <c r="D2326" s="9"/>
      <c r="E2326" s="9"/>
      <c r="F2326" s="9"/>
      <c r="G2326" s="9"/>
      <c r="H2326" s="529"/>
      <c r="I2326" s="530"/>
      <c r="J2326" s="529"/>
      <c r="K2326" s="530"/>
      <c r="L2326" s="529"/>
      <c r="M2326" s="530"/>
      <c r="N2326" s="529"/>
      <c r="O2326" s="530"/>
      <c r="P2326" s="529"/>
      <c r="Q2326" s="530"/>
      <c r="R2326" s="529"/>
      <c r="S2326" s="530"/>
      <c r="T2326" s="529"/>
      <c r="U2326" s="530"/>
      <c r="V2326" s="529"/>
      <c r="W2326" s="530"/>
      <c r="X2326" s="580"/>
      <c r="Y2326" s="581"/>
      <c r="Z2326" s="581"/>
      <c r="AA2326" s="581"/>
      <c r="AB2326" s="581"/>
      <c r="AC2326" s="581"/>
      <c r="AD2326" s="582"/>
      <c r="AE2326" s="16"/>
      <c r="AF2326" s="16"/>
    </row>
    <row r="2327" spans="4:33" ht="16.5" thickBot="1" x14ac:dyDescent="0.3">
      <c r="D2327" s="9"/>
      <c r="E2327" s="9"/>
      <c r="F2327" s="9"/>
      <c r="G2327" s="9"/>
      <c r="H2327" s="534"/>
      <c r="I2327" s="535"/>
      <c r="J2327" s="534"/>
      <c r="K2327" s="535"/>
      <c r="L2327" s="534"/>
      <c r="M2327" s="535"/>
      <c r="N2327" s="534"/>
      <c r="O2327" s="535"/>
      <c r="P2327" s="534"/>
      <c r="Q2327" s="535"/>
      <c r="R2327" s="534"/>
      <c r="S2327" s="535"/>
      <c r="T2327" s="538" t="s">
        <v>29</v>
      </c>
      <c r="U2327" s="539"/>
      <c r="V2327" s="539"/>
      <c r="W2327" s="540"/>
      <c r="X2327" s="577">
        <f>SUM(X2314:AD2323)</f>
        <v>234504205.60000002</v>
      </c>
      <c r="Y2327" s="578"/>
      <c r="Z2327" s="578"/>
      <c r="AA2327" s="578"/>
      <c r="AB2327" s="578"/>
      <c r="AC2327" s="578"/>
      <c r="AD2327" s="579"/>
      <c r="AE2327" s="9"/>
      <c r="AF2327" s="16"/>
    </row>
    <row r="2328" spans="4:33" ht="16.5" thickBot="1" x14ac:dyDescent="0.3">
      <c r="D2328" s="9"/>
      <c r="E2328" s="9"/>
      <c r="F2328" s="9"/>
      <c r="G2328" s="9"/>
      <c r="H2328" s="192"/>
      <c r="I2328" s="192"/>
      <c r="J2328" s="192"/>
      <c r="K2328" s="192"/>
      <c r="L2328" s="192"/>
      <c r="M2328" s="192"/>
      <c r="N2328" s="192"/>
      <c r="O2328" s="192"/>
      <c r="P2328" s="192"/>
      <c r="Q2328" s="192"/>
      <c r="R2328" s="191"/>
      <c r="S2328" s="191"/>
      <c r="T2328" s="194"/>
      <c r="U2328" s="194"/>
      <c r="V2328" s="194"/>
      <c r="W2328" s="194"/>
      <c r="X2328" s="26"/>
      <c r="Y2328" s="26"/>
      <c r="Z2328" s="26"/>
      <c r="AA2328" s="26"/>
      <c r="AB2328" s="26"/>
      <c r="AC2328" s="26"/>
      <c r="AD2328" s="26"/>
      <c r="AE2328" s="9"/>
      <c r="AF2328" s="16"/>
      <c r="AG2328" s="17"/>
    </row>
    <row r="2329" spans="4:33" ht="15.75" thickBot="1" x14ac:dyDescent="0.3">
      <c r="D2329" s="9"/>
      <c r="E2329" s="9"/>
      <c r="F2329" s="9"/>
      <c r="G2329" s="544" t="s">
        <v>30</v>
      </c>
      <c r="H2329" s="545"/>
      <c r="I2329" s="545"/>
      <c r="J2329" s="545"/>
      <c r="K2329" s="545"/>
      <c r="L2329" s="545"/>
      <c r="M2329" s="545"/>
      <c r="N2329" s="545"/>
      <c r="O2329" s="545"/>
      <c r="P2329" s="545"/>
      <c r="Q2329" s="545"/>
      <c r="R2329" s="546"/>
      <c r="S2329" s="22"/>
      <c r="T2329" s="544" t="s">
        <v>31</v>
      </c>
      <c r="U2329" s="545"/>
      <c r="V2329" s="545"/>
      <c r="W2329" s="545"/>
      <c r="X2329" s="545"/>
      <c r="Y2329" s="545"/>
      <c r="Z2329" s="545"/>
      <c r="AA2329" s="545"/>
      <c r="AB2329" s="545"/>
      <c r="AC2329" s="545"/>
      <c r="AD2329" s="545"/>
      <c r="AE2329" s="546"/>
      <c r="AF2329" s="16"/>
      <c r="AG2329" s="17"/>
    </row>
    <row r="2330" spans="4:33" x14ac:dyDescent="0.25">
      <c r="D2330" s="195"/>
      <c r="E2330" s="195"/>
      <c r="F2330" s="195"/>
      <c r="G2330" s="547"/>
      <c r="H2330" s="548"/>
      <c r="I2330" s="548"/>
      <c r="J2330" s="548"/>
      <c r="K2330" s="548"/>
      <c r="L2330" s="548"/>
      <c r="M2330" s="548"/>
      <c r="N2330" s="548"/>
      <c r="O2330" s="548"/>
      <c r="P2330" s="548"/>
      <c r="Q2330" s="548"/>
      <c r="R2330" s="549"/>
      <c r="S2330" s="175"/>
      <c r="T2330" s="547"/>
      <c r="U2330" s="548"/>
      <c r="V2330" s="548"/>
      <c r="W2330" s="548"/>
      <c r="X2330" s="548"/>
      <c r="Y2330" s="548"/>
      <c r="Z2330" s="548"/>
      <c r="AA2330" s="548"/>
      <c r="AB2330" s="548"/>
      <c r="AC2330" s="548"/>
      <c r="AD2330" s="548"/>
      <c r="AE2330" s="549"/>
      <c r="AF2330" s="15"/>
      <c r="AG2330" s="17"/>
    </row>
    <row r="2331" spans="4:33" x14ac:dyDescent="0.25">
      <c r="D2331" s="195"/>
      <c r="E2331" s="195"/>
      <c r="F2331" s="195"/>
      <c r="G2331" s="550"/>
      <c r="H2331" s="551"/>
      <c r="I2331" s="551"/>
      <c r="J2331" s="551"/>
      <c r="K2331" s="551"/>
      <c r="L2331" s="551"/>
      <c r="M2331" s="551"/>
      <c r="N2331" s="551"/>
      <c r="O2331" s="551"/>
      <c r="P2331" s="551"/>
      <c r="Q2331" s="551"/>
      <c r="R2331" s="552"/>
      <c r="S2331" s="175"/>
      <c r="T2331" s="550"/>
      <c r="U2331" s="551"/>
      <c r="V2331" s="551"/>
      <c r="W2331" s="551"/>
      <c r="X2331" s="551"/>
      <c r="Y2331" s="551"/>
      <c r="Z2331" s="551"/>
      <c r="AA2331" s="551"/>
      <c r="AB2331" s="551"/>
      <c r="AC2331" s="551"/>
      <c r="AD2331" s="551"/>
      <c r="AE2331" s="552"/>
      <c r="AF2331" s="15"/>
      <c r="AG2331" s="17"/>
    </row>
    <row r="2332" spans="4:33" x14ac:dyDescent="0.25">
      <c r="D2332" s="195"/>
      <c r="E2332" s="195"/>
      <c r="F2332" s="195"/>
      <c r="G2332" s="550"/>
      <c r="H2332" s="551"/>
      <c r="I2332" s="551"/>
      <c r="J2332" s="551"/>
      <c r="K2332" s="551"/>
      <c r="L2332" s="551"/>
      <c r="M2332" s="551"/>
      <c r="N2332" s="551"/>
      <c r="O2332" s="551"/>
      <c r="P2332" s="551"/>
      <c r="Q2332" s="551"/>
      <c r="R2332" s="552"/>
      <c r="S2332" s="175"/>
      <c r="T2332" s="550"/>
      <c r="U2332" s="551"/>
      <c r="V2332" s="551"/>
      <c r="W2332" s="551"/>
      <c r="X2332" s="551"/>
      <c r="Y2332" s="551"/>
      <c r="Z2332" s="551"/>
      <c r="AA2332" s="551"/>
      <c r="AB2332" s="551"/>
      <c r="AC2332" s="551"/>
      <c r="AD2332" s="551"/>
      <c r="AE2332" s="552"/>
      <c r="AF2332" s="15"/>
      <c r="AG2332" s="17"/>
    </row>
    <row r="2333" spans="4:33" ht="15.75" thickBot="1" x14ac:dyDescent="0.3">
      <c r="D2333" s="195"/>
      <c r="E2333" s="195"/>
      <c r="F2333" s="195"/>
      <c r="G2333" s="553"/>
      <c r="H2333" s="554"/>
      <c r="I2333" s="554"/>
      <c r="J2333" s="554"/>
      <c r="K2333" s="554"/>
      <c r="L2333" s="554"/>
      <c r="M2333" s="554"/>
      <c r="N2333" s="554"/>
      <c r="O2333" s="554"/>
      <c r="P2333" s="554"/>
      <c r="Q2333" s="554"/>
      <c r="R2333" s="555"/>
      <c r="S2333" s="175"/>
      <c r="T2333" s="553"/>
      <c r="U2333" s="554"/>
      <c r="V2333" s="554"/>
      <c r="W2333" s="554"/>
      <c r="X2333" s="554"/>
      <c r="Y2333" s="554"/>
      <c r="Z2333" s="554"/>
      <c r="AA2333" s="554"/>
      <c r="AB2333" s="554"/>
      <c r="AC2333" s="554"/>
      <c r="AD2333" s="554"/>
      <c r="AE2333" s="555"/>
      <c r="AF2333" s="15"/>
      <c r="AG2333" s="17"/>
    </row>
    <row r="2334" spans="4:33" ht="15.75" thickBot="1" x14ac:dyDescent="0.3">
      <c r="D2334" s="195"/>
      <c r="E2334" s="195"/>
      <c r="F2334" s="195"/>
      <c r="G2334" s="517" t="s">
        <v>32</v>
      </c>
      <c r="H2334" s="518"/>
      <c r="I2334" s="518"/>
      <c r="J2334" s="519">
        <v>44195</v>
      </c>
      <c r="K2334" s="519"/>
      <c r="L2334" s="519"/>
      <c r="M2334" s="519"/>
      <c r="N2334" s="519"/>
      <c r="O2334" s="519"/>
      <c r="P2334" s="519"/>
      <c r="Q2334" s="519"/>
      <c r="R2334" s="520"/>
      <c r="S2334" s="175"/>
      <c r="T2334" s="517" t="s">
        <v>32</v>
      </c>
      <c r="U2334" s="518"/>
      <c r="V2334" s="518"/>
      <c r="W2334" s="521"/>
      <c r="X2334" s="521"/>
      <c r="Y2334" s="521"/>
      <c r="Z2334" s="521"/>
      <c r="AA2334" s="521"/>
      <c r="AB2334" s="521"/>
      <c r="AC2334" s="521"/>
      <c r="AD2334" s="521"/>
      <c r="AE2334" s="522"/>
      <c r="AF2334" s="15"/>
      <c r="AG2334" s="17"/>
    </row>
    <row r="2335" spans="4:33" ht="15.75" thickBot="1" x14ac:dyDescent="0.3">
      <c r="D2335" s="195"/>
      <c r="E2335" s="195"/>
      <c r="F2335" s="195"/>
      <c r="G2335" s="523" t="s">
        <v>33</v>
      </c>
      <c r="H2335" s="524"/>
      <c r="I2335" s="524"/>
      <c r="J2335" s="524"/>
      <c r="K2335" s="524"/>
      <c r="L2335" s="524"/>
      <c r="M2335" s="524"/>
      <c r="N2335" s="524"/>
      <c r="O2335" s="524"/>
      <c r="P2335" s="524"/>
      <c r="Q2335" s="524"/>
      <c r="R2335" s="525"/>
      <c r="T2335" s="523" t="s">
        <v>34</v>
      </c>
      <c r="U2335" s="524"/>
      <c r="V2335" s="524"/>
      <c r="W2335" s="524"/>
      <c r="X2335" s="524"/>
      <c r="Y2335" s="524"/>
      <c r="Z2335" s="524"/>
      <c r="AA2335" s="524"/>
      <c r="AB2335" s="524"/>
      <c r="AC2335" s="524"/>
      <c r="AD2335" s="524"/>
      <c r="AE2335" s="525"/>
      <c r="AF2335" s="15"/>
      <c r="AG2335" s="17"/>
    </row>
    <row r="2336" spans="4:33" x14ac:dyDescent="0.25">
      <c r="D2336" s="195"/>
      <c r="E2336" s="195"/>
      <c r="F2336" s="195"/>
      <c r="G2336" s="526"/>
      <c r="H2336" s="527"/>
      <c r="I2336" s="527"/>
      <c r="J2336" s="527"/>
      <c r="K2336" s="527"/>
      <c r="L2336" s="527"/>
      <c r="M2336" s="527"/>
      <c r="N2336" s="527"/>
      <c r="O2336" s="527"/>
      <c r="P2336" s="527"/>
      <c r="Q2336" s="527"/>
      <c r="R2336" s="528"/>
      <c r="T2336" s="526"/>
      <c r="U2336" s="527"/>
      <c r="V2336" s="527"/>
      <c r="W2336" s="527"/>
      <c r="X2336" s="527"/>
      <c r="Y2336" s="527"/>
      <c r="Z2336" s="527"/>
      <c r="AA2336" s="527"/>
      <c r="AB2336" s="527"/>
      <c r="AC2336" s="527"/>
      <c r="AD2336" s="527"/>
      <c r="AE2336" s="528"/>
      <c r="AF2336" s="15"/>
    </row>
    <row r="2337" spans="4:34" x14ac:dyDescent="0.25">
      <c r="D2337" s="195"/>
      <c r="E2337" s="195"/>
      <c r="F2337" s="195"/>
      <c r="G2337" s="556"/>
      <c r="H2337" s="557"/>
      <c r="I2337" s="557"/>
      <c r="J2337" s="557"/>
      <c r="K2337" s="557"/>
      <c r="L2337" s="557"/>
      <c r="M2337" s="557"/>
      <c r="N2337" s="557"/>
      <c r="O2337" s="557"/>
      <c r="P2337" s="557"/>
      <c r="Q2337" s="557"/>
      <c r="R2337" s="558"/>
      <c r="T2337" s="556"/>
      <c r="U2337" s="557"/>
      <c r="V2337" s="557"/>
      <c r="W2337" s="557"/>
      <c r="X2337" s="557"/>
      <c r="Y2337" s="557"/>
      <c r="Z2337" s="557"/>
      <c r="AA2337" s="557"/>
      <c r="AB2337" s="557"/>
      <c r="AC2337" s="557"/>
      <c r="AD2337" s="557"/>
      <c r="AE2337" s="558"/>
      <c r="AF2337" s="195"/>
    </row>
    <row r="2338" spans="4:34" x14ac:dyDescent="0.25">
      <c r="D2338" s="195"/>
      <c r="E2338" s="195"/>
      <c r="F2338" s="195"/>
      <c r="G2338" s="556"/>
      <c r="H2338" s="557"/>
      <c r="I2338" s="557"/>
      <c r="J2338" s="557"/>
      <c r="K2338" s="557"/>
      <c r="L2338" s="557"/>
      <c r="M2338" s="557"/>
      <c r="N2338" s="557"/>
      <c r="O2338" s="557"/>
      <c r="P2338" s="557"/>
      <c r="Q2338" s="557"/>
      <c r="R2338" s="558"/>
      <c r="T2338" s="556"/>
      <c r="U2338" s="557"/>
      <c r="V2338" s="557"/>
      <c r="W2338" s="557"/>
      <c r="X2338" s="557"/>
      <c r="Y2338" s="557"/>
      <c r="Z2338" s="557"/>
      <c r="AA2338" s="557"/>
      <c r="AB2338" s="557"/>
      <c r="AC2338" s="557"/>
      <c r="AD2338" s="557"/>
      <c r="AE2338" s="558"/>
      <c r="AF2338" s="195"/>
    </row>
    <row r="2339" spans="4:34" ht="15.75" thickBot="1" x14ac:dyDescent="0.3">
      <c r="D2339" s="195"/>
      <c r="E2339" s="195"/>
      <c r="F2339" s="195"/>
      <c r="G2339" s="559"/>
      <c r="H2339" s="560"/>
      <c r="I2339" s="560"/>
      <c r="J2339" s="560"/>
      <c r="K2339" s="560"/>
      <c r="L2339" s="560"/>
      <c r="M2339" s="560"/>
      <c r="N2339" s="560"/>
      <c r="O2339" s="560"/>
      <c r="P2339" s="560"/>
      <c r="Q2339" s="560"/>
      <c r="R2339" s="561"/>
      <c r="T2339" s="559"/>
      <c r="U2339" s="560"/>
      <c r="V2339" s="560"/>
      <c r="W2339" s="560"/>
      <c r="X2339" s="560"/>
      <c r="Y2339" s="560"/>
      <c r="Z2339" s="560"/>
      <c r="AA2339" s="560"/>
      <c r="AB2339" s="560"/>
      <c r="AC2339" s="560"/>
      <c r="AD2339" s="560"/>
      <c r="AE2339" s="561"/>
      <c r="AF2339" s="195"/>
    </row>
    <row r="2340" spans="4:34" ht="15" customHeight="1" thickBot="1" x14ac:dyDescent="0.3">
      <c r="D2340" s="195"/>
      <c r="E2340" s="195"/>
      <c r="F2340" s="175"/>
      <c r="G2340" s="517" t="s">
        <v>32</v>
      </c>
      <c r="H2340" s="518"/>
      <c r="I2340" s="576"/>
      <c r="J2340" s="521"/>
      <c r="K2340" s="521"/>
      <c r="L2340" s="521"/>
      <c r="M2340" s="521"/>
      <c r="N2340" s="521"/>
      <c r="O2340" s="521"/>
      <c r="P2340" s="521"/>
      <c r="Q2340" s="521"/>
      <c r="R2340" s="522"/>
      <c r="S2340" s="35"/>
      <c r="T2340" s="517" t="s">
        <v>32</v>
      </c>
      <c r="U2340" s="518"/>
      <c r="V2340" s="576"/>
      <c r="W2340" s="521"/>
      <c r="X2340" s="521"/>
      <c r="Y2340" s="521"/>
      <c r="Z2340" s="521"/>
      <c r="AA2340" s="521"/>
      <c r="AB2340" s="521"/>
      <c r="AC2340" s="521"/>
      <c r="AD2340" s="521"/>
      <c r="AE2340" s="522"/>
      <c r="AF2340" s="195"/>
    </row>
    <row r="2341" spans="4:34" x14ac:dyDescent="0.25">
      <c r="D2341" s="195"/>
      <c r="E2341" s="195"/>
      <c r="F2341" s="195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17"/>
      <c r="T2341" s="21"/>
      <c r="U2341" s="21"/>
      <c r="V2341" s="21"/>
      <c r="W2341" s="21"/>
      <c r="X2341" s="21"/>
      <c r="Y2341" s="21"/>
      <c r="Z2341" s="21"/>
      <c r="AA2341" s="21"/>
      <c r="AB2341" s="21"/>
      <c r="AC2341" s="21"/>
      <c r="AD2341" s="21"/>
      <c r="AE2341" s="21"/>
      <c r="AF2341" s="195"/>
    </row>
    <row r="2342" spans="4:34" x14ac:dyDescent="0.25">
      <c r="D2342" s="176"/>
      <c r="E2342" s="620" t="s">
        <v>0</v>
      </c>
      <c r="F2342" s="620"/>
      <c r="G2342" s="620"/>
      <c r="H2342" s="620"/>
      <c r="I2342" s="620"/>
      <c r="J2342" s="620"/>
      <c r="K2342" s="620"/>
      <c r="L2342" s="620"/>
      <c r="M2342" s="620"/>
      <c r="N2342" s="620"/>
      <c r="O2342" s="10"/>
      <c r="P2342" s="180"/>
      <c r="Q2342" s="180"/>
      <c r="R2342" s="180"/>
      <c r="S2342" s="180"/>
      <c r="T2342" s="180"/>
      <c r="U2342" s="180"/>
      <c r="V2342" s="180"/>
      <c r="W2342" s="9"/>
      <c r="X2342" s="9"/>
      <c r="Y2342" s="195"/>
      <c r="Z2342" s="9"/>
      <c r="AA2342" s="9"/>
      <c r="AB2342" s="9"/>
      <c r="AC2342" s="9"/>
      <c r="AD2342" s="9"/>
      <c r="AE2342" s="9"/>
      <c r="AF2342" s="9"/>
    </row>
    <row r="2343" spans="4:34" x14ac:dyDescent="0.25">
      <c r="D2343" s="620" t="s">
        <v>1</v>
      </c>
      <c r="E2343" s="620"/>
      <c r="F2343" s="620"/>
      <c r="G2343" s="620"/>
      <c r="H2343" s="620"/>
      <c r="I2343" s="620"/>
      <c r="J2343" s="620"/>
      <c r="K2343" s="620"/>
      <c r="L2343" s="620"/>
      <c r="M2343" s="620"/>
      <c r="N2343" s="620"/>
      <c r="O2343" s="10"/>
      <c r="P2343" s="11"/>
      <c r="Q2343" s="11"/>
      <c r="R2343" s="195"/>
      <c r="S2343" s="175"/>
      <c r="T2343" s="175"/>
      <c r="U2343" s="175"/>
      <c r="V2343" s="583" t="s">
        <v>2</v>
      </c>
      <c r="W2343" s="583"/>
      <c r="X2343" s="583"/>
      <c r="Y2343" s="12" t="s">
        <v>262</v>
      </c>
      <c r="Z2343" s="184" t="s">
        <v>46</v>
      </c>
      <c r="AA2343" s="621" t="s">
        <v>108</v>
      </c>
      <c r="AB2343" s="621"/>
      <c r="AC2343" s="621"/>
      <c r="AD2343" s="184" t="s">
        <v>3</v>
      </c>
      <c r="AE2343" s="622">
        <v>2020</v>
      </c>
      <c r="AF2343" s="622"/>
    </row>
    <row r="2344" spans="4:34" x14ac:dyDescent="0.25">
      <c r="D2344" s="620" t="s">
        <v>4</v>
      </c>
      <c r="E2344" s="620"/>
      <c r="F2344" s="620"/>
      <c r="G2344" s="620"/>
      <c r="H2344" s="620"/>
      <c r="I2344" s="620"/>
      <c r="J2344" s="620"/>
      <c r="K2344" s="620"/>
      <c r="L2344" s="620"/>
      <c r="M2344" s="620"/>
      <c r="N2344" s="620"/>
      <c r="O2344" s="10"/>
      <c r="P2344" s="180"/>
      <c r="Q2344" s="184"/>
      <c r="R2344" s="184"/>
      <c r="S2344" s="184"/>
      <c r="T2344" s="184"/>
      <c r="U2344" s="184"/>
      <c r="V2344" s="184"/>
      <c r="W2344" s="184"/>
      <c r="X2344" s="184"/>
      <c r="Y2344" s="175"/>
      <c r="Z2344" s="184"/>
      <c r="AA2344" s="9"/>
      <c r="AB2344" s="9"/>
      <c r="AC2344" s="9"/>
      <c r="AD2344" s="9"/>
      <c r="AE2344" s="9"/>
      <c r="AF2344" s="9"/>
    </row>
    <row r="2345" spans="4:34" ht="15.75" x14ac:dyDescent="0.25">
      <c r="D2345" s="623" t="s">
        <v>5</v>
      </c>
      <c r="E2345" s="623"/>
      <c r="F2345" s="623"/>
      <c r="G2345" s="623"/>
      <c r="H2345" s="623"/>
      <c r="I2345" s="623"/>
      <c r="J2345" s="623"/>
      <c r="K2345" s="623"/>
      <c r="L2345" s="623"/>
      <c r="M2345" s="623"/>
      <c r="N2345" s="623"/>
      <c r="O2345" s="10"/>
      <c r="P2345" s="180"/>
      <c r="Q2345" s="180"/>
      <c r="R2345" s="180"/>
      <c r="S2345" s="180"/>
      <c r="T2345" s="180"/>
      <c r="U2345" s="180"/>
      <c r="V2345" s="180"/>
      <c r="W2345" s="9"/>
      <c r="X2345" s="9"/>
      <c r="Y2345" s="195"/>
      <c r="Z2345" s="9"/>
      <c r="AA2345" s="9"/>
      <c r="AB2345" s="9"/>
      <c r="AC2345" s="9"/>
      <c r="AD2345" s="9"/>
      <c r="AE2345" s="9"/>
      <c r="AF2345" s="9"/>
    </row>
    <row r="2346" spans="4:34" ht="18" x14ac:dyDescent="0.25">
      <c r="D2346" s="633"/>
      <c r="E2346" s="633"/>
      <c r="F2346" s="633"/>
      <c r="G2346" s="633"/>
      <c r="H2346" s="633"/>
      <c r="I2346" s="633"/>
      <c r="J2346" s="633"/>
      <c r="K2346" s="633"/>
      <c r="L2346" s="633"/>
      <c r="M2346" s="633"/>
      <c r="N2346" s="633"/>
      <c r="O2346" s="624" t="s">
        <v>6</v>
      </c>
      <c r="P2346" s="624"/>
      <c r="Q2346" s="624"/>
      <c r="R2346" s="624"/>
      <c r="S2346" s="624"/>
      <c r="T2346" s="624"/>
      <c r="U2346" s="624"/>
      <c r="V2346" s="624"/>
      <c r="W2346" s="624"/>
      <c r="X2346" s="624"/>
      <c r="Y2346" s="625" t="s">
        <v>288</v>
      </c>
      <c r="Z2346" s="625"/>
      <c r="AA2346" s="625"/>
      <c r="AB2346" s="13"/>
      <c r="AC2346" s="13"/>
      <c r="AD2346" s="13"/>
      <c r="AE2346" s="13"/>
      <c r="AF2346" s="13"/>
    </row>
    <row r="2347" spans="4:34" x14ac:dyDescent="0.25">
      <c r="D2347" s="612"/>
      <c r="E2347" s="612"/>
      <c r="F2347" s="612"/>
      <c r="G2347" s="612"/>
      <c r="H2347" s="612"/>
      <c r="I2347" s="612"/>
      <c r="J2347" s="612"/>
      <c r="K2347" s="612"/>
      <c r="L2347" s="612"/>
      <c r="M2347" s="612"/>
      <c r="N2347" s="612"/>
      <c r="O2347" s="14"/>
      <c r="P2347" s="14"/>
      <c r="Q2347" s="175"/>
      <c r="R2347" s="175"/>
      <c r="S2347" s="182"/>
      <c r="T2347" s="11"/>
      <c r="U2347" s="11"/>
      <c r="V2347" s="9"/>
      <c r="W2347" s="9"/>
      <c r="X2347" s="9"/>
      <c r="Y2347" s="195"/>
      <c r="Z2347" s="9"/>
      <c r="AA2347" s="9"/>
      <c r="AB2347" s="9"/>
      <c r="AC2347" s="9"/>
      <c r="AD2347" s="9"/>
      <c r="AE2347" s="9"/>
      <c r="AF2347" s="9"/>
    </row>
    <row r="2348" spans="4:34" ht="15.75" x14ac:dyDescent="0.25">
      <c r="D2348" s="14"/>
      <c r="E2348" s="14"/>
      <c r="F2348" s="14"/>
      <c r="G2348" s="14"/>
      <c r="H2348" s="14"/>
      <c r="I2348" s="14"/>
      <c r="J2348" s="14"/>
      <c r="K2348" s="14"/>
      <c r="L2348" s="14"/>
      <c r="M2348" s="14"/>
      <c r="N2348" s="14"/>
      <c r="O2348" s="14"/>
      <c r="P2348" s="14"/>
      <c r="Q2348" s="14"/>
      <c r="R2348" s="14"/>
      <c r="S2348" s="14"/>
      <c r="T2348" s="23"/>
      <c r="U2348" s="23"/>
      <c r="V2348" s="613" t="s">
        <v>7</v>
      </c>
      <c r="W2348" s="613"/>
      <c r="X2348" s="613"/>
      <c r="Y2348" s="613"/>
      <c r="Z2348" s="613"/>
      <c r="AA2348" s="614">
        <f>+X2375</f>
        <v>4908000</v>
      </c>
      <c r="AB2348" s="614"/>
      <c r="AC2348" s="614"/>
      <c r="AD2348" s="614"/>
      <c r="AE2348" s="614"/>
      <c r="AF2348" s="614"/>
    </row>
    <row r="2349" spans="4:34" x14ac:dyDescent="0.25">
      <c r="D2349" s="615" t="s">
        <v>8</v>
      </c>
      <c r="E2349" s="615"/>
      <c r="F2349" s="615"/>
      <c r="G2349" s="615"/>
      <c r="H2349" s="615"/>
      <c r="I2349" s="616" t="s">
        <v>9</v>
      </c>
      <c r="J2349" s="616"/>
      <c r="K2349" s="616"/>
      <c r="L2349" s="616"/>
      <c r="M2349" s="616"/>
      <c r="N2349" s="616"/>
      <c r="O2349" s="616"/>
      <c r="P2349" s="616"/>
      <c r="Q2349" s="616"/>
      <c r="R2349" s="184"/>
      <c r="S2349" s="184"/>
      <c r="T2349" s="184"/>
      <c r="U2349" s="184"/>
      <c r="V2349" s="9"/>
      <c r="W2349" s="9"/>
      <c r="X2349" s="9"/>
      <c r="Y2349" s="195"/>
      <c r="Z2349" s="195"/>
      <c r="AA2349" s="195"/>
      <c r="AB2349" s="9"/>
      <c r="AC2349" s="9"/>
      <c r="AD2349" s="9"/>
      <c r="AE2349" s="9"/>
      <c r="AF2349" s="9"/>
    </row>
    <row r="2350" spans="4:34" ht="18" x14ac:dyDescent="0.25">
      <c r="D2350" s="617" t="s">
        <v>10</v>
      </c>
      <c r="E2350" s="617"/>
      <c r="F2350" s="617"/>
      <c r="G2350" s="617"/>
      <c r="H2350" s="617"/>
      <c r="I2350" s="617"/>
      <c r="J2350" s="617"/>
      <c r="K2350" s="662" t="s">
        <v>75</v>
      </c>
      <c r="L2350" s="662"/>
      <c r="M2350" s="662"/>
      <c r="N2350" s="662"/>
      <c r="O2350" s="662"/>
      <c r="P2350" s="662"/>
      <c r="Q2350" s="662"/>
      <c r="R2350" s="662"/>
      <c r="S2350" s="662"/>
      <c r="T2350" s="662"/>
      <c r="U2350" s="662"/>
      <c r="V2350" s="662"/>
      <c r="W2350" s="662"/>
      <c r="X2350" s="662"/>
      <c r="Y2350" s="551" t="s">
        <v>11</v>
      </c>
      <c r="Z2350" s="551"/>
      <c r="AA2350" s="551"/>
      <c r="AB2350" s="551"/>
      <c r="AC2350" s="619"/>
      <c r="AD2350" s="619"/>
      <c r="AE2350" s="619"/>
      <c r="AF2350" s="619"/>
    </row>
    <row r="2351" spans="4:34" x14ac:dyDescent="0.25">
      <c r="D2351" s="617" t="s">
        <v>12</v>
      </c>
      <c r="E2351" s="617"/>
      <c r="F2351" s="617"/>
      <c r="G2351" s="617"/>
      <c r="H2351" s="617"/>
      <c r="I2351" s="551"/>
      <c r="J2351" s="551"/>
      <c r="K2351" s="551"/>
      <c r="L2351" s="551"/>
      <c r="M2351" s="551"/>
      <c r="N2351" s="551"/>
      <c r="O2351" s="551"/>
      <c r="P2351" s="551"/>
      <c r="Q2351" s="551"/>
      <c r="R2351" s="551"/>
      <c r="S2351" s="551"/>
      <c r="T2351" s="551"/>
      <c r="U2351" s="551"/>
      <c r="V2351" s="551"/>
      <c r="W2351" s="551"/>
      <c r="X2351" s="175"/>
      <c r="Y2351" s="551" t="s">
        <v>11</v>
      </c>
      <c r="Z2351" s="551"/>
      <c r="AA2351" s="551"/>
      <c r="AB2351" s="551"/>
      <c r="AC2351" s="619"/>
      <c r="AD2351" s="619"/>
      <c r="AE2351" s="619"/>
      <c r="AF2351" s="619"/>
    </row>
    <row r="2352" spans="4:34" ht="18" x14ac:dyDescent="0.25">
      <c r="D2352" s="583" t="s">
        <v>13</v>
      </c>
      <c r="E2352" s="583"/>
      <c r="F2352" s="583"/>
      <c r="G2352" s="583"/>
      <c r="H2352" s="583"/>
      <c r="I2352" s="792" t="s">
        <v>290</v>
      </c>
      <c r="J2352" s="792"/>
      <c r="K2352" s="792"/>
      <c r="L2352" s="792"/>
      <c r="M2352" s="792"/>
      <c r="N2352" s="792"/>
      <c r="O2352" s="792"/>
      <c r="P2352" s="792"/>
      <c r="Q2352" s="792"/>
      <c r="R2352" s="792"/>
      <c r="S2352" s="792"/>
      <c r="T2352" s="792"/>
      <c r="U2352" s="792"/>
      <c r="V2352" s="792"/>
      <c r="W2352" s="792"/>
      <c r="X2352" s="792"/>
      <c r="Y2352" s="792"/>
      <c r="Z2352" s="792"/>
      <c r="AA2352" s="792"/>
      <c r="AB2352" s="792"/>
      <c r="AC2352" s="792"/>
      <c r="AD2352" s="792"/>
      <c r="AE2352" s="792"/>
      <c r="AF2352" s="792"/>
      <c r="AG2352" s="792"/>
      <c r="AH2352" s="792"/>
    </row>
    <row r="2353" spans="4:32" x14ac:dyDescent="0.25">
      <c r="D2353" s="551" t="s">
        <v>14</v>
      </c>
      <c r="E2353" s="551"/>
      <c r="F2353" s="551"/>
      <c r="G2353" s="551"/>
      <c r="H2353" s="551"/>
      <c r="I2353" s="793" t="s">
        <v>289</v>
      </c>
      <c r="J2353" s="793"/>
      <c r="K2353" s="793"/>
      <c r="L2353" s="793"/>
      <c r="M2353" s="793"/>
      <c r="N2353" s="793"/>
      <c r="O2353" s="793"/>
      <c r="P2353" s="793"/>
      <c r="Q2353" s="793"/>
      <c r="R2353" s="793"/>
      <c r="S2353" s="793"/>
      <c r="T2353" s="793"/>
      <c r="U2353" s="793"/>
      <c r="V2353" s="793"/>
      <c r="W2353" s="793"/>
      <c r="X2353" s="793"/>
      <c r="Y2353" s="793"/>
      <c r="Z2353" s="793"/>
      <c r="AA2353" s="793"/>
      <c r="AB2353" s="793"/>
      <c r="AC2353" s="793"/>
      <c r="AD2353" s="793"/>
      <c r="AE2353" s="793"/>
      <c r="AF2353" s="793"/>
    </row>
    <row r="2354" spans="4:32" ht="30.75" customHeight="1" x14ac:dyDescent="0.25">
      <c r="D2354" s="181"/>
      <c r="E2354" s="175"/>
      <c r="F2354" s="175"/>
      <c r="G2354" s="175"/>
      <c r="H2354" s="175"/>
      <c r="I2354" s="793"/>
      <c r="J2354" s="793"/>
      <c r="K2354" s="793"/>
      <c r="L2354" s="793"/>
      <c r="M2354" s="793"/>
      <c r="N2354" s="793"/>
      <c r="O2354" s="793"/>
      <c r="P2354" s="793"/>
      <c r="Q2354" s="793"/>
      <c r="R2354" s="793"/>
      <c r="S2354" s="793"/>
      <c r="T2354" s="793"/>
      <c r="U2354" s="793"/>
      <c r="V2354" s="793"/>
      <c r="W2354" s="793"/>
      <c r="X2354" s="793"/>
      <c r="Y2354" s="793"/>
      <c r="Z2354" s="793"/>
      <c r="AA2354" s="793"/>
      <c r="AB2354" s="793"/>
      <c r="AC2354" s="793"/>
      <c r="AD2354" s="793"/>
      <c r="AE2354" s="793"/>
      <c r="AF2354" s="793"/>
    </row>
    <row r="2355" spans="4:32" ht="15.75" x14ac:dyDescent="0.25">
      <c r="D2355" s="180"/>
      <c r="E2355" s="180"/>
      <c r="F2355" s="180"/>
      <c r="G2355" s="180"/>
      <c r="H2355" s="180"/>
      <c r="I2355" s="180"/>
      <c r="J2355" s="180"/>
      <c r="K2355" s="180"/>
      <c r="L2355" s="574"/>
      <c r="M2355" s="574"/>
      <c r="N2355" s="574"/>
      <c r="O2355" s="574"/>
      <c r="P2355" s="574"/>
      <c r="Q2355" s="574"/>
      <c r="R2355" s="574"/>
      <c r="S2355" s="574"/>
      <c r="T2355" s="574"/>
      <c r="U2355" s="574"/>
      <c r="V2355" s="574"/>
      <c r="W2355" s="574"/>
      <c r="X2355" s="574"/>
      <c r="Y2355" s="574"/>
      <c r="Z2355" s="183"/>
      <c r="AA2355" s="575"/>
      <c r="AB2355" s="575"/>
      <c r="AC2355" s="575"/>
      <c r="AD2355" s="575"/>
      <c r="AE2355" s="575"/>
      <c r="AF2355" s="575"/>
    </row>
    <row r="2356" spans="4:32" ht="15.75" x14ac:dyDescent="0.25">
      <c r="D2356" s="586" t="s">
        <v>15</v>
      </c>
      <c r="E2356" s="586"/>
      <c r="F2356" s="586"/>
      <c r="G2356" s="586"/>
      <c r="H2356" s="586"/>
      <c r="I2356" s="586"/>
      <c r="J2356" s="586"/>
      <c r="K2356" s="586"/>
      <c r="L2356" s="586"/>
      <c r="M2356" s="586"/>
      <c r="N2356" s="586"/>
      <c r="O2356" s="586"/>
      <c r="P2356" s="586"/>
      <c r="Q2356" s="586"/>
      <c r="R2356" s="586"/>
      <c r="S2356" s="586"/>
      <c r="T2356" s="586"/>
      <c r="U2356" s="586"/>
      <c r="V2356" s="586"/>
      <c r="W2356" s="586"/>
      <c r="X2356" s="586"/>
      <c r="Y2356" s="586"/>
      <c r="Z2356" s="586"/>
      <c r="AA2356" s="586"/>
      <c r="AB2356" s="586"/>
      <c r="AC2356" s="586"/>
      <c r="AD2356" s="586"/>
      <c r="AE2356" s="586"/>
      <c r="AF2356" s="586"/>
    </row>
    <row r="2357" spans="4:32" x14ac:dyDescent="0.25">
      <c r="D2357" s="9"/>
      <c r="E2357" s="587" t="s">
        <v>77</v>
      </c>
      <c r="F2357" s="587"/>
      <c r="G2357" s="587"/>
      <c r="H2357" s="722" t="s">
        <v>78</v>
      </c>
      <c r="I2357" s="722"/>
      <c r="J2357" s="722"/>
      <c r="K2357" s="587" t="s">
        <v>79</v>
      </c>
      <c r="L2357" s="587"/>
      <c r="M2357" s="587"/>
      <c r="N2357" s="587" t="s">
        <v>80</v>
      </c>
      <c r="O2357" s="587"/>
      <c r="P2357" s="587"/>
      <c r="Q2357" s="589" t="s">
        <v>81</v>
      </c>
      <c r="R2357" s="589"/>
      <c r="S2357" s="589"/>
      <c r="T2357" s="589"/>
      <c r="U2357" s="184"/>
      <c r="V2357" s="590" t="s">
        <v>16</v>
      </c>
      <c r="W2357" s="590"/>
      <c r="X2357" s="590"/>
      <c r="Y2357" s="175"/>
      <c r="Z2357" s="175"/>
      <c r="AA2357" s="591" t="s">
        <v>17</v>
      </c>
      <c r="AB2357" s="591"/>
      <c r="AC2357" s="591"/>
      <c r="AD2357" s="591"/>
      <c r="AE2357" s="591"/>
      <c r="AF2357" s="591"/>
    </row>
    <row r="2358" spans="4:32" x14ac:dyDescent="0.25">
      <c r="D2358" s="195"/>
      <c r="E2358" s="592">
        <v>187864.61</v>
      </c>
      <c r="F2358" s="593"/>
      <c r="G2358" s="594"/>
      <c r="H2358" s="592">
        <v>23483.09</v>
      </c>
      <c r="I2358" s="593"/>
      <c r="J2358" s="594"/>
      <c r="K2358" s="592">
        <v>50880</v>
      </c>
      <c r="L2358" s="593"/>
      <c r="M2358" s="594"/>
      <c r="N2358" s="592"/>
      <c r="O2358" s="593"/>
      <c r="P2358" s="594"/>
      <c r="Q2358" s="592"/>
      <c r="R2358" s="593"/>
      <c r="S2358" s="593"/>
      <c r="T2358" s="594"/>
      <c r="U2358" s="100"/>
      <c r="V2358" s="595"/>
      <c r="W2358" s="596"/>
      <c r="X2358" s="597"/>
      <c r="Y2358" s="190"/>
      <c r="Z2358" s="15"/>
      <c r="AA2358" s="592">
        <f>E2358+H2358+K2358+N2358</f>
        <v>262227.69999999995</v>
      </c>
      <c r="AB2358" s="593"/>
      <c r="AC2358" s="593"/>
      <c r="AD2358" s="593"/>
      <c r="AE2358" s="593"/>
      <c r="AF2358" s="594"/>
    </row>
    <row r="2359" spans="4:32" ht="15.75" x14ac:dyDescent="0.25">
      <c r="D2359" s="182"/>
      <c r="E2359" s="182"/>
      <c r="F2359" s="182"/>
      <c r="G2359" s="182"/>
      <c r="H2359" s="182"/>
      <c r="I2359" s="182"/>
      <c r="J2359" s="182"/>
      <c r="K2359" s="182"/>
      <c r="L2359" s="182"/>
      <c r="M2359" s="182"/>
      <c r="N2359" s="182"/>
      <c r="O2359" s="182"/>
      <c r="P2359" s="182"/>
      <c r="Q2359" s="182"/>
      <c r="R2359" s="182"/>
      <c r="S2359" s="182"/>
      <c r="T2359" s="182"/>
      <c r="U2359" s="598" t="s">
        <v>18</v>
      </c>
      <c r="V2359" s="598"/>
      <c r="W2359" s="598"/>
      <c r="X2359" s="598"/>
      <c r="Y2359" s="598"/>
      <c r="Z2359" s="599"/>
      <c r="AA2359" s="600">
        <f>X2375-AA2358</f>
        <v>4645772.3</v>
      </c>
      <c r="AB2359" s="601"/>
      <c r="AC2359" s="601"/>
      <c r="AD2359" s="601"/>
      <c r="AE2359" s="601"/>
      <c r="AF2359" s="602"/>
    </row>
    <row r="2360" spans="4:32" x14ac:dyDescent="0.25">
      <c r="D2360" s="9"/>
      <c r="E2360" s="9"/>
      <c r="F2360" s="9"/>
      <c r="G2360" s="9"/>
      <c r="H2360" s="603" t="s">
        <v>19</v>
      </c>
      <c r="I2360" s="603"/>
      <c r="J2360" s="603"/>
      <c r="K2360" s="603"/>
      <c r="L2360" s="603"/>
      <c r="M2360" s="603"/>
      <c r="N2360" s="603"/>
      <c r="O2360" s="603"/>
      <c r="P2360" s="603"/>
      <c r="Q2360" s="603"/>
      <c r="R2360" s="603"/>
      <c r="S2360" s="603"/>
      <c r="T2360" s="603"/>
      <c r="U2360" s="603"/>
      <c r="V2360" s="603"/>
      <c r="W2360" s="603"/>
      <c r="X2360" s="604"/>
      <c r="Y2360" s="604"/>
      <c r="Z2360" s="604"/>
      <c r="AA2360" s="604"/>
      <c r="AB2360" s="604"/>
      <c r="AC2360" s="604"/>
      <c r="AD2360" s="604"/>
      <c r="AE2360" s="9"/>
      <c r="AF2360" s="9"/>
    </row>
    <row r="2361" spans="4:32" x14ac:dyDescent="0.25">
      <c r="D2361" s="9"/>
      <c r="E2361" s="9"/>
      <c r="F2361" s="9"/>
      <c r="G2361" s="9"/>
      <c r="H2361" s="605" t="s">
        <v>20</v>
      </c>
      <c r="I2361" s="606"/>
      <c r="J2361" s="605" t="s">
        <v>21</v>
      </c>
      <c r="K2361" s="606"/>
      <c r="L2361" s="605" t="s">
        <v>22</v>
      </c>
      <c r="M2361" s="606"/>
      <c r="N2361" s="605" t="s">
        <v>23</v>
      </c>
      <c r="O2361" s="606"/>
      <c r="P2361" s="605" t="s">
        <v>24</v>
      </c>
      <c r="Q2361" s="606"/>
      <c r="R2361" s="605" t="s">
        <v>25</v>
      </c>
      <c r="S2361" s="606"/>
      <c r="T2361" s="607" t="s">
        <v>26</v>
      </c>
      <c r="U2361" s="608"/>
      <c r="V2361" s="607"/>
      <c r="W2361" s="608"/>
      <c r="X2361" s="609" t="s">
        <v>27</v>
      </c>
      <c r="Y2361" s="610"/>
      <c r="Z2361" s="610"/>
      <c r="AA2361" s="610"/>
      <c r="AB2361" s="610"/>
      <c r="AC2361" s="610"/>
      <c r="AD2361" s="611"/>
      <c r="AE2361" s="16"/>
      <c r="AF2361" s="16"/>
    </row>
    <row r="2362" spans="4:32" ht="15.75" x14ac:dyDescent="0.25">
      <c r="D2362" s="9"/>
      <c r="E2362" s="9"/>
      <c r="F2362" s="9"/>
      <c r="G2362" s="9"/>
      <c r="H2362" s="529"/>
      <c r="I2362" s="530"/>
      <c r="J2362" s="529"/>
      <c r="K2362" s="530"/>
      <c r="L2362" s="529"/>
      <c r="M2362" s="530"/>
      <c r="N2362" s="529" t="s">
        <v>61</v>
      </c>
      <c r="O2362" s="530"/>
      <c r="P2362" s="529" t="s">
        <v>35</v>
      </c>
      <c r="Q2362" s="530"/>
      <c r="R2362" s="529" t="s">
        <v>37</v>
      </c>
      <c r="S2362" s="530"/>
      <c r="T2362" s="529" t="s">
        <v>28</v>
      </c>
      <c r="U2362" s="530"/>
      <c r="V2362" s="529"/>
      <c r="W2362" s="530"/>
      <c r="X2362" s="580">
        <f>1800000+720000</f>
        <v>2520000</v>
      </c>
      <c r="Y2362" s="581"/>
      <c r="Z2362" s="581"/>
      <c r="AA2362" s="581"/>
      <c r="AB2362" s="581"/>
      <c r="AC2362" s="581"/>
      <c r="AD2362" s="582"/>
      <c r="AE2362" s="16"/>
      <c r="AF2362" s="16"/>
    </row>
    <row r="2363" spans="4:32" ht="15.75" x14ac:dyDescent="0.25">
      <c r="D2363" s="9"/>
      <c r="E2363" s="9"/>
      <c r="F2363" s="9"/>
      <c r="G2363" s="9"/>
      <c r="H2363" s="562"/>
      <c r="I2363" s="563"/>
      <c r="J2363" s="562"/>
      <c r="K2363" s="563"/>
      <c r="L2363" s="562"/>
      <c r="M2363" s="563"/>
      <c r="N2363" s="529" t="s">
        <v>61</v>
      </c>
      <c r="O2363" s="530"/>
      <c r="P2363" s="529" t="s">
        <v>45</v>
      </c>
      <c r="Q2363" s="530"/>
      <c r="R2363" s="529" t="s">
        <v>97</v>
      </c>
      <c r="S2363" s="530"/>
      <c r="T2363" s="529" t="s">
        <v>28</v>
      </c>
      <c r="U2363" s="530"/>
      <c r="V2363" s="529"/>
      <c r="W2363" s="530"/>
      <c r="X2363" s="580">
        <v>1440000</v>
      </c>
      <c r="Y2363" s="581"/>
      <c r="Z2363" s="581"/>
      <c r="AA2363" s="581"/>
      <c r="AB2363" s="581"/>
      <c r="AC2363" s="581"/>
      <c r="AD2363" s="582"/>
      <c r="AE2363" s="16"/>
      <c r="AF2363" s="16"/>
    </row>
    <row r="2364" spans="4:32" ht="15.75" x14ac:dyDescent="0.25">
      <c r="D2364" s="9"/>
      <c r="E2364" s="9"/>
      <c r="F2364" s="9"/>
      <c r="G2364" s="9"/>
      <c r="H2364" s="562"/>
      <c r="I2364" s="563"/>
      <c r="J2364" s="562"/>
      <c r="K2364" s="563"/>
      <c r="L2364" s="562"/>
      <c r="M2364" s="563"/>
      <c r="N2364" s="529" t="s">
        <v>61</v>
      </c>
      <c r="O2364" s="530"/>
      <c r="P2364" s="529" t="s">
        <v>45</v>
      </c>
      <c r="Q2364" s="530"/>
      <c r="R2364" s="529" t="s">
        <v>102</v>
      </c>
      <c r="S2364" s="530"/>
      <c r="T2364" s="529" t="s">
        <v>28</v>
      </c>
      <c r="U2364" s="530"/>
      <c r="V2364" s="529"/>
      <c r="W2364" s="530"/>
      <c r="X2364" s="580">
        <v>48000</v>
      </c>
      <c r="Y2364" s="581"/>
      <c r="Z2364" s="581"/>
      <c r="AA2364" s="581"/>
      <c r="AB2364" s="581"/>
      <c r="AC2364" s="581"/>
      <c r="AD2364" s="582"/>
      <c r="AE2364" s="16"/>
      <c r="AF2364" s="16"/>
    </row>
    <row r="2365" spans="4:32" ht="15.75" x14ac:dyDescent="0.25">
      <c r="D2365" s="9"/>
      <c r="E2365" s="9"/>
      <c r="F2365" s="9"/>
      <c r="G2365" s="9"/>
      <c r="H2365" s="562"/>
      <c r="I2365" s="563"/>
      <c r="J2365" s="562"/>
      <c r="K2365" s="563"/>
      <c r="L2365" s="562"/>
      <c r="M2365" s="563"/>
      <c r="N2365" s="529" t="s">
        <v>61</v>
      </c>
      <c r="O2365" s="530"/>
      <c r="P2365" s="529" t="s">
        <v>57</v>
      </c>
      <c r="Q2365" s="530"/>
      <c r="R2365" s="529" t="s">
        <v>99</v>
      </c>
      <c r="S2365" s="530"/>
      <c r="T2365" s="529" t="s">
        <v>28</v>
      </c>
      <c r="U2365" s="530"/>
      <c r="V2365" s="529"/>
      <c r="W2365" s="530"/>
      <c r="X2365" s="580">
        <v>900000</v>
      </c>
      <c r="Y2365" s="581"/>
      <c r="Z2365" s="581"/>
      <c r="AA2365" s="581"/>
      <c r="AB2365" s="581"/>
      <c r="AC2365" s="581"/>
      <c r="AD2365" s="582"/>
      <c r="AE2365" s="16"/>
      <c r="AF2365" s="16"/>
    </row>
    <row r="2366" spans="4:32" ht="15.75" x14ac:dyDescent="0.25">
      <c r="D2366" s="9"/>
      <c r="E2366" s="9"/>
      <c r="F2366" s="9"/>
      <c r="G2366" s="9"/>
      <c r="H2366" s="562"/>
      <c r="I2366" s="563"/>
      <c r="J2366" s="562"/>
      <c r="K2366" s="563"/>
      <c r="L2366" s="562"/>
      <c r="M2366" s="563"/>
      <c r="N2366" s="529"/>
      <c r="O2366" s="530"/>
      <c r="P2366" s="529"/>
      <c r="Q2366" s="530"/>
      <c r="R2366" s="529"/>
      <c r="S2366" s="530"/>
      <c r="T2366" s="529"/>
      <c r="U2366" s="530"/>
      <c r="V2366" s="529"/>
      <c r="W2366" s="530"/>
      <c r="X2366" s="580"/>
      <c r="Y2366" s="581"/>
      <c r="Z2366" s="581"/>
      <c r="AA2366" s="581"/>
      <c r="AB2366" s="581"/>
      <c r="AC2366" s="581"/>
      <c r="AD2366" s="582"/>
      <c r="AE2366" s="16"/>
      <c r="AF2366" s="16"/>
    </row>
    <row r="2367" spans="4:32" ht="15.75" x14ac:dyDescent="0.25">
      <c r="D2367" s="9"/>
      <c r="E2367" s="9"/>
      <c r="F2367" s="9"/>
      <c r="G2367" s="9"/>
      <c r="H2367" s="562"/>
      <c r="I2367" s="563"/>
      <c r="J2367" s="562"/>
      <c r="K2367" s="563"/>
      <c r="L2367" s="562"/>
      <c r="M2367" s="563"/>
      <c r="N2367" s="529"/>
      <c r="O2367" s="530"/>
      <c r="P2367" s="529"/>
      <c r="Q2367" s="530"/>
      <c r="R2367" s="529"/>
      <c r="S2367" s="530"/>
      <c r="T2367" s="529"/>
      <c r="U2367" s="530"/>
      <c r="V2367" s="529"/>
      <c r="W2367" s="530"/>
      <c r="X2367" s="580"/>
      <c r="Y2367" s="581"/>
      <c r="Z2367" s="581"/>
      <c r="AA2367" s="581"/>
      <c r="AB2367" s="581"/>
      <c r="AC2367" s="581"/>
      <c r="AD2367" s="582"/>
      <c r="AE2367" s="16"/>
      <c r="AF2367" s="16"/>
    </row>
    <row r="2368" spans="4:32" ht="15.75" x14ac:dyDescent="0.25">
      <c r="D2368" s="9"/>
      <c r="E2368" s="9"/>
      <c r="F2368" s="9"/>
      <c r="G2368" s="9"/>
      <c r="H2368" s="562"/>
      <c r="I2368" s="563"/>
      <c r="J2368" s="562"/>
      <c r="K2368" s="563"/>
      <c r="L2368" s="562"/>
      <c r="M2368" s="563"/>
      <c r="N2368" s="529"/>
      <c r="O2368" s="530"/>
      <c r="P2368" s="529"/>
      <c r="Q2368" s="530"/>
      <c r="R2368" s="529"/>
      <c r="S2368" s="530"/>
      <c r="T2368" s="529"/>
      <c r="U2368" s="530"/>
      <c r="V2368" s="529"/>
      <c r="W2368" s="530"/>
      <c r="X2368" s="580"/>
      <c r="Y2368" s="581"/>
      <c r="Z2368" s="581"/>
      <c r="AA2368" s="581"/>
      <c r="AB2368" s="581"/>
      <c r="AC2368" s="581"/>
      <c r="AD2368" s="582"/>
      <c r="AE2368" s="16"/>
      <c r="AF2368" s="16"/>
    </row>
    <row r="2369" spans="4:34" ht="15.75" x14ac:dyDescent="0.25">
      <c r="D2369" s="9"/>
      <c r="E2369" s="9"/>
      <c r="F2369" s="9"/>
      <c r="G2369" s="9"/>
      <c r="H2369" s="562"/>
      <c r="I2369" s="563"/>
      <c r="J2369" s="562"/>
      <c r="K2369" s="563"/>
      <c r="L2369" s="562"/>
      <c r="M2369" s="563"/>
      <c r="N2369" s="529"/>
      <c r="O2369" s="530"/>
      <c r="P2369" s="529"/>
      <c r="Q2369" s="530"/>
      <c r="R2369" s="529"/>
      <c r="S2369" s="530"/>
      <c r="T2369" s="529"/>
      <c r="U2369" s="530"/>
      <c r="V2369" s="529"/>
      <c r="W2369" s="530"/>
      <c r="X2369" s="580"/>
      <c r="Y2369" s="581"/>
      <c r="Z2369" s="581"/>
      <c r="AA2369" s="581"/>
      <c r="AB2369" s="581"/>
      <c r="AC2369" s="581"/>
      <c r="AD2369" s="582"/>
      <c r="AE2369" s="16"/>
      <c r="AF2369" s="16"/>
    </row>
    <row r="2370" spans="4:34" ht="15.75" x14ac:dyDescent="0.25">
      <c r="D2370" s="9"/>
      <c r="E2370" s="9"/>
      <c r="F2370" s="9"/>
      <c r="G2370" s="9"/>
      <c r="H2370" s="165"/>
      <c r="I2370" s="166"/>
      <c r="J2370" s="165"/>
      <c r="K2370" s="166"/>
      <c r="L2370" s="165"/>
      <c r="M2370" s="166"/>
      <c r="N2370" s="167"/>
      <c r="O2370" s="168"/>
      <c r="P2370" s="167"/>
      <c r="Q2370" s="168"/>
      <c r="R2370" s="167"/>
      <c r="S2370" s="168"/>
      <c r="T2370" s="167"/>
      <c r="U2370" s="168"/>
      <c r="V2370" s="167"/>
      <c r="W2370" s="168"/>
      <c r="X2370" s="187"/>
      <c r="Y2370" s="188"/>
      <c r="Z2370" s="188"/>
      <c r="AA2370" s="188"/>
      <c r="AB2370" s="188"/>
      <c r="AC2370" s="188"/>
      <c r="AD2370" s="189"/>
      <c r="AE2370" s="16"/>
      <c r="AF2370" s="16"/>
    </row>
    <row r="2371" spans="4:34" ht="15.75" x14ac:dyDescent="0.25">
      <c r="D2371" s="9"/>
      <c r="E2371" s="9"/>
      <c r="F2371" s="9"/>
      <c r="G2371" s="9"/>
      <c r="H2371" s="562"/>
      <c r="I2371" s="563"/>
      <c r="J2371" s="562"/>
      <c r="K2371" s="563"/>
      <c r="L2371" s="562"/>
      <c r="M2371" s="563"/>
      <c r="N2371" s="529"/>
      <c r="O2371" s="530"/>
      <c r="P2371" s="529"/>
      <c r="Q2371" s="530"/>
      <c r="R2371" s="529"/>
      <c r="S2371" s="530"/>
      <c r="T2371" s="529"/>
      <c r="U2371" s="530"/>
      <c r="V2371" s="529"/>
      <c r="W2371" s="530"/>
      <c r="X2371" s="580"/>
      <c r="Y2371" s="581"/>
      <c r="Z2371" s="581"/>
      <c r="AA2371" s="581"/>
      <c r="AB2371" s="581"/>
      <c r="AC2371" s="581"/>
      <c r="AD2371" s="582"/>
      <c r="AE2371" s="16"/>
      <c r="AF2371" s="16"/>
    </row>
    <row r="2372" spans="4:34" ht="15.75" x14ac:dyDescent="0.25">
      <c r="D2372" s="9"/>
      <c r="E2372" s="9"/>
      <c r="F2372" s="9"/>
      <c r="G2372" s="9"/>
      <c r="H2372" s="529"/>
      <c r="I2372" s="530"/>
      <c r="J2372" s="529"/>
      <c r="K2372" s="530"/>
      <c r="L2372" s="529"/>
      <c r="M2372" s="530"/>
      <c r="N2372" s="529"/>
      <c r="O2372" s="530"/>
      <c r="P2372" s="529"/>
      <c r="Q2372" s="530"/>
      <c r="R2372" s="529"/>
      <c r="S2372" s="530"/>
      <c r="T2372" s="529"/>
      <c r="U2372" s="530"/>
      <c r="V2372" s="529"/>
      <c r="W2372" s="530"/>
      <c r="X2372" s="580"/>
      <c r="Y2372" s="581"/>
      <c r="Z2372" s="581"/>
      <c r="AA2372" s="581"/>
      <c r="AB2372" s="581"/>
      <c r="AC2372" s="581"/>
      <c r="AD2372" s="582"/>
      <c r="AE2372" s="16"/>
      <c r="AF2372" s="16"/>
    </row>
    <row r="2373" spans="4:34" ht="15.75" x14ac:dyDescent="0.25">
      <c r="D2373" s="9"/>
      <c r="E2373" s="9"/>
      <c r="F2373" s="9"/>
      <c r="G2373" s="9"/>
      <c r="H2373" s="529"/>
      <c r="I2373" s="530"/>
      <c r="J2373" s="529"/>
      <c r="K2373" s="530"/>
      <c r="L2373" s="529"/>
      <c r="M2373" s="530"/>
      <c r="N2373" s="529"/>
      <c r="O2373" s="530"/>
      <c r="P2373" s="529"/>
      <c r="Q2373" s="530"/>
      <c r="R2373" s="529"/>
      <c r="S2373" s="530"/>
      <c r="T2373" s="529"/>
      <c r="U2373" s="530"/>
      <c r="V2373" s="529"/>
      <c r="W2373" s="530"/>
      <c r="X2373" s="580"/>
      <c r="Y2373" s="581"/>
      <c r="Z2373" s="581"/>
      <c r="AA2373" s="581"/>
      <c r="AB2373" s="581"/>
      <c r="AC2373" s="581"/>
      <c r="AD2373" s="582"/>
      <c r="AE2373" s="16"/>
      <c r="AF2373" s="16"/>
    </row>
    <row r="2374" spans="4:34" ht="15.75" x14ac:dyDescent="0.25">
      <c r="D2374" s="9"/>
      <c r="E2374" s="9"/>
      <c r="F2374" s="9"/>
      <c r="G2374" s="9"/>
      <c r="H2374" s="529"/>
      <c r="I2374" s="530"/>
      <c r="J2374" s="529"/>
      <c r="K2374" s="530"/>
      <c r="L2374" s="529"/>
      <c r="M2374" s="530"/>
      <c r="N2374" s="529"/>
      <c r="O2374" s="530"/>
      <c r="P2374" s="529"/>
      <c r="Q2374" s="530"/>
      <c r="R2374" s="529"/>
      <c r="S2374" s="530"/>
      <c r="T2374" s="529"/>
      <c r="U2374" s="530"/>
      <c r="V2374" s="529"/>
      <c r="W2374" s="530"/>
      <c r="X2374" s="580"/>
      <c r="Y2374" s="581"/>
      <c r="Z2374" s="581"/>
      <c r="AA2374" s="581"/>
      <c r="AB2374" s="581"/>
      <c r="AC2374" s="581"/>
      <c r="AD2374" s="582"/>
      <c r="AE2374" s="16"/>
      <c r="AF2374" s="16"/>
    </row>
    <row r="2375" spans="4:34" ht="16.5" thickBot="1" x14ac:dyDescent="0.3">
      <c r="D2375" s="9"/>
      <c r="E2375" s="9"/>
      <c r="F2375" s="9"/>
      <c r="G2375" s="9"/>
      <c r="H2375" s="534"/>
      <c r="I2375" s="535"/>
      <c r="J2375" s="534"/>
      <c r="K2375" s="535"/>
      <c r="L2375" s="534"/>
      <c r="M2375" s="535"/>
      <c r="N2375" s="534"/>
      <c r="O2375" s="535"/>
      <c r="P2375" s="534"/>
      <c r="Q2375" s="535"/>
      <c r="R2375" s="534"/>
      <c r="S2375" s="535"/>
      <c r="T2375" s="538" t="s">
        <v>29</v>
      </c>
      <c r="U2375" s="539"/>
      <c r="V2375" s="539"/>
      <c r="W2375" s="540"/>
      <c r="X2375" s="577">
        <f>SUM(X2362:AD2371)</f>
        <v>4908000</v>
      </c>
      <c r="Y2375" s="578"/>
      <c r="Z2375" s="578"/>
      <c r="AA2375" s="578"/>
      <c r="AB2375" s="578"/>
      <c r="AC2375" s="578"/>
      <c r="AD2375" s="579"/>
      <c r="AE2375" s="9"/>
      <c r="AF2375" s="16"/>
    </row>
    <row r="2376" spans="4:34" ht="15.75" thickBot="1" x14ac:dyDescent="0.3">
      <c r="D2376" s="9"/>
      <c r="E2376" s="9"/>
      <c r="F2376" s="9"/>
      <c r="G2376" s="544" t="s">
        <v>30</v>
      </c>
      <c r="H2376" s="545"/>
      <c r="I2376" s="545"/>
      <c r="J2376" s="545"/>
      <c r="K2376" s="545"/>
      <c r="L2376" s="545"/>
      <c r="M2376" s="545"/>
      <c r="N2376" s="545"/>
      <c r="O2376" s="545"/>
      <c r="P2376" s="545"/>
      <c r="Q2376" s="545"/>
      <c r="R2376" s="546"/>
      <c r="S2376" s="22"/>
      <c r="T2376" s="544" t="s">
        <v>31</v>
      </c>
      <c r="U2376" s="545"/>
      <c r="V2376" s="545"/>
      <c r="W2376" s="545"/>
      <c r="X2376" s="545"/>
      <c r="Y2376" s="545"/>
      <c r="Z2376" s="545"/>
      <c r="AA2376" s="545"/>
      <c r="AB2376" s="545"/>
      <c r="AC2376" s="545"/>
      <c r="AD2376" s="545"/>
      <c r="AE2376" s="546"/>
      <c r="AF2376" s="16"/>
      <c r="AH2376" s="25"/>
    </row>
    <row r="2377" spans="4:34" x14ac:dyDescent="0.25">
      <c r="D2377" s="195"/>
      <c r="E2377" s="195"/>
      <c r="F2377" s="195"/>
      <c r="G2377" s="547"/>
      <c r="H2377" s="548"/>
      <c r="I2377" s="548"/>
      <c r="J2377" s="548"/>
      <c r="K2377" s="548"/>
      <c r="L2377" s="548"/>
      <c r="M2377" s="548"/>
      <c r="N2377" s="548"/>
      <c r="O2377" s="548"/>
      <c r="P2377" s="548"/>
      <c r="Q2377" s="548"/>
      <c r="R2377" s="549"/>
      <c r="S2377" s="175"/>
      <c r="T2377" s="547"/>
      <c r="U2377" s="548"/>
      <c r="V2377" s="548"/>
      <c r="W2377" s="548"/>
      <c r="X2377" s="548"/>
      <c r="Y2377" s="548"/>
      <c r="Z2377" s="548"/>
      <c r="AA2377" s="548"/>
      <c r="AB2377" s="548"/>
      <c r="AC2377" s="548"/>
      <c r="AD2377" s="548"/>
      <c r="AE2377" s="549"/>
      <c r="AF2377" s="15"/>
      <c r="AH2377" s="25"/>
    </row>
    <row r="2378" spans="4:34" x14ac:dyDescent="0.25">
      <c r="D2378" s="195"/>
      <c r="E2378" s="195"/>
      <c r="F2378" s="195"/>
      <c r="G2378" s="550"/>
      <c r="H2378" s="551"/>
      <c r="I2378" s="551"/>
      <c r="J2378" s="551"/>
      <c r="K2378" s="551"/>
      <c r="L2378" s="551"/>
      <c r="M2378" s="551"/>
      <c r="N2378" s="551"/>
      <c r="O2378" s="551"/>
      <c r="P2378" s="551"/>
      <c r="Q2378" s="551"/>
      <c r="R2378" s="552"/>
      <c r="S2378" s="175"/>
      <c r="T2378" s="550"/>
      <c r="U2378" s="551"/>
      <c r="V2378" s="551"/>
      <c r="W2378" s="551"/>
      <c r="X2378" s="551"/>
      <c r="Y2378" s="551"/>
      <c r="Z2378" s="551"/>
      <c r="AA2378" s="551"/>
      <c r="AB2378" s="551"/>
      <c r="AC2378" s="551"/>
      <c r="AD2378" s="551"/>
      <c r="AE2378" s="552"/>
      <c r="AF2378" s="15"/>
      <c r="AH2378" s="25"/>
    </row>
    <row r="2379" spans="4:34" x14ac:dyDescent="0.25">
      <c r="D2379" s="195"/>
      <c r="E2379" s="195"/>
      <c r="F2379" s="195"/>
      <c r="G2379" s="550"/>
      <c r="H2379" s="551"/>
      <c r="I2379" s="551"/>
      <c r="J2379" s="551"/>
      <c r="K2379" s="551"/>
      <c r="L2379" s="551"/>
      <c r="M2379" s="551"/>
      <c r="N2379" s="551"/>
      <c r="O2379" s="551"/>
      <c r="P2379" s="551"/>
      <c r="Q2379" s="551"/>
      <c r="R2379" s="552"/>
      <c r="S2379" s="175"/>
      <c r="T2379" s="550"/>
      <c r="U2379" s="551"/>
      <c r="V2379" s="551"/>
      <c r="W2379" s="551"/>
      <c r="X2379" s="551"/>
      <c r="Y2379" s="551"/>
      <c r="Z2379" s="551"/>
      <c r="AA2379" s="551"/>
      <c r="AB2379" s="551"/>
      <c r="AC2379" s="551"/>
      <c r="AD2379" s="551"/>
      <c r="AE2379" s="552"/>
      <c r="AF2379" s="15"/>
      <c r="AH2379" s="25"/>
    </row>
    <row r="2380" spans="4:34" ht="15.75" thickBot="1" x14ac:dyDescent="0.3">
      <c r="D2380" s="195"/>
      <c r="E2380" s="195"/>
      <c r="F2380" s="195"/>
      <c r="G2380" s="553"/>
      <c r="H2380" s="554"/>
      <c r="I2380" s="554"/>
      <c r="J2380" s="554"/>
      <c r="K2380" s="554"/>
      <c r="L2380" s="554"/>
      <c r="M2380" s="554"/>
      <c r="N2380" s="554"/>
      <c r="O2380" s="554"/>
      <c r="P2380" s="554"/>
      <c r="Q2380" s="554"/>
      <c r="R2380" s="555"/>
      <c r="S2380" s="175"/>
      <c r="T2380" s="553"/>
      <c r="U2380" s="554"/>
      <c r="V2380" s="554"/>
      <c r="W2380" s="554"/>
      <c r="X2380" s="554"/>
      <c r="Y2380" s="554"/>
      <c r="Z2380" s="554"/>
      <c r="AA2380" s="554"/>
      <c r="AB2380" s="554"/>
      <c r="AC2380" s="554"/>
      <c r="AD2380" s="554"/>
      <c r="AE2380" s="555"/>
      <c r="AF2380" s="15"/>
      <c r="AH2380" s="25"/>
    </row>
    <row r="2381" spans="4:34" ht="15.75" thickBot="1" x14ac:dyDescent="0.3">
      <c r="D2381" s="195"/>
      <c r="E2381" s="195"/>
      <c r="F2381" s="195"/>
      <c r="G2381" s="517" t="s">
        <v>32</v>
      </c>
      <c r="H2381" s="518"/>
      <c r="I2381" s="576"/>
      <c r="J2381" s="838">
        <v>44195</v>
      </c>
      <c r="K2381" s="838"/>
      <c r="L2381" s="838"/>
      <c r="M2381" s="838"/>
      <c r="N2381" s="838"/>
      <c r="O2381" s="838"/>
      <c r="P2381" s="838"/>
      <c r="Q2381" s="838"/>
      <c r="R2381" s="839"/>
      <c r="S2381" s="175"/>
      <c r="T2381" s="517" t="s">
        <v>32</v>
      </c>
      <c r="U2381" s="518"/>
      <c r="V2381" s="576"/>
      <c r="W2381" s="790"/>
      <c r="X2381" s="790"/>
      <c r="Y2381" s="790"/>
      <c r="Z2381" s="790"/>
      <c r="AA2381" s="790"/>
      <c r="AB2381" s="790"/>
      <c r="AC2381" s="790"/>
      <c r="AD2381" s="790"/>
      <c r="AE2381" s="791"/>
      <c r="AF2381" s="15"/>
      <c r="AH2381" s="25"/>
    </row>
    <row r="2382" spans="4:34" ht="15.75" thickBot="1" x14ac:dyDescent="0.3">
      <c r="D2382" s="195"/>
      <c r="E2382" s="195"/>
      <c r="F2382" s="195"/>
      <c r="G2382" s="523" t="s">
        <v>33</v>
      </c>
      <c r="H2382" s="524"/>
      <c r="I2382" s="524"/>
      <c r="J2382" s="524"/>
      <c r="K2382" s="524"/>
      <c r="L2382" s="524"/>
      <c r="M2382" s="524"/>
      <c r="N2382" s="524"/>
      <c r="O2382" s="524"/>
      <c r="P2382" s="524"/>
      <c r="Q2382" s="524"/>
      <c r="R2382" s="525"/>
      <c r="S2382" s="76"/>
      <c r="T2382" s="523" t="s">
        <v>34</v>
      </c>
      <c r="U2382" s="524"/>
      <c r="V2382" s="524"/>
      <c r="W2382" s="524"/>
      <c r="X2382" s="524"/>
      <c r="Y2382" s="524"/>
      <c r="Z2382" s="524"/>
      <c r="AA2382" s="524"/>
      <c r="AB2382" s="524"/>
      <c r="AC2382" s="524"/>
      <c r="AD2382" s="524"/>
      <c r="AE2382" s="525"/>
      <c r="AF2382" s="15"/>
      <c r="AH2382" s="25"/>
    </row>
    <row r="2383" spans="4:34" x14ac:dyDescent="0.25">
      <c r="D2383" s="195"/>
      <c r="E2383" s="195"/>
      <c r="F2383" s="195"/>
      <c r="G2383" s="526"/>
      <c r="H2383" s="527"/>
      <c r="I2383" s="527"/>
      <c r="J2383" s="527"/>
      <c r="K2383" s="527"/>
      <c r="L2383" s="527"/>
      <c r="M2383" s="527"/>
      <c r="N2383" s="527"/>
      <c r="O2383" s="527"/>
      <c r="P2383" s="527"/>
      <c r="Q2383" s="527"/>
      <c r="R2383" s="528"/>
      <c r="S2383" s="17"/>
      <c r="T2383" s="526"/>
      <c r="U2383" s="527"/>
      <c r="V2383" s="527"/>
      <c r="W2383" s="527"/>
      <c r="X2383" s="527"/>
      <c r="Y2383" s="527"/>
      <c r="Z2383" s="527"/>
      <c r="AA2383" s="527"/>
      <c r="AB2383" s="527"/>
      <c r="AC2383" s="527"/>
      <c r="AD2383" s="527"/>
      <c r="AE2383" s="528"/>
      <c r="AF2383" s="15"/>
      <c r="AH2383" s="25"/>
    </row>
    <row r="2384" spans="4:34" x14ac:dyDescent="0.25">
      <c r="D2384" s="195"/>
      <c r="E2384" s="195"/>
      <c r="F2384" s="195"/>
      <c r="G2384" s="556"/>
      <c r="H2384" s="557"/>
      <c r="I2384" s="557"/>
      <c r="J2384" s="557"/>
      <c r="K2384" s="557"/>
      <c r="L2384" s="557"/>
      <c r="M2384" s="557"/>
      <c r="N2384" s="557"/>
      <c r="O2384" s="557"/>
      <c r="P2384" s="557"/>
      <c r="Q2384" s="557"/>
      <c r="R2384" s="558"/>
      <c r="S2384" s="17"/>
      <c r="T2384" s="556"/>
      <c r="U2384" s="557"/>
      <c r="V2384" s="557"/>
      <c r="W2384" s="557"/>
      <c r="X2384" s="557"/>
      <c r="Y2384" s="557"/>
      <c r="Z2384" s="557"/>
      <c r="AA2384" s="557"/>
      <c r="AB2384" s="557"/>
      <c r="AC2384" s="557"/>
      <c r="AD2384" s="557"/>
      <c r="AE2384" s="558"/>
      <c r="AF2384" s="195"/>
      <c r="AH2384" s="25"/>
    </row>
    <row r="2385" spans="4:34" ht="15" customHeight="1" x14ac:dyDescent="0.25">
      <c r="D2385" s="195"/>
      <c r="E2385" s="195"/>
      <c r="F2385" s="195"/>
      <c r="G2385" s="556"/>
      <c r="H2385" s="557"/>
      <c r="I2385" s="557"/>
      <c r="J2385" s="557"/>
      <c r="K2385" s="557"/>
      <c r="L2385" s="557"/>
      <c r="M2385" s="557"/>
      <c r="N2385" s="557"/>
      <c r="O2385" s="557"/>
      <c r="P2385" s="557"/>
      <c r="Q2385" s="557"/>
      <c r="R2385" s="558"/>
      <c r="S2385" s="17"/>
      <c r="T2385" s="556"/>
      <c r="U2385" s="557"/>
      <c r="V2385" s="557"/>
      <c r="W2385" s="557"/>
      <c r="X2385" s="557"/>
      <c r="Y2385" s="557"/>
      <c r="Z2385" s="557"/>
      <c r="AA2385" s="557"/>
      <c r="AB2385" s="557"/>
      <c r="AC2385" s="557"/>
      <c r="AD2385" s="557"/>
      <c r="AE2385" s="558"/>
      <c r="AF2385" s="195"/>
      <c r="AH2385" s="25"/>
    </row>
    <row r="2386" spans="4:34" ht="15.75" thickBot="1" x14ac:dyDescent="0.3">
      <c r="D2386" s="195"/>
      <c r="E2386" s="195"/>
      <c r="F2386" s="195"/>
      <c r="G2386" s="556"/>
      <c r="H2386" s="557"/>
      <c r="I2386" s="557"/>
      <c r="J2386" s="557"/>
      <c r="K2386" s="557"/>
      <c r="L2386" s="557"/>
      <c r="M2386" s="557"/>
      <c r="N2386" s="557"/>
      <c r="O2386" s="557"/>
      <c r="P2386" s="557"/>
      <c r="Q2386" s="557"/>
      <c r="R2386" s="558"/>
      <c r="S2386" s="17"/>
      <c r="T2386" s="556"/>
      <c r="U2386" s="557"/>
      <c r="V2386" s="557"/>
      <c r="W2386" s="557"/>
      <c r="X2386" s="557"/>
      <c r="Y2386" s="557"/>
      <c r="Z2386" s="557"/>
      <c r="AA2386" s="557"/>
      <c r="AB2386" s="557"/>
      <c r="AC2386" s="557"/>
      <c r="AD2386" s="557"/>
      <c r="AE2386" s="558"/>
      <c r="AF2386" s="195"/>
      <c r="AH2386" s="25"/>
    </row>
    <row r="2387" spans="4:34" ht="15.75" thickBot="1" x14ac:dyDescent="0.3">
      <c r="D2387" s="195"/>
      <c r="E2387" s="195"/>
      <c r="F2387" s="175"/>
      <c r="G2387" s="517" t="s">
        <v>32</v>
      </c>
      <c r="H2387" s="518"/>
      <c r="I2387" s="576"/>
      <c r="J2387" s="521"/>
      <c r="K2387" s="521"/>
      <c r="L2387" s="521"/>
      <c r="M2387" s="521"/>
      <c r="N2387" s="521"/>
      <c r="O2387" s="521"/>
      <c r="P2387" s="521"/>
      <c r="Q2387" s="521"/>
      <c r="R2387" s="522"/>
      <c r="S2387" s="35"/>
      <c r="T2387" s="517" t="s">
        <v>32</v>
      </c>
      <c r="U2387" s="518"/>
      <c r="V2387" s="576"/>
      <c r="W2387" s="521"/>
      <c r="X2387" s="521"/>
      <c r="Y2387" s="521"/>
      <c r="Z2387" s="521"/>
      <c r="AA2387" s="521"/>
      <c r="AB2387" s="521"/>
      <c r="AC2387" s="521"/>
      <c r="AD2387" s="521"/>
      <c r="AE2387" s="522"/>
      <c r="AF2387" s="195"/>
      <c r="AH2387" s="17"/>
    </row>
    <row r="2388" spans="4:34" x14ac:dyDescent="0.25">
      <c r="D2388" s="195"/>
      <c r="E2388" s="620"/>
      <c r="F2388" s="620"/>
      <c r="G2388" s="620"/>
      <c r="H2388" s="620"/>
      <c r="I2388" s="620"/>
      <c r="J2388" s="620"/>
      <c r="K2388" s="620"/>
      <c r="L2388" s="620"/>
      <c r="M2388" s="620"/>
      <c r="N2388" s="620"/>
      <c r="O2388" s="24"/>
      <c r="P2388" s="24"/>
      <c r="Q2388" s="24"/>
      <c r="R2388" s="24"/>
      <c r="S2388" s="17"/>
      <c r="T2388" s="195"/>
      <c r="U2388" s="195"/>
      <c r="V2388" s="195"/>
      <c r="W2388" s="24"/>
      <c r="X2388" s="24"/>
      <c r="Y2388" s="24"/>
      <c r="Z2388" s="24"/>
      <c r="AA2388" s="24"/>
      <c r="AB2388" s="24"/>
      <c r="AC2388" s="24"/>
      <c r="AD2388" s="24"/>
      <c r="AE2388" s="24"/>
      <c r="AF2388" s="195"/>
      <c r="AG2388" s="17"/>
      <c r="AH2388" s="25"/>
    </row>
    <row r="2389" spans="4:34" x14ac:dyDescent="0.25">
      <c r="D2389" s="193"/>
      <c r="E2389" s="620" t="s">
        <v>36</v>
      </c>
      <c r="F2389" s="620"/>
      <c r="G2389" s="620"/>
      <c r="H2389" s="620"/>
      <c r="I2389" s="620"/>
      <c r="J2389" s="620"/>
      <c r="K2389" s="620"/>
      <c r="L2389" s="620"/>
      <c r="M2389" s="620"/>
      <c r="N2389" s="620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195"/>
      <c r="Z2389" s="9"/>
      <c r="AA2389" s="9"/>
      <c r="AB2389" s="9"/>
      <c r="AC2389" s="9"/>
      <c r="AD2389" s="9"/>
      <c r="AE2389" s="9"/>
      <c r="AF2389" s="9"/>
      <c r="AG2389" s="17"/>
      <c r="AH2389" s="17"/>
    </row>
    <row r="2390" spans="4:34" x14ac:dyDescent="0.25">
      <c r="D2390" s="176"/>
      <c r="E2390" s="620" t="s">
        <v>0</v>
      </c>
      <c r="F2390" s="620"/>
      <c r="G2390" s="620"/>
      <c r="H2390" s="620"/>
      <c r="I2390" s="620"/>
      <c r="J2390" s="620"/>
      <c r="K2390" s="620"/>
      <c r="L2390" s="620"/>
      <c r="M2390" s="620"/>
      <c r="N2390" s="620"/>
      <c r="O2390" s="10"/>
      <c r="P2390" s="180"/>
      <c r="Q2390" s="180"/>
      <c r="R2390" s="180"/>
      <c r="S2390" s="180"/>
      <c r="T2390" s="180"/>
      <c r="U2390" s="180"/>
      <c r="V2390" s="180"/>
      <c r="W2390" s="9"/>
      <c r="X2390" s="9"/>
      <c r="Y2390" s="195"/>
      <c r="Z2390" s="9"/>
      <c r="AA2390" s="9"/>
      <c r="AB2390" s="9"/>
      <c r="AC2390" s="9"/>
      <c r="AD2390" s="9"/>
      <c r="AE2390" s="9"/>
      <c r="AF2390" s="9"/>
      <c r="AG2390" s="37"/>
      <c r="AH2390" s="17"/>
    </row>
    <row r="2391" spans="4:34" x14ac:dyDescent="0.25">
      <c r="D2391" s="620" t="s">
        <v>1</v>
      </c>
      <c r="E2391" s="620"/>
      <c r="F2391" s="620"/>
      <c r="G2391" s="620"/>
      <c r="H2391" s="620"/>
      <c r="I2391" s="620"/>
      <c r="J2391" s="620"/>
      <c r="K2391" s="620"/>
      <c r="L2391" s="620"/>
      <c r="M2391" s="620"/>
      <c r="N2391" s="620"/>
      <c r="O2391" s="10"/>
      <c r="P2391" s="11"/>
      <c r="Q2391" s="11"/>
      <c r="R2391" s="195"/>
      <c r="S2391" s="175"/>
      <c r="T2391" s="175"/>
      <c r="U2391" s="175"/>
      <c r="V2391" s="583" t="s">
        <v>2</v>
      </c>
      <c r="W2391" s="583"/>
      <c r="X2391" s="583"/>
      <c r="Y2391" s="2" t="s">
        <v>262</v>
      </c>
      <c r="Z2391" s="193" t="s">
        <v>46</v>
      </c>
      <c r="AA2391" s="676" t="s">
        <v>108</v>
      </c>
      <c r="AB2391" s="676"/>
      <c r="AC2391" s="676"/>
      <c r="AD2391" s="193" t="s">
        <v>3</v>
      </c>
      <c r="AE2391" s="684">
        <v>2020</v>
      </c>
      <c r="AF2391" s="684"/>
      <c r="AG2391" s="37"/>
      <c r="AH2391" s="17"/>
    </row>
    <row r="2392" spans="4:34" x14ac:dyDescent="0.25">
      <c r="D2392" s="620" t="s">
        <v>4</v>
      </c>
      <c r="E2392" s="620"/>
      <c r="F2392" s="620"/>
      <c r="G2392" s="620"/>
      <c r="H2392" s="620"/>
      <c r="I2392" s="620"/>
      <c r="J2392" s="620"/>
      <c r="K2392" s="620"/>
      <c r="L2392" s="620"/>
      <c r="M2392" s="620"/>
      <c r="N2392" s="620"/>
      <c r="O2392" s="10"/>
      <c r="P2392" s="180"/>
      <c r="Q2392" s="184"/>
      <c r="R2392" s="184"/>
      <c r="S2392" s="184"/>
      <c r="T2392" s="184"/>
      <c r="U2392" s="184"/>
      <c r="V2392" s="184"/>
      <c r="W2392" s="184"/>
      <c r="X2392" s="184"/>
      <c r="Y2392" s="190"/>
      <c r="Z2392" s="193"/>
      <c r="AA2392" s="16"/>
      <c r="AB2392" s="16"/>
      <c r="AC2392" s="16"/>
      <c r="AD2392" s="16"/>
      <c r="AE2392" s="16"/>
      <c r="AF2392" s="16"/>
      <c r="AG2392" s="37"/>
      <c r="AH2392" s="17"/>
    </row>
    <row r="2393" spans="4:34" ht="15.75" x14ac:dyDescent="0.25">
      <c r="D2393" s="623" t="s">
        <v>5</v>
      </c>
      <c r="E2393" s="623"/>
      <c r="F2393" s="623"/>
      <c r="G2393" s="623"/>
      <c r="H2393" s="623"/>
      <c r="I2393" s="623"/>
      <c r="J2393" s="623"/>
      <c r="K2393" s="623"/>
      <c r="L2393" s="623"/>
      <c r="M2393" s="623"/>
      <c r="N2393" s="623"/>
      <c r="O2393" s="10"/>
      <c r="P2393" s="180"/>
      <c r="Q2393" s="180"/>
      <c r="R2393" s="180"/>
      <c r="S2393" s="180"/>
      <c r="T2393" s="180"/>
      <c r="U2393" s="180"/>
      <c r="V2393" s="180"/>
      <c r="W2393" s="9"/>
      <c r="X2393" s="9"/>
      <c r="Y2393" s="195"/>
      <c r="Z2393" s="9"/>
      <c r="AA2393" s="9"/>
      <c r="AB2393" s="9"/>
      <c r="AC2393" s="9"/>
      <c r="AD2393" s="9"/>
      <c r="AE2393" s="9"/>
      <c r="AF2393" s="9"/>
      <c r="AG2393" s="37"/>
      <c r="AH2393" s="17"/>
    </row>
    <row r="2394" spans="4:34" ht="18" x14ac:dyDescent="0.25">
      <c r="D2394" s="633"/>
      <c r="E2394" s="633"/>
      <c r="F2394" s="633"/>
      <c r="G2394" s="633"/>
      <c r="H2394" s="633"/>
      <c r="I2394" s="633"/>
      <c r="J2394" s="633"/>
      <c r="K2394" s="633"/>
      <c r="L2394" s="633"/>
      <c r="M2394" s="633"/>
      <c r="N2394" s="633"/>
      <c r="O2394" s="624" t="s">
        <v>6</v>
      </c>
      <c r="P2394" s="624"/>
      <c r="Q2394" s="624"/>
      <c r="R2394" s="624"/>
      <c r="S2394" s="624"/>
      <c r="T2394" s="624"/>
      <c r="U2394" s="624"/>
      <c r="V2394" s="624"/>
      <c r="W2394" s="624"/>
      <c r="X2394" s="624"/>
      <c r="Y2394" s="625" t="s">
        <v>291</v>
      </c>
      <c r="Z2394" s="625"/>
      <c r="AA2394" s="625"/>
      <c r="AB2394" s="13"/>
      <c r="AC2394" s="13"/>
      <c r="AD2394" s="13"/>
      <c r="AE2394" s="13"/>
      <c r="AF2394" s="13"/>
      <c r="AG2394" s="37"/>
      <c r="AH2394" s="17"/>
    </row>
    <row r="2395" spans="4:34" x14ac:dyDescent="0.25">
      <c r="D2395" s="612"/>
      <c r="E2395" s="612"/>
      <c r="F2395" s="612"/>
      <c r="G2395" s="612"/>
      <c r="H2395" s="612"/>
      <c r="I2395" s="612"/>
      <c r="J2395" s="612"/>
      <c r="K2395" s="612"/>
      <c r="L2395" s="612"/>
      <c r="M2395" s="612"/>
      <c r="N2395" s="612"/>
      <c r="O2395" s="14"/>
      <c r="P2395" s="14"/>
      <c r="Q2395" s="175"/>
      <c r="R2395" s="175"/>
      <c r="S2395" s="182"/>
      <c r="T2395" s="11"/>
      <c r="U2395" s="11"/>
      <c r="V2395" s="9"/>
      <c r="W2395" s="9"/>
      <c r="X2395" s="9"/>
      <c r="Y2395" s="195"/>
      <c r="Z2395" s="9"/>
      <c r="AA2395" s="9"/>
      <c r="AB2395" s="9"/>
      <c r="AC2395" s="9"/>
      <c r="AD2395" s="9"/>
      <c r="AE2395" s="9"/>
      <c r="AF2395" s="9"/>
      <c r="AG2395" s="37"/>
      <c r="AH2395" s="17"/>
    </row>
    <row r="2396" spans="4:34" ht="15.75" x14ac:dyDescent="0.25">
      <c r="D2396" s="14"/>
      <c r="E2396" s="14"/>
      <c r="F2396" s="14"/>
      <c r="G2396" s="14"/>
      <c r="H2396" s="14"/>
      <c r="I2396" s="14"/>
      <c r="J2396" s="14"/>
      <c r="K2396" s="14"/>
      <c r="L2396" s="14"/>
      <c r="M2396" s="14"/>
      <c r="N2396" s="14"/>
      <c r="O2396" s="14"/>
      <c r="P2396" s="14"/>
      <c r="Q2396" s="14"/>
      <c r="R2396" s="14"/>
      <c r="S2396" s="14"/>
      <c r="T2396" s="23"/>
      <c r="U2396" s="23"/>
      <c r="V2396" s="613" t="s">
        <v>7</v>
      </c>
      <c r="W2396" s="613"/>
      <c r="X2396" s="613"/>
      <c r="Y2396" s="613"/>
      <c r="Z2396" s="613"/>
      <c r="AA2396" s="701">
        <f>+X2425</f>
        <v>48604743.18</v>
      </c>
      <c r="AB2396" s="701"/>
      <c r="AC2396" s="701"/>
      <c r="AD2396" s="701"/>
      <c r="AE2396" s="701"/>
      <c r="AF2396" s="701"/>
      <c r="AG2396" s="37"/>
      <c r="AH2396" s="17"/>
    </row>
    <row r="2397" spans="4:34" x14ac:dyDescent="0.25">
      <c r="D2397" s="615" t="s">
        <v>8</v>
      </c>
      <c r="E2397" s="615"/>
      <c r="F2397" s="615"/>
      <c r="G2397" s="615"/>
      <c r="H2397" s="615"/>
      <c r="I2397" s="616" t="s">
        <v>9</v>
      </c>
      <c r="J2397" s="616"/>
      <c r="K2397" s="616"/>
      <c r="L2397" s="616"/>
      <c r="M2397" s="616"/>
      <c r="N2397" s="616"/>
      <c r="O2397" s="616"/>
      <c r="P2397" s="616"/>
      <c r="Q2397" s="616"/>
      <c r="R2397" s="184"/>
      <c r="S2397" s="184"/>
      <c r="T2397" s="184"/>
      <c r="U2397" s="184"/>
      <c r="V2397" s="9"/>
      <c r="W2397" s="9"/>
      <c r="X2397" s="9"/>
      <c r="Y2397" s="195"/>
      <c r="Z2397" s="195"/>
      <c r="AA2397" s="195"/>
      <c r="AB2397" s="9"/>
      <c r="AC2397" s="9"/>
      <c r="AD2397" s="9"/>
      <c r="AE2397" s="9"/>
      <c r="AF2397" s="9"/>
      <c r="AG2397" s="37"/>
      <c r="AH2397" s="17"/>
    </row>
    <row r="2398" spans="4:34" ht="18" x14ac:dyDescent="0.25">
      <c r="D2398" s="617" t="s">
        <v>10</v>
      </c>
      <c r="E2398" s="617"/>
      <c r="F2398" s="617"/>
      <c r="G2398" s="617"/>
      <c r="H2398" s="617"/>
      <c r="I2398" s="617"/>
      <c r="J2398" s="617"/>
      <c r="K2398" s="662" t="s">
        <v>72</v>
      </c>
      <c r="L2398" s="662"/>
      <c r="M2398" s="662"/>
      <c r="N2398" s="662"/>
      <c r="O2398" s="662"/>
      <c r="P2398" s="662"/>
      <c r="Q2398" s="662"/>
      <c r="R2398" s="662"/>
      <c r="S2398" s="662"/>
      <c r="T2398" s="662"/>
      <c r="U2398" s="662"/>
      <c r="V2398" s="662"/>
      <c r="W2398" s="662"/>
      <c r="X2398" s="662"/>
      <c r="Y2398" s="551" t="s">
        <v>11</v>
      </c>
      <c r="Z2398" s="551"/>
      <c r="AA2398" s="551"/>
      <c r="AB2398" s="551"/>
      <c r="AC2398" s="619"/>
      <c r="AD2398" s="619"/>
      <c r="AE2398" s="619"/>
      <c r="AF2398" s="619"/>
      <c r="AG2398" s="37"/>
      <c r="AH2398" s="17"/>
    </row>
    <row r="2399" spans="4:34" ht="15.75" thickBot="1" x14ac:dyDescent="0.3">
      <c r="D2399" s="617" t="s">
        <v>12</v>
      </c>
      <c r="E2399" s="617"/>
      <c r="F2399" s="617"/>
      <c r="G2399" s="617"/>
      <c r="H2399" s="617"/>
      <c r="I2399" s="551"/>
      <c r="J2399" s="551"/>
      <c r="K2399" s="551"/>
      <c r="L2399" s="551"/>
      <c r="M2399" s="551"/>
      <c r="N2399" s="551"/>
      <c r="O2399" s="551"/>
      <c r="P2399" s="551"/>
      <c r="Q2399" s="551"/>
      <c r="R2399" s="551"/>
      <c r="S2399" s="551"/>
      <c r="T2399" s="551"/>
      <c r="U2399" s="551"/>
      <c r="V2399" s="551"/>
      <c r="W2399" s="551"/>
      <c r="X2399" s="175"/>
      <c r="Y2399" s="551" t="s">
        <v>11</v>
      </c>
      <c r="Z2399" s="551"/>
      <c r="AA2399" s="551"/>
      <c r="AB2399" s="551"/>
      <c r="AC2399" s="619"/>
      <c r="AD2399" s="619"/>
      <c r="AE2399" s="619"/>
      <c r="AF2399" s="619"/>
      <c r="AG2399" s="37"/>
      <c r="AH2399" s="17"/>
    </row>
    <row r="2400" spans="4:34" ht="16.5" thickBot="1" x14ac:dyDescent="0.3">
      <c r="D2400" s="583" t="s">
        <v>13</v>
      </c>
      <c r="E2400" s="583"/>
      <c r="F2400" s="583"/>
      <c r="G2400" s="583"/>
      <c r="H2400" s="583"/>
      <c r="I2400" s="840" t="s">
        <v>292</v>
      </c>
      <c r="J2400" s="841"/>
      <c r="K2400" s="841"/>
      <c r="L2400" s="841"/>
      <c r="M2400" s="841"/>
      <c r="N2400" s="841"/>
      <c r="O2400" s="841"/>
      <c r="P2400" s="841"/>
      <c r="Q2400" s="841"/>
      <c r="R2400" s="841"/>
      <c r="S2400" s="841"/>
      <c r="T2400" s="841"/>
      <c r="U2400" s="841"/>
      <c r="V2400" s="841"/>
      <c r="W2400" s="841"/>
      <c r="X2400" s="841"/>
      <c r="Y2400" s="841"/>
      <c r="Z2400" s="841"/>
      <c r="AA2400" s="841"/>
      <c r="AB2400" s="841"/>
      <c r="AC2400" s="841"/>
      <c r="AD2400" s="841"/>
      <c r="AE2400" s="841"/>
      <c r="AF2400" s="842"/>
      <c r="AG2400" s="37"/>
      <c r="AH2400" s="17"/>
    </row>
    <row r="2401" spans="4:34" x14ac:dyDescent="0.25">
      <c r="D2401" s="551" t="s">
        <v>14</v>
      </c>
      <c r="E2401" s="551"/>
      <c r="F2401" s="551"/>
      <c r="G2401" s="551"/>
      <c r="H2401" s="551"/>
      <c r="I2401" s="835" t="s">
        <v>293</v>
      </c>
      <c r="J2401" s="835"/>
      <c r="K2401" s="835"/>
      <c r="L2401" s="835"/>
      <c r="M2401" s="835"/>
      <c r="N2401" s="835"/>
      <c r="O2401" s="835"/>
      <c r="P2401" s="835"/>
      <c r="Q2401" s="835"/>
      <c r="R2401" s="835"/>
      <c r="S2401" s="835"/>
      <c r="T2401" s="835"/>
      <c r="U2401" s="835"/>
      <c r="V2401" s="835"/>
      <c r="W2401" s="835"/>
      <c r="X2401" s="835"/>
      <c r="Y2401" s="835"/>
      <c r="Z2401" s="835"/>
      <c r="AA2401" s="835"/>
      <c r="AB2401" s="835"/>
      <c r="AC2401" s="835"/>
      <c r="AD2401" s="835"/>
      <c r="AE2401" s="835"/>
      <c r="AF2401" s="835"/>
      <c r="AG2401" s="37"/>
      <c r="AH2401" s="17"/>
    </row>
    <row r="2402" spans="4:34" x14ac:dyDescent="0.25">
      <c r="D2402" s="181"/>
      <c r="E2402" s="175"/>
      <c r="F2402" s="175"/>
      <c r="G2402" s="175"/>
      <c r="H2402" s="175"/>
      <c r="I2402" s="835"/>
      <c r="J2402" s="835"/>
      <c r="K2402" s="835"/>
      <c r="L2402" s="835"/>
      <c r="M2402" s="835"/>
      <c r="N2402" s="835"/>
      <c r="O2402" s="835"/>
      <c r="P2402" s="835"/>
      <c r="Q2402" s="835"/>
      <c r="R2402" s="835"/>
      <c r="S2402" s="835"/>
      <c r="T2402" s="835"/>
      <c r="U2402" s="835"/>
      <c r="V2402" s="835"/>
      <c r="W2402" s="835"/>
      <c r="X2402" s="835"/>
      <c r="Y2402" s="835"/>
      <c r="Z2402" s="835"/>
      <c r="AA2402" s="835"/>
      <c r="AB2402" s="835"/>
      <c r="AC2402" s="835"/>
      <c r="AD2402" s="835"/>
      <c r="AE2402" s="835"/>
      <c r="AF2402" s="835"/>
      <c r="AG2402" s="37"/>
    </row>
    <row r="2403" spans="4:34" ht="15.75" x14ac:dyDescent="0.25">
      <c r="D2403" s="180"/>
      <c r="E2403" s="180"/>
      <c r="F2403" s="180"/>
      <c r="G2403" s="180"/>
      <c r="H2403" s="180"/>
      <c r="I2403" s="180"/>
      <c r="J2403" s="180"/>
      <c r="K2403" s="180"/>
      <c r="L2403" s="574"/>
      <c r="M2403" s="574"/>
      <c r="N2403" s="574"/>
      <c r="O2403" s="574"/>
      <c r="P2403" s="574"/>
      <c r="Q2403" s="574"/>
      <c r="R2403" s="574"/>
      <c r="S2403" s="574"/>
      <c r="T2403" s="574"/>
      <c r="U2403" s="574"/>
      <c r="V2403" s="574"/>
      <c r="W2403" s="574"/>
      <c r="X2403" s="574"/>
      <c r="Y2403" s="574"/>
      <c r="Z2403" s="183"/>
      <c r="AA2403" s="575"/>
      <c r="AB2403" s="575"/>
      <c r="AC2403" s="575"/>
      <c r="AD2403" s="575"/>
      <c r="AE2403" s="575"/>
      <c r="AF2403" s="575"/>
      <c r="AG2403" s="37"/>
    </row>
    <row r="2404" spans="4:34" ht="15.75" x14ac:dyDescent="0.25">
      <c r="D2404" s="586" t="s">
        <v>15</v>
      </c>
      <c r="E2404" s="586"/>
      <c r="F2404" s="586"/>
      <c r="G2404" s="586"/>
      <c r="H2404" s="586"/>
      <c r="I2404" s="586"/>
      <c r="J2404" s="586"/>
      <c r="K2404" s="586"/>
      <c r="L2404" s="586"/>
      <c r="M2404" s="586"/>
      <c r="N2404" s="586"/>
      <c r="O2404" s="586"/>
      <c r="P2404" s="586"/>
      <c r="Q2404" s="586"/>
      <c r="R2404" s="586"/>
      <c r="S2404" s="586"/>
      <c r="T2404" s="586"/>
      <c r="U2404" s="586"/>
      <c r="V2404" s="586"/>
      <c r="W2404" s="586"/>
      <c r="X2404" s="586"/>
      <c r="Y2404" s="586"/>
      <c r="Z2404" s="586"/>
      <c r="AA2404" s="586"/>
      <c r="AB2404" s="586"/>
      <c r="AC2404" s="586"/>
      <c r="AD2404" s="586"/>
      <c r="AE2404" s="586"/>
      <c r="AF2404" s="586"/>
      <c r="AG2404" s="37"/>
    </row>
    <row r="2405" spans="4:34" x14ac:dyDescent="0.25">
      <c r="D2405" s="9"/>
      <c r="E2405" s="587" t="s">
        <v>50</v>
      </c>
      <c r="F2405" s="587"/>
      <c r="G2405" s="587"/>
      <c r="H2405" s="588" t="s">
        <v>51</v>
      </c>
      <c r="I2405" s="588"/>
      <c r="J2405" s="588"/>
      <c r="K2405" s="587" t="s">
        <v>52</v>
      </c>
      <c r="L2405" s="587"/>
      <c r="M2405" s="587"/>
      <c r="N2405" s="587" t="s">
        <v>53</v>
      </c>
      <c r="O2405" s="587"/>
      <c r="P2405" s="587"/>
      <c r="Q2405" s="589" t="s">
        <v>54</v>
      </c>
      <c r="R2405" s="589"/>
      <c r="S2405" s="589"/>
      <c r="T2405" s="589"/>
      <c r="U2405" s="184"/>
      <c r="V2405" s="590"/>
      <c r="W2405" s="590"/>
      <c r="X2405" s="590"/>
      <c r="Y2405" s="175"/>
      <c r="Z2405" s="175"/>
      <c r="AA2405" s="591" t="s">
        <v>17</v>
      </c>
      <c r="AB2405" s="591"/>
      <c r="AC2405" s="591"/>
      <c r="AD2405" s="591"/>
      <c r="AE2405" s="591"/>
      <c r="AF2405" s="591"/>
      <c r="AG2405" s="175"/>
    </row>
    <row r="2406" spans="4:34" ht="15" customHeight="1" x14ac:dyDescent="0.25">
      <c r="D2406" s="195"/>
      <c r="E2406" s="592"/>
      <c r="F2406" s="593"/>
      <c r="G2406" s="594"/>
      <c r="H2406" s="592"/>
      <c r="I2406" s="593"/>
      <c r="J2406" s="594"/>
      <c r="K2406" s="592"/>
      <c r="L2406" s="593"/>
      <c r="M2406" s="594"/>
      <c r="N2406" s="592"/>
      <c r="O2406" s="593"/>
      <c r="P2406" s="594"/>
      <c r="Q2406" s="592"/>
      <c r="R2406" s="593"/>
      <c r="S2406" s="593"/>
      <c r="T2406" s="594"/>
      <c r="U2406" s="100"/>
      <c r="V2406" s="595"/>
      <c r="W2406" s="596"/>
      <c r="X2406" s="597"/>
      <c r="Y2406" s="190"/>
      <c r="Z2406" s="15"/>
      <c r="AA2406" s="592">
        <f>E2406+H2406+K2406+N2406</f>
        <v>0</v>
      </c>
      <c r="AB2406" s="593"/>
      <c r="AC2406" s="593"/>
      <c r="AD2406" s="593"/>
      <c r="AE2406" s="593"/>
      <c r="AF2406" s="594"/>
      <c r="AG2406" s="175"/>
    </row>
    <row r="2407" spans="4:34" ht="15" customHeight="1" x14ac:dyDescent="0.25">
      <c r="D2407" s="182"/>
      <c r="E2407" s="182"/>
      <c r="F2407" s="182"/>
      <c r="G2407" s="182"/>
      <c r="H2407" s="182"/>
      <c r="I2407" s="182"/>
      <c r="J2407" s="182"/>
      <c r="K2407" s="182"/>
      <c r="L2407" s="182"/>
      <c r="M2407" s="182"/>
      <c r="N2407" s="182"/>
      <c r="O2407" s="182"/>
      <c r="P2407" s="182"/>
      <c r="Q2407" s="182"/>
      <c r="R2407" s="182"/>
      <c r="S2407" s="182"/>
      <c r="T2407" s="182"/>
      <c r="U2407" s="598" t="s">
        <v>18</v>
      </c>
      <c r="V2407" s="598"/>
      <c r="W2407" s="598"/>
      <c r="X2407" s="598"/>
      <c r="Y2407" s="598"/>
      <c r="Z2407" s="599"/>
      <c r="AA2407" s="600">
        <v>48604743.18</v>
      </c>
      <c r="AB2407" s="601"/>
      <c r="AC2407" s="601"/>
      <c r="AD2407" s="601"/>
      <c r="AE2407" s="601"/>
      <c r="AF2407" s="602"/>
      <c r="AG2407" s="175"/>
    </row>
    <row r="2408" spans="4:34" ht="15.75" customHeight="1" x14ac:dyDescent="0.25">
      <c r="D2408" s="9"/>
      <c r="E2408" s="9"/>
      <c r="F2408" s="9"/>
      <c r="G2408" s="9"/>
      <c r="H2408" s="603" t="s">
        <v>19</v>
      </c>
      <c r="I2408" s="603"/>
      <c r="J2408" s="603"/>
      <c r="K2408" s="603"/>
      <c r="L2408" s="603"/>
      <c r="M2408" s="603"/>
      <c r="N2408" s="603"/>
      <c r="O2408" s="603"/>
      <c r="P2408" s="603"/>
      <c r="Q2408" s="603"/>
      <c r="R2408" s="603"/>
      <c r="S2408" s="603"/>
      <c r="T2408" s="603"/>
      <c r="U2408" s="603"/>
      <c r="V2408" s="603"/>
      <c r="W2408" s="603"/>
      <c r="X2408" s="604"/>
      <c r="Y2408" s="604"/>
      <c r="Z2408" s="604"/>
      <c r="AA2408" s="604"/>
      <c r="AB2408" s="604"/>
      <c r="AC2408" s="604"/>
      <c r="AD2408" s="604"/>
      <c r="AE2408" s="9"/>
      <c r="AF2408" s="9"/>
      <c r="AG2408" s="175"/>
    </row>
    <row r="2409" spans="4:34" x14ac:dyDescent="0.25">
      <c r="D2409" s="9"/>
      <c r="E2409" s="9"/>
      <c r="F2409" s="9"/>
      <c r="G2409" s="9"/>
      <c r="H2409" s="567" t="s">
        <v>20</v>
      </c>
      <c r="I2409" s="568"/>
      <c r="J2409" s="567" t="s">
        <v>21</v>
      </c>
      <c r="K2409" s="568"/>
      <c r="L2409" s="567" t="s">
        <v>22</v>
      </c>
      <c r="M2409" s="568"/>
      <c r="N2409" s="567" t="s">
        <v>23</v>
      </c>
      <c r="O2409" s="568"/>
      <c r="P2409" s="567" t="s">
        <v>24</v>
      </c>
      <c r="Q2409" s="568"/>
      <c r="R2409" s="567" t="s">
        <v>25</v>
      </c>
      <c r="S2409" s="568"/>
      <c r="T2409" s="569" t="s">
        <v>26</v>
      </c>
      <c r="U2409" s="570"/>
      <c r="V2409" s="569"/>
      <c r="W2409" s="570"/>
      <c r="X2409" s="571" t="s">
        <v>27</v>
      </c>
      <c r="Y2409" s="572"/>
      <c r="Z2409" s="572"/>
      <c r="AA2409" s="572"/>
      <c r="AB2409" s="572"/>
      <c r="AC2409" s="572"/>
      <c r="AD2409" s="573"/>
      <c r="AE2409" s="16"/>
      <c r="AF2409" s="16"/>
      <c r="AG2409" s="175"/>
    </row>
    <row r="2410" spans="4:34" ht="15.75" x14ac:dyDescent="0.25">
      <c r="D2410" s="9"/>
      <c r="E2410" s="9"/>
      <c r="F2410" s="9"/>
      <c r="G2410" s="9"/>
      <c r="H2410" s="529"/>
      <c r="I2410" s="530"/>
      <c r="J2410" s="529"/>
      <c r="K2410" s="530"/>
      <c r="L2410" s="529"/>
      <c r="M2410" s="530"/>
      <c r="N2410" s="529" t="s">
        <v>61</v>
      </c>
      <c r="O2410" s="530"/>
      <c r="P2410" s="529" t="s">
        <v>49</v>
      </c>
      <c r="Q2410" s="530"/>
      <c r="R2410" s="529" t="s">
        <v>60</v>
      </c>
      <c r="S2410" s="530"/>
      <c r="T2410" s="529" t="s">
        <v>28</v>
      </c>
      <c r="U2410" s="530"/>
      <c r="V2410" s="529"/>
      <c r="W2410" s="530"/>
      <c r="X2410" s="580">
        <v>48604743.18</v>
      </c>
      <c r="Y2410" s="581"/>
      <c r="Z2410" s="581"/>
      <c r="AA2410" s="581"/>
      <c r="AB2410" s="581"/>
      <c r="AC2410" s="581"/>
      <c r="AD2410" s="582"/>
      <c r="AE2410" s="16"/>
      <c r="AF2410" s="16"/>
      <c r="AG2410" s="38"/>
    </row>
    <row r="2411" spans="4:34" ht="15.75" x14ac:dyDescent="0.25">
      <c r="D2411" s="9"/>
      <c r="E2411" s="9"/>
      <c r="F2411" s="9"/>
      <c r="G2411" s="9"/>
      <c r="H2411" s="562"/>
      <c r="I2411" s="563"/>
      <c r="J2411" s="562"/>
      <c r="K2411" s="563"/>
      <c r="L2411" s="562"/>
      <c r="M2411" s="563"/>
      <c r="N2411" s="529"/>
      <c r="O2411" s="530"/>
      <c r="P2411" s="529"/>
      <c r="Q2411" s="530"/>
      <c r="R2411" s="529"/>
      <c r="S2411" s="530"/>
      <c r="T2411" s="529"/>
      <c r="U2411" s="530"/>
      <c r="V2411" s="529"/>
      <c r="W2411" s="530"/>
      <c r="X2411" s="580"/>
      <c r="Y2411" s="581"/>
      <c r="Z2411" s="581"/>
      <c r="AA2411" s="581"/>
      <c r="AB2411" s="581"/>
      <c r="AC2411" s="581"/>
      <c r="AD2411" s="582"/>
      <c r="AE2411" s="16"/>
      <c r="AF2411" s="16"/>
      <c r="AG2411" s="175"/>
    </row>
    <row r="2412" spans="4:34" ht="15.75" x14ac:dyDescent="0.25">
      <c r="D2412" s="9"/>
      <c r="E2412" s="9"/>
      <c r="F2412" s="9"/>
      <c r="G2412" s="9"/>
      <c r="H2412" s="562"/>
      <c r="I2412" s="563"/>
      <c r="J2412" s="562"/>
      <c r="K2412" s="563"/>
      <c r="L2412" s="562"/>
      <c r="M2412" s="563"/>
      <c r="N2412" s="562"/>
      <c r="O2412" s="563"/>
      <c r="P2412" s="562"/>
      <c r="Q2412" s="563"/>
      <c r="R2412" s="529"/>
      <c r="S2412" s="530"/>
      <c r="T2412" s="529"/>
      <c r="U2412" s="530"/>
      <c r="V2412" s="529"/>
      <c r="W2412" s="530"/>
      <c r="X2412" s="580"/>
      <c r="Y2412" s="581"/>
      <c r="Z2412" s="581"/>
      <c r="AA2412" s="581"/>
      <c r="AB2412" s="581"/>
      <c r="AC2412" s="581"/>
      <c r="AD2412" s="582"/>
      <c r="AE2412" s="16" t="s">
        <v>44</v>
      </c>
      <c r="AF2412" s="16"/>
      <c r="AG2412" s="175"/>
    </row>
    <row r="2413" spans="4:34" ht="15.75" x14ac:dyDescent="0.25">
      <c r="D2413" s="9"/>
      <c r="E2413" s="9"/>
      <c r="F2413" s="9"/>
      <c r="G2413" s="9"/>
      <c r="H2413" s="165"/>
      <c r="I2413" s="166"/>
      <c r="J2413" s="165"/>
      <c r="K2413" s="166"/>
      <c r="L2413" s="165"/>
      <c r="M2413" s="166"/>
      <c r="N2413" s="562"/>
      <c r="O2413" s="563"/>
      <c r="P2413" s="562"/>
      <c r="Q2413" s="563"/>
      <c r="R2413" s="529"/>
      <c r="S2413" s="530"/>
      <c r="T2413" s="529"/>
      <c r="U2413" s="530"/>
      <c r="V2413" s="529"/>
      <c r="W2413" s="530"/>
      <c r="X2413" s="580"/>
      <c r="Y2413" s="581"/>
      <c r="Z2413" s="581"/>
      <c r="AA2413" s="581"/>
      <c r="AB2413" s="581"/>
      <c r="AC2413" s="581"/>
      <c r="AD2413" s="582"/>
      <c r="AE2413" s="16"/>
      <c r="AF2413" s="16"/>
      <c r="AG2413" s="175"/>
    </row>
    <row r="2414" spans="4:34" ht="15.75" x14ac:dyDescent="0.25">
      <c r="D2414" s="9"/>
      <c r="E2414" s="9"/>
      <c r="F2414" s="9"/>
      <c r="G2414" s="9"/>
      <c r="H2414" s="562"/>
      <c r="I2414" s="563"/>
      <c r="J2414" s="562"/>
      <c r="K2414" s="563"/>
      <c r="L2414" s="562"/>
      <c r="M2414" s="563"/>
      <c r="N2414" s="529"/>
      <c r="O2414" s="530"/>
      <c r="P2414" s="562"/>
      <c r="Q2414" s="563"/>
      <c r="R2414" s="529"/>
      <c r="S2414" s="530"/>
      <c r="T2414" s="529"/>
      <c r="U2414" s="530"/>
      <c r="V2414" s="529"/>
      <c r="W2414" s="530"/>
      <c r="X2414" s="531"/>
      <c r="Y2414" s="532"/>
      <c r="Z2414" s="532"/>
      <c r="AA2414" s="532"/>
      <c r="AB2414" s="532"/>
      <c r="AC2414" s="532"/>
      <c r="AD2414" s="533"/>
      <c r="AE2414" s="16"/>
      <c r="AF2414" s="16"/>
      <c r="AG2414" s="175"/>
    </row>
    <row r="2415" spans="4:34" ht="15.75" x14ac:dyDescent="0.25">
      <c r="D2415" s="9"/>
      <c r="E2415" s="9"/>
      <c r="F2415" s="9"/>
      <c r="G2415" s="9"/>
      <c r="H2415" s="678"/>
      <c r="I2415" s="679"/>
      <c r="J2415" s="678"/>
      <c r="K2415" s="679"/>
      <c r="L2415" s="678"/>
      <c r="M2415" s="679"/>
      <c r="N2415" s="678"/>
      <c r="O2415" s="679"/>
      <c r="P2415" s="678"/>
      <c r="Q2415" s="679"/>
      <c r="R2415" s="678"/>
      <c r="S2415" s="679"/>
      <c r="T2415" s="678"/>
      <c r="U2415" s="679"/>
      <c r="V2415" s="678"/>
      <c r="W2415" s="679"/>
      <c r="X2415" s="680"/>
      <c r="Y2415" s="681"/>
      <c r="Z2415" s="681"/>
      <c r="AA2415" s="681"/>
      <c r="AB2415" s="681"/>
      <c r="AC2415" s="681"/>
      <c r="AD2415" s="682"/>
      <c r="AE2415" s="16"/>
      <c r="AF2415" s="16"/>
      <c r="AG2415" s="175"/>
    </row>
    <row r="2416" spans="4:34" ht="15.75" x14ac:dyDescent="0.25">
      <c r="D2416" s="9"/>
      <c r="E2416" s="9"/>
      <c r="F2416" s="9"/>
      <c r="G2416" s="9"/>
      <c r="H2416" s="165"/>
      <c r="I2416" s="166"/>
      <c r="J2416" s="165"/>
      <c r="K2416" s="166"/>
      <c r="L2416" s="165"/>
      <c r="M2416" s="166"/>
      <c r="N2416" s="167"/>
      <c r="O2416" s="168"/>
      <c r="P2416" s="165"/>
      <c r="Q2416" s="166"/>
      <c r="R2416" s="167"/>
      <c r="S2416" s="168"/>
      <c r="T2416" s="167"/>
      <c r="U2416" s="168"/>
      <c r="V2416" s="167"/>
      <c r="W2416" s="168"/>
      <c r="X2416" s="169"/>
      <c r="Y2416" s="170"/>
      <c r="Z2416" s="170"/>
      <c r="AA2416" s="170"/>
      <c r="AB2416" s="170"/>
      <c r="AC2416" s="170"/>
      <c r="AD2416" s="171"/>
      <c r="AE2416" s="16"/>
      <c r="AF2416" s="16"/>
      <c r="AG2416" s="175"/>
    </row>
    <row r="2417" spans="4:33" ht="15.75" x14ac:dyDescent="0.25">
      <c r="D2417" s="9"/>
      <c r="E2417" s="9"/>
      <c r="F2417" s="9"/>
      <c r="G2417" s="9"/>
      <c r="H2417" s="165"/>
      <c r="I2417" s="166"/>
      <c r="J2417" s="165"/>
      <c r="K2417" s="166"/>
      <c r="L2417" s="165"/>
      <c r="M2417" s="166"/>
      <c r="N2417" s="167"/>
      <c r="O2417" s="168"/>
      <c r="P2417" s="167"/>
      <c r="Q2417" s="168"/>
      <c r="R2417" s="167"/>
      <c r="S2417" s="168"/>
      <c r="T2417" s="167"/>
      <c r="U2417" s="168"/>
      <c r="V2417" s="167"/>
      <c r="W2417" s="168"/>
      <c r="X2417" s="169"/>
      <c r="Y2417" s="170"/>
      <c r="Z2417" s="170"/>
      <c r="AA2417" s="170"/>
      <c r="AB2417" s="170"/>
      <c r="AC2417" s="170"/>
      <c r="AD2417" s="171"/>
      <c r="AE2417" s="16"/>
      <c r="AF2417" s="16"/>
      <c r="AG2417" s="175"/>
    </row>
    <row r="2418" spans="4:33" ht="15.75" x14ac:dyDescent="0.25">
      <c r="D2418" s="9"/>
      <c r="E2418" s="9"/>
      <c r="F2418" s="9"/>
      <c r="G2418" s="9"/>
      <c r="H2418" s="165"/>
      <c r="I2418" s="166"/>
      <c r="J2418" s="165"/>
      <c r="K2418" s="166"/>
      <c r="L2418" s="165"/>
      <c r="M2418" s="166"/>
      <c r="N2418" s="167"/>
      <c r="O2418" s="168"/>
      <c r="P2418" s="167"/>
      <c r="Q2418" s="168"/>
      <c r="R2418" s="167"/>
      <c r="S2418" s="168"/>
      <c r="T2418" s="167"/>
      <c r="U2418" s="168"/>
      <c r="V2418" s="167"/>
      <c r="W2418" s="168"/>
      <c r="X2418" s="169"/>
      <c r="Y2418" s="170"/>
      <c r="Z2418" s="170"/>
      <c r="AA2418" s="170"/>
      <c r="AB2418" s="170"/>
      <c r="AC2418" s="170"/>
      <c r="AD2418" s="171"/>
      <c r="AE2418" s="16"/>
      <c r="AF2418" s="16"/>
      <c r="AG2418" s="175"/>
    </row>
    <row r="2419" spans="4:33" ht="15.75" x14ac:dyDescent="0.25">
      <c r="D2419" s="9"/>
      <c r="E2419" s="9"/>
      <c r="F2419" s="9"/>
      <c r="G2419" s="9"/>
      <c r="H2419" s="165"/>
      <c r="I2419" s="166"/>
      <c r="J2419" s="165"/>
      <c r="K2419" s="166"/>
      <c r="L2419" s="165"/>
      <c r="M2419" s="166"/>
      <c r="N2419" s="167"/>
      <c r="O2419" s="168"/>
      <c r="P2419" s="167"/>
      <c r="Q2419" s="168"/>
      <c r="R2419" s="167"/>
      <c r="S2419" s="168"/>
      <c r="T2419" s="167"/>
      <c r="U2419" s="168"/>
      <c r="V2419" s="167"/>
      <c r="W2419" s="168"/>
      <c r="X2419" s="169"/>
      <c r="Y2419" s="170"/>
      <c r="Z2419" s="170"/>
      <c r="AA2419" s="170"/>
      <c r="AB2419" s="170"/>
      <c r="AC2419" s="170"/>
      <c r="AD2419" s="171"/>
      <c r="AE2419" s="16"/>
      <c r="AF2419" s="16"/>
      <c r="AG2419" s="175"/>
    </row>
    <row r="2420" spans="4:33" ht="15.75" x14ac:dyDescent="0.25">
      <c r="D2420" s="9"/>
      <c r="E2420" s="9"/>
      <c r="F2420" s="9"/>
      <c r="G2420" s="9"/>
      <c r="H2420" s="165"/>
      <c r="I2420" s="166"/>
      <c r="J2420" s="165"/>
      <c r="K2420" s="166"/>
      <c r="L2420" s="165"/>
      <c r="M2420" s="166"/>
      <c r="N2420" s="167"/>
      <c r="O2420" s="168"/>
      <c r="P2420" s="167"/>
      <c r="Q2420" s="168"/>
      <c r="R2420" s="167"/>
      <c r="S2420" s="168"/>
      <c r="T2420" s="167"/>
      <c r="U2420" s="168"/>
      <c r="V2420" s="167"/>
      <c r="W2420" s="168"/>
      <c r="X2420" s="187"/>
      <c r="Y2420" s="188"/>
      <c r="Z2420" s="188"/>
      <c r="AA2420" s="188"/>
      <c r="AB2420" s="188"/>
      <c r="AC2420" s="188"/>
      <c r="AD2420" s="189"/>
      <c r="AE2420" s="16"/>
      <c r="AF2420" s="16"/>
      <c r="AG2420" s="175"/>
    </row>
    <row r="2421" spans="4:33" ht="15.75" x14ac:dyDescent="0.25">
      <c r="D2421" s="9"/>
      <c r="E2421" s="9"/>
      <c r="F2421" s="9"/>
      <c r="G2421" s="9"/>
      <c r="H2421" s="529"/>
      <c r="I2421" s="530"/>
      <c r="J2421" s="529"/>
      <c r="K2421" s="530"/>
      <c r="L2421" s="529"/>
      <c r="M2421" s="530"/>
      <c r="N2421" s="529"/>
      <c r="O2421" s="530"/>
      <c r="P2421" s="529"/>
      <c r="Q2421" s="530"/>
      <c r="R2421" s="529"/>
      <c r="S2421" s="530"/>
      <c r="T2421" s="536"/>
      <c r="U2421" s="537"/>
      <c r="V2421" s="529"/>
      <c r="W2421" s="530"/>
      <c r="X2421" s="580"/>
      <c r="Y2421" s="581"/>
      <c r="Z2421" s="581"/>
      <c r="AA2421" s="581"/>
      <c r="AB2421" s="581"/>
      <c r="AC2421" s="581"/>
      <c r="AD2421" s="582"/>
      <c r="AE2421" s="16"/>
      <c r="AF2421" s="16"/>
      <c r="AG2421" s="175"/>
    </row>
    <row r="2422" spans="4:33" ht="15.75" x14ac:dyDescent="0.25">
      <c r="D2422" s="9"/>
      <c r="E2422" s="9"/>
      <c r="F2422" s="9"/>
      <c r="G2422" s="9"/>
      <c r="H2422" s="562"/>
      <c r="I2422" s="563"/>
      <c r="J2422" s="562"/>
      <c r="K2422" s="563"/>
      <c r="L2422" s="562"/>
      <c r="M2422" s="563"/>
      <c r="N2422" s="562"/>
      <c r="O2422" s="563"/>
      <c r="P2422" s="562"/>
      <c r="Q2422" s="563"/>
      <c r="R2422" s="562"/>
      <c r="S2422" s="563"/>
      <c r="T2422" s="705"/>
      <c r="U2422" s="706"/>
      <c r="V2422" s="562"/>
      <c r="W2422" s="563"/>
      <c r="X2422" s="580"/>
      <c r="Y2422" s="581"/>
      <c r="Z2422" s="581"/>
      <c r="AA2422" s="581"/>
      <c r="AB2422" s="581"/>
      <c r="AC2422" s="581"/>
      <c r="AD2422" s="582"/>
      <c r="AE2422" s="16"/>
      <c r="AF2422" s="16"/>
      <c r="AG2422" s="175"/>
    </row>
    <row r="2423" spans="4:33" ht="15.75" x14ac:dyDescent="0.25">
      <c r="D2423" s="9"/>
      <c r="E2423" s="9"/>
      <c r="F2423" s="9"/>
      <c r="G2423" s="9"/>
      <c r="H2423" s="529"/>
      <c r="I2423" s="530"/>
      <c r="J2423" s="529"/>
      <c r="K2423" s="530"/>
      <c r="L2423" s="529"/>
      <c r="M2423" s="530"/>
      <c r="N2423" s="529"/>
      <c r="O2423" s="530"/>
      <c r="P2423" s="529"/>
      <c r="Q2423" s="530"/>
      <c r="R2423" s="529"/>
      <c r="S2423" s="650"/>
      <c r="T2423" s="650"/>
      <c r="U2423" s="530"/>
      <c r="V2423" s="529"/>
      <c r="W2423" s="530"/>
      <c r="X2423" s="531"/>
      <c r="Y2423" s="532"/>
      <c r="Z2423" s="532"/>
      <c r="AA2423" s="532"/>
      <c r="AB2423" s="532"/>
      <c r="AC2423" s="532"/>
      <c r="AD2423" s="533"/>
      <c r="AE2423" s="16"/>
      <c r="AF2423" s="16"/>
      <c r="AG2423" s="175"/>
    </row>
    <row r="2424" spans="4:33" ht="15.75" x14ac:dyDescent="0.25">
      <c r="D2424" s="9"/>
      <c r="E2424" s="9"/>
      <c r="F2424" s="9"/>
      <c r="G2424" s="9"/>
      <c r="H2424" s="529"/>
      <c r="I2424" s="530"/>
      <c r="J2424" s="529"/>
      <c r="K2424" s="530"/>
      <c r="L2424" s="529"/>
      <c r="M2424" s="530"/>
      <c r="N2424" s="529"/>
      <c r="O2424" s="530"/>
      <c r="P2424" s="529"/>
      <c r="Q2424" s="530"/>
      <c r="R2424" s="529"/>
      <c r="S2424" s="650"/>
      <c r="T2424" s="650"/>
      <c r="U2424" s="530"/>
      <c r="V2424" s="529"/>
      <c r="W2424" s="530"/>
      <c r="X2424" s="531"/>
      <c r="Y2424" s="532"/>
      <c r="Z2424" s="532"/>
      <c r="AA2424" s="532"/>
      <c r="AB2424" s="532"/>
      <c r="AC2424" s="532"/>
      <c r="AD2424" s="533"/>
      <c r="AE2424" s="16"/>
      <c r="AF2424" s="16"/>
      <c r="AG2424" s="175"/>
    </row>
    <row r="2425" spans="4:33" ht="16.5" thickBot="1" x14ac:dyDescent="0.3">
      <c r="D2425" s="9"/>
      <c r="E2425" s="9"/>
      <c r="F2425" s="9"/>
      <c r="G2425" s="9"/>
      <c r="H2425" s="534"/>
      <c r="I2425" s="535"/>
      <c r="J2425" s="534"/>
      <c r="K2425" s="535"/>
      <c r="L2425" s="534"/>
      <c r="M2425" s="535"/>
      <c r="N2425" s="534"/>
      <c r="O2425" s="535"/>
      <c r="P2425" s="534"/>
      <c r="Q2425" s="535"/>
      <c r="R2425" s="534"/>
      <c r="S2425" s="535"/>
      <c r="T2425" s="538" t="s">
        <v>29</v>
      </c>
      <c r="U2425" s="539"/>
      <c r="V2425" s="539"/>
      <c r="W2425" s="540"/>
      <c r="X2425" s="541">
        <f>SUM(X2410:AD2424)</f>
        <v>48604743.18</v>
      </c>
      <c r="Y2425" s="542"/>
      <c r="Z2425" s="542"/>
      <c r="AA2425" s="542"/>
      <c r="AB2425" s="542"/>
      <c r="AC2425" s="542"/>
      <c r="AD2425" s="543"/>
      <c r="AE2425" s="9"/>
      <c r="AF2425" s="16"/>
      <c r="AG2425" s="175"/>
    </row>
    <row r="2426" spans="4:33" ht="15.75" x14ac:dyDescent="0.25">
      <c r="D2426" s="9"/>
      <c r="E2426" s="9"/>
      <c r="F2426" s="9"/>
      <c r="G2426" s="9"/>
      <c r="H2426" s="191"/>
      <c r="I2426" s="191"/>
      <c r="J2426" s="191"/>
      <c r="K2426" s="191"/>
      <c r="L2426" s="191"/>
      <c r="M2426" s="191"/>
      <c r="N2426" s="191"/>
      <c r="O2426" s="191"/>
      <c r="P2426" s="191"/>
      <c r="Q2426" s="191"/>
      <c r="R2426" s="191"/>
      <c r="S2426" s="191"/>
      <c r="T2426" s="31"/>
      <c r="U2426" s="31"/>
      <c r="V2426" s="31"/>
      <c r="W2426" s="31"/>
      <c r="X2426" s="32"/>
      <c r="Y2426" s="32"/>
      <c r="Z2426" s="32"/>
      <c r="AA2426" s="32"/>
      <c r="AB2426" s="32"/>
      <c r="AC2426" s="32"/>
      <c r="AD2426" s="32"/>
      <c r="AE2426" s="9"/>
      <c r="AF2426" s="16"/>
      <c r="AG2426" s="175"/>
    </row>
    <row r="2427" spans="4:33" ht="16.5" thickBot="1" x14ac:dyDescent="0.3">
      <c r="D2427" s="9"/>
      <c r="E2427" s="9"/>
      <c r="F2427" s="9"/>
      <c r="G2427" s="9"/>
      <c r="H2427" s="191"/>
      <c r="I2427" s="191"/>
      <c r="J2427" s="191"/>
      <c r="K2427" s="191"/>
      <c r="L2427" s="191"/>
      <c r="M2427" s="191"/>
      <c r="N2427" s="191"/>
      <c r="O2427" s="191"/>
      <c r="P2427" s="191"/>
      <c r="Q2427" s="191"/>
      <c r="R2427" s="191"/>
      <c r="S2427" s="191"/>
      <c r="T2427" s="31"/>
      <c r="U2427" s="31"/>
      <c r="V2427" s="31"/>
      <c r="W2427" s="31"/>
      <c r="X2427" s="32"/>
      <c r="Y2427" s="32"/>
      <c r="Z2427" s="32"/>
      <c r="AA2427" s="32"/>
      <c r="AB2427" s="32"/>
      <c r="AC2427" s="32"/>
      <c r="AD2427" s="32"/>
      <c r="AE2427" s="9"/>
      <c r="AF2427" s="16"/>
      <c r="AG2427" s="175"/>
    </row>
    <row r="2428" spans="4:33" ht="15" customHeight="1" thickBot="1" x14ac:dyDescent="0.3">
      <c r="D2428" s="9"/>
      <c r="E2428" s="9"/>
      <c r="F2428" s="9"/>
      <c r="G2428" s="689" t="s">
        <v>30</v>
      </c>
      <c r="H2428" s="690"/>
      <c r="I2428" s="690"/>
      <c r="J2428" s="690"/>
      <c r="K2428" s="690"/>
      <c r="L2428" s="690"/>
      <c r="M2428" s="690"/>
      <c r="N2428" s="690"/>
      <c r="O2428" s="690"/>
      <c r="P2428" s="690"/>
      <c r="Q2428" s="690"/>
      <c r="R2428" s="691"/>
      <c r="S2428" s="22"/>
      <c r="T2428" s="544" t="s">
        <v>31</v>
      </c>
      <c r="U2428" s="545"/>
      <c r="V2428" s="545"/>
      <c r="W2428" s="545"/>
      <c r="X2428" s="545"/>
      <c r="Y2428" s="545"/>
      <c r="Z2428" s="545"/>
      <c r="AA2428" s="545"/>
      <c r="AB2428" s="545"/>
      <c r="AC2428" s="545"/>
      <c r="AD2428" s="545"/>
      <c r="AE2428" s="546"/>
      <c r="AF2428" s="16"/>
      <c r="AG2428" s="175"/>
    </row>
    <row r="2429" spans="4:33" x14ac:dyDescent="0.25">
      <c r="D2429" s="195"/>
      <c r="E2429" s="195"/>
      <c r="F2429" s="195"/>
      <c r="G2429" s="547"/>
      <c r="H2429" s="548"/>
      <c r="I2429" s="548"/>
      <c r="J2429" s="548"/>
      <c r="K2429" s="548"/>
      <c r="L2429" s="548"/>
      <c r="M2429" s="548"/>
      <c r="N2429" s="548"/>
      <c r="O2429" s="548"/>
      <c r="P2429" s="548"/>
      <c r="Q2429" s="548"/>
      <c r="R2429" s="549"/>
      <c r="S2429" s="175"/>
      <c r="T2429" s="547"/>
      <c r="U2429" s="548"/>
      <c r="V2429" s="548"/>
      <c r="W2429" s="548"/>
      <c r="X2429" s="548"/>
      <c r="Y2429" s="548"/>
      <c r="Z2429" s="548"/>
      <c r="AA2429" s="548"/>
      <c r="AB2429" s="548"/>
      <c r="AC2429" s="548"/>
      <c r="AD2429" s="548"/>
      <c r="AE2429" s="549"/>
      <c r="AF2429" s="15"/>
      <c r="AG2429" s="175"/>
    </row>
    <row r="2430" spans="4:33" x14ac:dyDescent="0.25">
      <c r="D2430" s="195"/>
      <c r="E2430" s="195"/>
      <c r="F2430" s="195"/>
      <c r="G2430" s="550"/>
      <c r="H2430" s="551"/>
      <c r="I2430" s="551"/>
      <c r="J2430" s="551"/>
      <c r="K2430" s="551"/>
      <c r="L2430" s="551"/>
      <c r="M2430" s="551"/>
      <c r="N2430" s="551"/>
      <c r="O2430" s="551"/>
      <c r="P2430" s="551"/>
      <c r="Q2430" s="551"/>
      <c r="R2430" s="552"/>
      <c r="S2430" s="175"/>
      <c r="T2430" s="550"/>
      <c r="U2430" s="551"/>
      <c r="V2430" s="551"/>
      <c r="W2430" s="551"/>
      <c r="X2430" s="551"/>
      <c r="Y2430" s="551"/>
      <c r="Z2430" s="551"/>
      <c r="AA2430" s="551"/>
      <c r="AB2430" s="551"/>
      <c r="AC2430" s="551"/>
      <c r="AD2430" s="551"/>
      <c r="AE2430" s="552"/>
      <c r="AF2430" s="15"/>
      <c r="AG2430" s="175"/>
    </row>
    <row r="2431" spans="4:33" x14ac:dyDescent="0.25">
      <c r="D2431" s="195"/>
      <c r="E2431" s="195"/>
      <c r="F2431" s="195"/>
      <c r="G2431" s="550"/>
      <c r="H2431" s="551"/>
      <c r="I2431" s="551"/>
      <c r="J2431" s="551"/>
      <c r="K2431" s="551"/>
      <c r="L2431" s="551"/>
      <c r="M2431" s="551"/>
      <c r="N2431" s="551"/>
      <c r="O2431" s="551"/>
      <c r="P2431" s="551"/>
      <c r="Q2431" s="551"/>
      <c r="R2431" s="552"/>
      <c r="S2431" s="175"/>
      <c r="T2431" s="550"/>
      <c r="U2431" s="551"/>
      <c r="V2431" s="551"/>
      <c r="W2431" s="551"/>
      <c r="X2431" s="551"/>
      <c r="Y2431" s="551"/>
      <c r="Z2431" s="551"/>
      <c r="AA2431" s="551"/>
      <c r="AB2431" s="551"/>
      <c r="AC2431" s="551"/>
      <c r="AD2431" s="551"/>
      <c r="AE2431" s="552"/>
      <c r="AF2431" s="15"/>
      <c r="AG2431" s="175"/>
    </row>
    <row r="2432" spans="4:33" ht="15.75" thickBot="1" x14ac:dyDescent="0.3">
      <c r="D2432" s="195"/>
      <c r="E2432" s="195"/>
      <c r="F2432" s="195"/>
      <c r="G2432" s="553"/>
      <c r="H2432" s="554"/>
      <c r="I2432" s="554"/>
      <c r="J2432" s="554"/>
      <c r="K2432" s="554"/>
      <c r="L2432" s="554"/>
      <c r="M2432" s="554"/>
      <c r="N2432" s="554"/>
      <c r="O2432" s="554"/>
      <c r="P2432" s="554"/>
      <c r="Q2432" s="554"/>
      <c r="R2432" s="555"/>
      <c r="S2432" s="175"/>
      <c r="T2432" s="553"/>
      <c r="U2432" s="554"/>
      <c r="V2432" s="554"/>
      <c r="W2432" s="554"/>
      <c r="X2432" s="554"/>
      <c r="Y2432" s="554"/>
      <c r="Z2432" s="554"/>
      <c r="AA2432" s="554"/>
      <c r="AB2432" s="554"/>
      <c r="AC2432" s="554"/>
      <c r="AD2432" s="554"/>
      <c r="AE2432" s="555"/>
      <c r="AF2432" s="15"/>
    </row>
    <row r="2433" spans="4:34" ht="16.5" thickBot="1" x14ac:dyDescent="0.3">
      <c r="D2433" s="195"/>
      <c r="E2433" s="195"/>
      <c r="F2433" s="195"/>
      <c r="G2433" s="553" t="s">
        <v>32</v>
      </c>
      <c r="H2433" s="554"/>
      <c r="I2433" s="554"/>
      <c r="J2433" s="788">
        <v>44195</v>
      </c>
      <c r="K2433" s="788"/>
      <c r="L2433" s="788"/>
      <c r="M2433" s="788"/>
      <c r="N2433" s="788"/>
      <c r="O2433" s="788"/>
      <c r="P2433" s="788"/>
      <c r="Q2433" s="788"/>
      <c r="R2433" s="789"/>
      <c r="S2433" s="175"/>
      <c r="T2433" s="517" t="s">
        <v>32</v>
      </c>
      <c r="U2433" s="518"/>
      <c r="V2433" s="518"/>
      <c r="W2433" s="521"/>
      <c r="X2433" s="521"/>
      <c r="Y2433" s="521"/>
      <c r="Z2433" s="521"/>
      <c r="AA2433" s="521"/>
      <c r="AB2433" s="521"/>
      <c r="AC2433" s="521"/>
      <c r="AD2433" s="521"/>
      <c r="AE2433" s="522"/>
      <c r="AF2433" s="15"/>
      <c r="AG2433" s="18"/>
      <c r="AH2433" s="17"/>
    </row>
    <row r="2434" spans="4:34" ht="16.5" thickBot="1" x14ac:dyDescent="0.3">
      <c r="D2434" s="195"/>
      <c r="E2434" s="195"/>
      <c r="F2434" s="195"/>
      <c r="G2434" s="523" t="s">
        <v>33</v>
      </c>
      <c r="H2434" s="524"/>
      <c r="I2434" s="524"/>
      <c r="J2434" s="524"/>
      <c r="K2434" s="524"/>
      <c r="L2434" s="524"/>
      <c r="M2434" s="524"/>
      <c r="N2434" s="524"/>
      <c r="O2434" s="524"/>
      <c r="P2434" s="524"/>
      <c r="Q2434" s="524"/>
      <c r="R2434" s="525"/>
      <c r="T2434" s="523" t="s">
        <v>34</v>
      </c>
      <c r="U2434" s="524"/>
      <c r="V2434" s="524"/>
      <c r="W2434" s="524"/>
      <c r="X2434" s="524"/>
      <c r="Y2434" s="524"/>
      <c r="Z2434" s="524"/>
      <c r="AA2434" s="524"/>
      <c r="AB2434" s="524"/>
      <c r="AC2434" s="524"/>
      <c r="AD2434" s="524"/>
      <c r="AE2434" s="525"/>
      <c r="AF2434" s="15"/>
      <c r="AG2434" s="18"/>
      <c r="AH2434" s="17"/>
    </row>
    <row r="2435" spans="4:34" ht="15.75" x14ac:dyDescent="0.25">
      <c r="D2435" s="195"/>
      <c r="E2435" s="195"/>
      <c r="F2435" s="195"/>
      <c r="G2435" s="526"/>
      <c r="H2435" s="527"/>
      <c r="I2435" s="527"/>
      <c r="J2435" s="527"/>
      <c r="K2435" s="527"/>
      <c r="L2435" s="527"/>
      <c r="M2435" s="527"/>
      <c r="N2435" s="527"/>
      <c r="O2435" s="527"/>
      <c r="P2435" s="527"/>
      <c r="Q2435" s="527"/>
      <c r="R2435" s="528"/>
      <c r="T2435" s="526"/>
      <c r="U2435" s="527"/>
      <c r="V2435" s="527"/>
      <c r="W2435" s="527"/>
      <c r="X2435" s="527"/>
      <c r="Y2435" s="527"/>
      <c r="Z2435" s="527"/>
      <c r="AA2435" s="527"/>
      <c r="AB2435" s="527"/>
      <c r="AC2435" s="527"/>
      <c r="AD2435" s="527"/>
      <c r="AE2435" s="528"/>
      <c r="AF2435" s="15"/>
      <c r="AG2435" s="18"/>
      <c r="AH2435" s="17"/>
    </row>
    <row r="2436" spans="4:34" ht="15.75" x14ac:dyDescent="0.25">
      <c r="D2436" s="195"/>
      <c r="E2436" s="195"/>
      <c r="F2436" s="195"/>
      <c r="G2436" s="556"/>
      <c r="H2436" s="557"/>
      <c r="I2436" s="557"/>
      <c r="J2436" s="557"/>
      <c r="K2436" s="557"/>
      <c r="L2436" s="557"/>
      <c r="M2436" s="557"/>
      <c r="N2436" s="557"/>
      <c r="O2436" s="557"/>
      <c r="P2436" s="557"/>
      <c r="Q2436" s="557"/>
      <c r="R2436" s="558"/>
      <c r="T2436" s="556"/>
      <c r="U2436" s="557"/>
      <c r="V2436" s="557"/>
      <c r="W2436" s="557"/>
      <c r="X2436" s="557"/>
      <c r="Y2436" s="557"/>
      <c r="Z2436" s="557"/>
      <c r="AA2436" s="557"/>
      <c r="AB2436" s="557"/>
      <c r="AC2436" s="557"/>
      <c r="AD2436" s="557"/>
      <c r="AE2436" s="558"/>
      <c r="AF2436" s="195"/>
      <c r="AG2436" s="18"/>
      <c r="AH2436" s="17"/>
    </row>
    <row r="2437" spans="4:34" ht="15.75" x14ac:dyDescent="0.25">
      <c r="D2437" s="195"/>
      <c r="E2437" s="195"/>
      <c r="F2437" s="195"/>
      <c r="G2437" s="556"/>
      <c r="H2437" s="557"/>
      <c r="I2437" s="557"/>
      <c r="J2437" s="557"/>
      <c r="K2437" s="557"/>
      <c r="L2437" s="557"/>
      <c r="M2437" s="557"/>
      <c r="N2437" s="557"/>
      <c r="O2437" s="557"/>
      <c r="P2437" s="557"/>
      <c r="Q2437" s="557"/>
      <c r="R2437" s="558"/>
      <c r="T2437" s="556"/>
      <c r="U2437" s="557"/>
      <c r="V2437" s="557"/>
      <c r="W2437" s="557"/>
      <c r="X2437" s="557"/>
      <c r="Y2437" s="557"/>
      <c r="Z2437" s="557"/>
      <c r="AA2437" s="557"/>
      <c r="AB2437" s="557"/>
      <c r="AC2437" s="557"/>
      <c r="AD2437" s="557"/>
      <c r="AE2437" s="558"/>
      <c r="AF2437" s="195"/>
      <c r="AG2437" s="18"/>
      <c r="AH2437" s="17"/>
    </row>
    <row r="2438" spans="4:34" ht="16.5" thickBot="1" x14ac:dyDescent="0.3">
      <c r="D2438" s="195"/>
      <c r="E2438" s="195"/>
      <c r="F2438" s="195"/>
      <c r="G2438" s="559"/>
      <c r="H2438" s="560"/>
      <c r="I2438" s="560"/>
      <c r="J2438" s="560"/>
      <c r="K2438" s="560"/>
      <c r="L2438" s="560"/>
      <c r="M2438" s="560"/>
      <c r="N2438" s="560"/>
      <c r="O2438" s="560"/>
      <c r="P2438" s="560"/>
      <c r="Q2438" s="560"/>
      <c r="R2438" s="561"/>
      <c r="T2438" s="559"/>
      <c r="U2438" s="560"/>
      <c r="V2438" s="560"/>
      <c r="W2438" s="560"/>
      <c r="X2438" s="560"/>
      <c r="Y2438" s="560"/>
      <c r="Z2438" s="560"/>
      <c r="AA2438" s="560"/>
      <c r="AB2438" s="560"/>
      <c r="AC2438" s="560"/>
      <c r="AD2438" s="560"/>
      <c r="AE2438" s="561"/>
      <c r="AF2438" s="195"/>
      <c r="AG2438" s="18"/>
      <c r="AH2438" s="17"/>
    </row>
    <row r="2439" spans="4:34" ht="16.5" thickBot="1" x14ac:dyDescent="0.3">
      <c r="D2439" s="195"/>
      <c r="E2439" s="195"/>
      <c r="F2439" s="175"/>
      <c r="G2439" s="517" t="s">
        <v>32</v>
      </c>
      <c r="H2439" s="518"/>
      <c r="I2439" s="518"/>
      <c r="J2439" s="521"/>
      <c r="K2439" s="521"/>
      <c r="L2439" s="521"/>
      <c r="M2439" s="521"/>
      <c r="N2439" s="521"/>
      <c r="O2439" s="521"/>
      <c r="P2439" s="521"/>
      <c r="Q2439" s="521"/>
      <c r="R2439" s="522"/>
      <c r="T2439" s="517" t="s">
        <v>32</v>
      </c>
      <c r="U2439" s="518"/>
      <c r="V2439" s="518"/>
      <c r="W2439" s="521"/>
      <c r="X2439" s="521"/>
      <c r="Y2439" s="521"/>
      <c r="Z2439" s="521"/>
      <c r="AA2439" s="521"/>
      <c r="AB2439" s="521"/>
      <c r="AC2439" s="521"/>
      <c r="AD2439" s="521"/>
      <c r="AE2439" s="522"/>
      <c r="AF2439" s="195"/>
      <c r="AG2439" s="18"/>
      <c r="AH2439" s="17"/>
    </row>
    <row r="2440" spans="4:34" x14ac:dyDescent="0.25">
      <c r="D2440" s="620"/>
      <c r="E2440" s="620"/>
      <c r="F2440" s="620"/>
      <c r="G2440" s="620"/>
      <c r="H2440" s="620"/>
      <c r="I2440" s="620"/>
      <c r="J2440" s="620"/>
      <c r="K2440" s="620"/>
      <c r="L2440" s="620"/>
      <c r="M2440" s="620"/>
      <c r="N2440" s="620"/>
      <c r="O2440" s="10"/>
      <c r="P2440" s="180"/>
      <c r="Q2440" s="184"/>
      <c r="R2440" s="184"/>
      <c r="S2440" s="184"/>
      <c r="T2440" s="184"/>
      <c r="U2440" s="184"/>
      <c r="V2440" s="184"/>
      <c r="W2440" s="184"/>
      <c r="X2440" s="184"/>
      <c r="Y2440" s="175"/>
      <c r="Z2440" s="184"/>
      <c r="AA2440" s="9"/>
      <c r="AB2440" s="9"/>
      <c r="AC2440" s="9"/>
      <c r="AD2440" s="9"/>
      <c r="AE2440" s="9"/>
      <c r="AF2440" s="9"/>
      <c r="AG2440" s="37"/>
      <c r="AH2440" s="17"/>
    </row>
    <row r="2441" spans="4:34" x14ac:dyDescent="0.25">
      <c r="D2441" s="193"/>
      <c r="E2441" s="620" t="s">
        <v>36</v>
      </c>
      <c r="F2441" s="620"/>
      <c r="G2441" s="620"/>
      <c r="H2441" s="620"/>
      <c r="I2441" s="620"/>
      <c r="J2441" s="620"/>
      <c r="K2441" s="620"/>
      <c r="L2441" s="620"/>
      <c r="M2441" s="620"/>
      <c r="N2441" s="620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195"/>
      <c r="Z2441" s="9"/>
      <c r="AA2441" s="9"/>
      <c r="AB2441" s="9"/>
      <c r="AC2441" s="9"/>
      <c r="AD2441" s="9"/>
      <c r="AE2441" s="9"/>
      <c r="AF2441" s="9"/>
      <c r="AG2441" s="17"/>
      <c r="AH2441" s="17"/>
    </row>
    <row r="2442" spans="4:34" x14ac:dyDescent="0.25">
      <c r="D2442" s="176"/>
      <c r="E2442" s="620" t="s">
        <v>0</v>
      </c>
      <c r="F2442" s="620"/>
      <c r="G2442" s="620"/>
      <c r="H2442" s="620"/>
      <c r="I2442" s="620"/>
      <c r="J2442" s="620"/>
      <c r="K2442" s="620"/>
      <c r="L2442" s="620"/>
      <c r="M2442" s="620"/>
      <c r="N2442" s="620"/>
      <c r="O2442" s="10"/>
      <c r="P2442" s="180"/>
      <c r="Q2442" s="180"/>
      <c r="R2442" s="180"/>
      <c r="S2442" s="180"/>
      <c r="T2442" s="180"/>
      <c r="U2442" s="180"/>
      <c r="V2442" s="180"/>
      <c r="W2442" s="9"/>
      <c r="X2442" s="9"/>
      <c r="Y2442" s="195"/>
      <c r="Z2442" s="9"/>
      <c r="AA2442" s="9"/>
      <c r="AB2442" s="9"/>
      <c r="AC2442" s="9"/>
      <c r="AD2442" s="9"/>
      <c r="AE2442" s="9"/>
      <c r="AF2442" s="9"/>
      <c r="AG2442" s="37"/>
      <c r="AH2442" s="17"/>
    </row>
    <row r="2443" spans="4:34" x14ac:dyDescent="0.25">
      <c r="D2443" s="620" t="s">
        <v>1</v>
      </c>
      <c r="E2443" s="620"/>
      <c r="F2443" s="620"/>
      <c r="G2443" s="620"/>
      <c r="H2443" s="620"/>
      <c r="I2443" s="620"/>
      <c r="J2443" s="620"/>
      <c r="K2443" s="620"/>
      <c r="L2443" s="620"/>
      <c r="M2443" s="620"/>
      <c r="N2443" s="620"/>
      <c r="O2443" s="10"/>
      <c r="P2443" s="11"/>
      <c r="Q2443" s="11"/>
      <c r="R2443" s="195"/>
      <c r="S2443" s="175"/>
      <c r="T2443" s="175"/>
      <c r="U2443" s="175"/>
      <c r="V2443" s="583" t="s">
        <v>2</v>
      </c>
      <c r="W2443" s="583"/>
      <c r="X2443" s="583"/>
      <c r="Y2443" s="2" t="s">
        <v>262</v>
      </c>
      <c r="Z2443" s="193" t="s">
        <v>46</v>
      </c>
      <c r="AA2443" s="676" t="s">
        <v>109</v>
      </c>
      <c r="AB2443" s="676"/>
      <c r="AC2443" s="676"/>
      <c r="AD2443" s="193" t="s">
        <v>3</v>
      </c>
      <c r="AE2443" s="684">
        <v>2020</v>
      </c>
      <c r="AF2443" s="684"/>
      <c r="AG2443" s="37"/>
      <c r="AH2443" s="17"/>
    </row>
    <row r="2444" spans="4:34" x14ac:dyDescent="0.25">
      <c r="D2444" s="620" t="s">
        <v>4</v>
      </c>
      <c r="E2444" s="620"/>
      <c r="F2444" s="620"/>
      <c r="G2444" s="620"/>
      <c r="H2444" s="620"/>
      <c r="I2444" s="620"/>
      <c r="J2444" s="620"/>
      <c r="K2444" s="620"/>
      <c r="L2444" s="620"/>
      <c r="M2444" s="620"/>
      <c r="N2444" s="620"/>
      <c r="O2444" s="10"/>
      <c r="P2444" s="180"/>
      <c r="Q2444" s="184"/>
      <c r="R2444" s="184"/>
      <c r="S2444" s="184"/>
      <c r="T2444" s="184"/>
      <c r="U2444" s="184"/>
      <c r="V2444" s="184"/>
      <c r="W2444" s="184"/>
      <c r="X2444" s="184"/>
      <c r="Y2444" s="190"/>
      <c r="Z2444" s="193"/>
      <c r="AA2444" s="16"/>
      <c r="AB2444" s="16"/>
      <c r="AC2444" s="16"/>
      <c r="AD2444" s="16"/>
      <c r="AE2444" s="16"/>
      <c r="AF2444" s="16"/>
      <c r="AG2444" s="37"/>
      <c r="AH2444" s="17"/>
    </row>
    <row r="2445" spans="4:34" ht="15.75" x14ac:dyDescent="0.25">
      <c r="D2445" s="623" t="s">
        <v>5</v>
      </c>
      <c r="E2445" s="623"/>
      <c r="F2445" s="623"/>
      <c r="G2445" s="623"/>
      <c r="H2445" s="623"/>
      <c r="I2445" s="623"/>
      <c r="J2445" s="623"/>
      <c r="K2445" s="623"/>
      <c r="L2445" s="623"/>
      <c r="M2445" s="623"/>
      <c r="N2445" s="623"/>
      <c r="O2445" s="10"/>
      <c r="P2445" s="180"/>
      <c r="Q2445" s="180"/>
      <c r="R2445" s="180"/>
      <c r="S2445" s="180"/>
      <c r="T2445" s="180"/>
      <c r="U2445" s="180"/>
      <c r="V2445" s="180"/>
      <c r="W2445" s="9"/>
      <c r="X2445" s="9"/>
      <c r="Y2445" s="195"/>
      <c r="Z2445" s="9"/>
      <c r="AA2445" s="9"/>
      <c r="AB2445" s="9"/>
      <c r="AC2445" s="9"/>
      <c r="AD2445" s="9"/>
      <c r="AE2445" s="9"/>
      <c r="AF2445" s="9"/>
      <c r="AG2445" s="37"/>
      <c r="AH2445" s="17"/>
    </row>
    <row r="2446" spans="4:34" ht="15.75" x14ac:dyDescent="0.25">
      <c r="D2446" s="14"/>
      <c r="E2446" s="14"/>
      <c r="F2446" s="14"/>
      <c r="G2446" s="14"/>
      <c r="H2446" s="14"/>
      <c r="I2446" s="14"/>
      <c r="J2446" s="14"/>
      <c r="K2446" s="14"/>
      <c r="L2446" s="14"/>
      <c r="M2446" s="14"/>
      <c r="N2446" s="14"/>
      <c r="O2446" s="14"/>
      <c r="P2446" s="14"/>
      <c r="Q2446" s="14"/>
      <c r="R2446" s="14"/>
      <c r="S2446" s="14"/>
      <c r="T2446" s="23"/>
      <c r="U2446" s="23"/>
      <c r="V2446" s="613" t="s">
        <v>7</v>
      </c>
      <c r="W2446" s="613"/>
      <c r="X2446" s="613"/>
      <c r="Y2446" s="613"/>
      <c r="Z2446" s="613"/>
      <c r="AA2446" s="614">
        <f>+X2475</f>
        <v>166313738.44000006</v>
      </c>
      <c r="AB2446" s="614"/>
      <c r="AC2446" s="614"/>
      <c r="AD2446" s="614"/>
      <c r="AE2446" s="614"/>
      <c r="AF2446" s="614"/>
    </row>
    <row r="2447" spans="4:34" ht="15.75" x14ac:dyDescent="0.25">
      <c r="D2447" s="14"/>
      <c r="E2447" s="14"/>
      <c r="F2447" s="14"/>
      <c r="G2447" s="14"/>
      <c r="H2447" s="14"/>
      <c r="I2447" s="14"/>
      <c r="J2447" s="14"/>
      <c r="K2447" s="14"/>
      <c r="L2447" s="14"/>
      <c r="M2447" s="14"/>
      <c r="N2447" s="14"/>
      <c r="O2447" s="14"/>
      <c r="P2447" s="14"/>
      <c r="Q2447" s="14"/>
      <c r="R2447" s="14"/>
      <c r="S2447" s="14"/>
      <c r="T2447" s="23"/>
      <c r="U2447" s="23"/>
      <c r="V2447" s="178"/>
      <c r="W2447" s="178"/>
      <c r="X2447" s="178"/>
      <c r="Y2447" s="178"/>
      <c r="Z2447" s="178"/>
      <c r="AA2447" s="179"/>
      <c r="AB2447" s="179"/>
      <c r="AC2447" s="179"/>
      <c r="AD2447" s="179"/>
      <c r="AE2447" s="179"/>
      <c r="AF2447" s="179"/>
    </row>
    <row r="2448" spans="4:34" ht="18" x14ac:dyDescent="0.25">
      <c r="D2448" s="14"/>
      <c r="E2448" s="14"/>
      <c r="F2448" s="14"/>
      <c r="G2448" s="14"/>
      <c r="H2448" s="14"/>
      <c r="I2448" s="14"/>
      <c r="J2448" s="14"/>
      <c r="K2448" s="14"/>
      <c r="L2448" s="14"/>
      <c r="M2448" s="14"/>
      <c r="N2448" s="14"/>
      <c r="O2448" s="624" t="s">
        <v>6</v>
      </c>
      <c r="P2448" s="624"/>
      <c r="Q2448" s="624"/>
      <c r="R2448" s="624"/>
      <c r="S2448" s="624"/>
      <c r="T2448" s="624"/>
      <c r="U2448" s="624"/>
      <c r="V2448" s="624"/>
      <c r="W2448" s="624"/>
      <c r="X2448" s="624"/>
      <c r="Y2448" s="625" t="s">
        <v>268</v>
      </c>
      <c r="Z2448" s="625"/>
      <c r="AA2448" s="625"/>
      <c r="AB2448" s="179"/>
      <c r="AC2448" s="179"/>
      <c r="AD2448" s="179"/>
      <c r="AE2448" s="179"/>
      <c r="AF2448" s="179"/>
    </row>
    <row r="2449" spans="4:36" ht="18" x14ac:dyDescent="0.25">
      <c r="D2449" s="14"/>
      <c r="E2449" s="14"/>
      <c r="F2449" s="14"/>
      <c r="G2449" s="14"/>
      <c r="H2449" s="14"/>
      <c r="I2449" s="14"/>
      <c r="J2449" s="14"/>
      <c r="K2449" s="14"/>
      <c r="L2449" s="14"/>
      <c r="M2449" s="14"/>
      <c r="N2449" s="14"/>
      <c r="O2449" s="177"/>
      <c r="P2449" s="177"/>
      <c r="Q2449" s="177"/>
      <c r="R2449" s="177"/>
      <c r="S2449" s="177"/>
      <c r="T2449" s="177"/>
      <c r="U2449" s="177"/>
      <c r="V2449" s="177"/>
      <c r="W2449" s="177"/>
      <c r="X2449" s="177"/>
      <c r="Y2449" s="185"/>
      <c r="Z2449" s="185"/>
      <c r="AA2449" s="185"/>
      <c r="AB2449" s="179"/>
      <c r="AC2449" s="179"/>
      <c r="AD2449" s="179"/>
      <c r="AE2449" s="179"/>
      <c r="AF2449" s="179"/>
    </row>
    <row r="2450" spans="4:36" x14ac:dyDescent="0.25">
      <c r="D2450" s="615" t="s">
        <v>8</v>
      </c>
      <c r="E2450" s="615"/>
      <c r="F2450" s="615"/>
      <c r="G2450" s="615"/>
      <c r="H2450" s="615"/>
      <c r="I2450" s="616" t="s">
        <v>9</v>
      </c>
      <c r="J2450" s="616"/>
      <c r="K2450" s="616"/>
      <c r="L2450" s="616"/>
      <c r="M2450" s="616"/>
      <c r="N2450" s="616"/>
      <c r="O2450" s="616"/>
      <c r="P2450" s="616"/>
      <c r="Q2450" s="616"/>
      <c r="R2450" s="184"/>
      <c r="S2450" s="184"/>
      <c r="T2450" s="184"/>
      <c r="U2450" s="184"/>
      <c r="V2450" s="9"/>
      <c r="W2450" s="9"/>
      <c r="X2450" s="9"/>
      <c r="Y2450" s="195"/>
      <c r="Z2450" s="195"/>
      <c r="AA2450" s="195"/>
      <c r="AB2450" s="9"/>
      <c r="AC2450" s="9"/>
      <c r="AD2450" s="9"/>
      <c r="AE2450" s="9"/>
      <c r="AF2450" s="9"/>
    </row>
    <row r="2451" spans="4:36" ht="18" x14ac:dyDescent="0.25">
      <c r="D2451" s="617" t="s">
        <v>10</v>
      </c>
      <c r="E2451" s="617"/>
      <c r="F2451" s="617"/>
      <c r="G2451" s="617"/>
      <c r="H2451" s="617"/>
      <c r="I2451" s="617"/>
      <c r="J2451" s="617"/>
      <c r="K2451" s="662" t="s">
        <v>5</v>
      </c>
      <c r="L2451" s="662"/>
      <c r="M2451" s="662"/>
      <c r="N2451" s="662"/>
      <c r="O2451" s="662"/>
      <c r="P2451" s="662"/>
      <c r="Q2451" s="662"/>
      <c r="R2451" s="662"/>
      <c r="S2451" s="662"/>
      <c r="T2451" s="662"/>
      <c r="U2451" s="662"/>
      <c r="V2451" s="662"/>
      <c r="W2451" s="662"/>
      <c r="X2451" s="662"/>
      <c r="Y2451" s="551" t="s">
        <v>11</v>
      </c>
      <c r="Z2451" s="551"/>
      <c r="AA2451" s="551"/>
      <c r="AB2451" s="551"/>
      <c r="AC2451" s="619"/>
      <c r="AD2451" s="619"/>
      <c r="AE2451" s="619"/>
      <c r="AF2451" s="619"/>
    </row>
    <row r="2452" spans="4:36" x14ac:dyDescent="0.25">
      <c r="D2452" s="617" t="s">
        <v>12</v>
      </c>
      <c r="E2452" s="617"/>
      <c r="F2452" s="617"/>
      <c r="G2452" s="617"/>
      <c r="H2452" s="617"/>
      <c r="I2452" s="551"/>
      <c r="J2452" s="551"/>
      <c r="K2452" s="551"/>
      <c r="L2452" s="551"/>
      <c r="M2452" s="551"/>
      <c r="N2452" s="551"/>
      <c r="O2452" s="551"/>
      <c r="P2452" s="551"/>
      <c r="Q2452" s="551"/>
      <c r="R2452" s="551"/>
      <c r="S2452" s="551"/>
      <c r="T2452" s="551"/>
      <c r="U2452" s="551"/>
      <c r="V2452" s="551"/>
      <c r="W2452" s="551"/>
      <c r="X2452" s="175"/>
      <c r="Y2452" s="551" t="s">
        <v>11</v>
      </c>
      <c r="Z2452" s="551"/>
      <c r="AA2452" s="551"/>
      <c r="AB2452" s="551"/>
      <c r="AC2452" s="619"/>
      <c r="AD2452" s="619"/>
      <c r="AE2452" s="619"/>
      <c r="AF2452" s="619"/>
    </row>
    <row r="2453" spans="4:36" ht="18" x14ac:dyDescent="0.25">
      <c r="D2453" s="583" t="s">
        <v>13</v>
      </c>
      <c r="E2453" s="583"/>
      <c r="F2453" s="583"/>
      <c r="G2453" s="583"/>
      <c r="H2453" s="583"/>
      <c r="I2453" s="792" t="s">
        <v>263</v>
      </c>
      <c r="J2453" s="792"/>
      <c r="K2453" s="792"/>
      <c r="L2453" s="792"/>
      <c r="M2453" s="792"/>
      <c r="N2453" s="792"/>
      <c r="O2453" s="792"/>
      <c r="P2453" s="792"/>
      <c r="Q2453" s="792"/>
      <c r="R2453" s="792"/>
      <c r="S2453" s="792"/>
      <c r="T2453" s="792"/>
      <c r="U2453" s="792"/>
      <c r="V2453" s="792"/>
      <c r="W2453" s="792"/>
      <c r="X2453" s="792"/>
      <c r="Y2453" s="792"/>
      <c r="Z2453" s="792"/>
      <c r="AA2453" s="792"/>
      <c r="AB2453" s="792"/>
      <c r="AC2453" s="792"/>
      <c r="AD2453" s="792"/>
      <c r="AE2453" s="792"/>
      <c r="AF2453" s="792"/>
      <c r="AG2453" s="792"/>
      <c r="AH2453" s="792"/>
    </row>
    <row r="2454" spans="4:36" x14ac:dyDescent="0.25">
      <c r="D2454" s="551" t="s">
        <v>14</v>
      </c>
      <c r="E2454" s="551"/>
      <c r="F2454" s="551"/>
      <c r="G2454" s="551"/>
      <c r="H2454" s="551"/>
      <c r="I2454" s="794" t="s">
        <v>267</v>
      </c>
      <c r="J2454" s="794"/>
      <c r="K2454" s="794"/>
      <c r="L2454" s="794"/>
      <c r="M2454" s="794"/>
      <c r="N2454" s="794"/>
      <c r="O2454" s="794"/>
      <c r="P2454" s="794"/>
      <c r="Q2454" s="794"/>
      <c r="R2454" s="794"/>
      <c r="S2454" s="794"/>
      <c r="T2454" s="794"/>
      <c r="U2454" s="794"/>
      <c r="V2454" s="794"/>
      <c r="W2454" s="794"/>
      <c r="X2454" s="794"/>
      <c r="Y2454" s="794"/>
      <c r="Z2454" s="794"/>
      <c r="AA2454" s="794"/>
      <c r="AB2454" s="794"/>
      <c r="AC2454" s="794"/>
      <c r="AD2454" s="794"/>
      <c r="AE2454" s="794"/>
      <c r="AF2454" s="794"/>
    </row>
    <row r="2455" spans="4:36" ht="42" customHeight="1" x14ac:dyDescent="0.25">
      <c r="D2455" s="181"/>
      <c r="E2455" s="175"/>
      <c r="F2455" s="175"/>
      <c r="G2455" s="175"/>
      <c r="H2455" s="175"/>
      <c r="I2455" s="794"/>
      <c r="J2455" s="794"/>
      <c r="K2455" s="794"/>
      <c r="L2455" s="794"/>
      <c r="M2455" s="794"/>
      <c r="N2455" s="794"/>
      <c r="O2455" s="794"/>
      <c r="P2455" s="794"/>
      <c r="Q2455" s="794"/>
      <c r="R2455" s="794"/>
      <c r="S2455" s="794"/>
      <c r="T2455" s="794"/>
      <c r="U2455" s="794"/>
      <c r="V2455" s="794"/>
      <c r="W2455" s="794"/>
      <c r="X2455" s="794"/>
      <c r="Y2455" s="794"/>
      <c r="Z2455" s="794"/>
      <c r="AA2455" s="794"/>
      <c r="AB2455" s="794"/>
      <c r="AC2455" s="794"/>
      <c r="AD2455" s="794"/>
      <c r="AE2455" s="794"/>
      <c r="AF2455" s="794"/>
    </row>
    <row r="2456" spans="4:36" ht="15.75" x14ac:dyDescent="0.25">
      <c r="D2456" s="180"/>
      <c r="E2456" s="180"/>
      <c r="F2456" s="180"/>
      <c r="G2456" s="180"/>
      <c r="H2456" s="180"/>
      <c r="I2456" s="180"/>
      <c r="J2456" s="180"/>
      <c r="K2456" s="180"/>
      <c r="L2456" s="574"/>
      <c r="M2456" s="574"/>
      <c r="N2456" s="574"/>
      <c r="O2456" s="574"/>
      <c r="P2456" s="574"/>
      <c r="Q2456" s="574"/>
      <c r="R2456" s="574"/>
      <c r="S2456" s="574"/>
      <c r="T2456" s="574"/>
      <c r="U2456" s="574"/>
      <c r="V2456" s="574"/>
      <c r="W2456" s="574"/>
      <c r="X2456" s="574"/>
      <c r="Y2456" s="574"/>
      <c r="Z2456" s="183"/>
      <c r="AA2456" s="575"/>
      <c r="AB2456" s="575"/>
      <c r="AC2456" s="575"/>
      <c r="AD2456" s="575"/>
      <c r="AE2456" s="575"/>
      <c r="AF2456" s="575"/>
    </row>
    <row r="2457" spans="4:36" ht="15.75" x14ac:dyDescent="0.25">
      <c r="D2457" s="586" t="s">
        <v>15</v>
      </c>
      <c r="E2457" s="586"/>
      <c r="F2457" s="586"/>
      <c r="G2457" s="586"/>
      <c r="H2457" s="586"/>
      <c r="I2457" s="586"/>
      <c r="J2457" s="586"/>
      <c r="K2457" s="586"/>
      <c r="L2457" s="586"/>
      <c r="M2457" s="586"/>
      <c r="N2457" s="586"/>
      <c r="O2457" s="586"/>
      <c r="P2457" s="586"/>
      <c r="Q2457" s="586"/>
      <c r="R2457" s="586"/>
      <c r="S2457" s="586"/>
      <c r="T2457" s="586"/>
      <c r="U2457" s="586"/>
      <c r="V2457" s="586"/>
      <c r="W2457" s="586"/>
      <c r="X2457" s="586"/>
      <c r="Y2457" s="586"/>
      <c r="Z2457" s="586"/>
      <c r="AA2457" s="586"/>
      <c r="AB2457" s="586"/>
      <c r="AC2457" s="586"/>
      <c r="AD2457" s="586"/>
      <c r="AE2457" s="586"/>
      <c r="AF2457" s="586"/>
    </row>
    <row r="2458" spans="4:36" x14ac:dyDescent="0.25">
      <c r="D2458" s="9"/>
      <c r="E2458" s="587" t="s">
        <v>77</v>
      </c>
      <c r="F2458" s="587"/>
      <c r="G2458" s="587"/>
      <c r="H2458" s="722" t="s">
        <v>78</v>
      </c>
      <c r="I2458" s="722"/>
      <c r="J2458" s="722"/>
      <c r="K2458" s="587" t="s">
        <v>79</v>
      </c>
      <c r="L2458" s="587"/>
      <c r="M2458" s="587"/>
      <c r="N2458" s="587" t="s">
        <v>80</v>
      </c>
      <c r="O2458" s="587"/>
      <c r="P2458" s="587"/>
      <c r="Q2458" s="589" t="s">
        <v>81</v>
      </c>
      <c r="R2458" s="589"/>
      <c r="S2458" s="589"/>
      <c r="T2458" s="589"/>
      <c r="U2458" s="184"/>
      <c r="V2458" s="590" t="s">
        <v>16</v>
      </c>
      <c r="W2458" s="590"/>
      <c r="X2458" s="590"/>
      <c r="Y2458" s="175"/>
      <c r="Z2458" s="175"/>
      <c r="AA2458" s="591" t="s">
        <v>17</v>
      </c>
      <c r="AB2458" s="591"/>
      <c r="AC2458" s="591"/>
      <c r="AD2458" s="591"/>
      <c r="AE2458" s="591"/>
      <c r="AF2458" s="591"/>
    </row>
    <row r="2459" spans="4:36" x14ac:dyDescent="0.25">
      <c r="D2459" s="195"/>
      <c r="E2459" s="592"/>
      <c r="F2459" s="593"/>
      <c r="G2459" s="594"/>
      <c r="H2459" s="592"/>
      <c r="I2459" s="593"/>
      <c r="J2459" s="594"/>
      <c r="K2459" s="592"/>
      <c r="L2459" s="593"/>
      <c r="M2459" s="594"/>
      <c r="N2459" s="592"/>
      <c r="O2459" s="593"/>
      <c r="P2459" s="594"/>
      <c r="Q2459" s="592"/>
      <c r="R2459" s="593"/>
      <c r="S2459" s="593"/>
      <c r="T2459" s="594"/>
      <c r="U2459" s="100"/>
      <c r="V2459" s="595"/>
      <c r="W2459" s="596"/>
      <c r="X2459" s="597"/>
      <c r="Y2459" s="190"/>
      <c r="Z2459" s="15"/>
      <c r="AA2459" s="592">
        <f>Q2459</f>
        <v>0</v>
      </c>
      <c r="AB2459" s="593"/>
      <c r="AC2459" s="593"/>
      <c r="AD2459" s="593"/>
      <c r="AE2459" s="593"/>
      <c r="AF2459" s="594"/>
      <c r="AJ2459" s="196">
        <f>X2463+X2472</f>
        <v>96842195.939999998</v>
      </c>
    </row>
    <row r="2460" spans="4:36" ht="15.75" x14ac:dyDescent="0.25">
      <c r="D2460" s="182"/>
      <c r="E2460" s="182"/>
      <c r="F2460" s="182"/>
      <c r="G2460" s="182"/>
      <c r="H2460" s="182"/>
      <c r="I2460" s="182"/>
      <c r="J2460" s="182"/>
      <c r="K2460" s="182"/>
      <c r="L2460" s="182"/>
      <c r="M2460" s="182"/>
      <c r="N2460" s="182"/>
      <c r="O2460" s="182"/>
      <c r="P2460" s="182"/>
      <c r="Q2460" s="182"/>
      <c r="R2460" s="182"/>
      <c r="S2460" s="182"/>
      <c r="T2460" s="182"/>
      <c r="U2460" s="598" t="s">
        <v>18</v>
      </c>
      <c r="V2460" s="598"/>
      <c r="W2460" s="598"/>
      <c r="X2460" s="598"/>
      <c r="Y2460" s="598"/>
      <c r="Z2460" s="599"/>
      <c r="AA2460" s="600">
        <f>X2475-AA2459</f>
        <v>166313738.44000006</v>
      </c>
      <c r="AB2460" s="601"/>
      <c r="AC2460" s="601"/>
      <c r="AD2460" s="601"/>
      <c r="AE2460" s="601"/>
      <c r="AF2460" s="602"/>
      <c r="AJ2460" s="196">
        <f>X2464+X2474</f>
        <v>21520487.919999998</v>
      </c>
    </row>
    <row r="2461" spans="4:36" x14ac:dyDescent="0.25">
      <c r="D2461" s="9"/>
      <c r="E2461" s="9"/>
      <c r="F2461" s="9"/>
      <c r="G2461" s="9"/>
      <c r="H2461" s="603" t="s">
        <v>19</v>
      </c>
      <c r="I2461" s="603"/>
      <c r="J2461" s="603"/>
      <c r="K2461" s="603"/>
      <c r="L2461" s="603"/>
      <c r="M2461" s="603"/>
      <c r="N2461" s="603"/>
      <c r="O2461" s="603"/>
      <c r="P2461" s="603"/>
      <c r="Q2461" s="603"/>
      <c r="R2461" s="603"/>
      <c r="S2461" s="603"/>
      <c r="T2461" s="603"/>
      <c r="U2461" s="603"/>
      <c r="V2461" s="603"/>
      <c r="W2461" s="603"/>
      <c r="X2461" s="604"/>
      <c r="Y2461" s="604"/>
      <c r="Z2461" s="604"/>
      <c r="AA2461" s="604"/>
      <c r="AB2461" s="604"/>
      <c r="AC2461" s="604"/>
      <c r="AD2461" s="604"/>
      <c r="AE2461" s="9"/>
      <c r="AF2461" s="9"/>
      <c r="AJ2461" s="196">
        <f>X2465+X2473</f>
        <v>23513473.870000001</v>
      </c>
    </row>
    <row r="2462" spans="4:36" x14ac:dyDescent="0.25">
      <c r="D2462" s="9"/>
      <c r="E2462" s="9"/>
      <c r="F2462" s="9"/>
      <c r="G2462" s="9"/>
      <c r="H2462" s="605" t="s">
        <v>20</v>
      </c>
      <c r="I2462" s="606"/>
      <c r="J2462" s="605" t="s">
        <v>21</v>
      </c>
      <c r="K2462" s="606"/>
      <c r="L2462" s="605" t="s">
        <v>22</v>
      </c>
      <c r="M2462" s="606"/>
      <c r="N2462" s="605" t="s">
        <v>23</v>
      </c>
      <c r="O2462" s="606"/>
      <c r="P2462" s="605" t="s">
        <v>24</v>
      </c>
      <c r="Q2462" s="606"/>
      <c r="R2462" s="605" t="s">
        <v>25</v>
      </c>
      <c r="S2462" s="606"/>
      <c r="T2462" s="607" t="s">
        <v>26</v>
      </c>
      <c r="U2462" s="608"/>
      <c r="V2462" s="607"/>
      <c r="W2462" s="608"/>
      <c r="X2462" s="609" t="s">
        <v>27</v>
      </c>
      <c r="Y2462" s="610"/>
      <c r="Z2462" s="610"/>
      <c r="AA2462" s="610"/>
      <c r="AB2462" s="610"/>
      <c r="AC2462" s="610"/>
      <c r="AD2462" s="611"/>
      <c r="AE2462" s="16"/>
      <c r="AF2462" s="16"/>
      <c r="AJ2462" s="196">
        <f>AJ2459+AJ2460+AJ2461</f>
        <v>141876157.72999999</v>
      </c>
    </row>
    <row r="2463" spans="4:36" ht="15.75" x14ac:dyDescent="0.25">
      <c r="D2463" s="9"/>
      <c r="E2463" s="9"/>
      <c r="F2463" s="9"/>
      <c r="G2463" s="9"/>
      <c r="H2463" s="529"/>
      <c r="I2463" s="530"/>
      <c r="J2463" s="529"/>
      <c r="K2463" s="530"/>
      <c r="L2463" s="529"/>
      <c r="M2463" s="530"/>
      <c r="N2463" s="529" t="s">
        <v>61</v>
      </c>
      <c r="O2463" s="530"/>
      <c r="P2463" s="529" t="s">
        <v>60</v>
      </c>
      <c r="Q2463" s="530"/>
      <c r="R2463" s="529" t="s">
        <v>35</v>
      </c>
      <c r="S2463" s="530"/>
      <c r="T2463" s="529" t="s">
        <v>28</v>
      </c>
      <c r="U2463" s="530"/>
      <c r="V2463" s="529"/>
      <c r="W2463" s="530"/>
      <c r="X2463" s="580">
        <f>83204839.89+124116.92</f>
        <v>83328956.810000002</v>
      </c>
      <c r="Y2463" s="581"/>
      <c r="Z2463" s="581"/>
      <c r="AA2463" s="581"/>
      <c r="AB2463" s="581"/>
      <c r="AC2463" s="581"/>
      <c r="AD2463" s="582"/>
      <c r="AE2463" s="16"/>
      <c r="AF2463" s="16"/>
    </row>
    <row r="2464" spans="4:36" ht="15.75" x14ac:dyDescent="0.25">
      <c r="D2464" s="9"/>
      <c r="E2464" s="9"/>
      <c r="F2464" s="9"/>
      <c r="G2464" s="9"/>
      <c r="H2464" s="562"/>
      <c r="I2464" s="563"/>
      <c r="J2464" s="562"/>
      <c r="K2464" s="563"/>
      <c r="L2464" s="562"/>
      <c r="M2464" s="563"/>
      <c r="N2464" s="529" t="s">
        <v>61</v>
      </c>
      <c r="O2464" s="530"/>
      <c r="P2464" s="529" t="s">
        <v>60</v>
      </c>
      <c r="Q2464" s="530"/>
      <c r="R2464" s="529" t="s">
        <v>57</v>
      </c>
      <c r="S2464" s="530"/>
      <c r="T2464" s="529" t="s">
        <v>28</v>
      </c>
      <c r="U2464" s="530"/>
      <c r="V2464" s="529"/>
      <c r="W2464" s="530"/>
      <c r="X2464" s="580">
        <f>18489964.33+27581.54</f>
        <v>18517545.869999997</v>
      </c>
      <c r="Y2464" s="581"/>
      <c r="Z2464" s="581"/>
      <c r="AA2464" s="581"/>
      <c r="AB2464" s="581"/>
      <c r="AC2464" s="581"/>
      <c r="AD2464" s="582"/>
      <c r="AE2464" s="16"/>
      <c r="AF2464" s="16"/>
    </row>
    <row r="2465" spans="4:36" ht="15.75" x14ac:dyDescent="0.25">
      <c r="D2465" s="9"/>
      <c r="E2465" s="9"/>
      <c r="F2465" s="9"/>
      <c r="G2465" s="9"/>
      <c r="H2465" s="562"/>
      <c r="I2465" s="563"/>
      <c r="J2465" s="562"/>
      <c r="K2465" s="563"/>
      <c r="L2465" s="562"/>
      <c r="M2465" s="563"/>
      <c r="N2465" s="529" t="s">
        <v>61</v>
      </c>
      <c r="O2465" s="530"/>
      <c r="P2465" s="529" t="s">
        <v>60</v>
      </c>
      <c r="Q2465" s="530"/>
      <c r="R2465" s="529" t="s">
        <v>59</v>
      </c>
      <c r="S2465" s="530"/>
      <c r="T2465" s="529" t="s">
        <v>28</v>
      </c>
      <c r="U2465" s="530"/>
      <c r="V2465" s="529"/>
      <c r="W2465" s="530"/>
      <c r="X2465" s="580">
        <f>20236382.67+23904</f>
        <v>20260286.670000002</v>
      </c>
      <c r="Y2465" s="581"/>
      <c r="Z2465" s="581"/>
      <c r="AA2465" s="581"/>
      <c r="AB2465" s="581"/>
      <c r="AC2465" s="581"/>
      <c r="AD2465" s="582"/>
      <c r="AE2465" s="16"/>
      <c r="AF2465" s="16"/>
      <c r="AJ2465" s="7">
        <v>166313738.44</v>
      </c>
    </row>
    <row r="2466" spans="4:36" ht="15.75" x14ac:dyDescent="0.25">
      <c r="D2466" s="9"/>
      <c r="E2466" s="9"/>
      <c r="F2466" s="9"/>
      <c r="G2466" s="9"/>
      <c r="H2466" s="562"/>
      <c r="I2466" s="563"/>
      <c r="J2466" s="562"/>
      <c r="K2466" s="563"/>
      <c r="L2466" s="562"/>
      <c r="M2466" s="563"/>
      <c r="N2466" s="529" t="s">
        <v>61</v>
      </c>
      <c r="O2466" s="530"/>
      <c r="P2466" s="529" t="s">
        <v>60</v>
      </c>
      <c r="Q2466" s="530"/>
      <c r="R2466" s="529" t="s">
        <v>58</v>
      </c>
      <c r="S2466" s="530"/>
      <c r="T2466" s="529" t="s">
        <v>28</v>
      </c>
      <c r="U2466" s="530"/>
      <c r="V2466" s="529"/>
      <c r="W2466" s="530"/>
      <c r="X2466" s="580">
        <v>16022623.880000001</v>
      </c>
      <c r="Y2466" s="581"/>
      <c r="Z2466" s="581"/>
      <c r="AA2466" s="581"/>
      <c r="AB2466" s="581"/>
      <c r="AC2466" s="581"/>
      <c r="AD2466" s="582"/>
      <c r="AE2466" s="16"/>
      <c r="AF2466" s="16"/>
      <c r="AJ2466" s="196">
        <f>AJ2465-X2475</f>
        <v>0</v>
      </c>
    </row>
    <row r="2467" spans="4:36" ht="15.75" x14ac:dyDescent="0.25">
      <c r="D2467" s="9"/>
      <c r="E2467" s="9"/>
      <c r="F2467" s="9"/>
      <c r="G2467" s="9"/>
      <c r="H2467" s="562"/>
      <c r="I2467" s="563"/>
      <c r="J2467" s="562"/>
      <c r="K2467" s="563"/>
      <c r="L2467" s="562"/>
      <c r="M2467" s="563"/>
      <c r="N2467" s="529" t="s">
        <v>61</v>
      </c>
      <c r="O2467" s="530"/>
      <c r="P2467" s="529" t="s">
        <v>60</v>
      </c>
      <c r="Q2467" s="530"/>
      <c r="R2467" s="529" t="s">
        <v>103</v>
      </c>
      <c r="S2467" s="530"/>
      <c r="T2467" s="529" t="s">
        <v>28</v>
      </c>
      <c r="U2467" s="530"/>
      <c r="V2467" s="529"/>
      <c r="W2467" s="530"/>
      <c r="X2467" s="580">
        <v>3560583.11</v>
      </c>
      <c r="Y2467" s="581"/>
      <c r="Z2467" s="581"/>
      <c r="AA2467" s="581"/>
      <c r="AB2467" s="581"/>
      <c r="AC2467" s="581"/>
      <c r="AD2467" s="582"/>
      <c r="AE2467" s="16"/>
      <c r="AF2467" s="16"/>
    </row>
    <row r="2468" spans="4:36" ht="15.75" x14ac:dyDescent="0.25">
      <c r="D2468" s="9"/>
      <c r="E2468" s="9"/>
      <c r="F2468" s="9"/>
      <c r="G2468" s="9"/>
      <c r="H2468" s="562"/>
      <c r="I2468" s="563"/>
      <c r="J2468" s="562"/>
      <c r="K2468" s="563"/>
      <c r="L2468" s="562"/>
      <c r="M2468" s="563"/>
      <c r="N2468" s="529" t="s">
        <v>61</v>
      </c>
      <c r="O2468" s="530"/>
      <c r="P2468" s="529" t="s">
        <v>60</v>
      </c>
      <c r="Q2468" s="530"/>
      <c r="R2468" s="529" t="s">
        <v>105</v>
      </c>
      <c r="S2468" s="530"/>
      <c r="T2468" s="529" t="s">
        <v>28</v>
      </c>
      <c r="U2468" s="530"/>
      <c r="V2468" s="529"/>
      <c r="W2468" s="530"/>
      <c r="X2468" s="580">
        <v>3958878.34</v>
      </c>
      <c r="Y2468" s="581"/>
      <c r="Z2468" s="581"/>
      <c r="AA2468" s="581"/>
      <c r="AB2468" s="581"/>
      <c r="AC2468" s="581"/>
      <c r="AD2468" s="582"/>
      <c r="AE2468" s="16"/>
      <c r="AF2468" s="16"/>
    </row>
    <row r="2469" spans="4:36" ht="15.75" x14ac:dyDescent="0.25">
      <c r="D2469" s="9"/>
      <c r="E2469" s="9"/>
      <c r="F2469" s="9"/>
      <c r="G2469" s="9"/>
      <c r="H2469" s="562"/>
      <c r="I2469" s="563"/>
      <c r="J2469" s="562"/>
      <c r="K2469" s="563"/>
      <c r="L2469" s="562"/>
      <c r="M2469" s="563"/>
      <c r="N2469" s="529" t="s">
        <v>61</v>
      </c>
      <c r="O2469" s="530"/>
      <c r="P2469" s="529" t="s">
        <v>60</v>
      </c>
      <c r="Q2469" s="530"/>
      <c r="R2469" s="529" t="s">
        <v>264</v>
      </c>
      <c r="S2469" s="530"/>
      <c r="T2469" s="529" t="s">
        <v>28</v>
      </c>
      <c r="U2469" s="530"/>
      <c r="V2469" s="529"/>
      <c r="W2469" s="530"/>
      <c r="X2469" s="580">
        <f>189415.38+422695.39</f>
        <v>612110.77</v>
      </c>
      <c r="Y2469" s="581"/>
      <c r="Z2469" s="581"/>
      <c r="AA2469" s="581"/>
      <c r="AB2469" s="581"/>
      <c r="AC2469" s="581"/>
      <c r="AD2469" s="582"/>
      <c r="AE2469" s="16"/>
      <c r="AF2469" s="16"/>
    </row>
    <row r="2470" spans="4:36" ht="15.75" x14ac:dyDescent="0.25">
      <c r="D2470" s="9"/>
      <c r="E2470" s="9"/>
      <c r="F2470" s="9"/>
      <c r="G2470" s="9"/>
      <c r="H2470" s="562"/>
      <c r="I2470" s="563"/>
      <c r="J2470" s="562"/>
      <c r="K2470" s="563"/>
      <c r="L2470" s="562"/>
      <c r="M2470" s="563"/>
      <c r="N2470" s="529" t="s">
        <v>61</v>
      </c>
      <c r="O2470" s="530"/>
      <c r="P2470" s="529" t="s">
        <v>60</v>
      </c>
      <c r="Q2470" s="530"/>
      <c r="R2470" s="529" t="s">
        <v>69</v>
      </c>
      <c r="S2470" s="530"/>
      <c r="T2470" s="529" t="s">
        <v>28</v>
      </c>
      <c r="U2470" s="530"/>
      <c r="V2470" s="529"/>
      <c r="W2470" s="530"/>
      <c r="X2470" s="580">
        <f>45600+101760</f>
        <v>147360</v>
      </c>
      <c r="Y2470" s="581"/>
      <c r="Z2470" s="581"/>
      <c r="AA2470" s="581"/>
      <c r="AB2470" s="581"/>
      <c r="AC2470" s="581"/>
      <c r="AD2470" s="582"/>
      <c r="AE2470" s="16"/>
      <c r="AF2470" s="16"/>
    </row>
    <row r="2471" spans="4:36" ht="15.75" x14ac:dyDescent="0.25">
      <c r="D2471" s="9"/>
      <c r="E2471" s="9"/>
      <c r="F2471" s="9"/>
      <c r="G2471" s="9"/>
      <c r="H2471" s="562"/>
      <c r="I2471" s="563"/>
      <c r="J2471" s="562"/>
      <c r="K2471" s="563"/>
      <c r="L2471" s="562"/>
      <c r="M2471" s="563"/>
      <c r="N2471" s="529" t="s">
        <v>61</v>
      </c>
      <c r="O2471" s="530"/>
      <c r="P2471" s="529" t="s">
        <v>60</v>
      </c>
      <c r="Q2471" s="530"/>
      <c r="R2471" s="529" t="s">
        <v>265</v>
      </c>
      <c r="S2471" s="530"/>
      <c r="T2471" s="529" t="s">
        <v>28</v>
      </c>
      <c r="U2471" s="530"/>
      <c r="V2471" s="529"/>
      <c r="W2471" s="530"/>
      <c r="X2471" s="580">
        <f>42092.31+93932.3</f>
        <v>136024.60999999999</v>
      </c>
      <c r="Y2471" s="581"/>
      <c r="Z2471" s="581"/>
      <c r="AA2471" s="581"/>
      <c r="AB2471" s="581"/>
      <c r="AC2471" s="581"/>
      <c r="AD2471" s="582"/>
      <c r="AE2471" s="16"/>
      <c r="AF2471" s="16"/>
    </row>
    <row r="2472" spans="4:36" ht="15.75" x14ac:dyDescent="0.25">
      <c r="D2472" s="9"/>
      <c r="E2472" s="9"/>
      <c r="F2472" s="9"/>
      <c r="G2472" s="9"/>
      <c r="H2472" s="529"/>
      <c r="I2472" s="530"/>
      <c r="J2472" s="529"/>
      <c r="K2472" s="530"/>
      <c r="L2472" s="529"/>
      <c r="M2472" s="530"/>
      <c r="N2472" s="529" t="s">
        <v>61</v>
      </c>
      <c r="O2472" s="530"/>
      <c r="P2472" s="529" t="s">
        <v>60</v>
      </c>
      <c r="Q2472" s="530"/>
      <c r="R2472" s="529" t="s">
        <v>98</v>
      </c>
      <c r="S2472" s="530"/>
      <c r="T2472" s="529" t="s">
        <v>28</v>
      </c>
      <c r="U2472" s="530"/>
      <c r="V2472" s="529"/>
      <c r="W2472" s="530"/>
      <c r="X2472" s="580">
        <v>13513239.130000001</v>
      </c>
      <c r="Y2472" s="581"/>
      <c r="Z2472" s="581"/>
      <c r="AA2472" s="581"/>
      <c r="AB2472" s="581"/>
      <c r="AC2472" s="581"/>
      <c r="AD2472" s="582"/>
      <c r="AE2472" s="16"/>
      <c r="AF2472" s="16"/>
    </row>
    <row r="2473" spans="4:36" ht="15.75" x14ac:dyDescent="0.25">
      <c r="D2473" s="9"/>
      <c r="E2473" s="9"/>
      <c r="F2473" s="9"/>
      <c r="G2473" s="9"/>
      <c r="H2473" s="529"/>
      <c r="I2473" s="530"/>
      <c r="J2473" s="529"/>
      <c r="K2473" s="530"/>
      <c r="L2473" s="529"/>
      <c r="M2473" s="530"/>
      <c r="N2473" s="529" t="s">
        <v>61</v>
      </c>
      <c r="O2473" s="530"/>
      <c r="P2473" s="529" t="s">
        <v>60</v>
      </c>
      <c r="Q2473" s="530"/>
      <c r="R2473" s="529" t="s">
        <v>113</v>
      </c>
      <c r="S2473" s="530"/>
      <c r="T2473" s="529" t="s">
        <v>28</v>
      </c>
      <c r="U2473" s="530"/>
      <c r="V2473" s="529"/>
      <c r="W2473" s="530"/>
      <c r="X2473" s="580">
        <v>3253187.2</v>
      </c>
      <c r="Y2473" s="581"/>
      <c r="Z2473" s="581"/>
      <c r="AA2473" s="581"/>
      <c r="AB2473" s="581"/>
      <c r="AC2473" s="581"/>
      <c r="AD2473" s="582"/>
      <c r="AE2473" s="16"/>
      <c r="AF2473" s="16"/>
    </row>
    <row r="2474" spans="4:36" ht="15.75" x14ac:dyDescent="0.25">
      <c r="D2474" s="9"/>
      <c r="E2474" s="9"/>
      <c r="F2474" s="9"/>
      <c r="G2474" s="9"/>
      <c r="H2474" s="529"/>
      <c r="I2474" s="530"/>
      <c r="J2474" s="529"/>
      <c r="K2474" s="530"/>
      <c r="L2474" s="529"/>
      <c r="M2474" s="530"/>
      <c r="N2474" s="529" t="s">
        <v>61</v>
      </c>
      <c r="O2474" s="530"/>
      <c r="P2474" s="529" t="s">
        <v>60</v>
      </c>
      <c r="Q2474" s="530"/>
      <c r="R2474" s="529" t="s">
        <v>266</v>
      </c>
      <c r="S2474" s="530"/>
      <c r="T2474" s="529" t="s">
        <v>28</v>
      </c>
      <c r="U2474" s="530"/>
      <c r="V2474" s="529"/>
      <c r="W2474" s="530"/>
      <c r="X2474" s="580">
        <v>3002942.05</v>
      </c>
      <c r="Y2474" s="581"/>
      <c r="Z2474" s="581"/>
      <c r="AA2474" s="581"/>
      <c r="AB2474" s="581"/>
      <c r="AC2474" s="581"/>
      <c r="AD2474" s="582"/>
      <c r="AE2474" s="16"/>
      <c r="AF2474" s="16"/>
    </row>
    <row r="2475" spans="4:36" ht="16.5" thickBot="1" x14ac:dyDescent="0.3">
      <c r="D2475" s="9"/>
      <c r="E2475" s="9"/>
      <c r="F2475" s="9"/>
      <c r="G2475" s="9"/>
      <c r="H2475" s="534"/>
      <c r="I2475" s="535"/>
      <c r="J2475" s="534"/>
      <c r="K2475" s="535"/>
      <c r="L2475" s="534"/>
      <c r="M2475" s="535"/>
      <c r="N2475" s="534"/>
      <c r="O2475" s="535"/>
      <c r="P2475" s="534"/>
      <c r="Q2475" s="535"/>
      <c r="R2475" s="534"/>
      <c r="S2475" s="535"/>
      <c r="T2475" s="538" t="s">
        <v>29</v>
      </c>
      <c r="U2475" s="539"/>
      <c r="V2475" s="539"/>
      <c r="W2475" s="540"/>
      <c r="X2475" s="577">
        <f>X2463+X2464+X2465+X2466+X2467+X2468+X2470+X2471+X2472+X2473+X2474+X2469</f>
        <v>166313738.44000006</v>
      </c>
      <c r="Y2475" s="578"/>
      <c r="Z2475" s="578"/>
      <c r="AA2475" s="578"/>
      <c r="AB2475" s="578"/>
      <c r="AC2475" s="578"/>
      <c r="AD2475" s="579"/>
      <c r="AE2475" s="9"/>
      <c r="AF2475" s="16"/>
    </row>
    <row r="2476" spans="4:36" ht="16.5" thickBot="1" x14ac:dyDescent="0.3">
      <c r="D2476" s="9"/>
      <c r="E2476" s="9"/>
      <c r="F2476" s="9"/>
      <c r="G2476" s="9"/>
      <c r="H2476" s="192"/>
      <c r="I2476" s="192"/>
      <c r="J2476" s="192"/>
      <c r="K2476" s="192"/>
      <c r="L2476" s="192"/>
      <c r="M2476" s="192"/>
      <c r="N2476" s="192"/>
      <c r="O2476" s="192"/>
      <c r="P2476" s="192"/>
      <c r="Q2476" s="192"/>
      <c r="R2476" s="191"/>
      <c r="S2476" s="191"/>
      <c r="T2476" s="194"/>
      <c r="U2476" s="194"/>
      <c r="V2476" s="194"/>
      <c r="W2476" s="194"/>
      <c r="X2476" s="26"/>
      <c r="Y2476" s="26"/>
      <c r="Z2476" s="26"/>
      <c r="AA2476" s="26"/>
      <c r="AB2476" s="26"/>
      <c r="AC2476" s="26"/>
      <c r="AD2476" s="26"/>
      <c r="AE2476" s="9"/>
      <c r="AF2476" s="16"/>
      <c r="AG2476" s="17"/>
    </row>
    <row r="2477" spans="4:36" ht="15.75" thickBot="1" x14ac:dyDescent="0.3">
      <c r="D2477" s="9"/>
      <c r="E2477" s="9"/>
      <c r="F2477" s="9"/>
      <c r="G2477" s="544" t="s">
        <v>30</v>
      </c>
      <c r="H2477" s="545"/>
      <c r="I2477" s="545"/>
      <c r="J2477" s="545"/>
      <c r="K2477" s="545"/>
      <c r="L2477" s="545"/>
      <c r="M2477" s="545"/>
      <c r="N2477" s="545"/>
      <c r="O2477" s="545"/>
      <c r="P2477" s="545"/>
      <c r="Q2477" s="545"/>
      <c r="R2477" s="546"/>
      <c r="S2477" s="22"/>
      <c r="T2477" s="544" t="s">
        <v>31</v>
      </c>
      <c r="U2477" s="545"/>
      <c r="V2477" s="545"/>
      <c r="W2477" s="545"/>
      <c r="X2477" s="545"/>
      <c r="Y2477" s="545"/>
      <c r="Z2477" s="545"/>
      <c r="AA2477" s="545"/>
      <c r="AB2477" s="545"/>
      <c r="AC2477" s="545"/>
      <c r="AD2477" s="545"/>
      <c r="AE2477" s="546"/>
      <c r="AF2477" s="16"/>
      <c r="AG2477" s="17"/>
    </row>
    <row r="2478" spans="4:36" x14ac:dyDescent="0.25">
      <c r="D2478" s="195"/>
      <c r="E2478" s="195"/>
      <c r="F2478" s="195"/>
      <c r="G2478" s="547"/>
      <c r="H2478" s="548"/>
      <c r="I2478" s="548"/>
      <c r="J2478" s="548"/>
      <c r="K2478" s="548"/>
      <c r="L2478" s="548"/>
      <c r="M2478" s="548"/>
      <c r="N2478" s="548"/>
      <c r="O2478" s="548"/>
      <c r="P2478" s="548"/>
      <c r="Q2478" s="548"/>
      <c r="R2478" s="549"/>
      <c r="S2478" s="175"/>
      <c r="T2478" s="547"/>
      <c r="U2478" s="548"/>
      <c r="V2478" s="548"/>
      <c r="W2478" s="548"/>
      <c r="X2478" s="548"/>
      <c r="Y2478" s="548"/>
      <c r="Z2478" s="548"/>
      <c r="AA2478" s="548"/>
      <c r="AB2478" s="548"/>
      <c r="AC2478" s="548"/>
      <c r="AD2478" s="548"/>
      <c r="AE2478" s="549"/>
      <c r="AF2478" s="15"/>
      <c r="AG2478" s="17"/>
    </row>
    <row r="2479" spans="4:36" x14ac:dyDescent="0.25">
      <c r="D2479" s="195"/>
      <c r="E2479" s="195"/>
      <c r="F2479" s="195"/>
      <c r="G2479" s="550"/>
      <c r="H2479" s="551"/>
      <c r="I2479" s="551"/>
      <c r="J2479" s="551"/>
      <c r="K2479" s="551"/>
      <c r="L2479" s="551"/>
      <c r="M2479" s="551"/>
      <c r="N2479" s="551"/>
      <c r="O2479" s="551"/>
      <c r="P2479" s="551"/>
      <c r="Q2479" s="551"/>
      <c r="R2479" s="552"/>
      <c r="S2479" s="175"/>
      <c r="T2479" s="550"/>
      <c r="U2479" s="551"/>
      <c r="V2479" s="551"/>
      <c r="W2479" s="551"/>
      <c r="X2479" s="551"/>
      <c r="Y2479" s="551"/>
      <c r="Z2479" s="551"/>
      <c r="AA2479" s="551"/>
      <c r="AB2479" s="551"/>
      <c r="AC2479" s="551"/>
      <c r="AD2479" s="551"/>
      <c r="AE2479" s="552"/>
      <c r="AF2479" s="15"/>
      <c r="AG2479" s="17"/>
    </row>
    <row r="2480" spans="4:36" x14ac:dyDescent="0.25">
      <c r="D2480" s="195"/>
      <c r="E2480" s="195"/>
      <c r="F2480" s="195"/>
      <c r="G2480" s="550"/>
      <c r="H2480" s="551"/>
      <c r="I2480" s="551"/>
      <c r="J2480" s="551"/>
      <c r="K2480" s="551"/>
      <c r="L2480" s="551"/>
      <c r="M2480" s="551"/>
      <c r="N2480" s="551"/>
      <c r="O2480" s="551"/>
      <c r="P2480" s="551"/>
      <c r="Q2480" s="551"/>
      <c r="R2480" s="552"/>
      <c r="S2480" s="175"/>
      <c r="T2480" s="550"/>
      <c r="U2480" s="551"/>
      <c r="V2480" s="551"/>
      <c r="W2480" s="551"/>
      <c r="X2480" s="551"/>
      <c r="Y2480" s="551"/>
      <c r="Z2480" s="551"/>
      <c r="AA2480" s="551"/>
      <c r="AB2480" s="551"/>
      <c r="AC2480" s="551"/>
      <c r="AD2480" s="551"/>
      <c r="AE2480" s="552"/>
      <c r="AF2480" s="15"/>
      <c r="AG2480" s="17"/>
    </row>
    <row r="2481" spans="4:34" ht="15.75" thickBot="1" x14ac:dyDescent="0.3">
      <c r="D2481" s="195"/>
      <c r="E2481" s="195"/>
      <c r="F2481" s="195"/>
      <c r="G2481" s="553"/>
      <c r="H2481" s="554"/>
      <c r="I2481" s="554"/>
      <c r="J2481" s="554"/>
      <c r="K2481" s="554"/>
      <c r="L2481" s="554"/>
      <c r="M2481" s="554"/>
      <c r="N2481" s="554"/>
      <c r="O2481" s="554"/>
      <c r="P2481" s="554"/>
      <c r="Q2481" s="554"/>
      <c r="R2481" s="555"/>
      <c r="S2481" s="175"/>
      <c r="T2481" s="553"/>
      <c r="U2481" s="554"/>
      <c r="V2481" s="554"/>
      <c r="W2481" s="554"/>
      <c r="X2481" s="554"/>
      <c r="Y2481" s="554"/>
      <c r="Z2481" s="554"/>
      <c r="AA2481" s="554"/>
      <c r="AB2481" s="554"/>
      <c r="AC2481" s="554"/>
      <c r="AD2481" s="554"/>
      <c r="AE2481" s="555"/>
      <c r="AF2481" s="15"/>
      <c r="AG2481" s="17"/>
    </row>
    <row r="2482" spans="4:34" ht="15.75" thickBot="1" x14ac:dyDescent="0.3">
      <c r="D2482" s="195"/>
      <c r="E2482" s="195"/>
      <c r="F2482" s="195"/>
      <c r="G2482" s="517" t="s">
        <v>32</v>
      </c>
      <c r="H2482" s="518"/>
      <c r="I2482" s="518"/>
      <c r="J2482" s="519">
        <v>44195</v>
      </c>
      <c r="K2482" s="519"/>
      <c r="L2482" s="519"/>
      <c r="M2482" s="519"/>
      <c r="N2482" s="519"/>
      <c r="O2482" s="519"/>
      <c r="P2482" s="519"/>
      <c r="Q2482" s="519"/>
      <c r="R2482" s="520"/>
      <c r="S2482" s="133"/>
      <c r="T2482" s="517" t="s">
        <v>32</v>
      </c>
      <c r="U2482" s="518"/>
      <c r="V2482" s="518"/>
      <c r="W2482" s="521"/>
      <c r="X2482" s="521"/>
      <c r="Y2482" s="521"/>
      <c r="Z2482" s="521"/>
      <c r="AA2482" s="521"/>
      <c r="AB2482" s="521"/>
      <c r="AC2482" s="521"/>
      <c r="AD2482" s="521"/>
      <c r="AE2482" s="522"/>
      <c r="AF2482" s="15"/>
      <c r="AG2482" s="17"/>
    </row>
    <row r="2483" spans="4:34" ht="15.75" x14ac:dyDescent="0.25">
      <c r="D2483" s="195"/>
      <c r="E2483" s="195"/>
      <c r="F2483" s="195"/>
      <c r="G2483" s="172"/>
      <c r="H2483" s="173"/>
      <c r="I2483" s="173"/>
      <c r="J2483" s="173"/>
      <c r="K2483" s="173"/>
      <c r="L2483" s="173"/>
      <c r="M2483" s="173"/>
      <c r="N2483" s="173"/>
      <c r="O2483" s="173"/>
      <c r="P2483" s="173"/>
      <c r="Q2483" s="173"/>
      <c r="R2483" s="174"/>
      <c r="T2483" s="172"/>
      <c r="U2483" s="173"/>
      <c r="V2483" s="173"/>
      <c r="W2483" s="173"/>
      <c r="X2483" s="173"/>
      <c r="Y2483" s="173"/>
      <c r="Z2483" s="173"/>
      <c r="AA2483" s="173"/>
      <c r="AB2483" s="173"/>
      <c r="AC2483" s="173"/>
      <c r="AD2483" s="173"/>
      <c r="AE2483" s="174"/>
      <c r="AF2483" s="15"/>
      <c r="AG2483" s="18"/>
      <c r="AH2483" s="17"/>
    </row>
    <row r="2484" spans="4:34" ht="16.5" thickBot="1" x14ac:dyDescent="0.3">
      <c r="D2484" s="195"/>
      <c r="E2484" s="195"/>
      <c r="F2484" s="195"/>
      <c r="G2484" s="134"/>
      <c r="H2484" s="21"/>
      <c r="I2484" s="21"/>
      <c r="J2484" s="21"/>
      <c r="K2484" s="21"/>
      <c r="L2484" s="21"/>
      <c r="M2484" s="21"/>
      <c r="N2484" s="21"/>
      <c r="O2484" s="21"/>
      <c r="P2484" s="21"/>
      <c r="Q2484" s="21"/>
      <c r="R2484" s="135"/>
      <c r="T2484" s="136"/>
      <c r="U2484" s="137"/>
      <c r="V2484" s="137"/>
      <c r="W2484" s="137"/>
      <c r="X2484" s="137"/>
      <c r="Y2484" s="137"/>
      <c r="Z2484" s="137"/>
      <c r="AA2484" s="137"/>
      <c r="AB2484" s="137"/>
      <c r="AC2484" s="137"/>
      <c r="AD2484" s="137"/>
      <c r="AE2484" s="138"/>
      <c r="AF2484" s="195"/>
      <c r="AG2484" s="18"/>
      <c r="AH2484" s="17"/>
    </row>
    <row r="2485" spans="4:34" ht="16.5" thickBot="1" x14ac:dyDescent="0.3">
      <c r="D2485" s="195"/>
      <c r="E2485" s="195"/>
      <c r="F2485" s="195"/>
      <c r="G2485" s="139"/>
      <c r="H2485" s="140"/>
      <c r="I2485" s="140"/>
      <c r="J2485" s="141"/>
      <c r="K2485" s="141"/>
      <c r="L2485" s="141"/>
      <c r="M2485" s="141"/>
      <c r="N2485" s="141"/>
      <c r="O2485" s="141"/>
      <c r="P2485" s="141"/>
      <c r="Q2485" s="141"/>
      <c r="R2485" s="142"/>
      <c r="S2485" s="175"/>
      <c r="T2485" s="27"/>
      <c r="U2485" s="28"/>
      <c r="V2485" s="28"/>
      <c r="W2485" s="143"/>
      <c r="X2485" s="143"/>
      <c r="Y2485" s="143"/>
      <c r="Z2485" s="143"/>
      <c r="AA2485" s="143"/>
      <c r="AB2485" s="143"/>
      <c r="AC2485" s="143"/>
      <c r="AD2485" s="143"/>
      <c r="AE2485" s="144"/>
      <c r="AF2485" s="195"/>
      <c r="AG2485" s="18"/>
      <c r="AH2485" s="17"/>
    </row>
    <row r="2486" spans="4:34" ht="15.75" thickBot="1" x14ac:dyDescent="0.3">
      <c r="D2486" s="195"/>
      <c r="E2486" s="195"/>
      <c r="F2486" s="175"/>
      <c r="G2486" s="27"/>
      <c r="H2486" s="28"/>
      <c r="I2486" s="28"/>
      <c r="J2486" s="143"/>
      <c r="K2486" s="143"/>
      <c r="L2486" s="143"/>
      <c r="M2486" s="143"/>
      <c r="N2486" s="143"/>
      <c r="O2486" s="143"/>
      <c r="P2486" s="143"/>
      <c r="Q2486" s="143"/>
      <c r="R2486" s="144"/>
      <c r="T2486" s="27"/>
      <c r="U2486" s="28"/>
      <c r="V2486" s="28"/>
      <c r="W2486" s="143"/>
      <c r="X2486" s="143"/>
      <c r="Y2486" s="143"/>
      <c r="Z2486" s="143"/>
      <c r="AA2486" s="143"/>
      <c r="AB2486" s="143"/>
      <c r="AC2486" s="143"/>
      <c r="AD2486" s="143"/>
      <c r="AE2486" s="144"/>
      <c r="AF2486" s="195"/>
      <c r="AH2486" s="17"/>
    </row>
  </sheetData>
  <mergeCells count="10182">
    <mergeCell ref="G768:R768"/>
    <mergeCell ref="T768:AE768"/>
    <mergeCell ref="G769:R769"/>
    <mergeCell ref="T769:AE769"/>
    <mergeCell ref="G770:R770"/>
    <mergeCell ref="T770:AE770"/>
    <mergeCell ref="G771:R771"/>
    <mergeCell ref="T771:AE771"/>
    <mergeCell ref="G772:I772"/>
    <mergeCell ref="J772:R772"/>
    <mergeCell ref="T772:V772"/>
    <mergeCell ref="W772:AE772"/>
    <mergeCell ref="D773:N773"/>
    <mergeCell ref="H758:I758"/>
    <mergeCell ref="J758:K758"/>
    <mergeCell ref="L758:M758"/>
    <mergeCell ref="N758:O758"/>
    <mergeCell ref="P758:Q758"/>
    <mergeCell ref="R758:S758"/>
    <mergeCell ref="T758:W758"/>
    <mergeCell ref="X758:AD758"/>
    <mergeCell ref="G761:R761"/>
    <mergeCell ref="T761:AE761"/>
    <mergeCell ref="G762:R765"/>
    <mergeCell ref="T762:AE765"/>
    <mergeCell ref="G766:I766"/>
    <mergeCell ref="J766:R766"/>
    <mergeCell ref="T766:V766"/>
    <mergeCell ref="W766:AE766"/>
    <mergeCell ref="G767:R767"/>
    <mergeCell ref="T767:AE767"/>
    <mergeCell ref="H756:I756"/>
    <mergeCell ref="J756:K756"/>
    <mergeCell ref="L756:M756"/>
    <mergeCell ref="N756:O756"/>
    <mergeCell ref="P756:Q756"/>
    <mergeCell ref="R756:S756"/>
    <mergeCell ref="T756:U756"/>
    <mergeCell ref="V756:W756"/>
    <mergeCell ref="X756:AD756"/>
    <mergeCell ref="H757:I757"/>
    <mergeCell ref="J757:K757"/>
    <mergeCell ref="L757:M757"/>
    <mergeCell ref="N757:O757"/>
    <mergeCell ref="P757:Q757"/>
    <mergeCell ref="R757:S757"/>
    <mergeCell ref="T757:U757"/>
    <mergeCell ref="V757:W757"/>
    <mergeCell ref="X757:AD757"/>
    <mergeCell ref="H754:I754"/>
    <mergeCell ref="J754:K754"/>
    <mergeCell ref="L754:M754"/>
    <mergeCell ref="N754:O754"/>
    <mergeCell ref="P754:Q754"/>
    <mergeCell ref="R754:S754"/>
    <mergeCell ref="T754:U754"/>
    <mergeCell ref="V754:W754"/>
    <mergeCell ref="X754:AD754"/>
    <mergeCell ref="H755:I755"/>
    <mergeCell ref="J755:K755"/>
    <mergeCell ref="L755:M755"/>
    <mergeCell ref="N755:O755"/>
    <mergeCell ref="P755:Q755"/>
    <mergeCell ref="R755:S755"/>
    <mergeCell ref="T755:U755"/>
    <mergeCell ref="V755:W755"/>
    <mergeCell ref="X755:AD755"/>
    <mergeCell ref="N746:O746"/>
    <mergeCell ref="P746:Q746"/>
    <mergeCell ref="R746:S746"/>
    <mergeCell ref="T746:U746"/>
    <mergeCell ref="V746:W746"/>
    <mergeCell ref="X746:AD746"/>
    <mergeCell ref="H747:I747"/>
    <mergeCell ref="J747:K747"/>
    <mergeCell ref="L747:M747"/>
    <mergeCell ref="N747:O747"/>
    <mergeCell ref="P747:Q747"/>
    <mergeCell ref="R747:S747"/>
    <mergeCell ref="T747:U747"/>
    <mergeCell ref="V747:W747"/>
    <mergeCell ref="X747:AD747"/>
    <mergeCell ref="H748:I748"/>
    <mergeCell ref="J748:K748"/>
    <mergeCell ref="L748:M748"/>
    <mergeCell ref="N748:O748"/>
    <mergeCell ref="P748:Q748"/>
    <mergeCell ref="R748:S748"/>
    <mergeCell ref="T748:U748"/>
    <mergeCell ref="V748:W748"/>
    <mergeCell ref="X748:AD748"/>
    <mergeCell ref="H744:I744"/>
    <mergeCell ref="J744:K744"/>
    <mergeCell ref="L744:M744"/>
    <mergeCell ref="N744:O744"/>
    <mergeCell ref="P744:Q744"/>
    <mergeCell ref="R744:S744"/>
    <mergeCell ref="T744:U744"/>
    <mergeCell ref="V744:W744"/>
    <mergeCell ref="X744:AD744"/>
    <mergeCell ref="H745:I745"/>
    <mergeCell ref="J745:K745"/>
    <mergeCell ref="L745:M745"/>
    <mergeCell ref="N745:O745"/>
    <mergeCell ref="P745:Q745"/>
    <mergeCell ref="R745:S745"/>
    <mergeCell ref="T745:U745"/>
    <mergeCell ref="V745:W745"/>
    <mergeCell ref="X745:AD745"/>
    <mergeCell ref="U740:Z740"/>
    <mergeCell ref="AA740:AF740"/>
    <mergeCell ref="H741:W741"/>
    <mergeCell ref="X741:AD741"/>
    <mergeCell ref="H742:I742"/>
    <mergeCell ref="J742:K742"/>
    <mergeCell ref="L742:M742"/>
    <mergeCell ref="N742:O742"/>
    <mergeCell ref="P742:Q742"/>
    <mergeCell ref="R742:S742"/>
    <mergeCell ref="T742:U742"/>
    <mergeCell ref="V742:W742"/>
    <mergeCell ref="X742:AD742"/>
    <mergeCell ref="H743:I743"/>
    <mergeCell ref="J743:K743"/>
    <mergeCell ref="L743:M743"/>
    <mergeCell ref="N743:O743"/>
    <mergeCell ref="P743:Q743"/>
    <mergeCell ref="R743:S743"/>
    <mergeCell ref="T743:U743"/>
    <mergeCell ref="V743:W743"/>
    <mergeCell ref="X743:AD743"/>
    <mergeCell ref="D733:H733"/>
    <mergeCell ref="I733:AF733"/>
    <mergeCell ref="D734:H734"/>
    <mergeCell ref="I734:AF735"/>
    <mergeCell ref="L736:Y736"/>
    <mergeCell ref="AA736:AF736"/>
    <mergeCell ref="D737:AF737"/>
    <mergeCell ref="E738:G738"/>
    <mergeCell ref="H738:J738"/>
    <mergeCell ref="K738:M738"/>
    <mergeCell ref="N738:P738"/>
    <mergeCell ref="Q738:T738"/>
    <mergeCell ref="V738:X738"/>
    <mergeCell ref="AA738:AF738"/>
    <mergeCell ref="E739:G739"/>
    <mergeCell ref="H739:J739"/>
    <mergeCell ref="K739:M739"/>
    <mergeCell ref="N739:P739"/>
    <mergeCell ref="Q739:T739"/>
    <mergeCell ref="V739:X739"/>
    <mergeCell ref="AA739:AF739"/>
    <mergeCell ref="D725:N725"/>
    <mergeCell ref="D726:N726"/>
    <mergeCell ref="D727:N727"/>
    <mergeCell ref="O727:X727"/>
    <mergeCell ref="Y727:AA727"/>
    <mergeCell ref="D728:N728"/>
    <mergeCell ref="V729:Z729"/>
    <mergeCell ref="AA729:AF729"/>
    <mergeCell ref="D730:H730"/>
    <mergeCell ref="I730:Q730"/>
    <mergeCell ref="D731:J731"/>
    <mergeCell ref="K731:X731"/>
    <mergeCell ref="Y731:AB731"/>
    <mergeCell ref="AC731:AF731"/>
    <mergeCell ref="D732:H732"/>
    <mergeCell ref="I732:W732"/>
    <mergeCell ref="Y732:AB732"/>
    <mergeCell ref="AC732:AF732"/>
    <mergeCell ref="G716:R716"/>
    <mergeCell ref="T716:AE716"/>
    <mergeCell ref="G717:R717"/>
    <mergeCell ref="T717:AE717"/>
    <mergeCell ref="G718:R718"/>
    <mergeCell ref="T718:AE718"/>
    <mergeCell ref="G719:R719"/>
    <mergeCell ref="T719:AE719"/>
    <mergeCell ref="G720:I720"/>
    <mergeCell ref="J720:R720"/>
    <mergeCell ref="T720:V720"/>
    <mergeCell ref="W720:AE720"/>
    <mergeCell ref="D721:N721"/>
    <mergeCell ref="E722:N722"/>
    <mergeCell ref="E723:N723"/>
    <mergeCell ref="D724:N724"/>
    <mergeCell ref="V724:X724"/>
    <mergeCell ref="AA724:AC724"/>
    <mergeCell ref="AE724:AF724"/>
    <mergeCell ref="H706:I706"/>
    <mergeCell ref="J706:K706"/>
    <mergeCell ref="L706:M706"/>
    <mergeCell ref="N706:O706"/>
    <mergeCell ref="P706:Q706"/>
    <mergeCell ref="R706:S706"/>
    <mergeCell ref="T706:W706"/>
    <mergeCell ref="X706:AD706"/>
    <mergeCell ref="G709:R709"/>
    <mergeCell ref="T709:AE709"/>
    <mergeCell ref="G710:R713"/>
    <mergeCell ref="T710:AE713"/>
    <mergeCell ref="G714:I714"/>
    <mergeCell ref="J714:R714"/>
    <mergeCell ref="T714:V714"/>
    <mergeCell ref="W714:AE714"/>
    <mergeCell ref="G715:R715"/>
    <mergeCell ref="T715:AE715"/>
    <mergeCell ref="H704:I704"/>
    <mergeCell ref="J704:K704"/>
    <mergeCell ref="L704:M704"/>
    <mergeCell ref="N704:O704"/>
    <mergeCell ref="P704:Q704"/>
    <mergeCell ref="R704:S704"/>
    <mergeCell ref="T704:U704"/>
    <mergeCell ref="V704:W704"/>
    <mergeCell ref="X704:AD704"/>
    <mergeCell ref="H705:I705"/>
    <mergeCell ref="J705:K705"/>
    <mergeCell ref="L705:M705"/>
    <mergeCell ref="N705:O705"/>
    <mergeCell ref="P705:Q705"/>
    <mergeCell ref="R705:S705"/>
    <mergeCell ref="T705:U705"/>
    <mergeCell ref="V705:W705"/>
    <mergeCell ref="X705:AD705"/>
    <mergeCell ref="H702:I702"/>
    <mergeCell ref="J702:K702"/>
    <mergeCell ref="L702:M702"/>
    <mergeCell ref="N702:O702"/>
    <mergeCell ref="P702:Q702"/>
    <mergeCell ref="R702:S702"/>
    <mergeCell ref="T702:U702"/>
    <mergeCell ref="V702:W702"/>
    <mergeCell ref="X702:AD702"/>
    <mergeCell ref="H703:I703"/>
    <mergeCell ref="J703:K703"/>
    <mergeCell ref="L703:M703"/>
    <mergeCell ref="N703:O703"/>
    <mergeCell ref="P703:Q703"/>
    <mergeCell ref="R703:S703"/>
    <mergeCell ref="T703:U703"/>
    <mergeCell ref="V703:W703"/>
    <mergeCell ref="X703:AD703"/>
    <mergeCell ref="N694:O694"/>
    <mergeCell ref="P694:Q694"/>
    <mergeCell ref="R694:S694"/>
    <mergeCell ref="T694:U694"/>
    <mergeCell ref="V694:W694"/>
    <mergeCell ref="X694:AD694"/>
    <mergeCell ref="H695:I695"/>
    <mergeCell ref="J695:K695"/>
    <mergeCell ref="L695:M695"/>
    <mergeCell ref="N695:O695"/>
    <mergeCell ref="P695:Q695"/>
    <mergeCell ref="R695:S695"/>
    <mergeCell ref="T695:U695"/>
    <mergeCell ref="V695:W695"/>
    <mergeCell ref="X695:AD695"/>
    <mergeCell ref="H696:I696"/>
    <mergeCell ref="J696:K696"/>
    <mergeCell ref="L696:M696"/>
    <mergeCell ref="N696:O696"/>
    <mergeCell ref="P696:Q696"/>
    <mergeCell ref="R696:S696"/>
    <mergeCell ref="T696:U696"/>
    <mergeCell ref="V696:W696"/>
    <mergeCell ref="X696:AD696"/>
    <mergeCell ref="H692:I692"/>
    <mergeCell ref="J692:K692"/>
    <mergeCell ref="L692:M692"/>
    <mergeCell ref="N692:O692"/>
    <mergeCell ref="P692:Q692"/>
    <mergeCell ref="R692:S692"/>
    <mergeCell ref="T692:U692"/>
    <mergeCell ref="V692:W692"/>
    <mergeCell ref="X692:AD692"/>
    <mergeCell ref="H693:I693"/>
    <mergeCell ref="J693:K693"/>
    <mergeCell ref="L693:M693"/>
    <mergeCell ref="N693:O693"/>
    <mergeCell ref="P693:Q693"/>
    <mergeCell ref="R693:S693"/>
    <mergeCell ref="T693:U693"/>
    <mergeCell ref="V693:W693"/>
    <mergeCell ref="X693:AD693"/>
    <mergeCell ref="H690:I690"/>
    <mergeCell ref="J690:K690"/>
    <mergeCell ref="L690:M690"/>
    <mergeCell ref="N690:O690"/>
    <mergeCell ref="P690:Q690"/>
    <mergeCell ref="R690:S690"/>
    <mergeCell ref="T690:U690"/>
    <mergeCell ref="V690:W690"/>
    <mergeCell ref="X690:AD690"/>
    <mergeCell ref="H691:I691"/>
    <mergeCell ref="J691:K691"/>
    <mergeCell ref="L691:M691"/>
    <mergeCell ref="N691:O691"/>
    <mergeCell ref="P691:Q691"/>
    <mergeCell ref="R691:S691"/>
    <mergeCell ref="T691:U691"/>
    <mergeCell ref="V691:W691"/>
    <mergeCell ref="X691:AD691"/>
    <mergeCell ref="E686:G686"/>
    <mergeCell ref="H686:J686"/>
    <mergeCell ref="K686:M686"/>
    <mergeCell ref="N686:P686"/>
    <mergeCell ref="Q686:T686"/>
    <mergeCell ref="V686:X686"/>
    <mergeCell ref="AA686:AF686"/>
    <mergeCell ref="E687:G687"/>
    <mergeCell ref="H687:J687"/>
    <mergeCell ref="K687:M687"/>
    <mergeCell ref="N687:P687"/>
    <mergeCell ref="Q687:T687"/>
    <mergeCell ref="V687:X687"/>
    <mergeCell ref="AA687:AF687"/>
    <mergeCell ref="U688:Z688"/>
    <mergeCell ref="AA688:AF688"/>
    <mergeCell ref="H689:W689"/>
    <mergeCell ref="X689:AD689"/>
    <mergeCell ref="D678:H678"/>
    <mergeCell ref="I678:Q678"/>
    <mergeCell ref="D679:J679"/>
    <mergeCell ref="K679:X679"/>
    <mergeCell ref="Y679:AB679"/>
    <mergeCell ref="AC679:AF679"/>
    <mergeCell ref="D680:H680"/>
    <mergeCell ref="I680:W680"/>
    <mergeCell ref="Y680:AB680"/>
    <mergeCell ref="AC680:AF680"/>
    <mergeCell ref="D681:H681"/>
    <mergeCell ref="I681:AF681"/>
    <mergeCell ref="D682:H682"/>
    <mergeCell ref="I682:AF683"/>
    <mergeCell ref="L684:Y684"/>
    <mergeCell ref="AA684:AF684"/>
    <mergeCell ref="D685:AF685"/>
    <mergeCell ref="G668:I668"/>
    <mergeCell ref="J668:R668"/>
    <mergeCell ref="T668:V668"/>
    <mergeCell ref="W668:AE668"/>
    <mergeCell ref="E670:N670"/>
    <mergeCell ref="E671:N671"/>
    <mergeCell ref="D672:N672"/>
    <mergeCell ref="V672:X672"/>
    <mergeCell ref="AA672:AC672"/>
    <mergeCell ref="AE672:AF672"/>
    <mergeCell ref="D673:N673"/>
    <mergeCell ref="D674:N674"/>
    <mergeCell ref="D675:N675"/>
    <mergeCell ref="O675:X675"/>
    <mergeCell ref="Y675:AA675"/>
    <mergeCell ref="D676:N676"/>
    <mergeCell ref="V677:Z677"/>
    <mergeCell ref="AA677:AF677"/>
    <mergeCell ref="G657:R657"/>
    <mergeCell ref="T657:AE657"/>
    <mergeCell ref="G658:R661"/>
    <mergeCell ref="T658:AE661"/>
    <mergeCell ref="G662:I662"/>
    <mergeCell ref="J662:R662"/>
    <mergeCell ref="T662:V662"/>
    <mergeCell ref="W662:AE662"/>
    <mergeCell ref="G663:R663"/>
    <mergeCell ref="T663:AE663"/>
    <mergeCell ref="G664:R664"/>
    <mergeCell ref="T664:AE664"/>
    <mergeCell ref="G665:R665"/>
    <mergeCell ref="T665:AE665"/>
    <mergeCell ref="G666:R666"/>
    <mergeCell ref="T666:AE666"/>
    <mergeCell ref="G667:R667"/>
    <mergeCell ref="T667:AE667"/>
    <mergeCell ref="H655:I655"/>
    <mergeCell ref="J655:K655"/>
    <mergeCell ref="L655:M655"/>
    <mergeCell ref="N655:O655"/>
    <mergeCell ref="P655:Q655"/>
    <mergeCell ref="R655:S655"/>
    <mergeCell ref="T655:U655"/>
    <mergeCell ref="V655:W655"/>
    <mergeCell ref="X655:AD655"/>
    <mergeCell ref="H656:I656"/>
    <mergeCell ref="J656:K656"/>
    <mergeCell ref="L656:M656"/>
    <mergeCell ref="N656:O656"/>
    <mergeCell ref="P656:Q656"/>
    <mergeCell ref="R656:S656"/>
    <mergeCell ref="T656:W656"/>
    <mergeCell ref="X656:AD656"/>
    <mergeCell ref="H652:I652"/>
    <mergeCell ref="J652:K652"/>
    <mergeCell ref="L652:M652"/>
    <mergeCell ref="N652:O652"/>
    <mergeCell ref="P652:Q652"/>
    <mergeCell ref="R652:S652"/>
    <mergeCell ref="T652:U652"/>
    <mergeCell ref="X652:AD652"/>
    <mergeCell ref="H653:I653"/>
    <mergeCell ref="J653:K653"/>
    <mergeCell ref="L653:M653"/>
    <mergeCell ref="N653:O653"/>
    <mergeCell ref="P653:Q653"/>
    <mergeCell ref="R653:S653"/>
    <mergeCell ref="T653:U653"/>
    <mergeCell ref="X653:AD653"/>
    <mergeCell ref="H654:I654"/>
    <mergeCell ref="J654:K654"/>
    <mergeCell ref="L654:M654"/>
    <mergeCell ref="N654:O654"/>
    <mergeCell ref="P654:Q654"/>
    <mergeCell ref="R654:S654"/>
    <mergeCell ref="T654:U654"/>
    <mergeCell ref="V654:W654"/>
    <mergeCell ref="X654:AD654"/>
    <mergeCell ref="H649:I649"/>
    <mergeCell ref="J649:K649"/>
    <mergeCell ref="L649:M649"/>
    <mergeCell ref="N649:O649"/>
    <mergeCell ref="P649:Q649"/>
    <mergeCell ref="R649:S649"/>
    <mergeCell ref="T649:U649"/>
    <mergeCell ref="X649:AD649"/>
    <mergeCell ref="H650:I650"/>
    <mergeCell ref="J650:K650"/>
    <mergeCell ref="L650:M650"/>
    <mergeCell ref="N650:O650"/>
    <mergeCell ref="P650:Q650"/>
    <mergeCell ref="R650:S650"/>
    <mergeCell ref="T650:U650"/>
    <mergeCell ref="X650:AD650"/>
    <mergeCell ref="H651:I651"/>
    <mergeCell ref="J651:K651"/>
    <mergeCell ref="L651:M651"/>
    <mergeCell ref="N651:O651"/>
    <mergeCell ref="P651:Q651"/>
    <mergeCell ref="R651:S651"/>
    <mergeCell ref="T651:U651"/>
    <mergeCell ref="X651:AD651"/>
    <mergeCell ref="N646:O646"/>
    <mergeCell ref="P646:Q646"/>
    <mergeCell ref="R646:S646"/>
    <mergeCell ref="T646:U646"/>
    <mergeCell ref="X646:AD646"/>
    <mergeCell ref="H647:I647"/>
    <mergeCell ref="J647:K647"/>
    <mergeCell ref="L647:M647"/>
    <mergeCell ref="N647:O647"/>
    <mergeCell ref="P647:Q647"/>
    <mergeCell ref="R647:S647"/>
    <mergeCell ref="T647:U647"/>
    <mergeCell ref="X647:AD647"/>
    <mergeCell ref="H648:I648"/>
    <mergeCell ref="J648:K648"/>
    <mergeCell ref="L648:M648"/>
    <mergeCell ref="N648:O648"/>
    <mergeCell ref="P648:Q648"/>
    <mergeCell ref="R648:S648"/>
    <mergeCell ref="T648:U648"/>
    <mergeCell ref="X648:AD648"/>
    <mergeCell ref="H644:I644"/>
    <mergeCell ref="J644:K644"/>
    <mergeCell ref="L644:M644"/>
    <mergeCell ref="N644:O644"/>
    <mergeCell ref="P644:Q644"/>
    <mergeCell ref="R644:S644"/>
    <mergeCell ref="T644:U644"/>
    <mergeCell ref="V644:W644"/>
    <mergeCell ref="X644:AD644"/>
    <mergeCell ref="H645:I645"/>
    <mergeCell ref="J645:K645"/>
    <mergeCell ref="L645:M645"/>
    <mergeCell ref="N645:O645"/>
    <mergeCell ref="P645:Q645"/>
    <mergeCell ref="R645:S645"/>
    <mergeCell ref="T645:U645"/>
    <mergeCell ref="V645:W645"/>
    <mergeCell ref="X645:AD645"/>
    <mergeCell ref="E640:G640"/>
    <mergeCell ref="H640:J640"/>
    <mergeCell ref="K640:M640"/>
    <mergeCell ref="N640:P640"/>
    <mergeCell ref="Q640:T640"/>
    <mergeCell ref="V640:X640"/>
    <mergeCell ref="AA640:AF640"/>
    <mergeCell ref="E641:G641"/>
    <mergeCell ref="H641:J641"/>
    <mergeCell ref="K641:M641"/>
    <mergeCell ref="N641:P641"/>
    <mergeCell ref="Q641:T641"/>
    <mergeCell ref="V641:X641"/>
    <mergeCell ref="AA641:AF641"/>
    <mergeCell ref="U642:Z642"/>
    <mergeCell ref="AA642:AF642"/>
    <mergeCell ref="H643:W643"/>
    <mergeCell ref="X643:AD643"/>
    <mergeCell ref="D632:H632"/>
    <mergeCell ref="I632:Q632"/>
    <mergeCell ref="D633:J633"/>
    <mergeCell ref="K633:X633"/>
    <mergeCell ref="Y633:AB633"/>
    <mergeCell ref="AC633:AF633"/>
    <mergeCell ref="D634:H634"/>
    <mergeCell ref="I634:W634"/>
    <mergeCell ref="Y634:AB634"/>
    <mergeCell ref="AC634:AF634"/>
    <mergeCell ref="D635:H635"/>
    <mergeCell ref="I635:AF635"/>
    <mergeCell ref="D636:H636"/>
    <mergeCell ref="I636:AF637"/>
    <mergeCell ref="L638:Y638"/>
    <mergeCell ref="AA638:AF638"/>
    <mergeCell ref="D639:AF639"/>
    <mergeCell ref="X607:AD607"/>
    <mergeCell ref="H608:I608"/>
    <mergeCell ref="J608:K608"/>
    <mergeCell ref="L608:M608"/>
    <mergeCell ref="N608:O608"/>
    <mergeCell ref="P608:Q608"/>
    <mergeCell ref="R608:S608"/>
    <mergeCell ref="T608:U608"/>
    <mergeCell ref="V608:W608"/>
    <mergeCell ref="X608:AD608"/>
    <mergeCell ref="G622:I622"/>
    <mergeCell ref="J622:R622"/>
    <mergeCell ref="T622:V622"/>
    <mergeCell ref="W622:AE622"/>
    <mergeCell ref="E624:N624"/>
    <mergeCell ref="E625:N625"/>
    <mergeCell ref="D626:N626"/>
    <mergeCell ref="V626:X626"/>
    <mergeCell ref="AA626:AC626"/>
    <mergeCell ref="AE626:AF626"/>
    <mergeCell ref="D627:N627"/>
    <mergeCell ref="D628:N628"/>
    <mergeCell ref="D629:N629"/>
    <mergeCell ref="O629:X629"/>
    <mergeCell ref="Y629:AA629"/>
    <mergeCell ref="D630:N630"/>
    <mergeCell ref="V631:Z631"/>
    <mergeCell ref="AA631:AF631"/>
    <mergeCell ref="G611:R611"/>
    <mergeCell ref="T611:AE611"/>
    <mergeCell ref="G612:R615"/>
    <mergeCell ref="T612:AE615"/>
    <mergeCell ref="G616:I616"/>
    <mergeCell ref="J616:R616"/>
    <mergeCell ref="T616:V616"/>
    <mergeCell ref="W616:AE616"/>
    <mergeCell ref="G617:R617"/>
    <mergeCell ref="T617:AE617"/>
    <mergeCell ref="G618:R618"/>
    <mergeCell ref="T618:AE618"/>
    <mergeCell ref="G619:R619"/>
    <mergeCell ref="T619:AE619"/>
    <mergeCell ref="G620:R620"/>
    <mergeCell ref="T620:AE620"/>
    <mergeCell ref="G621:R621"/>
    <mergeCell ref="T621:AE621"/>
    <mergeCell ref="D593:AF593"/>
    <mergeCell ref="E594:G594"/>
    <mergeCell ref="H594:J594"/>
    <mergeCell ref="K594:M594"/>
    <mergeCell ref="N594:P594"/>
    <mergeCell ref="Q594:T594"/>
    <mergeCell ref="V594:X594"/>
    <mergeCell ref="AA594:AF594"/>
    <mergeCell ref="E595:G595"/>
    <mergeCell ref="H595:J595"/>
    <mergeCell ref="K595:M595"/>
    <mergeCell ref="N595:P595"/>
    <mergeCell ref="Q595:T595"/>
    <mergeCell ref="V595:X595"/>
    <mergeCell ref="AA595:AF595"/>
    <mergeCell ref="U596:Z596"/>
    <mergeCell ref="AA596:AF596"/>
    <mergeCell ref="H603:I603"/>
    <mergeCell ref="J603:K603"/>
    <mergeCell ref="L603:M603"/>
    <mergeCell ref="N603:O603"/>
    <mergeCell ref="P603:Q603"/>
    <mergeCell ref="R603:S603"/>
    <mergeCell ref="T603:U603"/>
    <mergeCell ref="X603:AD603"/>
    <mergeCell ref="H604:I604"/>
    <mergeCell ref="J604:K604"/>
    <mergeCell ref="L604:M604"/>
    <mergeCell ref="N604:O604"/>
    <mergeCell ref="P604:Q604"/>
    <mergeCell ref="R604:S604"/>
    <mergeCell ref="T604:U604"/>
    <mergeCell ref="X604:AD604"/>
    <mergeCell ref="N600:O600"/>
    <mergeCell ref="P600:Q600"/>
    <mergeCell ref="R600:S600"/>
    <mergeCell ref="T600:U600"/>
    <mergeCell ref="X600:AD600"/>
    <mergeCell ref="H601:I601"/>
    <mergeCell ref="J601:K601"/>
    <mergeCell ref="L601:M601"/>
    <mergeCell ref="N601:O601"/>
    <mergeCell ref="P601:Q601"/>
    <mergeCell ref="R601:S601"/>
    <mergeCell ref="T601:U601"/>
    <mergeCell ref="X601:AD601"/>
    <mergeCell ref="H602:I602"/>
    <mergeCell ref="J602:K602"/>
    <mergeCell ref="L602:M602"/>
    <mergeCell ref="N602:O602"/>
    <mergeCell ref="P602:Q602"/>
    <mergeCell ref="R602:S602"/>
    <mergeCell ref="T602:U602"/>
    <mergeCell ref="X602:AD602"/>
    <mergeCell ref="H597:W597"/>
    <mergeCell ref="X597:AD597"/>
    <mergeCell ref="H598:I598"/>
    <mergeCell ref="J598:K598"/>
    <mergeCell ref="L598:M598"/>
    <mergeCell ref="N598:O598"/>
    <mergeCell ref="P598:Q598"/>
    <mergeCell ref="R598:S598"/>
    <mergeCell ref="T598:U598"/>
    <mergeCell ref="V598:W598"/>
    <mergeCell ref="G383:I383"/>
    <mergeCell ref="J383:R383"/>
    <mergeCell ref="T383:V383"/>
    <mergeCell ref="W383:AE383"/>
    <mergeCell ref="E578:N578"/>
    <mergeCell ref="E579:N579"/>
    <mergeCell ref="D580:N580"/>
    <mergeCell ref="V580:X580"/>
    <mergeCell ref="AA580:AC580"/>
    <mergeCell ref="AE580:AF580"/>
    <mergeCell ref="D581:N581"/>
    <mergeCell ref="D582:N582"/>
    <mergeCell ref="D583:N583"/>
    <mergeCell ref="O583:X583"/>
    <mergeCell ref="Y583:AA583"/>
    <mergeCell ref="D584:N584"/>
    <mergeCell ref="V585:Z585"/>
    <mergeCell ref="AA585:AF585"/>
    <mergeCell ref="G372:R372"/>
    <mergeCell ref="T372:AE372"/>
    <mergeCell ref="G373:R376"/>
    <mergeCell ref="T373:AE376"/>
    <mergeCell ref="G377:I377"/>
    <mergeCell ref="J377:R377"/>
    <mergeCell ref="T377:V377"/>
    <mergeCell ref="W377:AE377"/>
    <mergeCell ref="G378:R378"/>
    <mergeCell ref="T378:AE378"/>
    <mergeCell ref="G379:R379"/>
    <mergeCell ref="T379:AE379"/>
    <mergeCell ref="G380:R380"/>
    <mergeCell ref="T380:AE380"/>
    <mergeCell ref="G381:R381"/>
    <mergeCell ref="T381:AE381"/>
    <mergeCell ref="G382:R382"/>
    <mergeCell ref="T382:AE382"/>
    <mergeCell ref="H561:I561"/>
    <mergeCell ref="J561:K561"/>
    <mergeCell ref="L561:M561"/>
    <mergeCell ref="N561:O561"/>
    <mergeCell ref="P561:Q561"/>
    <mergeCell ref="R561:S561"/>
    <mergeCell ref="T561:U561"/>
    <mergeCell ref="V561:W561"/>
    <mergeCell ref="X561:AD561"/>
    <mergeCell ref="H562:I562"/>
    <mergeCell ref="J562:K562"/>
    <mergeCell ref="L562:M562"/>
    <mergeCell ref="N562:O562"/>
    <mergeCell ref="P562:Q562"/>
    <mergeCell ref="R562:S562"/>
    <mergeCell ref="T562:W562"/>
    <mergeCell ref="X562:AD562"/>
    <mergeCell ref="H559:I559"/>
    <mergeCell ref="J559:K559"/>
    <mergeCell ref="L559:M559"/>
    <mergeCell ref="N559:O559"/>
    <mergeCell ref="P559:Q559"/>
    <mergeCell ref="R559:S559"/>
    <mergeCell ref="T559:U559"/>
    <mergeCell ref="V559:W559"/>
    <mergeCell ref="X559:AD559"/>
    <mergeCell ref="H560:I560"/>
    <mergeCell ref="J560:K56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AD370"/>
    <mergeCell ref="H371:I371"/>
    <mergeCell ref="J371:K371"/>
    <mergeCell ref="L371:M371"/>
    <mergeCell ref="N371:O371"/>
    <mergeCell ref="P371:Q371"/>
    <mergeCell ref="R371:S371"/>
    <mergeCell ref="T371:W371"/>
    <mergeCell ref="X371:AD371"/>
    <mergeCell ref="H367:I367"/>
    <mergeCell ref="J367:K367"/>
    <mergeCell ref="L367:M367"/>
    <mergeCell ref="N367:O367"/>
    <mergeCell ref="P367:Q367"/>
    <mergeCell ref="R367:S367"/>
    <mergeCell ref="T367:U367"/>
    <mergeCell ref="X367:AD367"/>
    <mergeCell ref="H368:I368"/>
    <mergeCell ref="J368:K368"/>
    <mergeCell ref="L368:M368"/>
    <mergeCell ref="N368:O368"/>
    <mergeCell ref="P368:Q368"/>
    <mergeCell ref="R368:S368"/>
    <mergeCell ref="T368:U368"/>
    <mergeCell ref="X368:AD368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AD369"/>
    <mergeCell ref="H364:I364"/>
    <mergeCell ref="J364:K364"/>
    <mergeCell ref="L364:M364"/>
    <mergeCell ref="N364:O364"/>
    <mergeCell ref="P364:Q364"/>
    <mergeCell ref="R364:S364"/>
    <mergeCell ref="T364:U364"/>
    <mergeCell ref="X364:AD364"/>
    <mergeCell ref="H365:I365"/>
    <mergeCell ref="J365:K365"/>
    <mergeCell ref="L365:M365"/>
    <mergeCell ref="N365:O365"/>
    <mergeCell ref="P365:Q365"/>
    <mergeCell ref="R365:S365"/>
    <mergeCell ref="T365:U365"/>
    <mergeCell ref="X365:AD365"/>
    <mergeCell ref="H366:I366"/>
    <mergeCell ref="J366:K366"/>
    <mergeCell ref="L366:M366"/>
    <mergeCell ref="N366:O366"/>
    <mergeCell ref="P366:Q366"/>
    <mergeCell ref="R366:S366"/>
    <mergeCell ref="T366:U366"/>
    <mergeCell ref="X366:AD366"/>
    <mergeCell ref="N361:O361"/>
    <mergeCell ref="P361:Q361"/>
    <mergeCell ref="R361:S361"/>
    <mergeCell ref="T361:U361"/>
    <mergeCell ref="X361:AD361"/>
    <mergeCell ref="H362:I362"/>
    <mergeCell ref="J362:K362"/>
    <mergeCell ref="L362:M362"/>
    <mergeCell ref="N362:O362"/>
    <mergeCell ref="P362:Q362"/>
    <mergeCell ref="R362:S362"/>
    <mergeCell ref="T362:U362"/>
    <mergeCell ref="X362:AD362"/>
    <mergeCell ref="H363:I363"/>
    <mergeCell ref="J363:K363"/>
    <mergeCell ref="L363:M363"/>
    <mergeCell ref="N363:O363"/>
    <mergeCell ref="P363:Q363"/>
    <mergeCell ref="R363:S363"/>
    <mergeCell ref="T363:U363"/>
    <mergeCell ref="X363:AD363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AD359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AD360"/>
    <mergeCell ref="E355:G355"/>
    <mergeCell ref="H355:J355"/>
    <mergeCell ref="K355:M355"/>
    <mergeCell ref="N355:P355"/>
    <mergeCell ref="Q355:T355"/>
    <mergeCell ref="V355:X355"/>
    <mergeCell ref="AA355:AF355"/>
    <mergeCell ref="E356:G356"/>
    <mergeCell ref="H356:J356"/>
    <mergeCell ref="K356:M356"/>
    <mergeCell ref="N356:P356"/>
    <mergeCell ref="Q356:T356"/>
    <mergeCell ref="V356:X356"/>
    <mergeCell ref="AA356:AF356"/>
    <mergeCell ref="U357:Z357"/>
    <mergeCell ref="AA357:AF357"/>
    <mergeCell ref="H358:W358"/>
    <mergeCell ref="X358:AD358"/>
    <mergeCell ref="D347:H347"/>
    <mergeCell ref="I347:Q347"/>
    <mergeCell ref="D348:J348"/>
    <mergeCell ref="K348:X348"/>
    <mergeCell ref="Y348:AB348"/>
    <mergeCell ref="AC348:AF348"/>
    <mergeCell ref="D349:H349"/>
    <mergeCell ref="I349:W349"/>
    <mergeCell ref="Y349:AB349"/>
    <mergeCell ref="AC349:AF349"/>
    <mergeCell ref="D350:H350"/>
    <mergeCell ref="I350:AF350"/>
    <mergeCell ref="D351:H351"/>
    <mergeCell ref="I351:AF352"/>
    <mergeCell ref="L353:Y353"/>
    <mergeCell ref="AA353:AF353"/>
    <mergeCell ref="D354:AF354"/>
    <mergeCell ref="G337:I337"/>
    <mergeCell ref="J337:R337"/>
    <mergeCell ref="T337:V337"/>
    <mergeCell ref="W337:AE337"/>
    <mergeCell ref="E339:N339"/>
    <mergeCell ref="E340:N340"/>
    <mergeCell ref="D341:N341"/>
    <mergeCell ref="V341:X341"/>
    <mergeCell ref="AA341:AC341"/>
    <mergeCell ref="AE341:AF341"/>
    <mergeCell ref="D342:N342"/>
    <mergeCell ref="D343:N343"/>
    <mergeCell ref="D344:N344"/>
    <mergeCell ref="O344:X344"/>
    <mergeCell ref="Y344:AA344"/>
    <mergeCell ref="D345:N345"/>
    <mergeCell ref="V346:Z346"/>
    <mergeCell ref="AA346:AF346"/>
    <mergeCell ref="G326:R326"/>
    <mergeCell ref="T326:AE326"/>
    <mergeCell ref="G327:R330"/>
    <mergeCell ref="T327:AE330"/>
    <mergeCell ref="G331:I331"/>
    <mergeCell ref="J331:R331"/>
    <mergeCell ref="T331:V331"/>
    <mergeCell ref="W331:AE331"/>
    <mergeCell ref="G332:R332"/>
    <mergeCell ref="T332:AE332"/>
    <mergeCell ref="G333:R333"/>
    <mergeCell ref="T333:AE333"/>
    <mergeCell ref="G334:R334"/>
    <mergeCell ref="T334:AE334"/>
    <mergeCell ref="G335:R335"/>
    <mergeCell ref="T335:AE335"/>
    <mergeCell ref="G336:R336"/>
    <mergeCell ref="T336:AE336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AD324"/>
    <mergeCell ref="H325:I325"/>
    <mergeCell ref="J325:K325"/>
    <mergeCell ref="L325:M325"/>
    <mergeCell ref="N325:O325"/>
    <mergeCell ref="P325:Q325"/>
    <mergeCell ref="R325:S325"/>
    <mergeCell ref="T325:W325"/>
    <mergeCell ref="X325:AD325"/>
    <mergeCell ref="H321:I321"/>
    <mergeCell ref="J321:K321"/>
    <mergeCell ref="L321:M321"/>
    <mergeCell ref="N321:O321"/>
    <mergeCell ref="P321:Q321"/>
    <mergeCell ref="R321:S321"/>
    <mergeCell ref="T321:U321"/>
    <mergeCell ref="X321:AD321"/>
    <mergeCell ref="H322:I322"/>
    <mergeCell ref="J322:K322"/>
    <mergeCell ref="L322:M322"/>
    <mergeCell ref="N322:O322"/>
    <mergeCell ref="P322:Q322"/>
    <mergeCell ref="R322:S322"/>
    <mergeCell ref="T322:U322"/>
    <mergeCell ref="X322:AD322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AD323"/>
    <mergeCell ref="H318:I318"/>
    <mergeCell ref="J318:K318"/>
    <mergeCell ref="L318:M318"/>
    <mergeCell ref="N318:O318"/>
    <mergeCell ref="P318:Q318"/>
    <mergeCell ref="R318:S318"/>
    <mergeCell ref="T318:U318"/>
    <mergeCell ref="X318:AD318"/>
    <mergeCell ref="H319:I319"/>
    <mergeCell ref="J319:K319"/>
    <mergeCell ref="L319:M319"/>
    <mergeCell ref="N319:O319"/>
    <mergeCell ref="P319:Q319"/>
    <mergeCell ref="R319:S319"/>
    <mergeCell ref="T319:U319"/>
    <mergeCell ref="X319:AD319"/>
    <mergeCell ref="H320:I320"/>
    <mergeCell ref="J320:K320"/>
    <mergeCell ref="L320:M320"/>
    <mergeCell ref="N320:O320"/>
    <mergeCell ref="P320:Q320"/>
    <mergeCell ref="R320:S320"/>
    <mergeCell ref="T320:U320"/>
    <mergeCell ref="X320:AD320"/>
    <mergeCell ref="N315:O315"/>
    <mergeCell ref="P315:Q315"/>
    <mergeCell ref="R315:S315"/>
    <mergeCell ref="T315:U315"/>
    <mergeCell ref="X315:AD315"/>
    <mergeCell ref="H316:I316"/>
    <mergeCell ref="J316:K316"/>
    <mergeCell ref="L316:M316"/>
    <mergeCell ref="N316:O316"/>
    <mergeCell ref="P316:Q316"/>
    <mergeCell ref="R316:S316"/>
    <mergeCell ref="T316:U316"/>
    <mergeCell ref="X316:AD316"/>
    <mergeCell ref="H317:I317"/>
    <mergeCell ref="J317:K317"/>
    <mergeCell ref="L317:M317"/>
    <mergeCell ref="N317:O317"/>
    <mergeCell ref="P317:Q317"/>
    <mergeCell ref="R317:S317"/>
    <mergeCell ref="T317:U317"/>
    <mergeCell ref="X317:AD317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AD313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AD314"/>
    <mergeCell ref="E309:G309"/>
    <mergeCell ref="H309:J309"/>
    <mergeCell ref="K309:M309"/>
    <mergeCell ref="N309:P309"/>
    <mergeCell ref="Q309:T309"/>
    <mergeCell ref="V309:X309"/>
    <mergeCell ref="AA309:AF309"/>
    <mergeCell ref="E310:G310"/>
    <mergeCell ref="H310:J310"/>
    <mergeCell ref="K310:M310"/>
    <mergeCell ref="N310:P310"/>
    <mergeCell ref="Q310:T310"/>
    <mergeCell ref="V310:X310"/>
    <mergeCell ref="AA310:AF310"/>
    <mergeCell ref="U311:Z311"/>
    <mergeCell ref="AA311:AF311"/>
    <mergeCell ref="H312:W312"/>
    <mergeCell ref="X312:AD312"/>
    <mergeCell ref="D301:H301"/>
    <mergeCell ref="I301:Q301"/>
    <mergeCell ref="D302:J302"/>
    <mergeCell ref="K302:X302"/>
    <mergeCell ref="Y302:AB302"/>
    <mergeCell ref="AC302:AF302"/>
    <mergeCell ref="D303:H303"/>
    <mergeCell ref="I303:W303"/>
    <mergeCell ref="Y303:AB303"/>
    <mergeCell ref="AC303:AF303"/>
    <mergeCell ref="D304:H304"/>
    <mergeCell ref="I304:AF304"/>
    <mergeCell ref="D305:H305"/>
    <mergeCell ref="I305:AF306"/>
    <mergeCell ref="L307:Y307"/>
    <mergeCell ref="AA307:AF307"/>
    <mergeCell ref="D308:AF308"/>
    <mergeCell ref="G291:I291"/>
    <mergeCell ref="J291:R291"/>
    <mergeCell ref="T291:V291"/>
    <mergeCell ref="W291:AE291"/>
    <mergeCell ref="E293:N293"/>
    <mergeCell ref="E294:N294"/>
    <mergeCell ref="D295:N295"/>
    <mergeCell ref="V295:X295"/>
    <mergeCell ref="AA295:AC295"/>
    <mergeCell ref="AE295:AF295"/>
    <mergeCell ref="D296:N296"/>
    <mergeCell ref="D297:N297"/>
    <mergeCell ref="D298:N298"/>
    <mergeCell ref="O298:X298"/>
    <mergeCell ref="Y298:AA298"/>
    <mergeCell ref="D299:N299"/>
    <mergeCell ref="V300:Z300"/>
    <mergeCell ref="AA300:AF300"/>
    <mergeCell ref="G280:R280"/>
    <mergeCell ref="T280:AE280"/>
    <mergeCell ref="G281:R284"/>
    <mergeCell ref="T281:AE284"/>
    <mergeCell ref="G285:I285"/>
    <mergeCell ref="J285:R285"/>
    <mergeCell ref="T285:V285"/>
    <mergeCell ref="W285:AE285"/>
    <mergeCell ref="G286:R286"/>
    <mergeCell ref="T286:AE286"/>
    <mergeCell ref="G287:R287"/>
    <mergeCell ref="T287:AE287"/>
    <mergeCell ref="G288:R288"/>
    <mergeCell ref="T288:AE288"/>
    <mergeCell ref="G289:R289"/>
    <mergeCell ref="T289:AE289"/>
    <mergeCell ref="G290:R290"/>
    <mergeCell ref="T290:AE290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AD276"/>
    <mergeCell ref="H277:I277"/>
    <mergeCell ref="J277:K277"/>
    <mergeCell ref="L277:M277"/>
    <mergeCell ref="N277:O277"/>
    <mergeCell ref="P277:Q277"/>
    <mergeCell ref="R277:S277"/>
    <mergeCell ref="T277:W277"/>
    <mergeCell ref="X277:AD277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AD274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AD275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AD272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AD273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AD270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AD271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AD268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AD269"/>
    <mergeCell ref="U264:Z264"/>
    <mergeCell ref="AA264:AF264"/>
    <mergeCell ref="H265:W265"/>
    <mergeCell ref="X265:AD265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AD266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AD267"/>
    <mergeCell ref="D257:H257"/>
    <mergeCell ref="I257:AF257"/>
    <mergeCell ref="D258:H258"/>
    <mergeCell ref="I258:AF259"/>
    <mergeCell ref="L260:Y260"/>
    <mergeCell ref="AA260:AF260"/>
    <mergeCell ref="D261:AF261"/>
    <mergeCell ref="E262:G262"/>
    <mergeCell ref="H262:J262"/>
    <mergeCell ref="K262:M262"/>
    <mergeCell ref="N262:P262"/>
    <mergeCell ref="Q262:T262"/>
    <mergeCell ref="V262:X262"/>
    <mergeCell ref="AA262:AF262"/>
    <mergeCell ref="E263:G263"/>
    <mergeCell ref="H263:J263"/>
    <mergeCell ref="K263:M263"/>
    <mergeCell ref="N263:P263"/>
    <mergeCell ref="Q263:T263"/>
    <mergeCell ref="V263:X263"/>
    <mergeCell ref="AA263:AF263"/>
    <mergeCell ref="D249:N249"/>
    <mergeCell ref="D250:N250"/>
    <mergeCell ref="D251:N251"/>
    <mergeCell ref="O251:X251"/>
    <mergeCell ref="Y251:AA251"/>
    <mergeCell ref="D252:N252"/>
    <mergeCell ref="V253:Z253"/>
    <mergeCell ref="AA253:AF253"/>
    <mergeCell ref="D254:H254"/>
    <mergeCell ref="I254:Q254"/>
    <mergeCell ref="D255:J255"/>
    <mergeCell ref="K255:X255"/>
    <mergeCell ref="Y255:AB255"/>
    <mergeCell ref="AC255:AF255"/>
    <mergeCell ref="D256:H256"/>
    <mergeCell ref="I256:W256"/>
    <mergeCell ref="Y256:AB256"/>
    <mergeCell ref="AC256:AF256"/>
    <mergeCell ref="G240:R240"/>
    <mergeCell ref="T240:AE240"/>
    <mergeCell ref="G241:R241"/>
    <mergeCell ref="T241:AE241"/>
    <mergeCell ref="G242:R242"/>
    <mergeCell ref="T242:AE242"/>
    <mergeCell ref="G243:R243"/>
    <mergeCell ref="T243:AE243"/>
    <mergeCell ref="G244:I244"/>
    <mergeCell ref="J244:R244"/>
    <mergeCell ref="T244:V244"/>
    <mergeCell ref="W244:AE244"/>
    <mergeCell ref="E246:N246"/>
    <mergeCell ref="E247:N247"/>
    <mergeCell ref="D248:N248"/>
    <mergeCell ref="V248:X248"/>
    <mergeCell ref="AA248:AC248"/>
    <mergeCell ref="AE248:AF248"/>
    <mergeCell ref="H230:I230"/>
    <mergeCell ref="J230:K230"/>
    <mergeCell ref="L230:M230"/>
    <mergeCell ref="N230:O230"/>
    <mergeCell ref="P230:Q230"/>
    <mergeCell ref="R230:S230"/>
    <mergeCell ref="T230:W230"/>
    <mergeCell ref="X230:AD230"/>
    <mergeCell ref="G233:R233"/>
    <mergeCell ref="T233:AE233"/>
    <mergeCell ref="G234:R237"/>
    <mergeCell ref="T234:AE237"/>
    <mergeCell ref="G238:I238"/>
    <mergeCell ref="J238:R238"/>
    <mergeCell ref="T238:V238"/>
    <mergeCell ref="W238:AE238"/>
    <mergeCell ref="G239:R239"/>
    <mergeCell ref="T239:AE239"/>
    <mergeCell ref="H228:I228"/>
    <mergeCell ref="J228:K228"/>
    <mergeCell ref="L228:M228"/>
    <mergeCell ref="N228:O228"/>
    <mergeCell ref="P228:Q228"/>
    <mergeCell ref="R228:S228"/>
    <mergeCell ref="T228:U228"/>
    <mergeCell ref="V228:W228"/>
    <mergeCell ref="X228:AD228"/>
    <mergeCell ref="H229:I229"/>
    <mergeCell ref="J229:K229"/>
    <mergeCell ref="L229:M229"/>
    <mergeCell ref="N229:O229"/>
    <mergeCell ref="P229:Q229"/>
    <mergeCell ref="R229:S229"/>
    <mergeCell ref="T229:U229"/>
    <mergeCell ref="V229:W229"/>
    <mergeCell ref="X229:AD229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AD226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AD227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AD224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AD225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AD222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AD223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AD220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AD221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AD218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AD219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AD216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AD217"/>
    <mergeCell ref="U212:Z212"/>
    <mergeCell ref="AA212:AF212"/>
    <mergeCell ref="H213:W213"/>
    <mergeCell ref="X213:AD213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AD214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AD215"/>
    <mergeCell ref="D205:H205"/>
    <mergeCell ref="I205:AF205"/>
    <mergeCell ref="D206:H206"/>
    <mergeCell ref="I206:AF207"/>
    <mergeCell ref="L208:Y208"/>
    <mergeCell ref="AA208:AF208"/>
    <mergeCell ref="D209:AF209"/>
    <mergeCell ref="E210:G210"/>
    <mergeCell ref="H210:J210"/>
    <mergeCell ref="K210:M210"/>
    <mergeCell ref="N210:P210"/>
    <mergeCell ref="Q210:T210"/>
    <mergeCell ref="V210:X210"/>
    <mergeCell ref="AA210:AF210"/>
    <mergeCell ref="E211:G211"/>
    <mergeCell ref="H211:J211"/>
    <mergeCell ref="K211:M211"/>
    <mergeCell ref="N211:P211"/>
    <mergeCell ref="Q211:T211"/>
    <mergeCell ref="V211:X211"/>
    <mergeCell ref="AA211:AF211"/>
    <mergeCell ref="D198:N198"/>
    <mergeCell ref="D199:N199"/>
    <mergeCell ref="O199:X199"/>
    <mergeCell ref="Y199:AA199"/>
    <mergeCell ref="D200:N200"/>
    <mergeCell ref="V201:Z201"/>
    <mergeCell ref="AA201:AF201"/>
    <mergeCell ref="D202:H202"/>
    <mergeCell ref="I202:Q202"/>
    <mergeCell ref="D203:J203"/>
    <mergeCell ref="K203:X203"/>
    <mergeCell ref="Y203:AB203"/>
    <mergeCell ref="AC203:AF203"/>
    <mergeCell ref="D204:H204"/>
    <mergeCell ref="I204:W204"/>
    <mergeCell ref="Y204:AB204"/>
    <mergeCell ref="AC204:AF204"/>
    <mergeCell ref="G190:I190"/>
    <mergeCell ref="J190:R190"/>
    <mergeCell ref="T190:V190"/>
    <mergeCell ref="W190:AE190"/>
    <mergeCell ref="G192:R192"/>
    <mergeCell ref="T192:AE192"/>
    <mergeCell ref="G193:I193"/>
    <mergeCell ref="J193:R193"/>
    <mergeCell ref="T193:V193"/>
    <mergeCell ref="W193:AE193"/>
    <mergeCell ref="E194:N194"/>
    <mergeCell ref="E195:N195"/>
    <mergeCell ref="D196:N196"/>
    <mergeCell ref="V196:X196"/>
    <mergeCell ref="AA196:AC196"/>
    <mergeCell ref="AE196:AF196"/>
    <mergeCell ref="D197:N197"/>
    <mergeCell ref="G179:R179"/>
    <mergeCell ref="T179:AE179"/>
    <mergeCell ref="G180:R183"/>
    <mergeCell ref="T180:AE183"/>
    <mergeCell ref="G184:I184"/>
    <mergeCell ref="J184:R184"/>
    <mergeCell ref="T184:V184"/>
    <mergeCell ref="W184:AE184"/>
    <mergeCell ref="G185:R185"/>
    <mergeCell ref="T185:AE185"/>
    <mergeCell ref="G186:R186"/>
    <mergeCell ref="T186:AE186"/>
    <mergeCell ref="G187:R187"/>
    <mergeCell ref="T187:AE187"/>
    <mergeCell ref="G188:R188"/>
    <mergeCell ref="T188:AE188"/>
    <mergeCell ref="G189:R189"/>
    <mergeCell ref="T189:AE189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AD177"/>
    <mergeCell ref="H178:I178"/>
    <mergeCell ref="J178:K178"/>
    <mergeCell ref="L178:M178"/>
    <mergeCell ref="N178:O178"/>
    <mergeCell ref="P178:Q178"/>
    <mergeCell ref="R178:S178"/>
    <mergeCell ref="T178:W178"/>
    <mergeCell ref="X178:AD178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AD175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AD176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AD173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AD174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AD171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AD172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AD169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AD170"/>
    <mergeCell ref="U165:Z165"/>
    <mergeCell ref="AA165:AF165"/>
    <mergeCell ref="H166:W166"/>
    <mergeCell ref="X166:AD166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AD167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AD168"/>
    <mergeCell ref="D158:H158"/>
    <mergeCell ref="I158:AF158"/>
    <mergeCell ref="D159:H159"/>
    <mergeCell ref="I159:AF160"/>
    <mergeCell ref="L161:Y161"/>
    <mergeCell ref="AA161:AF161"/>
    <mergeCell ref="D162:AF162"/>
    <mergeCell ref="E163:G163"/>
    <mergeCell ref="H163:J163"/>
    <mergeCell ref="K163:M163"/>
    <mergeCell ref="N163:P163"/>
    <mergeCell ref="Q163:T163"/>
    <mergeCell ref="V163:X163"/>
    <mergeCell ref="AA163:AF163"/>
    <mergeCell ref="E164:G164"/>
    <mergeCell ref="H164:J164"/>
    <mergeCell ref="K164:M164"/>
    <mergeCell ref="N164:P164"/>
    <mergeCell ref="Q164:T164"/>
    <mergeCell ref="V164:X164"/>
    <mergeCell ref="AA164:AF164"/>
    <mergeCell ref="D150:N150"/>
    <mergeCell ref="D151:N151"/>
    <mergeCell ref="D152:N152"/>
    <mergeCell ref="O152:X152"/>
    <mergeCell ref="Y152:AA152"/>
    <mergeCell ref="D153:N153"/>
    <mergeCell ref="V154:Z154"/>
    <mergeCell ref="AA154:AF154"/>
    <mergeCell ref="D155:H155"/>
    <mergeCell ref="I155:Q155"/>
    <mergeCell ref="D156:J156"/>
    <mergeCell ref="K156:X156"/>
    <mergeCell ref="Y156:AB156"/>
    <mergeCell ref="AC156:AF156"/>
    <mergeCell ref="D157:H157"/>
    <mergeCell ref="I157:W157"/>
    <mergeCell ref="Y157:AB157"/>
    <mergeCell ref="AC157:AF157"/>
    <mergeCell ref="G141:R141"/>
    <mergeCell ref="T141:AE141"/>
    <mergeCell ref="G142:R142"/>
    <mergeCell ref="T142:AE142"/>
    <mergeCell ref="G143:R143"/>
    <mergeCell ref="T143:AE143"/>
    <mergeCell ref="G144:R144"/>
    <mergeCell ref="T144:AE144"/>
    <mergeCell ref="G145:I145"/>
    <mergeCell ref="J145:R145"/>
    <mergeCell ref="T145:V145"/>
    <mergeCell ref="W145:AE145"/>
    <mergeCell ref="E147:N147"/>
    <mergeCell ref="E148:N148"/>
    <mergeCell ref="D149:N149"/>
    <mergeCell ref="V149:X149"/>
    <mergeCell ref="AA149:AC149"/>
    <mergeCell ref="AE149:AF149"/>
    <mergeCell ref="H133:I133"/>
    <mergeCell ref="J133:K133"/>
    <mergeCell ref="L133:M133"/>
    <mergeCell ref="N133:O133"/>
    <mergeCell ref="P133:Q133"/>
    <mergeCell ref="R133:S133"/>
    <mergeCell ref="T133:W133"/>
    <mergeCell ref="X133:AD133"/>
    <mergeCell ref="G134:R134"/>
    <mergeCell ref="T134:AE134"/>
    <mergeCell ref="G135:R138"/>
    <mergeCell ref="T135:AE138"/>
    <mergeCell ref="G139:I139"/>
    <mergeCell ref="J139:R139"/>
    <mergeCell ref="T139:V139"/>
    <mergeCell ref="W139:AE139"/>
    <mergeCell ref="G140:R140"/>
    <mergeCell ref="T140:AE14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Y128:AD128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Y129:AD129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Y126:AD126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Y127:AD127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Y124:AD124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Y125:AD125"/>
    <mergeCell ref="E120:G120"/>
    <mergeCell ref="H120:J120"/>
    <mergeCell ref="K120:M120"/>
    <mergeCell ref="N120:P120"/>
    <mergeCell ref="Q120:T120"/>
    <mergeCell ref="V120:X120"/>
    <mergeCell ref="AA120:AF120"/>
    <mergeCell ref="U121:Z121"/>
    <mergeCell ref="AA121:AF121"/>
    <mergeCell ref="H122:W122"/>
    <mergeCell ref="X122:AD122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Y123:AD123"/>
    <mergeCell ref="D112:H112"/>
    <mergeCell ref="I112:W112"/>
    <mergeCell ref="Y112:AB112"/>
    <mergeCell ref="AC112:AF112"/>
    <mergeCell ref="D113:H113"/>
    <mergeCell ref="I113:AF113"/>
    <mergeCell ref="I114:AC114"/>
    <mergeCell ref="AD114:AF114"/>
    <mergeCell ref="D115:H115"/>
    <mergeCell ref="I115:AG116"/>
    <mergeCell ref="L117:Y117"/>
    <mergeCell ref="AA117:AF117"/>
    <mergeCell ref="D118:AF118"/>
    <mergeCell ref="E119:G119"/>
    <mergeCell ref="H119:J119"/>
    <mergeCell ref="K119:M119"/>
    <mergeCell ref="N119:P119"/>
    <mergeCell ref="Q119:T119"/>
    <mergeCell ref="V119:X119"/>
    <mergeCell ref="AA119:AF119"/>
    <mergeCell ref="E103:N103"/>
    <mergeCell ref="D104:N104"/>
    <mergeCell ref="V104:X104"/>
    <mergeCell ref="AA104:AC104"/>
    <mergeCell ref="AE104:AF104"/>
    <mergeCell ref="D105:N105"/>
    <mergeCell ref="D106:N106"/>
    <mergeCell ref="D107:N107"/>
    <mergeCell ref="O107:X107"/>
    <mergeCell ref="Y107:AA107"/>
    <mergeCell ref="D108:N108"/>
    <mergeCell ref="V109:Z109"/>
    <mergeCell ref="AA109:AF109"/>
    <mergeCell ref="D110:H110"/>
    <mergeCell ref="I110:Q110"/>
    <mergeCell ref="D111:J111"/>
    <mergeCell ref="K111:X111"/>
    <mergeCell ref="Y111:AB111"/>
    <mergeCell ref="AC111:AF111"/>
    <mergeCell ref="H35:I35"/>
    <mergeCell ref="J35:K35"/>
    <mergeCell ref="L35:M35"/>
    <mergeCell ref="N35:O35"/>
    <mergeCell ref="P35:Q35"/>
    <mergeCell ref="R35:S35"/>
    <mergeCell ref="T35:W35"/>
    <mergeCell ref="X35:AD35"/>
    <mergeCell ref="G37:R37"/>
    <mergeCell ref="T37:AE37"/>
    <mergeCell ref="G38:R41"/>
    <mergeCell ref="T38:AE41"/>
    <mergeCell ref="G42:I42"/>
    <mergeCell ref="J42:R42"/>
    <mergeCell ref="T42:V42"/>
    <mergeCell ref="W42:AE42"/>
    <mergeCell ref="E102:N102"/>
    <mergeCell ref="E67:G67"/>
    <mergeCell ref="H67:J67"/>
    <mergeCell ref="K67:M67"/>
    <mergeCell ref="N67:P67"/>
    <mergeCell ref="Q67:T67"/>
    <mergeCell ref="V67:X67"/>
    <mergeCell ref="AA67:AF67"/>
    <mergeCell ref="U68:Z68"/>
    <mergeCell ref="AA68:AF68"/>
    <mergeCell ref="H69:W69"/>
    <mergeCell ref="X69:AD69"/>
    <mergeCell ref="H70:I70"/>
    <mergeCell ref="J70:K70"/>
    <mergeCell ref="L70:M70"/>
    <mergeCell ref="G89:R89"/>
    <mergeCell ref="T89:AE89"/>
    <mergeCell ref="G90:R93"/>
    <mergeCell ref="T90:AE93"/>
    <mergeCell ref="D60:H60"/>
    <mergeCell ref="I60:W60"/>
    <mergeCell ref="Y60:AB60"/>
    <mergeCell ref="AC60:AF60"/>
    <mergeCell ref="D61:H61"/>
    <mergeCell ref="I61:AF61"/>
    <mergeCell ref="D62:H62"/>
    <mergeCell ref="I62:AF63"/>
    <mergeCell ref="L64:Y64"/>
    <mergeCell ref="AA64:AF64"/>
    <mergeCell ref="H33:I33"/>
    <mergeCell ref="J33:K33"/>
    <mergeCell ref="L33:M33"/>
    <mergeCell ref="N33:O33"/>
    <mergeCell ref="P33:Q33"/>
    <mergeCell ref="R33:S33"/>
    <mergeCell ref="T33:U33"/>
    <mergeCell ref="V33:W33"/>
    <mergeCell ref="X33:AD33"/>
    <mergeCell ref="H34:I34"/>
    <mergeCell ref="J34:K34"/>
    <mergeCell ref="L34:M34"/>
    <mergeCell ref="N34:O34"/>
    <mergeCell ref="P34:Q34"/>
    <mergeCell ref="R34:S34"/>
    <mergeCell ref="T34:U34"/>
    <mergeCell ref="V34:W34"/>
    <mergeCell ref="X34:AD34"/>
    <mergeCell ref="H31:I31"/>
    <mergeCell ref="J31:K31"/>
    <mergeCell ref="L31:M31"/>
    <mergeCell ref="N31:O31"/>
    <mergeCell ref="P31:Q31"/>
    <mergeCell ref="R31:S31"/>
    <mergeCell ref="T31:U31"/>
    <mergeCell ref="V31:W31"/>
    <mergeCell ref="X31:AD31"/>
    <mergeCell ref="H32:I32"/>
    <mergeCell ref="J32:K32"/>
    <mergeCell ref="L32:M32"/>
    <mergeCell ref="N32:O32"/>
    <mergeCell ref="P32:Q32"/>
    <mergeCell ref="R32:S32"/>
    <mergeCell ref="T32:U32"/>
    <mergeCell ref="V32:W32"/>
    <mergeCell ref="X32:AD32"/>
    <mergeCell ref="H29:I29"/>
    <mergeCell ref="J29:K29"/>
    <mergeCell ref="L29:M29"/>
    <mergeCell ref="N29:O29"/>
    <mergeCell ref="P29:Q29"/>
    <mergeCell ref="R29:S29"/>
    <mergeCell ref="T29:U29"/>
    <mergeCell ref="V29:W29"/>
    <mergeCell ref="X29:AD29"/>
    <mergeCell ref="H30:I30"/>
    <mergeCell ref="J30:K30"/>
    <mergeCell ref="L30:M30"/>
    <mergeCell ref="N30:O30"/>
    <mergeCell ref="P30:Q30"/>
    <mergeCell ref="R30:S30"/>
    <mergeCell ref="T30:U30"/>
    <mergeCell ref="V30:W30"/>
    <mergeCell ref="X30:AD30"/>
    <mergeCell ref="H27:I27"/>
    <mergeCell ref="J27:K27"/>
    <mergeCell ref="L27:M27"/>
    <mergeCell ref="N27:O27"/>
    <mergeCell ref="P27:Q27"/>
    <mergeCell ref="R27:S27"/>
    <mergeCell ref="T27:U27"/>
    <mergeCell ref="V27:W27"/>
    <mergeCell ref="X27:AD27"/>
    <mergeCell ref="H28:I28"/>
    <mergeCell ref="J28:K28"/>
    <mergeCell ref="L28:M28"/>
    <mergeCell ref="N28:O28"/>
    <mergeCell ref="P28:Q28"/>
    <mergeCell ref="R28:S28"/>
    <mergeCell ref="T28:U28"/>
    <mergeCell ref="V28:W28"/>
    <mergeCell ref="X28:AD28"/>
    <mergeCell ref="R22:S22"/>
    <mergeCell ref="T22:U22"/>
    <mergeCell ref="V22:W22"/>
    <mergeCell ref="X22:AD22"/>
    <mergeCell ref="D12:H12"/>
    <mergeCell ref="I12:W12"/>
    <mergeCell ref="Y12:AB12"/>
    <mergeCell ref="AC12:AF12"/>
    <mergeCell ref="D13:H13"/>
    <mergeCell ref="I13:AH13"/>
    <mergeCell ref="D14:H14"/>
    <mergeCell ref="I14:AF15"/>
    <mergeCell ref="L16:Y16"/>
    <mergeCell ref="AA16:AF16"/>
    <mergeCell ref="D17:AF17"/>
    <mergeCell ref="E18:G18"/>
    <mergeCell ref="H18:J18"/>
    <mergeCell ref="K18:M18"/>
    <mergeCell ref="N18:P18"/>
    <mergeCell ref="Q18:T18"/>
    <mergeCell ref="V18:X18"/>
    <mergeCell ref="AA18:AF18"/>
    <mergeCell ref="H25:I25"/>
    <mergeCell ref="J25:K25"/>
    <mergeCell ref="L25:M25"/>
    <mergeCell ref="N25:O25"/>
    <mergeCell ref="P25:Q25"/>
    <mergeCell ref="R25:S25"/>
    <mergeCell ref="T25:U25"/>
    <mergeCell ref="V25:W25"/>
    <mergeCell ref="X25:AD25"/>
    <mergeCell ref="H26:I26"/>
    <mergeCell ref="J26:K26"/>
    <mergeCell ref="L26:M26"/>
    <mergeCell ref="N26:O26"/>
    <mergeCell ref="P26:Q26"/>
    <mergeCell ref="R26:S26"/>
    <mergeCell ref="T26:U26"/>
    <mergeCell ref="V26:W26"/>
    <mergeCell ref="X26:AD26"/>
    <mergeCell ref="H23:I23"/>
    <mergeCell ref="J23:K23"/>
    <mergeCell ref="L23:M23"/>
    <mergeCell ref="N23:O23"/>
    <mergeCell ref="P23:Q23"/>
    <mergeCell ref="R23:S23"/>
    <mergeCell ref="T23:U23"/>
    <mergeCell ref="V23:W23"/>
    <mergeCell ref="X23:AD23"/>
    <mergeCell ref="H24:I24"/>
    <mergeCell ref="J24:K24"/>
    <mergeCell ref="L24:M24"/>
    <mergeCell ref="N24:O24"/>
    <mergeCell ref="P24:Q24"/>
    <mergeCell ref="R24:S24"/>
    <mergeCell ref="T24:U24"/>
    <mergeCell ref="V24:W24"/>
    <mergeCell ref="X24:AD24"/>
    <mergeCell ref="P2409:Q2409"/>
    <mergeCell ref="R2409:S2409"/>
    <mergeCell ref="T2409:U2409"/>
    <mergeCell ref="V2409:W2409"/>
    <mergeCell ref="X2409:AD2409"/>
    <mergeCell ref="D2400:H2400"/>
    <mergeCell ref="I2400:AF2400"/>
    <mergeCell ref="D2401:H2401"/>
    <mergeCell ref="I2401:AF2402"/>
    <mergeCell ref="H2424:I2424"/>
    <mergeCell ref="J2424:K2424"/>
    <mergeCell ref="L2424:M2424"/>
    <mergeCell ref="N2424:O2424"/>
    <mergeCell ref="P2424:Q2424"/>
    <mergeCell ref="R2424:S2424"/>
    <mergeCell ref="T2424:U2424"/>
    <mergeCell ref="V2424:W2424"/>
    <mergeCell ref="X2424:AD2424"/>
    <mergeCell ref="H2425:I2425"/>
    <mergeCell ref="J2425:K2425"/>
    <mergeCell ref="L2425:M2425"/>
    <mergeCell ref="N2425:O2425"/>
    <mergeCell ref="P2425:Q2425"/>
    <mergeCell ref="R2425:S2425"/>
    <mergeCell ref="T2425:W2425"/>
    <mergeCell ref="X2425:AD2425"/>
    <mergeCell ref="G2428:R2428"/>
    <mergeCell ref="T2428:AE2428"/>
    <mergeCell ref="G2429:R2432"/>
    <mergeCell ref="T2429:AE2432"/>
    <mergeCell ref="E1:N1"/>
    <mergeCell ref="E2:N2"/>
    <mergeCell ref="D3:N3"/>
    <mergeCell ref="V3:X3"/>
    <mergeCell ref="AA3:AC3"/>
    <mergeCell ref="AE3:AF3"/>
    <mergeCell ref="D4:N4"/>
    <mergeCell ref="D5:N5"/>
    <mergeCell ref="V6:Z6"/>
    <mergeCell ref="AA6:AF6"/>
    <mergeCell ref="O8:X8"/>
    <mergeCell ref="Y8:AA8"/>
    <mergeCell ref="D10:H10"/>
    <mergeCell ref="I10:Q10"/>
    <mergeCell ref="D11:J11"/>
    <mergeCell ref="K11:X11"/>
    <mergeCell ref="Y11:AB11"/>
    <mergeCell ref="AC11:AF11"/>
    <mergeCell ref="E19:G19"/>
    <mergeCell ref="H19:J19"/>
    <mergeCell ref="K19:M19"/>
    <mergeCell ref="N19:P19"/>
    <mergeCell ref="Q19:T19"/>
    <mergeCell ref="V19:X19"/>
    <mergeCell ref="AA19:AF19"/>
    <mergeCell ref="U20:Z20"/>
    <mergeCell ref="AA20:AF20"/>
    <mergeCell ref="H21:W21"/>
    <mergeCell ref="X21:AD21"/>
    <mergeCell ref="H22:I22"/>
    <mergeCell ref="J22:K22"/>
    <mergeCell ref="L22:M22"/>
    <mergeCell ref="N22:O22"/>
    <mergeCell ref="P22:Q22"/>
    <mergeCell ref="H2358:J2358"/>
    <mergeCell ref="K2358:M2358"/>
    <mergeCell ref="N2358:P2358"/>
    <mergeCell ref="Q2358:T2358"/>
    <mergeCell ref="V2358:X2358"/>
    <mergeCell ref="AA2358:AF2358"/>
    <mergeCell ref="U2359:Z2359"/>
    <mergeCell ref="AA2359:AF2359"/>
    <mergeCell ref="H2360:W2360"/>
    <mergeCell ref="X2360:AD2360"/>
    <mergeCell ref="H2361:I2361"/>
    <mergeCell ref="J2361:K2361"/>
    <mergeCell ref="L2361:M2361"/>
    <mergeCell ref="N2361:O2361"/>
    <mergeCell ref="P2361:Q2361"/>
    <mergeCell ref="R2361:S2361"/>
    <mergeCell ref="T2361:U2361"/>
    <mergeCell ref="V2361:W2361"/>
    <mergeCell ref="X2361:AD2361"/>
    <mergeCell ref="H2362:I2362"/>
    <mergeCell ref="J2381:R2381"/>
    <mergeCell ref="H2371:I2371"/>
    <mergeCell ref="J2371:K2371"/>
    <mergeCell ref="L2371:M2371"/>
    <mergeCell ref="N2371:O2371"/>
    <mergeCell ref="P2371:Q2371"/>
    <mergeCell ref="R2371:S2371"/>
    <mergeCell ref="T2371:U2371"/>
    <mergeCell ref="V2371:W2371"/>
    <mergeCell ref="X2371:AD2371"/>
    <mergeCell ref="H2372:I2372"/>
    <mergeCell ref="J2372:K2372"/>
    <mergeCell ref="L2372:M2372"/>
    <mergeCell ref="N2372:O2372"/>
    <mergeCell ref="P2372:Q2372"/>
    <mergeCell ref="R2372:S2372"/>
    <mergeCell ref="T2372:U2372"/>
    <mergeCell ref="V2372:W2372"/>
    <mergeCell ref="X2372:AD2372"/>
    <mergeCell ref="H2373:I2373"/>
    <mergeCell ref="J2373:K2373"/>
    <mergeCell ref="L2373:M2373"/>
    <mergeCell ref="N2373:O2373"/>
    <mergeCell ref="P2373:Q2373"/>
    <mergeCell ref="R2373:S2373"/>
    <mergeCell ref="T2373:U2373"/>
    <mergeCell ref="V2373:W2373"/>
    <mergeCell ref="X2373:AD2373"/>
    <mergeCell ref="H2374:I2374"/>
    <mergeCell ref="J2362:K2362"/>
    <mergeCell ref="L2362:M2362"/>
    <mergeCell ref="N2362:O2362"/>
    <mergeCell ref="P2362:Q2362"/>
    <mergeCell ref="H2365:I2365"/>
    <mergeCell ref="J2365:K2365"/>
    <mergeCell ref="L2365:M2365"/>
    <mergeCell ref="N2365:O2365"/>
    <mergeCell ref="P2365:Q2365"/>
    <mergeCell ref="R2365:S2365"/>
    <mergeCell ref="T2365:U2365"/>
    <mergeCell ref="V2365:W2365"/>
    <mergeCell ref="X2365:AD2365"/>
    <mergeCell ref="J2316:K2316"/>
    <mergeCell ref="L2316:M2316"/>
    <mergeCell ref="N2316:O2316"/>
    <mergeCell ref="P2316:Q2316"/>
    <mergeCell ref="R2316:S2316"/>
    <mergeCell ref="T2316:U2316"/>
    <mergeCell ref="V2316:W2316"/>
    <mergeCell ref="X2316:AD2316"/>
    <mergeCell ref="H2317:I2317"/>
    <mergeCell ref="J2317:K2317"/>
    <mergeCell ref="L2317:M2317"/>
    <mergeCell ref="N2317:O2317"/>
    <mergeCell ref="P2317:Q2317"/>
    <mergeCell ref="R2317:S2317"/>
    <mergeCell ref="T2317:U2317"/>
    <mergeCell ref="V2317:W2317"/>
    <mergeCell ref="X2317:AD2317"/>
    <mergeCell ref="H2326:I2326"/>
    <mergeCell ref="J2326:K2326"/>
    <mergeCell ref="L2326:M2326"/>
    <mergeCell ref="N2326:O2326"/>
    <mergeCell ref="P2326:Q2326"/>
    <mergeCell ref="R2326:S2326"/>
    <mergeCell ref="T2326:U2326"/>
    <mergeCell ref="V2326:W2326"/>
    <mergeCell ref="X2326:AD2326"/>
    <mergeCell ref="H2327:I2327"/>
    <mergeCell ref="J2327:K2327"/>
    <mergeCell ref="L2327:M2327"/>
    <mergeCell ref="N2327:O2327"/>
    <mergeCell ref="P2327:Q2327"/>
    <mergeCell ref="R2327:S2327"/>
    <mergeCell ref="T2327:W2327"/>
    <mergeCell ref="X2327:AD2327"/>
    <mergeCell ref="H2318:I2318"/>
    <mergeCell ref="J2318:K2318"/>
    <mergeCell ref="L2318:M2318"/>
    <mergeCell ref="N2318:O2318"/>
    <mergeCell ref="P2318:Q2318"/>
    <mergeCell ref="R2318:S2318"/>
    <mergeCell ref="T2318:U2318"/>
    <mergeCell ref="V2318:W2318"/>
    <mergeCell ref="X2318:AD2318"/>
    <mergeCell ref="H2319:I2319"/>
    <mergeCell ref="J2319:K2319"/>
    <mergeCell ref="L2319:M2319"/>
    <mergeCell ref="N2319:O2319"/>
    <mergeCell ref="P2319:Q2319"/>
    <mergeCell ref="R2319:S2319"/>
    <mergeCell ref="T2319:U2319"/>
    <mergeCell ref="V2319:W2319"/>
    <mergeCell ref="X2319:AD2319"/>
    <mergeCell ref="H2320:I2320"/>
    <mergeCell ref="J2320:K2320"/>
    <mergeCell ref="L2320:M2320"/>
    <mergeCell ref="N2320:O2320"/>
    <mergeCell ref="P2320:Q2320"/>
    <mergeCell ref="R2320:S2320"/>
    <mergeCell ref="T2320:U2320"/>
    <mergeCell ref="V2320:W2320"/>
    <mergeCell ref="X2320:AD2320"/>
    <mergeCell ref="H2323:I2323"/>
    <mergeCell ref="J2323:K2323"/>
    <mergeCell ref="L2323:M2323"/>
    <mergeCell ref="H2280:I2280"/>
    <mergeCell ref="J2280:K2280"/>
    <mergeCell ref="L2280:M2280"/>
    <mergeCell ref="N2280:O2280"/>
    <mergeCell ref="P2280:Q2280"/>
    <mergeCell ref="R2280:S2280"/>
    <mergeCell ref="T2280:W2280"/>
    <mergeCell ref="X2280:AD2280"/>
    <mergeCell ref="G2282:R2282"/>
    <mergeCell ref="T2282:AE2282"/>
    <mergeCell ref="G2283:R2286"/>
    <mergeCell ref="T2283:AE2286"/>
    <mergeCell ref="G2287:I2287"/>
    <mergeCell ref="J2287:R2287"/>
    <mergeCell ref="T2287:V2287"/>
    <mergeCell ref="W2287:AE2287"/>
    <mergeCell ref="G2288:R2288"/>
    <mergeCell ref="T2288:AE2288"/>
    <mergeCell ref="G2289:R2289"/>
    <mergeCell ref="T2289:AE2289"/>
    <mergeCell ref="G2290:R2290"/>
    <mergeCell ref="T2290:AE2290"/>
    <mergeCell ref="G2291:R2291"/>
    <mergeCell ref="T2291:AE2291"/>
    <mergeCell ref="G2292:R2292"/>
    <mergeCell ref="T2292:AE2292"/>
    <mergeCell ref="E2294:N2294"/>
    <mergeCell ref="D2295:N2295"/>
    <mergeCell ref="V2295:X2295"/>
    <mergeCell ref="AA2295:AC2295"/>
    <mergeCell ref="D2304:H2304"/>
    <mergeCell ref="I2304:AH2304"/>
    <mergeCell ref="D2305:H2305"/>
    <mergeCell ref="I2305:AF2306"/>
    <mergeCell ref="AE2295:AF2295"/>
    <mergeCell ref="D2296:N2296"/>
    <mergeCell ref="D2297:N2297"/>
    <mergeCell ref="D2298:N2298"/>
    <mergeCell ref="O2298:X2298"/>
    <mergeCell ref="Y2298:AA2298"/>
    <mergeCell ref="D2299:N2299"/>
    <mergeCell ref="V2300:Z2300"/>
    <mergeCell ref="D2301:H2301"/>
    <mergeCell ref="I2301:Q2301"/>
    <mergeCell ref="D2302:J2302"/>
    <mergeCell ref="K2302:X2302"/>
    <mergeCell ref="Y2302:AB2302"/>
    <mergeCell ref="AC2302:AF2302"/>
    <mergeCell ref="AA2300:AF2300"/>
    <mergeCell ref="D2303:H2303"/>
    <mergeCell ref="I2303:W2303"/>
    <mergeCell ref="Y2303:AB2303"/>
    <mergeCell ref="AC2303:AF2303"/>
    <mergeCell ref="R2268:S2268"/>
    <mergeCell ref="T2268:U2268"/>
    <mergeCell ref="X2268:AD2268"/>
    <mergeCell ref="H2269:I2269"/>
    <mergeCell ref="J2269:K2269"/>
    <mergeCell ref="L2269:M2269"/>
    <mergeCell ref="N2269:O2269"/>
    <mergeCell ref="P2269:Q2269"/>
    <mergeCell ref="R2269:S2269"/>
    <mergeCell ref="T2269:U2269"/>
    <mergeCell ref="X2269:AD2269"/>
    <mergeCell ref="X2265:AD2265"/>
    <mergeCell ref="N2266:O2266"/>
    <mergeCell ref="P2266:Q2266"/>
    <mergeCell ref="R2266:S2266"/>
    <mergeCell ref="T2266:U2266"/>
    <mergeCell ref="X2266:AD2266"/>
    <mergeCell ref="H2267:I2267"/>
    <mergeCell ref="J2267:K2267"/>
    <mergeCell ref="L2267:M2267"/>
    <mergeCell ref="N2267:O2267"/>
    <mergeCell ref="P2267:Q2267"/>
    <mergeCell ref="R2267:S2267"/>
    <mergeCell ref="T2267:U2267"/>
    <mergeCell ref="X2267:AD2267"/>
    <mergeCell ref="H2273:I2273"/>
    <mergeCell ref="J2273:K2273"/>
    <mergeCell ref="L2273:M2273"/>
    <mergeCell ref="N2273:O2273"/>
    <mergeCell ref="P2273:Q2273"/>
    <mergeCell ref="R2273:S2273"/>
    <mergeCell ref="T2273:U2273"/>
    <mergeCell ref="V2273:W2273"/>
    <mergeCell ref="X2273:AD2273"/>
    <mergeCell ref="H2272:I2272"/>
    <mergeCell ref="J2272:K2272"/>
    <mergeCell ref="L2272:M2272"/>
    <mergeCell ref="N2272:O2272"/>
    <mergeCell ref="P2272:Q2272"/>
    <mergeCell ref="R2272:S2272"/>
    <mergeCell ref="T2272:U2272"/>
    <mergeCell ref="V2272:W2272"/>
    <mergeCell ref="X2272:AD2272"/>
    <mergeCell ref="H2270:I2270"/>
    <mergeCell ref="J2270:K2270"/>
    <mergeCell ref="L2270:M2270"/>
    <mergeCell ref="N2270:O2270"/>
    <mergeCell ref="P2270:Q2270"/>
    <mergeCell ref="R2270:S2270"/>
    <mergeCell ref="X2270:AD2270"/>
    <mergeCell ref="O2224:P2224"/>
    <mergeCell ref="Q2224:R2224"/>
    <mergeCell ref="S2224:T2224"/>
    <mergeCell ref="U2224:V2224"/>
    <mergeCell ref="W2224:X2224"/>
    <mergeCell ref="Y2224:AE2224"/>
    <mergeCell ref="O2225:P2225"/>
    <mergeCell ref="Q2225:R2225"/>
    <mergeCell ref="S2225:T2225"/>
    <mergeCell ref="U2225:V2225"/>
    <mergeCell ref="Y2225:AE2225"/>
    <mergeCell ref="O2226:P2226"/>
    <mergeCell ref="Q2226:R2226"/>
    <mergeCell ref="S2226:T2226"/>
    <mergeCell ref="U2226:V2226"/>
    <mergeCell ref="Y2226:AE2226"/>
    <mergeCell ref="I2228:J2228"/>
    <mergeCell ref="K2228:L2228"/>
    <mergeCell ref="M2228:N2228"/>
    <mergeCell ref="O2228:P2228"/>
    <mergeCell ref="Q2228:R2228"/>
    <mergeCell ref="S2228:T2228"/>
    <mergeCell ref="U2228:V2228"/>
    <mergeCell ref="W2228:X2228"/>
    <mergeCell ref="Y2228:AE2228"/>
    <mergeCell ref="O2229:P2229"/>
    <mergeCell ref="Q2229:R2229"/>
    <mergeCell ref="S2229:T2229"/>
    <mergeCell ref="U2229:V2229"/>
    <mergeCell ref="AA2253:AF2253"/>
    <mergeCell ref="D2252:N2252"/>
    <mergeCell ref="V2253:Z2253"/>
    <mergeCell ref="D2254:H2254"/>
    <mergeCell ref="I2254:Q2254"/>
    <mergeCell ref="Y2229:AE2229"/>
    <mergeCell ref="I2230:J2230"/>
    <mergeCell ref="K2230:L2230"/>
    <mergeCell ref="M2230:N2230"/>
    <mergeCell ref="O2230:P2230"/>
    <mergeCell ref="Q2230:R2230"/>
    <mergeCell ref="S2230:T2230"/>
    <mergeCell ref="U2230:V2230"/>
    <mergeCell ref="W2230:X2230"/>
    <mergeCell ref="Y2230:AE2230"/>
    <mergeCell ref="I2231:J2231"/>
    <mergeCell ref="K2231:L2231"/>
    <mergeCell ref="M2231:N2231"/>
    <mergeCell ref="O2231:P2231"/>
    <mergeCell ref="Q2231:R2231"/>
    <mergeCell ref="S2231:T2231"/>
    <mergeCell ref="U2231:V2231"/>
    <mergeCell ref="W2231:X2231"/>
    <mergeCell ref="Y2231:AE2231"/>
    <mergeCell ref="I2232:J2232"/>
    <mergeCell ref="K2232:L2232"/>
    <mergeCell ref="M2232:N2232"/>
    <mergeCell ref="O2232:P2232"/>
    <mergeCell ref="Q2232:R2232"/>
    <mergeCell ref="S2232:T2232"/>
    <mergeCell ref="U2232:V2232"/>
    <mergeCell ref="W2232:X2232"/>
    <mergeCell ref="Y2232:AE2232"/>
    <mergeCell ref="I2233:J2233"/>
    <mergeCell ref="K2233:L2233"/>
    <mergeCell ref="I2216:J2216"/>
    <mergeCell ref="K2216:L2216"/>
    <mergeCell ref="M2216:N2216"/>
    <mergeCell ref="O2216:P2216"/>
    <mergeCell ref="Q2216:R2216"/>
    <mergeCell ref="S2216:T2216"/>
    <mergeCell ref="U2216:V2216"/>
    <mergeCell ref="W2216:X2216"/>
    <mergeCell ref="Y2216:AE2216"/>
    <mergeCell ref="I2217:J2217"/>
    <mergeCell ref="K2217:L2217"/>
    <mergeCell ref="M2217:N2217"/>
    <mergeCell ref="O2217:P2217"/>
    <mergeCell ref="Q2217:R2217"/>
    <mergeCell ref="S2217:T2217"/>
    <mergeCell ref="U2217:V2217"/>
    <mergeCell ref="W2217:X2217"/>
    <mergeCell ref="Y2217:AE2217"/>
    <mergeCell ref="I2218:J2218"/>
    <mergeCell ref="K2218:L2218"/>
    <mergeCell ref="M2218:N2218"/>
    <mergeCell ref="O2218:P2218"/>
    <mergeCell ref="Q2218:R2218"/>
    <mergeCell ref="S2218:T2218"/>
    <mergeCell ref="U2218:V2218"/>
    <mergeCell ref="W2218:X2218"/>
    <mergeCell ref="Y2218:AE2218"/>
    <mergeCell ref="I2219:J2219"/>
    <mergeCell ref="K2219:L2219"/>
    <mergeCell ref="M2219:N2219"/>
    <mergeCell ref="O2219:P2219"/>
    <mergeCell ref="Q2219:R2219"/>
    <mergeCell ref="S2219:T2219"/>
    <mergeCell ref="U2219:V2219"/>
    <mergeCell ref="W2219:X2219"/>
    <mergeCell ref="Y2219:AE2219"/>
    <mergeCell ref="W2199:AA2199"/>
    <mergeCell ref="AB2199:AG2199"/>
    <mergeCell ref="E2200:I2200"/>
    <mergeCell ref="J2200:R2200"/>
    <mergeCell ref="E2201:K2201"/>
    <mergeCell ref="L2201:Y2201"/>
    <mergeCell ref="Z2201:AC2201"/>
    <mergeCell ref="AD2201:AG2201"/>
    <mergeCell ref="E2202:I2202"/>
    <mergeCell ref="J2202:X2202"/>
    <mergeCell ref="Z2202:AC2202"/>
    <mergeCell ref="AD2202:AG2202"/>
    <mergeCell ref="E2203:I2203"/>
    <mergeCell ref="J2203:AG2203"/>
    <mergeCell ref="E2204:I2204"/>
    <mergeCell ref="J2204:AG2205"/>
    <mergeCell ref="M2206:Z2206"/>
    <mergeCell ref="AB2206:AG2206"/>
    <mergeCell ref="E2207:AG2207"/>
    <mergeCell ref="F2208:H2208"/>
    <mergeCell ref="I2208:K2208"/>
    <mergeCell ref="L2208:N2208"/>
    <mergeCell ref="O2208:Q2208"/>
    <mergeCell ref="R2208:U2208"/>
    <mergeCell ref="W2208:Y2208"/>
    <mergeCell ref="AB2208:AG2208"/>
    <mergeCell ref="F2209:H2209"/>
    <mergeCell ref="I2209:K2209"/>
    <mergeCell ref="L2209:N2209"/>
    <mergeCell ref="O2209:Q2209"/>
    <mergeCell ref="R2209:U2209"/>
    <mergeCell ref="W2209:Y2209"/>
    <mergeCell ref="AB2209:AG2209"/>
    <mergeCell ref="G2191:I2191"/>
    <mergeCell ref="J2191:R2191"/>
    <mergeCell ref="T2191:V2191"/>
    <mergeCell ref="W2191:AE2191"/>
    <mergeCell ref="G2180:R2180"/>
    <mergeCell ref="T2180:AE2180"/>
    <mergeCell ref="G2181:R2184"/>
    <mergeCell ref="T2181:AE2184"/>
    <mergeCell ref="G2185:I2185"/>
    <mergeCell ref="J2185:R2185"/>
    <mergeCell ref="T2185:V2185"/>
    <mergeCell ref="W2185:AE2185"/>
    <mergeCell ref="G2186:R2186"/>
    <mergeCell ref="T2186:AE2186"/>
    <mergeCell ref="G2187:R2187"/>
    <mergeCell ref="T2187:AE2187"/>
    <mergeCell ref="G2188:R2188"/>
    <mergeCell ref="T2188:AE2188"/>
    <mergeCell ref="G2189:R2189"/>
    <mergeCell ref="T2189:AE2189"/>
    <mergeCell ref="G2190:R2190"/>
    <mergeCell ref="T2190:AE2190"/>
    <mergeCell ref="F2193:O2193"/>
    <mergeCell ref="E2194:O2194"/>
    <mergeCell ref="W2194:Y2194"/>
    <mergeCell ref="AB2194:AD2194"/>
    <mergeCell ref="AF2194:AG2194"/>
    <mergeCell ref="E2195:O2195"/>
    <mergeCell ref="E2196:O2196"/>
    <mergeCell ref="E2197:O2197"/>
    <mergeCell ref="P2197:Y2197"/>
    <mergeCell ref="Z2197:AB2197"/>
    <mergeCell ref="E2198:O2198"/>
    <mergeCell ref="H2176:I2176"/>
    <mergeCell ref="J2176:K2176"/>
    <mergeCell ref="L2176:M2176"/>
    <mergeCell ref="N2176:O2176"/>
    <mergeCell ref="P2176:Q2176"/>
    <mergeCell ref="R2176:S2176"/>
    <mergeCell ref="T2176:U2176"/>
    <mergeCell ref="V2176:W2176"/>
    <mergeCell ref="X2176:AD2176"/>
    <mergeCell ref="H2177:I2177"/>
    <mergeCell ref="J2177:K2177"/>
    <mergeCell ref="L2177:M2177"/>
    <mergeCell ref="N2177:O2177"/>
    <mergeCell ref="P2177:Q2177"/>
    <mergeCell ref="R2177:S2177"/>
    <mergeCell ref="T2177:W2177"/>
    <mergeCell ref="X2177:AD2177"/>
    <mergeCell ref="H2174:I2174"/>
    <mergeCell ref="J2174:K2174"/>
    <mergeCell ref="L2174:M2174"/>
    <mergeCell ref="N2174:O2174"/>
    <mergeCell ref="P2174:Q2174"/>
    <mergeCell ref="R2174:S2174"/>
    <mergeCell ref="T2174:U2174"/>
    <mergeCell ref="V2174:W2174"/>
    <mergeCell ref="X2174:AD2174"/>
    <mergeCell ref="H2175:I2175"/>
    <mergeCell ref="J2175:K2175"/>
    <mergeCell ref="L2175:M2175"/>
    <mergeCell ref="N2175:O2175"/>
    <mergeCell ref="P2175:Q2175"/>
    <mergeCell ref="R2175:S2175"/>
    <mergeCell ref="T2175:U2175"/>
    <mergeCell ref="V2175:W2175"/>
    <mergeCell ref="X2175:AD2175"/>
    <mergeCell ref="H2172:I2172"/>
    <mergeCell ref="J2172:K2172"/>
    <mergeCell ref="L2172:M2172"/>
    <mergeCell ref="N2172:O2172"/>
    <mergeCell ref="P2172:Q2172"/>
    <mergeCell ref="R2172:S2172"/>
    <mergeCell ref="T2172:U2172"/>
    <mergeCell ref="V2172:W2172"/>
    <mergeCell ref="X2172:AD2172"/>
    <mergeCell ref="H2173:I2173"/>
    <mergeCell ref="J2173:K2173"/>
    <mergeCell ref="L2173:M2173"/>
    <mergeCell ref="N2173:O2173"/>
    <mergeCell ref="P2173:Q2173"/>
    <mergeCell ref="R2173:S2173"/>
    <mergeCell ref="T2173:U2173"/>
    <mergeCell ref="V2173:W2173"/>
    <mergeCell ref="X2173:AD2173"/>
    <mergeCell ref="H2170:I2170"/>
    <mergeCell ref="J2170:K2170"/>
    <mergeCell ref="L2170:M2170"/>
    <mergeCell ref="N2170:O2170"/>
    <mergeCell ref="P2170:Q2170"/>
    <mergeCell ref="R2170:S2170"/>
    <mergeCell ref="T2170:U2170"/>
    <mergeCell ref="V2170:W2170"/>
    <mergeCell ref="X2170:AD2170"/>
    <mergeCell ref="H2171:I2171"/>
    <mergeCell ref="J2171:K2171"/>
    <mergeCell ref="L2171:M2171"/>
    <mergeCell ref="N2171:O2171"/>
    <mergeCell ref="P2171:Q2171"/>
    <mergeCell ref="R2171:S2171"/>
    <mergeCell ref="T2171:U2171"/>
    <mergeCell ref="V2171:W2171"/>
    <mergeCell ref="X2171:AD2171"/>
    <mergeCell ref="H2168:I2168"/>
    <mergeCell ref="J2168:K2168"/>
    <mergeCell ref="L2168:M2168"/>
    <mergeCell ref="N2168:O2168"/>
    <mergeCell ref="P2168:Q2168"/>
    <mergeCell ref="R2168:S2168"/>
    <mergeCell ref="T2168:U2168"/>
    <mergeCell ref="V2168:W2168"/>
    <mergeCell ref="X2168:AD2168"/>
    <mergeCell ref="H2169:I2169"/>
    <mergeCell ref="J2169:K2169"/>
    <mergeCell ref="L2169:M2169"/>
    <mergeCell ref="N2169:O2169"/>
    <mergeCell ref="P2169:Q2169"/>
    <mergeCell ref="R2169:S2169"/>
    <mergeCell ref="T2169:U2169"/>
    <mergeCell ref="V2169:W2169"/>
    <mergeCell ref="X2169:AD2169"/>
    <mergeCell ref="U2164:Z2164"/>
    <mergeCell ref="AA2164:AF2164"/>
    <mergeCell ref="H2165:W2165"/>
    <mergeCell ref="X2165:AD2165"/>
    <mergeCell ref="H2166:I2166"/>
    <mergeCell ref="J2166:K2166"/>
    <mergeCell ref="L2166:M2166"/>
    <mergeCell ref="N2166:O2166"/>
    <mergeCell ref="P2166:Q2166"/>
    <mergeCell ref="R2166:S2166"/>
    <mergeCell ref="T2166:U2166"/>
    <mergeCell ref="V2166:W2166"/>
    <mergeCell ref="X2166:AD2166"/>
    <mergeCell ref="H2167:I2167"/>
    <mergeCell ref="J2167:K2167"/>
    <mergeCell ref="L2167:M2167"/>
    <mergeCell ref="N2167:O2167"/>
    <mergeCell ref="P2167:Q2167"/>
    <mergeCell ref="R2167:S2167"/>
    <mergeCell ref="T2167:U2167"/>
    <mergeCell ref="V2167:W2167"/>
    <mergeCell ref="X2167:AD2167"/>
    <mergeCell ref="D2157:H2157"/>
    <mergeCell ref="I2157:AF2157"/>
    <mergeCell ref="D2158:H2158"/>
    <mergeCell ref="I2158:AF2159"/>
    <mergeCell ref="L2160:Y2160"/>
    <mergeCell ref="AA2160:AF2160"/>
    <mergeCell ref="D2161:AF2161"/>
    <mergeCell ref="E2162:G2162"/>
    <mergeCell ref="H2162:J2162"/>
    <mergeCell ref="K2162:M2162"/>
    <mergeCell ref="N2162:P2162"/>
    <mergeCell ref="Q2162:T2162"/>
    <mergeCell ref="V2162:X2162"/>
    <mergeCell ref="AA2162:AF2162"/>
    <mergeCell ref="E2163:G2163"/>
    <mergeCell ref="H2163:J2163"/>
    <mergeCell ref="K2163:M2163"/>
    <mergeCell ref="N2163:P2163"/>
    <mergeCell ref="Q2163:T2163"/>
    <mergeCell ref="V2163:X2163"/>
    <mergeCell ref="AA2163:AF2163"/>
    <mergeCell ref="D2149:N2149"/>
    <mergeCell ref="D2150:N2150"/>
    <mergeCell ref="D2151:N2151"/>
    <mergeCell ref="O2151:X2151"/>
    <mergeCell ref="Y2151:AA2151"/>
    <mergeCell ref="D2152:N2152"/>
    <mergeCell ref="V2153:Z2153"/>
    <mergeCell ref="AA2153:AF2153"/>
    <mergeCell ref="D2154:H2154"/>
    <mergeCell ref="I2154:Q2154"/>
    <mergeCell ref="D2155:J2155"/>
    <mergeCell ref="K2155:X2155"/>
    <mergeCell ref="Y2155:AB2155"/>
    <mergeCell ref="AC2155:AF2155"/>
    <mergeCell ref="D2156:H2156"/>
    <mergeCell ref="I2156:W2156"/>
    <mergeCell ref="Y2156:AB2156"/>
    <mergeCell ref="AC2156:AF2156"/>
    <mergeCell ref="G2140:R2140"/>
    <mergeCell ref="T2140:AE2140"/>
    <mergeCell ref="G2141:R2141"/>
    <mergeCell ref="T2141:AE2141"/>
    <mergeCell ref="G2142:R2142"/>
    <mergeCell ref="T2142:AE2142"/>
    <mergeCell ref="G2143:R2143"/>
    <mergeCell ref="T2143:AE2143"/>
    <mergeCell ref="G2144:I2144"/>
    <mergeCell ref="J2144:R2144"/>
    <mergeCell ref="T2144:V2144"/>
    <mergeCell ref="W2144:AE2144"/>
    <mergeCell ref="E2146:N2146"/>
    <mergeCell ref="E2147:N2147"/>
    <mergeCell ref="D2148:N2148"/>
    <mergeCell ref="V2148:X2148"/>
    <mergeCell ref="AA2148:AC2148"/>
    <mergeCell ref="AE2148:AF2148"/>
    <mergeCell ref="H2130:I2130"/>
    <mergeCell ref="J2130:K2130"/>
    <mergeCell ref="L2130:M2130"/>
    <mergeCell ref="N2130:O2130"/>
    <mergeCell ref="P2130:Q2130"/>
    <mergeCell ref="R2130:S2130"/>
    <mergeCell ref="T2130:W2130"/>
    <mergeCell ref="X2130:AD2130"/>
    <mergeCell ref="G2133:R2133"/>
    <mergeCell ref="T2133:AE2133"/>
    <mergeCell ref="G2134:R2137"/>
    <mergeCell ref="T2134:AE2137"/>
    <mergeCell ref="G2138:I2138"/>
    <mergeCell ref="J2138:R2138"/>
    <mergeCell ref="T2138:V2138"/>
    <mergeCell ref="W2138:AE2138"/>
    <mergeCell ref="G2139:R2139"/>
    <mergeCell ref="T2139:AE2139"/>
    <mergeCell ref="H2128:I2128"/>
    <mergeCell ref="J2128:K2128"/>
    <mergeCell ref="L2128:M2128"/>
    <mergeCell ref="N2128:O2128"/>
    <mergeCell ref="P2128:Q2128"/>
    <mergeCell ref="R2128:S2128"/>
    <mergeCell ref="T2128:U2128"/>
    <mergeCell ref="V2128:W2128"/>
    <mergeCell ref="X2128:AD2128"/>
    <mergeCell ref="H2129:I2129"/>
    <mergeCell ref="J2129:K2129"/>
    <mergeCell ref="L2129:M2129"/>
    <mergeCell ref="N2129:O2129"/>
    <mergeCell ref="P2129:Q2129"/>
    <mergeCell ref="R2129:S2129"/>
    <mergeCell ref="T2129:U2129"/>
    <mergeCell ref="V2129:W2129"/>
    <mergeCell ref="X2129:AD2129"/>
    <mergeCell ref="H2126:I2126"/>
    <mergeCell ref="J2126:K2126"/>
    <mergeCell ref="L2126:M2126"/>
    <mergeCell ref="N2126:O2126"/>
    <mergeCell ref="P2126:Q2126"/>
    <mergeCell ref="R2126:S2126"/>
    <mergeCell ref="T2126:U2126"/>
    <mergeCell ref="V2126:W2126"/>
    <mergeCell ref="X2126:AD2126"/>
    <mergeCell ref="H2127:I2127"/>
    <mergeCell ref="J2127:K2127"/>
    <mergeCell ref="L2127:M2127"/>
    <mergeCell ref="N2127:O2127"/>
    <mergeCell ref="P2127:Q2127"/>
    <mergeCell ref="R2127:S2127"/>
    <mergeCell ref="T2127:U2127"/>
    <mergeCell ref="V2127:W2127"/>
    <mergeCell ref="X2127:AD2127"/>
    <mergeCell ref="H2124:I2124"/>
    <mergeCell ref="J2124:K2124"/>
    <mergeCell ref="L2124:M2124"/>
    <mergeCell ref="N2124:O2124"/>
    <mergeCell ref="P2124:Q2124"/>
    <mergeCell ref="R2124:S2124"/>
    <mergeCell ref="T2124:U2124"/>
    <mergeCell ref="V2124:W2124"/>
    <mergeCell ref="X2124:AD2124"/>
    <mergeCell ref="H2125:I2125"/>
    <mergeCell ref="J2125:K2125"/>
    <mergeCell ref="L2125:M2125"/>
    <mergeCell ref="N2125:O2125"/>
    <mergeCell ref="P2125:Q2125"/>
    <mergeCell ref="R2125:S2125"/>
    <mergeCell ref="T2125:U2125"/>
    <mergeCell ref="V2125:W2125"/>
    <mergeCell ref="X2125:AD2125"/>
    <mergeCell ref="H2122:I2122"/>
    <mergeCell ref="J2122:K2122"/>
    <mergeCell ref="L2122:M2122"/>
    <mergeCell ref="N2122:O2122"/>
    <mergeCell ref="P2122:Q2122"/>
    <mergeCell ref="R2122:S2122"/>
    <mergeCell ref="T2122:U2122"/>
    <mergeCell ref="V2122:W2122"/>
    <mergeCell ref="X2122:AD2122"/>
    <mergeCell ref="H2123:I2123"/>
    <mergeCell ref="J2123:K2123"/>
    <mergeCell ref="L2123:M2123"/>
    <mergeCell ref="N2123:O2123"/>
    <mergeCell ref="P2123:Q2123"/>
    <mergeCell ref="R2123:S2123"/>
    <mergeCell ref="T2123:U2123"/>
    <mergeCell ref="V2123:W2123"/>
    <mergeCell ref="X2123:AD2123"/>
    <mergeCell ref="H2120:I2120"/>
    <mergeCell ref="J2120:K2120"/>
    <mergeCell ref="L2120:M2120"/>
    <mergeCell ref="N2120:O2120"/>
    <mergeCell ref="P2120:Q2120"/>
    <mergeCell ref="R2120:S2120"/>
    <mergeCell ref="T2120:U2120"/>
    <mergeCell ref="V2120:W2120"/>
    <mergeCell ref="X2120:AD2120"/>
    <mergeCell ref="H2121:I2121"/>
    <mergeCell ref="J2121:K2121"/>
    <mergeCell ref="L2121:M2121"/>
    <mergeCell ref="N2121:O2121"/>
    <mergeCell ref="P2121:Q2121"/>
    <mergeCell ref="R2121:S2121"/>
    <mergeCell ref="T2121:U2121"/>
    <mergeCell ref="V2121:W2121"/>
    <mergeCell ref="X2121:AD2121"/>
    <mergeCell ref="H2118:I2118"/>
    <mergeCell ref="J2118:K2118"/>
    <mergeCell ref="L2118:M2118"/>
    <mergeCell ref="N2118:O2118"/>
    <mergeCell ref="P2118:Q2118"/>
    <mergeCell ref="R2118:S2118"/>
    <mergeCell ref="T2118:U2118"/>
    <mergeCell ref="V2118:W2118"/>
    <mergeCell ref="X2118:AD2118"/>
    <mergeCell ref="H2119:I2119"/>
    <mergeCell ref="J2119:K2119"/>
    <mergeCell ref="L2119:M2119"/>
    <mergeCell ref="N2119:O2119"/>
    <mergeCell ref="P2119:Q2119"/>
    <mergeCell ref="R2119:S2119"/>
    <mergeCell ref="T2119:U2119"/>
    <mergeCell ref="V2119:W2119"/>
    <mergeCell ref="X2119:AD2119"/>
    <mergeCell ref="H2116:I2116"/>
    <mergeCell ref="J2116:K2116"/>
    <mergeCell ref="L2116:M2116"/>
    <mergeCell ref="N2116:O2116"/>
    <mergeCell ref="P2116:Q2116"/>
    <mergeCell ref="R2116:S2116"/>
    <mergeCell ref="T2116:U2116"/>
    <mergeCell ref="V2116:W2116"/>
    <mergeCell ref="X2116:AD2116"/>
    <mergeCell ref="H2117:I2117"/>
    <mergeCell ref="J2117:K2117"/>
    <mergeCell ref="L2117:M2117"/>
    <mergeCell ref="N2117:O2117"/>
    <mergeCell ref="P2117:Q2117"/>
    <mergeCell ref="R2117:S2117"/>
    <mergeCell ref="T2117:U2117"/>
    <mergeCell ref="V2117:W2117"/>
    <mergeCell ref="X2117:AD2117"/>
    <mergeCell ref="U2112:Z2112"/>
    <mergeCell ref="AA2112:AF2112"/>
    <mergeCell ref="H2113:W2113"/>
    <mergeCell ref="X2113:AD2113"/>
    <mergeCell ref="H2114:I2114"/>
    <mergeCell ref="J2114:K2114"/>
    <mergeCell ref="L2114:M2114"/>
    <mergeCell ref="N2114:O2114"/>
    <mergeCell ref="P2114:Q2114"/>
    <mergeCell ref="R2114:S2114"/>
    <mergeCell ref="T2114:U2114"/>
    <mergeCell ref="V2114:W2114"/>
    <mergeCell ref="X2114:AD2114"/>
    <mergeCell ref="H2115:I2115"/>
    <mergeCell ref="J2115:K2115"/>
    <mergeCell ref="L2115:M2115"/>
    <mergeCell ref="N2115:O2115"/>
    <mergeCell ref="P2115:Q2115"/>
    <mergeCell ref="R2115:S2115"/>
    <mergeCell ref="T2115:U2115"/>
    <mergeCell ref="V2115:W2115"/>
    <mergeCell ref="X2115:AD2115"/>
    <mergeCell ref="D2105:H2105"/>
    <mergeCell ref="I2105:AF2105"/>
    <mergeCell ref="D2106:H2106"/>
    <mergeCell ref="I2106:AF2107"/>
    <mergeCell ref="L2108:Y2108"/>
    <mergeCell ref="AA2108:AF2108"/>
    <mergeCell ref="D2109:AF2109"/>
    <mergeCell ref="E2110:G2110"/>
    <mergeCell ref="H2110:J2110"/>
    <mergeCell ref="K2110:M2110"/>
    <mergeCell ref="N2110:P2110"/>
    <mergeCell ref="Q2110:T2110"/>
    <mergeCell ref="V2110:X2110"/>
    <mergeCell ref="AA2110:AF2110"/>
    <mergeCell ref="E2111:G2111"/>
    <mergeCell ref="H2111:J2111"/>
    <mergeCell ref="K2111:M2111"/>
    <mergeCell ref="N2111:P2111"/>
    <mergeCell ref="Q2111:T2111"/>
    <mergeCell ref="V2111:X2111"/>
    <mergeCell ref="AA2111:AF2111"/>
    <mergeCell ref="D2098:N2098"/>
    <mergeCell ref="D2099:N2099"/>
    <mergeCell ref="O2099:X2099"/>
    <mergeCell ref="Y2099:AA2099"/>
    <mergeCell ref="D2100:N2100"/>
    <mergeCell ref="V2101:Z2101"/>
    <mergeCell ref="AA2101:AF2101"/>
    <mergeCell ref="D2102:H2102"/>
    <mergeCell ref="I2102:Q2102"/>
    <mergeCell ref="D2103:J2103"/>
    <mergeCell ref="K2103:X2103"/>
    <mergeCell ref="Y2103:AB2103"/>
    <mergeCell ref="AC2103:AF2103"/>
    <mergeCell ref="D2104:H2104"/>
    <mergeCell ref="I2104:W2104"/>
    <mergeCell ref="Y2104:AB2104"/>
    <mergeCell ref="AC2104:AF2104"/>
    <mergeCell ref="G2090:I2090"/>
    <mergeCell ref="J2090:R2090"/>
    <mergeCell ref="T2090:V2090"/>
    <mergeCell ref="W2090:AE2090"/>
    <mergeCell ref="G2092:R2092"/>
    <mergeCell ref="T2092:AE2092"/>
    <mergeCell ref="G2093:I2093"/>
    <mergeCell ref="J2093:R2093"/>
    <mergeCell ref="T2093:V2093"/>
    <mergeCell ref="W2093:AE2093"/>
    <mergeCell ref="E2094:N2094"/>
    <mergeCell ref="E2095:N2095"/>
    <mergeCell ref="D2096:N2096"/>
    <mergeCell ref="V2096:X2096"/>
    <mergeCell ref="AA2096:AC2096"/>
    <mergeCell ref="AE2096:AF2096"/>
    <mergeCell ref="D2097:N2097"/>
    <mergeCell ref="G2079:R2079"/>
    <mergeCell ref="T2079:AE2079"/>
    <mergeCell ref="G2080:R2083"/>
    <mergeCell ref="T2080:AE2083"/>
    <mergeCell ref="G2084:I2084"/>
    <mergeCell ref="J2084:R2084"/>
    <mergeCell ref="T2084:V2084"/>
    <mergeCell ref="W2084:AE2084"/>
    <mergeCell ref="G2085:R2085"/>
    <mergeCell ref="T2085:AE2085"/>
    <mergeCell ref="G2086:R2086"/>
    <mergeCell ref="T2086:AE2086"/>
    <mergeCell ref="G2087:R2087"/>
    <mergeCell ref="T2087:AE2087"/>
    <mergeCell ref="G2088:R2088"/>
    <mergeCell ref="T2088:AE2088"/>
    <mergeCell ref="G2089:R2089"/>
    <mergeCell ref="T2089:AE2089"/>
    <mergeCell ref="H2077:I2077"/>
    <mergeCell ref="J2077:K2077"/>
    <mergeCell ref="L2077:M2077"/>
    <mergeCell ref="N2077:O2077"/>
    <mergeCell ref="P2077:Q2077"/>
    <mergeCell ref="R2077:S2077"/>
    <mergeCell ref="T2077:U2077"/>
    <mergeCell ref="V2077:W2077"/>
    <mergeCell ref="X2077:AD2077"/>
    <mergeCell ref="H2078:I2078"/>
    <mergeCell ref="J2078:K2078"/>
    <mergeCell ref="L2078:M2078"/>
    <mergeCell ref="N2078:O2078"/>
    <mergeCell ref="P2078:Q2078"/>
    <mergeCell ref="R2078:S2078"/>
    <mergeCell ref="T2078:W2078"/>
    <mergeCell ref="X2078:AD2078"/>
    <mergeCell ref="H2075:I2075"/>
    <mergeCell ref="J2075:K2075"/>
    <mergeCell ref="L2075:M2075"/>
    <mergeCell ref="N2075:O2075"/>
    <mergeCell ref="P2075:Q2075"/>
    <mergeCell ref="R2075:S2075"/>
    <mergeCell ref="T2075:U2075"/>
    <mergeCell ref="V2075:W2075"/>
    <mergeCell ref="X2075:AD2075"/>
    <mergeCell ref="H2076:I2076"/>
    <mergeCell ref="J2076:K2076"/>
    <mergeCell ref="L2076:M2076"/>
    <mergeCell ref="N2076:O2076"/>
    <mergeCell ref="P2076:Q2076"/>
    <mergeCell ref="R2076:S2076"/>
    <mergeCell ref="T2076:U2076"/>
    <mergeCell ref="V2076:W2076"/>
    <mergeCell ref="X2076:AD2076"/>
    <mergeCell ref="H2073:I2073"/>
    <mergeCell ref="J2073:K2073"/>
    <mergeCell ref="L2073:M2073"/>
    <mergeCell ref="N2073:O2073"/>
    <mergeCell ref="P2073:Q2073"/>
    <mergeCell ref="R2073:S2073"/>
    <mergeCell ref="T2073:U2073"/>
    <mergeCell ref="V2073:W2073"/>
    <mergeCell ref="X2073:AD2073"/>
    <mergeCell ref="H2074:I2074"/>
    <mergeCell ref="J2074:K2074"/>
    <mergeCell ref="L2074:M2074"/>
    <mergeCell ref="N2074:O2074"/>
    <mergeCell ref="P2074:Q2074"/>
    <mergeCell ref="R2074:S2074"/>
    <mergeCell ref="T2074:U2074"/>
    <mergeCell ref="V2074:W2074"/>
    <mergeCell ref="X2074:AD2074"/>
    <mergeCell ref="H2071:I2071"/>
    <mergeCell ref="J2071:K2071"/>
    <mergeCell ref="L2071:M2071"/>
    <mergeCell ref="N2071:O2071"/>
    <mergeCell ref="P2071:Q2071"/>
    <mergeCell ref="R2071:S2071"/>
    <mergeCell ref="T2071:U2071"/>
    <mergeCell ref="V2071:W2071"/>
    <mergeCell ref="X2071:AD2071"/>
    <mergeCell ref="H2072:I2072"/>
    <mergeCell ref="J2072:K2072"/>
    <mergeCell ref="L2072:M2072"/>
    <mergeCell ref="N2072:O2072"/>
    <mergeCell ref="P2072:Q2072"/>
    <mergeCell ref="R2072:S2072"/>
    <mergeCell ref="T2072:U2072"/>
    <mergeCell ref="V2072:W2072"/>
    <mergeCell ref="X2072:AD2072"/>
    <mergeCell ref="H2069:I2069"/>
    <mergeCell ref="J2069:K2069"/>
    <mergeCell ref="L2069:M2069"/>
    <mergeCell ref="N2069:O2069"/>
    <mergeCell ref="P2069:Q2069"/>
    <mergeCell ref="R2069:S2069"/>
    <mergeCell ref="T2069:U2069"/>
    <mergeCell ref="V2069:W2069"/>
    <mergeCell ref="X2069:AD2069"/>
    <mergeCell ref="H2070:I2070"/>
    <mergeCell ref="J2070:K2070"/>
    <mergeCell ref="L2070:M2070"/>
    <mergeCell ref="N2070:O2070"/>
    <mergeCell ref="P2070:Q2070"/>
    <mergeCell ref="R2070:S2070"/>
    <mergeCell ref="T2070:U2070"/>
    <mergeCell ref="V2070:W2070"/>
    <mergeCell ref="X2070:AD2070"/>
    <mergeCell ref="U2065:Z2065"/>
    <mergeCell ref="AA2065:AF2065"/>
    <mergeCell ref="H2066:W2066"/>
    <mergeCell ref="X2066:AD2066"/>
    <mergeCell ref="H2067:I2067"/>
    <mergeCell ref="J2067:K2067"/>
    <mergeCell ref="L2067:M2067"/>
    <mergeCell ref="N2067:O2067"/>
    <mergeCell ref="P2067:Q2067"/>
    <mergeCell ref="R2067:S2067"/>
    <mergeCell ref="T2067:U2067"/>
    <mergeCell ref="V2067:W2067"/>
    <mergeCell ref="X2067:AD2067"/>
    <mergeCell ref="H2068:I2068"/>
    <mergeCell ref="J2068:K2068"/>
    <mergeCell ref="L2068:M2068"/>
    <mergeCell ref="N2068:O2068"/>
    <mergeCell ref="P2068:Q2068"/>
    <mergeCell ref="R2068:S2068"/>
    <mergeCell ref="T2068:U2068"/>
    <mergeCell ref="V2068:W2068"/>
    <mergeCell ref="X2068:AD2068"/>
    <mergeCell ref="L2061:Y2061"/>
    <mergeCell ref="AA2061:AF2061"/>
    <mergeCell ref="D2062:AF2062"/>
    <mergeCell ref="E2063:G2063"/>
    <mergeCell ref="H2063:J2063"/>
    <mergeCell ref="K2063:M2063"/>
    <mergeCell ref="N2063:P2063"/>
    <mergeCell ref="Q2063:T2063"/>
    <mergeCell ref="V2063:X2063"/>
    <mergeCell ref="AA2063:AF2063"/>
    <mergeCell ref="E2064:G2064"/>
    <mergeCell ref="H2064:J2064"/>
    <mergeCell ref="K2064:M2064"/>
    <mergeCell ref="N2064:P2064"/>
    <mergeCell ref="Q2064:T2064"/>
    <mergeCell ref="V2064:X2064"/>
    <mergeCell ref="AA2064:AF2064"/>
    <mergeCell ref="D2053:N2053"/>
    <mergeCell ref="V2054:Z2054"/>
    <mergeCell ref="AA2054:AF2054"/>
    <mergeCell ref="D2055:H2055"/>
    <mergeCell ref="I2055:Q2055"/>
    <mergeCell ref="D2056:J2056"/>
    <mergeCell ref="K2056:X2056"/>
    <mergeCell ref="Y2056:AB2056"/>
    <mergeCell ref="AC2056:AF2056"/>
    <mergeCell ref="D2057:H2057"/>
    <mergeCell ref="I2057:W2057"/>
    <mergeCell ref="Y2057:AB2057"/>
    <mergeCell ref="AC2057:AF2057"/>
    <mergeCell ref="D2058:H2058"/>
    <mergeCell ref="I2058:AF2058"/>
    <mergeCell ref="D2059:H2059"/>
    <mergeCell ref="I2059:AF2060"/>
    <mergeCell ref="G2044:R2044"/>
    <mergeCell ref="T2044:AE2044"/>
    <mergeCell ref="G2045:I2045"/>
    <mergeCell ref="J2045:R2045"/>
    <mergeCell ref="T2045:V2045"/>
    <mergeCell ref="W2045:AE2045"/>
    <mergeCell ref="E2047:N2047"/>
    <mergeCell ref="E2048:N2048"/>
    <mergeCell ref="D2049:N2049"/>
    <mergeCell ref="V2049:X2049"/>
    <mergeCell ref="AA2049:AC2049"/>
    <mergeCell ref="AE2049:AF2049"/>
    <mergeCell ref="D2050:N2050"/>
    <mergeCell ref="D2051:N2051"/>
    <mergeCell ref="D2052:N2052"/>
    <mergeCell ref="O2052:X2052"/>
    <mergeCell ref="Y2052:AA2052"/>
    <mergeCell ref="X2033:AD2033"/>
    <mergeCell ref="G2034:R2034"/>
    <mergeCell ref="T2034:AE2034"/>
    <mergeCell ref="G2035:R2038"/>
    <mergeCell ref="T2035:AE2038"/>
    <mergeCell ref="G2039:I2039"/>
    <mergeCell ref="J2039:R2039"/>
    <mergeCell ref="T2039:V2039"/>
    <mergeCell ref="W2039:AE2039"/>
    <mergeCell ref="G2040:R2040"/>
    <mergeCell ref="T2040:AE2040"/>
    <mergeCell ref="G2041:R2041"/>
    <mergeCell ref="T2041:AE2041"/>
    <mergeCell ref="G2042:R2042"/>
    <mergeCell ref="T2042:AE2042"/>
    <mergeCell ref="G2043:R2043"/>
    <mergeCell ref="T2043:AE2043"/>
    <mergeCell ref="H2031:I2031"/>
    <mergeCell ref="J2031:K2031"/>
    <mergeCell ref="L2031:M2031"/>
    <mergeCell ref="N2031:O2031"/>
    <mergeCell ref="P2031:Q2031"/>
    <mergeCell ref="R2031:S2031"/>
    <mergeCell ref="T2031:U2031"/>
    <mergeCell ref="V2031:W2031"/>
    <mergeCell ref="H2032:I2032"/>
    <mergeCell ref="J2032:K2032"/>
    <mergeCell ref="L2032:M2032"/>
    <mergeCell ref="N2032:O2032"/>
    <mergeCell ref="P2032:Q2032"/>
    <mergeCell ref="R2032:S2032"/>
    <mergeCell ref="T2032:U2032"/>
    <mergeCell ref="V2032:W2032"/>
    <mergeCell ref="H2033:I2033"/>
    <mergeCell ref="J2033:K2033"/>
    <mergeCell ref="L2033:M2033"/>
    <mergeCell ref="N2033:O2033"/>
    <mergeCell ref="P2033:Q2033"/>
    <mergeCell ref="R2033:S2033"/>
    <mergeCell ref="T2033:W2033"/>
    <mergeCell ref="H2029:I2029"/>
    <mergeCell ref="J2029:K2029"/>
    <mergeCell ref="L2029:M2029"/>
    <mergeCell ref="N2029:O2029"/>
    <mergeCell ref="P2029:Q2029"/>
    <mergeCell ref="R2029:S2029"/>
    <mergeCell ref="T2029:U2029"/>
    <mergeCell ref="V2029:W2029"/>
    <mergeCell ref="Y2029:AD2029"/>
    <mergeCell ref="H2030:I2030"/>
    <mergeCell ref="J2030:K2030"/>
    <mergeCell ref="L2030:M2030"/>
    <mergeCell ref="N2030:O2030"/>
    <mergeCell ref="P2030:Q2030"/>
    <mergeCell ref="R2030:S2030"/>
    <mergeCell ref="T2030:U2030"/>
    <mergeCell ref="V2030:W2030"/>
    <mergeCell ref="T1980:U1980"/>
    <mergeCell ref="V1980:W1980"/>
    <mergeCell ref="X1980:AD1980"/>
    <mergeCell ref="H1981:I1981"/>
    <mergeCell ref="J1981:K1981"/>
    <mergeCell ref="L1981:M1981"/>
    <mergeCell ref="N1981:O1981"/>
    <mergeCell ref="P1981:Q1981"/>
    <mergeCell ref="R1981:S1981"/>
    <mergeCell ref="T1981:U1981"/>
    <mergeCell ref="V1981:W1981"/>
    <mergeCell ref="H2028:I2028"/>
    <mergeCell ref="J2028:K2028"/>
    <mergeCell ref="L2028:M2028"/>
    <mergeCell ref="N2028:O2028"/>
    <mergeCell ref="P2028:Q2028"/>
    <mergeCell ref="R2028:S2028"/>
    <mergeCell ref="T2028:U2028"/>
    <mergeCell ref="V2028:W2028"/>
    <mergeCell ref="Y2028:AD2028"/>
    <mergeCell ref="H2025:I2025"/>
    <mergeCell ref="J2025:K2025"/>
    <mergeCell ref="L2025:M2025"/>
    <mergeCell ref="N2025:O2025"/>
    <mergeCell ref="P2025:Q2025"/>
    <mergeCell ref="R2025:S2025"/>
    <mergeCell ref="T2025:U2025"/>
    <mergeCell ref="V2025:W2025"/>
    <mergeCell ref="Y2025:AD2025"/>
    <mergeCell ref="H2026:I2026"/>
    <mergeCell ref="J2026:K2026"/>
    <mergeCell ref="L2026:M2026"/>
    <mergeCell ref="N2026:O2026"/>
    <mergeCell ref="P2026:Q2026"/>
    <mergeCell ref="R2026:S2026"/>
    <mergeCell ref="T2026:U2026"/>
    <mergeCell ref="V2026:W2026"/>
    <mergeCell ref="Y2026:AD2026"/>
    <mergeCell ref="E2002:N2002"/>
    <mergeCell ref="E2003:N2003"/>
    <mergeCell ref="D2004:N2004"/>
    <mergeCell ref="V2004:X2004"/>
    <mergeCell ref="AA2004:AC2004"/>
    <mergeCell ref="D2010:H2010"/>
    <mergeCell ref="I2010:Q2010"/>
    <mergeCell ref="D2011:J2011"/>
    <mergeCell ref="K2011:X2011"/>
    <mergeCell ref="Y2011:AB2011"/>
    <mergeCell ref="AC2011:AF2011"/>
    <mergeCell ref="D2012:H2012"/>
    <mergeCell ref="I2012:W2012"/>
    <mergeCell ref="Y2012:AB2012"/>
    <mergeCell ref="AC2012:AF2012"/>
    <mergeCell ref="D2013:H2013"/>
    <mergeCell ref="I2013:AF2013"/>
    <mergeCell ref="I2014:AC2014"/>
    <mergeCell ref="AD2014:AF2014"/>
    <mergeCell ref="D2015:H2015"/>
    <mergeCell ref="I2015:AG2016"/>
    <mergeCell ref="L2017:Y2017"/>
    <mergeCell ref="H2024:I2024"/>
    <mergeCell ref="J2024:K2024"/>
    <mergeCell ref="L2024:M2024"/>
    <mergeCell ref="N2024:O2024"/>
    <mergeCell ref="AE2004:AF2004"/>
    <mergeCell ref="D2005:N2005"/>
    <mergeCell ref="D2006:N2006"/>
    <mergeCell ref="D2007:N2007"/>
    <mergeCell ref="O2007:X2007"/>
    <mergeCell ref="Y2007:AA2007"/>
    <mergeCell ref="D2008:N2008"/>
    <mergeCell ref="V2009:Z2009"/>
    <mergeCell ref="AA2009:AF2009"/>
    <mergeCell ref="P1974:Q1974"/>
    <mergeCell ref="R1974:S1974"/>
    <mergeCell ref="T1974:U1974"/>
    <mergeCell ref="V1974:W1974"/>
    <mergeCell ref="X1974:AD1974"/>
    <mergeCell ref="H1975:I1975"/>
    <mergeCell ref="J1975:K1975"/>
    <mergeCell ref="L1975:M1975"/>
    <mergeCell ref="N1975:O1975"/>
    <mergeCell ref="P1975:Q1975"/>
    <mergeCell ref="R1975:S1975"/>
    <mergeCell ref="T1975:U1975"/>
    <mergeCell ref="V1975:W1975"/>
    <mergeCell ref="X1975:AD1975"/>
    <mergeCell ref="H1978:I1978"/>
    <mergeCell ref="J1978:K1978"/>
    <mergeCell ref="L1978:M1978"/>
    <mergeCell ref="N1978:O1978"/>
    <mergeCell ref="P1978:Q1978"/>
    <mergeCell ref="R1978:S1978"/>
    <mergeCell ref="T1978:U1978"/>
    <mergeCell ref="V1978:W1978"/>
    <mergeCell ref="X1978:AD1978"/>
    <mergeCell ref="D1979:G1981"/>
    <mergeCell ref="H1979:I1979"/>
    <mergeCell ref="H1996:S1996"/>
    <mergeCell ref="U1996:AF1996"/>
    <mergeCell ref="H1997:S1999"/>
    <mergeCell ref="U1997:AF1999"/>
    <mergeCell ref="H2000:J2000"/>
    <mergeCell ref="U2000:W2000"/>
    <mergeCell ref="H1976:I1976"/>
    <mergeCell ref="J1976:K1976"/>
    <mergeCell ref="L1976:M1976"/>
    <mergeCell ref="N1976:O1976"/>
    <mergeCell ref="P1976:Q1976"/>
    <mergeCell ref="J1979:K1979"/>
    <mergeCell ref="L1979:M1979"/>
    <mergeCell ref="N1979:O1979"/>
    <mergeCell ref="P1979:Q1979"/>
    <mergeCell ref="R1979:S1979"/>
    <mergeCell ref="T1979:U1979"/>
    <mergeCell ref="V1979:W1979"/>
    <mergeCell ref="X1979:AD1979"/>
    <mergeCell ref="H1980:I1980"/>
    <mergeCell ref="J1980:K1980"/>
    <mergeCell ref="L1980:M1980"/>
    <mergeCell ref="N1980:O1980"/>
    <mergeCell ref="P1980:Q1980"/>
    <mergeCell ref="R1980:S1980"/>
    <mergeCell ref="X1981:AD1981"/>
    <mergeCell ref="H1982:I1982"/>
    <mergeCell ref="J1982:K1982"/>
    <mergeCell ref="L1982:M1982"/>
    <mergeCell ref="N1982:O1982"/>
    <mergeCell ref="V1874:X1874"/>
    <mergeCell ref="AA1874:AF1874"/>
    <mergeCell ref="H1904:J1904"/>
    <mergeCell ref="H1895:S1895"/>
    <mergeCell ref="U1895:AF1895"/>
    <mergeCell ref="H1896:S1898"/>
    <mergeCell ref="U1896:AF1898"/>
    <mergeCell ref="H1899:J1899"/>
    <mergeCell ref="K1899:S1899"/>
    <mergeCell ref="U1899:W1899"/>
    <mergeCell ref="X1899:AF1899"/>
    <mergeCell ref="H1900:S1900"/>
    <mergeCell ref="U1900:AF1900"/>
    <mergeCell ref="H1901:S1903"/>
    <mergeCell ref="U1901:AF1903"/>
    <mergeCell ref="D1956:M1956"/>
    <mergeCell ref="D1957:N1957"/>
    <mergeCell ref="D1958:N1958"/>
    <mergeCell ref="O1958:X1958"/>
    <mergeCell ref="Y1958:AA1958"/>
    <mergeCell ref="D1959:N1959"/>
    <mergeCell ref="V1960:Z1960"/>
    <mergeCell ref="AA1960:AF1960"/>
    <mergeCell ref="D1961:H1961"/>
    <mergeCell ref="I1961:Q1961"/>
    <mergeCell ref="D1962:J1962"/>
    <mergeCell ref="K1962:X1962"/>
    <mergeCell ref="Y1962:AB1962"/>
    <mergeCell ref="AC1962:AF1962"/>
    <mergeCell ref="E1963:I1963"/>
    <mergeCell ref="D1964:H1964"/>
    <mergeCell ref="I1964:AG1964"/>
    <mergeCell ref="D1965:H1965"/>
    <mergeCell ref="I1965:AF1966"/>
    <mergeCell ref="H1879:I1879"/>
    <mergeCell ref="J1879:K1879"/>
    <mergeCell ref="L1879:M1879"/>
    <mergeCell ref="N1879:O1879"/>
    <mergeCell ref="P1879:Q1879"/>
    <mergeCell ref="R1879:S1879"/>
    <mergeCell ref="T1879:U1879"/>
    <mergeCell ref="V1879:W1879"/>
    <mergeCell ref="X1879:AD1879"/>
    <mergeCell ref="H1880:I1880"/>
    <mergeCell ref="J1880:K1880"/>
    <mergeCell ref="L1880:M1880"/>
    <mergeCell ref="N1880:O1880"/>
    <mergeCell ref="P1880:Q1880"/>
    <mergeCell ref="R1880:S1880"/>
    <mergeCell ref="T1880:U1880"/>
    <mergeCell ref="V1880:W1880"/>
    <mergeCell ref="X1880:AD1880"/>
    <mergeCell ref="H1881:I1881"/>
    <mergeCell ref="J1881:K1881"/>
    <mergeCell ref="L1881:M1881"/>
    <mergeCell ref="N1881:O1881"/>
    <mergeCell ref="P1881:Q1881"/>
    <mergeCell ref="R1881:S1881"/>
    <mergeCell ref="T1881:U1881"/>
    <mergeCell ref="V1881:W1881"/>
    <mergeCell ref="X1881:AD1881"/>
    <mergeCell ref="H1882:I1882"/>
    <mergeCell ref="J1882:K1882"/>
    <mergeCell ref="L1882:M1882"/>
    <mergeCell ref="T1639:U1639"/>
    <mergeCell ref="V1639:W1639"/>
    <mergeCell ref="X1639:AD1639"/>
    <mergeCell ref="H1636:I1636"/>
    <mergeCell ref="J1636:K1636"/>
    <mergeCell ref="L1636:M1636"/>
    <mergeCell ref="N1636:O1636"/>
    <mergeCell ref="P1636:Q1636"/>
    <mergeCell ref="R1636:S1636"/>
    <mergeCell ref="T1636:U1636"/>
    <mergeCell ref="V1636:W1636"/>
    <mergeCell ref="X1636:AD1636"/>
    <mergeCell ref="H1637:I1637"/>
    <mergeCell ref="J1637:K1637"/>
    <mergeCell ref="L1637:M1637"/>
    <mergeCell ref="N1637:O1637"/>
    <mergeCell ref="P1637:Q1637"/>
    <mergeCell ref="R1637:S1637"/>
    <mergeCell ref="T1637:U1637"/>
    <mergeCell ref="V1637:W1637"/>
    <mergeCell ref="X1637:AD1637"/>
    <mergeCell ref="P1643:Q1643"/>
    <mergeCell ref="R1643:S1643"/>
    <mergeCell ref="X1643:AD1643"/>
    <mergeCell ref="N1640:O1640"/>
    <mergeCell ref="P1640:Q1640"/>
    <mergeCell ref="R1640:S1640"/>
    <mergeCell ref="T1640:U1640"/>
    <mergeCell ref="X1640:AD1640"/>
    <mergeCell ref="H1641:I1641"/>
    <mergeCell ref="J1641:K1641"/>
    <mergeCell ref="L1641:M1641"/>
    <mergeCell ref="N1641:O1641"/>
    <mergeCell ref="P1641:Q1641"/>
    <mergeCell ref="R1641:S1641"/>
    <mergeCell ref="T1641:U1641"/>
    <mergeCell ref="X1641:AD1641"/>
    <mergeCell ref="N1594:O1594"/>
    <mergeCell ref="P1594:Q1594"/>
    <mergeCell ref="R1594:S1594"/>
    <mergeCell ref="X1594:AD1594"/>
    <mergeCell ref="H1591:I1591"/>
    <mergeCell ref="J1591:K1591"/>
    <mergeCell ref="L1591:M1591"/>
    <mergeCell ref="N1591:O1591"/>
    <mergeCell ref="P1591:Q1591"/>
    <mergeCell ref="R1591:S1591"/>
    <mergeCell ref="T1591:U1591"/>
    <mergeCell ref="X1591:AD1591"/>
    <mergeCell ref="H1592:I1592"/>
    <mergeCell ref="J1592:K1592"/>
    <mergeCell ref="L1592:M1592"/>
    <mergeCell ref="N1592:O1592"/>
    <mergeCell ref="P1592:Q1592"/>
    <mergeCell ref="R1592:S1592"/>
    <mergeCell ref="T1592:U1592"/>
    <mergeCell ref="X1592:AD1592"/>
    <mergeCell ref="D1614:N1614"/>
    <mergeCell ref="D1608:M1608"/>
    <mergeCell ref="D1609:M1609"/>
    <mergeCell ref="D1610:M1610"/>
    <mergeCell ref="V1610:X1610"/>
    <mergeCell ref="AA1610:AC1610"/>
    <mergeCell ref="AE1610:AF1610"/>
    <mergeCell ref="D1611:M1611"/>
    <mergeCell ref="D1612:N1612"/>
    <mergeCell ref="D1613:N1613"/>
    <mergeCell ref="O1613:X1613"/>
    <mergeCell ref="Y1613:AA1613"/>
    <mergeCell ref="AA1626:AF1626"/>
    <mergeCell ref="D1620:H1620"/>
    <mergeCell ref="V1615:Z1615"/>
    <mergeCell ref="AA1615:AF1615"/>
    <mergeCell ref="D1616:H1616"/>
    <mergeCell ref="I1616:Q1616"/>
    <mergeCell ref="D1617:J1617"/>
    <mergeCell ref="K1617:X1617"/>
    <mergeCell ref="Y1617:AB1617"/>
    <mergeCell ref="AC1617:AF1617"/>
    <mergeCell ref="E1618:I1618"/>
    <mergeCell ref="D1619:H1619"/>
    <mergeCell ref="I1619:AG1619"/>
    <mergeCell ref="I1620:AF1621"/>
    <mergeCell ref="L1622:Y1622"/>
    <mergeCell ref="AA1622:AF1622"/>
    <mergeCell ref="D1623:AF1623"/>
    <mergeCell ref="E1624:G1624"/>
    <mergeCell ref="H1624:J1624"/>
    <mergeCell ref="K1624:M1624"/>
    <mergeCell ref="N1624:P1624"/>
    <mergeCell ref="Q1624:T1624"/>
    <mergeCell ref="V1624:X1624"/>
    <mergeCell ref="AA1624:AF1624"/>
    <mergeCell ref="E1625:G1625"/>
    <mergeCell ref="H1625:J1625"/>
    <mergeCell ref="K1625:M1625"/>
    <mergeCell ref="N1625:P1625"/>
    <mergeCell ref="Q1625:T1625"/>
    <mergeCell ref="V1625:X1625"/>
    <mergeCell ref="AA1625:AF1625"/>
    <mergeCell ref="Q1626:Z1626"/>
    <mergeCell ref="H1583:I1583"/>
    <mergeCell ref="J1583:K1583"/>
    <mergeCell ref="L1583:M1583"/>
    <mergeCell ref="N1583:O1583"/>
    <mergeCell ref="P1583:Q1583"/>
    <mergeCell ref="R1583:S1583"/>
    <mergeCell ref="T1583:U1583"/>
    <mergeCell ref="V1583:W1583"/>
    <mergeCell ref="X1583:AD1583"/>
    <mergeCell ref="H1584:I1584"/>
    <mergeCell ref="J1584:K1584"/>
    <mergeCell ref="L1584:M1584"/>
    <mergeCell ref="N1584:O1584"/>
    <mergeCell ref="P1584:Q1584"/>
    <mergeCell ref="R1584:S1584"/>
    <mergeCell ref="T1584:U1584"/>
    <mergeCell ref="V1584:W1584"/>
    <mergeCell ref="X1584:AD1584"/>
    <mergeCell ref="H1589:I1589"/>
    <mergeCell ref="J1589:K1589"/>
    <mergeCell ref="L1589:M1589"/>
    <mergeCell ref="N1589:O1589"/>
    <mergeCell ref="P1589:Q1589"/>
    <mergeCell ref="R1589:S1589"/>
    <mergeCell ref="T1589:U1589"/>
    <mergeCell ref="V1589:W1589"/>
    <mergeCell ref="X1589:AD1589"/>
    <mergeCell ref="N1590:O1590"/>
    <mergeCell ref="P1590:Q1590"/>
    <mergeCell ref="R1590:S1590"/>
    <mergeCell ref="T1590:U1590"/>
    <mergeCell ref="X1590:AD1590"/>
    <mergeCell ref="H1587:I1587"/>
    <mergeCell ref="J1587:K1587"/>
    <mergeCell ref="L1587:M1587"/>
    <mergeCell ref="N1587:O1587"/>
    <mergeCell ref="P1587:Q1587"/>
    <mergeCell ref="R1587:S1587"/>
    <mergeCell ref="T1587:U1587"/>
    <mergeCell ref="V1587:W1587"/>
    <mergeCell ref="X1587:AD1587"/>
    <mergeCell ref="H1588:I1588"/>
    <mergeCell ref="J1588:K1588"/>
    <mergeCell ref="L1588:M1588"/>
    <mergeCell ref="N1588:O1588"/>
    <mergeCell ref="P1588:Q1588"/>
    <mergeCell ref="R1588:S1588"/>
    <mergeCell ref="T1588:U1588"/>
    <mergeCell ref="V1588:W1588"/>
    <mergeCell ref="X1588:AD1588"/>
    <mergeCell ref="H1581:I1581"/>
    <mergeCell ref="J1581:K1581"/>
    <mergeCell ref="L1581:M1581"/>
    <mergeCell ref="N1581:O1581"/>
    <mergeCell ref="P1581:Q1581"/>
    <mergeCell ref="R1581:S1581"/>
    <mergeCell ref="T1581:U1581"/>
    <mergeCell ref="V1581:W1581"/>
    <mergeCell ref="X1581:AD1581"/>
    <mergeCell ref="H1582:I1582"/>
    <mergeCell ref="J1582:K1582"/>
    <mergeCell ref="L1582:M1582"/>
    <mergeCell ref="N1582:O1582"/>
    <mergeCell ref="P1582:Q1582"/>
    <mergeCell ref="R1582:S1582"/>
    <mergeCell ref="T1582:U1582"/>
    <mergeCell ref="V1582:W1582"/>
    <mergeCell ref="X1582:AD1582"/>
    <mergeCell ref="U1577:Z1577"/>
    <mergeCell ref="AA1577:AF1577"/>
    <mergeCell ref="H1578:W1578"/>
    <mergeCell ref="X1578:AD1578"/>
    <mergeCell ref="H1579:I1579"/>
    <mergeCell ref="J1579:K1579"/>
    <mergeCell ref="L1579:M1579"/>
    <mergeCell ref="N1579:O1579"/>
    <mergeCell ref="P1579:Q1579"/>
    <mergeCell ref="R1579:S1579"/>
    <mergeCell ref="T1579:U1579"/>
    <mergeCell ref="V1579:W1579"/>
    <mergeCell ref="X1579:AD1579"/>
    <mergeCell ref="H1580:I1580"/>
    <mergeCell ref="J1580:K1580"/>
    <mergeCell ref="L1580:M1580"/>
    <mergeCell ref="N1580:O1580"/>
    <mergeCell ref="P1580:Q1580"/>
    <mergeCell ref="R1580:S1580"/>
    <mergeCell ref="T1580:U1580"/>
    <mergeCell ref="V1580:W1580"/>
    <mergeCell ref="X1580:AD1580"/>
    <mergeCell ref="D1562:N1562"/>
    <mergeCell ref="H1552:S1552"/>
    <mergeCell ref="U1552:AF1552"/>
    <mergeCell ref="H1553:S1555"/>
    <mergeCell ref="U1553:AF1555"/>
    <mergeCell ref="H1556:J1556"/>
    <mergeCell ref="U1556:W1556"/>
    <mergeCell ref="I1557:J1557"/>
    <mergeCell ref="K1557:L1557"/>
    <mergeCell ref="M1557:N1557"/>
    <mergeCell ref="O1557:P1557"/>
    <mergeCell ref="Q1557:R1557"/>
    <mergeCell ref="S1557:T1557"/>
    <mergeCell ref="U1557:V1557"/>
    <mergeCell ref="W1557:X1557"/>
    <mergeCell ref="Y1557:AE1557"/>
    <mergeCell ref="D1558:M1558"/>
    <mergeCell ref="D1559:M1559"/>
    <mergeCell ref="D1560:M1560"/>
    <mergeCell ref="V1560:X1560"/>
    <mergeCell ref="AA1560:AC1560"/>
    <mergeCell ref="AE1560:AF1560"/>
    <mergeCell ref="D1561:M1561"/>
    <mergeCell ref="D1570:H1570"/>
    <mergeCell ref="E1575:G1575"/>
    <mergeCell ref="H1575:J1575"/>
    <mergeCell ref="K1575:M1575"/>
    <mergeCell ref="N1575:P1575"/>
    <mergeCell ref="Q1575:T1575"/>
    <mergeCell ref="V1575:X1575"/>
    <mergeCell ref="AA1575:AF1575"/>
    <mergeCell ref="AA1576:AF1576"/>
    <mergeCell ref="D1563:N1563"/>
    <mergeCell ref="D1564:N1564"/>
    <mergeCell ref="D1569:H1569"/>
    <mergeCell ref="O1563:X1563"/>
    <mergeCell ref="Y1563:AA1563"/>
    <mergeCell ref="V1565:Z1565"/>
    <mergeCell ref="AA1565:AF1565"/>
    <mergeCell ref="D1566:H1566"/>
    <mergeCell ref="I1566:Q1566"/>
    <mergeCell ref="D1567:J1567"/>
    <mergeCell ref="K1567:X1567"/>
    <mergeCell ref="Y1567:AB1567"/>
    <mergeCell ref="AC1567:AF1567"/>
    <mergeCell ref="E1568:I1568"/>
    <mergeCell ref="I1569:AG1569"/>
    <mergeCell ref="I1570:AF1571"/>
    <mergeCell ref="L1572:Y1572"/>
    <mergeCell ref="AA1572:AF1572"/>
    <mergeCell ref="D1573:AF1573"/>
    <mergeCell ref="E1574:G1574"/>
    <mergeCell ref="H1574:J1574"/>
    <mergeCell ref="K1574:M1574"/>
    <mergeCell ref="N1574:P1574"/>
    <mergeCell ref="Q1574:T1574"/>
    <mergeCell ref="V1574:X1574"/>
    <mergeCell ref="AA1574:AF1574"/>
    <mergeCell ref="Q1576:Z1576"/>
    <mergeCell ref="J1537:K1537"/>
    <mergeCell ref="L1537:M1537"/>
    <mergeCell ref="N1537:O1537"/>
    <mergeCell ref="P1537:Q1537"/>
    <mergeCell ref="R1537:S1537"/>
    <mergeCell ref="T1537:U1537"/>
    <mergeCell ref="V1537:W1537"/>
    <mergeCell ref="X1537:AD1537"/>
    <mergeCell ref="H1542:I1542"/>
    <mergeCell ref="J1542:K1542"/>
    <mergeCell ref="L1542:M1542"/>
    <mergeCell ref="N1542:O1542"/>
    <mergeCell ref="P1542:Q1542"/>
    <mergeCell ref="R1542:S1542"/>
    <mergeCell ref="T1542:U1542"/>
    <mergeCell ref="X1542:AD1542"/>
    <mergeCell ref="H1543:I1543"/>
    <mergeCell ref="J1543:K1543"/>
    <mergeCell ref="L1543:M1543"/>
    <mergeCell ref="N1543:O1543"/>
    <mergeCell ref="P1543:Q1543"/>
    <mergeCell ref="R1543:S1543"/>
    <mergeCell ref="X1543:AD1543"/>
    <mergeCell ref="H1540:I1540"/>
    <mergeCell ref="J1540:K1540"/>
    <mergeCell ref="L1540:M1540"/>
    <mergeCell ref="N1540:O1540"/>
    <mergeCell ref="P1540:Q1540"/>
    <mergeCell ref="R1540:S1540"/>
    <mergeCell ref="T1540:U1540"/>
    <mergeCell ref="V1540:W1540"/>
    <mergeCell ref="X1540:AD1540"/>
    <mergeCell ref="N1541:O1541"/>
    <mergeCell ref="P1541:Q1541"/>
    <mergeCell ref="R1541:S1541"/>
    <mergeCell ref="T1541:U1541"/>
    <mergeCell ref="X1541:AD1541"/>
    <mergeCell ref="H1534:I1534"/>
    <mergeCell ref="J1534:K1534"/>
    <mergeCell ref="L1534:M1534"/>
    <mergeCell ref="N1534:O1534"/>
    <mergeCell ref="P1534:Q1534"/>
    <mergeCell ref="R1534:S1534"/>
    <mergeCell ref="T1534:U1534"/>
    <mergeCell ref="V1534:W1534"/>
    <mergeCell ref="X1534:AD1534"/>
    <mergeCell ref="H1535:I1535"/>
    <mergeCell ref="J1535:K1535"/>
    <mergeCell ref="L1535:M1535"/>
    <mergeCell ref="N1535:O1535"/>
    <mergeCell ref="P1535:Q1535"/>
    <mergeCell ref="R1535:S1535"/>
    <mergeCell ref="T1535:U1535"/>
    <mergeCell ref="V1535:W1535"/>
    <mergeCell ref="X1535:AD1535"/>
    <mergeCell ref="X1531:AD1531"/>
    <mergeCell ref="H1532:I1532"/>
    <mergeCell ref="J1532:K1532"/>
    <mergeCell ref="L1532:M1532"/>
    <mergeCell ref="N1532:O1532"/>
    <mergeCell ref="P1532:Q1532"/>
    <mergeCell ref="R1532:S1532"/>
    <mergeCell ref="T1532:U1532"/>
    <mergeCell ref="V1532:W1532"/>
    <mergeCell ref="X1532:AD1532"/>
    <mergeCell ref="H1533:I1533"/>
    <mergeCell ref="J1533:K1533"/>
    <mergeCell ref="L1533:M1533"/>
    <mergeCell ref="N1533:O1533"/>
    <mergeCell ref="P1533:Q1533"/>
    <mergeCell ref="R1533:S1533"/>
    <mergeCell ref="T1533:U1533"/>
    <mergeCell ref="V1533:W1533"/>
    <mergeCell ref="X1533:AD1533"/>
    <mergeCell ref="H1531:I1531"/>
    <mergeCell ref="J1531:K1531"/>
    <mergeCell ref="L1531:M1531"/>
    <mergeCell ref="N1531:O1531"/>
    <mergeCell ref="P1531:Q1531"/>
    <mergeCell ref="R1531:S1531"/>
    <mergeCell ref="T1531:U1531"/>
    <mergeCell ref="V1531:W1531"/>
    <mergeCell ref="D1514:N1514"/>
    <mergeCell ref="D1515:N1515"/>
    <mergeCell ref="H1502:J1502"/>
    <mergeCell ref="K1502:S1502"/>
    <mergeCell ref="U1502:W1502"/>
    <mergeCell ref="X1502:AF1502"/>
    <mergeCell ref="H1503:S1503"/>
    <mergeCell ref="U1503:AF1503"/>
    <mergeCell ref="H1504:S1506"/>
    <mergeCell ref="U1504:AF1506"/>
    <mergeCell ref="H1507:J1507"/>
    <mergeCell ref="U1507:W1507"/>
    <mergeCell ref="I1508:J1508"/>
    <mergeCell ref="K1508:L1508"/>
    <mergeCell ref="M1508:N1508"/>
    <mergeCell ref="O1508:P1508"/>
    <mergeCell ref="Q1508:R1508"/>
    <mergeCell ref="S1508:T1508"/>
    <mergeCell ref="U1508:V1508"/>
    <mergeCell ref="W1508:X1508"/>
    <mergeCell ref="Y1508:AE1508"/>
    <mergeCell ref="D1509:M1509"/>
    <mergeCell ref="D1510:M1510"/>
    <mergeCell ref="D1511:M1511"/>
    <mergeCell ref="V1511:X1511"/>
    <mergeCell ref="AA1511:AC1511"/>
    <mergeCell ref="AE1511:AF1511"/>
    <mergeCell ref="D1512:M1512"/>
    <mergeCell ref="D1513:N1513"/>
    <mergeCell ref="O1514:X1514"/>
    <mergeCell ref="Y1514:AA1514"/>
    <mergeCell ref="AF1496:AH1496"/>
    <mergeCell ref="I1497:J1497"/>
    <mergeCell ref="K1497:L1497"/>
    <mergeCell ref="M1497:N1497"/>
    <mergeCell ref="O1497:P1497"/>
    <mergeCell ref="Q1497:R1497"/>
    <mergeCell ref="S1497:T1497"/>
    <mergeCell ref="U1497:V1497"/>
    <mergeCell ref="W1497:X1497"/>
    <mergeCell ref="Y1497:AE1497"/>
    <mergeCell ref="H1498:S1498"/>
    <mergeCell ref="U1498:AF1498"/>
    <mergeCell ref="H1499:S1501"/>
    <mergeCell ref="U1499:AF1501"/>
    <mergeCell ref="N1496:O1496"/>
    <mergeCell ref="X1480:AD1480"/>
    <mergeCell ref="H1481:I1481"/>
    <mergeCell ref="J1481:K1481"/>
    <mergeCell ref="L1481:M1481"/>
    <mergeCell ref="N1481:O1481"/>
    <mergeCell ref="P1481:Q1481"/>
    <mergeCell ref="R1481:S1481"/>
    <mergeCell ref="T1481:U1481"/>
    <mergeCell ref="V1481:W1481"/>
    <mergeCell ref="X1481:AD1481"/>
    <mergeCell ref="H1482:I1482"/>
    <mergeCell ref="J1482:K1482"/>
    <mergeCell ref="L1482:M1482"/>
    <mergeCell ref="P1496:Q1496"/>
    <mergeCell ref="R1496:S1496"/>
    <mergeCell ref="H1494:I1494"/>
    <mergeCell ref="J1494:K1494"/>
    <mergeCell ref="L1494:M1494"/>
    <mergeCell ref="N1494:O1494"/>
    <mergeCell ref="P1494:Q1494"/>
    <mergeCell ref="R1494:S1494"/>
    <mergeCell ref="T1494:U1494"/>
    <mergeCell ref="H1495:I1495"/>
    <mergeCell ref="J1495:K1495"/>
    <mergeCell ref="L1495:M1495"/>
    <mergeCell ref="N1495:O1495"/>
    <mergeCell ref="P1495:Q1495"/>
    <mergeCell ref="R1495:S1495"/>
    <mergeCell ref="T1495:U1495"/>
    <mergeCell ref="X1487:AD1487"/>
    <mergeCell ref="H1488:I1488"/>
    <mergeCell ref="J1488:K1488"/>
    <mergeCell ref="L1488:M1488"/>
    <mergeCell ref="N1488:O1488"/>
    <mergeCell ref="P1488:Q1488"/>
    <mergeCell ref="R1488:S1488"/>
    <mergeCell ref="T1488:U1488"/>
    <mergeCell ref="V1488:W1488"/>
    <mergeCell ref="H1489:I1489"/>
    <mergeCell ref="J1489:K1489"/>
    <mergeCell ref="L1489:M1489"/>
    <mergeCell ref="N1489:O1489"/>
    <mergeCell ref="P1489:Q1489"/>
    <mergeCell ref="R1489:S1489"/>
    <mergeCell ref="T1489:U1489"/>
    <mergeCell ref="V1489:W1489"/>
    <mergeCell ref="H1484:I1484"/>
    <mergeCell ref="J1484:K1484"/>
    <mergeCell ref="L1484:M1484"/>
    <mergeCell ref="N1484:O1484"/>
    <mergeCell ref="L1439:M1439"/>
    <mergeCell ref="N1439:O1439"/>
    <mergeCell ref="P1439:Q1439"/>
    <mergeCell ref="R1439:S1439"/>
    <mergeCell ref="T1439:U1439"/>
    <mergeCell ref="V1439:W1439"/>
    <mergeCell ref="X1439:AD1439"/>
    <mergeCell ref="H1440:I1440"/>
    <mergeCell ref="J1440:K1440"/>
    <mergeCell ref="L1440:M1440"/>
    <mergeCell ref="N1440:O1440"/>
    <mergeCell ref="P1440:Q1440"/>
    <mergeCell ref="R1440:S1440"/>
    <mergeCell ref="T1440:U1440"/>
    <mergeCell ref="V1440:W1440"/>
    <mergeCell ref="D1460:M1460"/>
    <mergeCell ref="D1461:M1461"/>
    <mergeCell ref="D1462:M1462"/>
    <mergeCell ref="V1462:X1462"/>
    <mergeCell ref="AA1462:AC1462"/>
    <mergeCell ref="H1448:S1448"/>
    <mergeCell ref="U1448:AF1448"/>
    <mergeCell ref="H1449:S1451"/>
    <mergeCell ref="U1449:AF1451"/>
    <mergeCell ref="H1452:J1452"/>
    <mergeCell ref="K1452:S1452"/>
    <mergeCell ref="U1452:W1452"/>
    <mergeCell ref="X1452:AF1452"/>
    <mergeCell ref="H1453:S1453"/>
    <mergeCell ref="U1453:AF1453"/>
    <mergeCell ref="H1454:S1456"/>
    <mergeCell ref="U1454:AF1456"/>
    <mergeCell ref="H1457:J1457"/>
    <mergeCell ref="U1457:W1457"/>
    <mergeCell ref="I1459:J1459"/>
    <mergeCell ref="K1459:L1459"/>
    <mergeCell ref="M1459:N1459"/>
    <mergeCell ref="O1459:P1459"/>
    <mergeCell ref="Q1459:R1459"/>
    <mergeCell ref="S1459:T1459"/>
    <mergeCell ref="U1459:V1459"/>
    <mergeCell ref="W1459:X1459"/>
    <mergeCell ref="Y1459:AE1459"/>
    <mergeCell ref="H1446:I1446"/>
    <mergeCell ref="J1446:K1446"/>
    <mergeCell ref="L1446:M1446"/>
    <mergeCell ref="N1446:O1446"/>
    <mergeCell ref="P1446:Q1446"/>
    <mergeCell ref="R1446:S1446"/>
    <mergeCell ref="X1446:AD1446"/>
    <mergeCell ref="T1446:W1446"/>
    <mergeCell ref="AE1462:AF1462"/>
    <mergeCell ref="U1429:Z1429"/>
    <mergeCell ref="AA1429:AF1429"/>
    <mergeCell ref="H1430:W1430"/>
    <mergeCell ref="X1430:AD1430"/>
    <mergeCell ref="H1431:I1431"/>
    <mergeCell ref="J1431:K1431"/>
    <mergeCell ref="L1431:M1431"/>
    <mergeCell ref="N1431:O1431"/>
    <mergeCell ref="P1431:Q1431"/>
    <mergeCell ref="R1431:S1431"/>
    <mergeCell ref="T1431:U1431"/>
    <mergeCell ref="V1431:W1431"/>
    <mergeCell ref="X1431:AD1431"/>
    <mergeCell ref="H1432:I1432"/>
    <mergeCell ref="J1432:K1432"/>
    <mergeCell ref="L1432:M1432"/>
    <mergeCell ref="N1432:O1432"/>
    <mergeCell ref="P1432:Q1432"/>
    <mergeCell ref="R1432:S1432"/>
    <mergeCell ref="T1432:U1432"/>
    <mergeCell ref="V1432:W1432"/>
    <mergeCell ref="X1432:AD1432"/>
    <mergeCell ref="H1443:I1443"/>
    <mergeCell ref="J1443:K1443"/>
    <mergeCell ref="L1443:M1443"/>
    <mergeCell ref="N1443:O1443"/>
    <mergeCell ref="P1443:Q1443"/>
    <mergeCell ref="R1443:S1443"/>
    <mergeCell ref="T1443:U1443"/>
    <mergeCell ref="X1443:AD1443"/>
    <mergeCell ref="H1444:I1444"/>
    <mergeCell ref="J1444:K1444"/>
    <mergeCell ref="L1444:M1444"/>
    <mergeCell ref="N1444:O1444"/>
    <mergeCell ref="P1444:Q1444"/>
    <mergeCell ref="R1444:S1444"/>
    <mergeCell ref="T1444:U1444"/>
    <mergeCell ref="X1444:AD1444"/>
    <mergeCell ref="H1433:I1433"/>
    <mergeCell ref="J1433:K1433"/>
    <mergeCell ref="L1433:M1433"/>
    <mergeCell ref="N1433:O1433"/>
    <mergeCell ref="P1433:Q1433"/>
    <mergeCell ref="R1433:S1433"/>
    <mergeCell ref="T1433:U1433"/>
    <mergeCell ref="V1433:W1433"/>
    <mergeCell ref="X1433:AD1433"/>
    <mergeCell ref="H1434:I1434"/>
    <mergeCell ref="J1434:K1434"/>
    <mergeCell ref="L1434:M1434"/>
    <mergeCell ref="N1434:O1434"/>
    <mergeCell ref="P1434:Q1434"/>
    <mergeCell ref="R1434:S1434"/>
    <mergeCell ref="T1434:U1434"/>
    <mergeCell ref="V1434:W1434"/>
    <mergeCell ref="X1434:AD1434"/>
    <mergeCell ref="H1435:I1435"/>
    <mergeCell ref="J1435:K1435"/>
    <mergeCell ref="L1435:M1435"/>
    <mergeCell ref="N1435:O1435"/>
    <mergeCell ref="P1435:Q1435"/>
    <mergeCell ref="R1435:S1435"/>
    <mergeCell ref="T1435:U1435"/>
    <mergeCell ref="V1435:W1435"/>
    <mergeCell ref="L1386:M1386"/>
    <mergeCell ref="N1386:O1386"/>
    <mergeCell ref="P1386:Q1386"/>
    <mergeCell ref="R1386:S1386"/>
    <mergeCell ref="T1386:U1386"/>
    <mergeCell ref="V1386:W1386"/>
    <mergeCell ref="X1386:AD1386"/>
    <mergeCell ref="D1416:N1416"/>
    <mergeCell ref="V1417:Z1417"/>
    <mergeCell ref="AA1417:AF1417"/>
    <mergeCell ref="D1418:H1418"/>
    <mergeCell ref="I1418:Q1418"/>
    <mergeCell ref="D1419:J1419"/>
    <mergeCell ref="K1419:X1419"/>
    <mergeCell ref="Y1419:AB1419"/>
    <mergeCell ref="AC1419:AF1419"/>
    <mergeCell ref="E1420:I1420"/>
    <mergeCell ref="D1421:H1421"/>
    <mergeCell ref="I1421:AG1421"/>
    <mergeCell ref="D1422:H1422"/>
    <mergeCell ref="I1422:AF1423"/>
    <mergeCell ref="L1424:Y1424"/>
    <mergeCell ref="AA1424:AF1424"/>
    <mergeCell ref="D1425:AF1425"/>
    <mergeCell ref="E1426:G1426"/>
    <mergeCell ref="H1426:J1426"/>
    <mergeCell ref="K1426:M1426"/>
    <mergeCell ref="N1426:P1426"/>
    <mergeCell ref="Q1426:T1426"/>
    <mergeCell ref="V1426:X1426"/>
    <mergeCell ref="AA1426:AF1426"/>
    <mergeCell ref="AA1428:AF1428"/>
    <mergeCell ref="E1427:G1427"/>
    <mergeCell ref="H1427:J1427"/>
    <mergeCell ref="K1427:M1427"/>
    <mergeCell ref="N1427:P1427"/>
    <mergeCell ref="Q1427:T1427"/>
    <mergeCell ref="V1427:X1427"/>
    <mergeCell ref="AA1427:AF1427"/>
    <mergeCell ref="Q1428:Z1428"/>
    <mergeCell ref="D1387:G1389"/>
    <mergeCell ref="H1387:I1387"/>
    <mergeCell ref="J1387:K1387"/>
    <mergeCell ref="L1387:M1387"/>
    <mergeCell ref="N1387:O1387"/>
    <mergeCell ref="P1387:Q1387"/>
    <mergeCell ref="R1387:S1387"/>
    <mergeCell ref="T1387:U1387"/>
    <mergeCell ref="V1387:W1387"/>
    <mergeCell ref="X1387:AD1387"/>
    <mergeCell ref="H1388:I1388"/>
    <mergeCell ref="J1388:K1388"/>
    <mergeCell ref="L1388:M1388"/>
    <mergeCell ref="N1388:O1388"/>
    <mergeCell ref="P1388:Q1388"/>
    <mergeCell ref="R1388:S1388"/>
    <mergeCell ref="T1388:U1388"/>
    <mergeCell ref="V1388:W1388"/>
    <mergeCell ref="X1388:AD1388"/>
    <mergeCell ref="H1389:I1389"/>
    <mergeCell ref="J1389:K1389"/>
    <mergeCell ref="L1389:M1389"/>
    <mergeCell ref="N1389:O1389"/>
    <mergeCell ref="P1389:Q1389"/>
    <mergeCell ref="E1378:G1378"/>
    <mergeCell ref="H1378:J1378"/>
    <mergeCell ref="K1378:M1378"/>
    <mergeCell ref="N1378:P1378"/>
    <mergeCell ref="Q1378:T1378"/>
    <mergeCell ref="V1378:X1378"/>
    <mergeCell ref="AA1378:AF1378"/>
    <mergeCell ref="Q1379:Z1379"/>
    <mergeCell ref="AA1379:AF1379"/>
    <mergeCell ref="U1380:Z1380"/>
    <mergeCell ref="AA1380:AF1380"/>
    <mergeCell ref="H1381:W1381"/>
    <mergeCell ref="X1381:AD1381"/>
    <mergeCell ref="H1382:I1382"/>
    <mergeCell ref="I1398:J1398"/>
    <mergeCell ref="K1398:L1398"/>
    <mergeCell ref="M1398:N1398"/>
    <mergeCell ref="O1398:P1398"/>
    <mergeCell ref="Q1398:R1398"/>
    <mergeCell ref="S1398:T1398"/>
    <mergeCell ref="U1398:V1398"/>
    <mergeCell ref="W1398:X1398"/>
    <mergeCell ref="Y1398:AE1398"/>
    <mergeCell ref="H1390:I1390"/>
    <mergeCell ref="J1390:K1390"/>
    <mergeCell ref="L1390:M1390"/>
    <mergeCell ref="N1390:O1390"/>
    <mergeCell ref="P1390:Q1390"/>
    <mergeCell ref="R1390:S1390"/>
    <mergeCell ref="T1390:U1390"/>
    <mergeCell ref="V1390:W1390"/>
    <mergeCell ref="X1390:AD1390"/>
    <mergeCell ref="H1391:I1391"/>
    <mergeCell ref="J1391:K1391"/>
    <mergeCell ref="L1391:M1391"/>
    <mergeCell ref="N1391:O1391"/>
    <mergeCell ref="P1391:Q1391"/>
    <mergeCell ref="R1391:S1391"/>
    <mergeCell ref="T1391:U1391"/>
    <mergeCell ref="V1391:W1391"/>
    <mergeCell ref="X1391:AD1391"/>
    <mergeCell ref="H1392:I1392"/>
    <mergeCell ref="J1392:K1392"/>
    <mergeCell ref="L1392:M1392"/>
    <mergeCell ref="H1384:I1384"/>
    <mergeCell ref="J1384:K1384"/>
    <mergeCell ref="L1384:M1384"/>
    <mergeCell ref="N1384:O1384"/>
    <mergeCell ref="P1384:Q1384"/>
    <mergeCell ref="R1384:S1384"/>
    <mergeCell ref="T1384:U1384"/>
    <mergeCell ref="V1384:W1384"/>
    <mergeCell ref="X1384:AD1384"/>
    <mergeCell ref="H1385:I1385"/>
    <mergeCell ref="J1385:K1385"/>
    <mergeCell ref="L1385:M1385"/>
    <mergeCell ref="N1385:O1385"/>
    <mergeCell ref="P1385:Q1385"/>
    <mergeCell ref="R1385:S1385"/>
    <mergeCell ref="T1385:U1385"/>
    <mergeCell ref="V1385:W1385"/>
    <mergeCell ref="X1385:AD1385"/>
    <mergeCell ref="H1386:I1386"/>
    <mergeCell ref="J1386:K1386"/>
    <mergeCell ref="H1334:I1334"/>
    <mergeCell ref="J1334:K1334"/>
    <mergeCell ref="L1334:M1334"/>
    <mergeCell ref="N1334:O1334"/>
    <mergeCell ref="P1334:Q1334"/>
    <mergeCell ref="R1334:S1334"/>
    <mergeCell ref="T1334:U1334"/>
    <mergeCell ref="V1334:W1334"/>
    <mergeCell ref="X1334:AD1334"/>
    <mergeCell ref="H1335:I1335"/>
    <mergeCell ref="J1335:K1335"/>
    <mergeCell ref="L1335:M1335"/>
    <mergeCell ref="N1335:O1335"/>
    <mergeCell ref="P1335:Q1335"/>
    <mergeCell ref="H1350:S1350"/>
    <mergeCell ref="U1350:AF1350"/>
    <mergeCell ref="H1351:S1353"/>
    <mergeCell ref="U1351:AF1353"/>
    <mergeCell ref="H1354:J1354"/>
    <mergeCell ref="K1354:S1354"/>
    <mergeCell ref="U1354:W1354"/>
    <mergeCell ref="X1354:AF1354"/>
    <mergeCell ref="H1355:S1355"/>
    <mergeCell ref="U1355:AF1355"/>
    <mergeCell ref="H1356:S1358"/>
    <mergeCell ref="U1356:AF1358"/>
    <mergeCell ref="H1359:J1359"/>
    <mergeCell ref="U1359:W1359"/>
    <mergeCell ref="D1361:M1361"/>
    <mergeCell ref="D1362:M1362"/>
    <mergeCell ref="D1363:M1363"/>
    <mergeCell ref="V1363:X1363"/>
    <mergeCell ref="AA1363:AC1363"/>
    <mergeCell ref="AE1363:AF1363"/>
    <mergeCell ref="R1335:S1335"/>
    <mergeCell ref="T1335:U1335"/>
    <mergeCell ref="V1335:W1335"/>
    <mergeCell ref="X1335:AD1335"/>
    <mergeCell ref="H1336:I1336"/>
    <mergeCell ref="J1336:K1336"/>
    <mergeCell ref="L1336:M1336"/>
    <mergeCell ref="N1336:O1336"/>
    <mergeCell ref="P1336:Q1336"/>
    <mergeCell ref="R1336:S1336"/>
    <mergeCell ref="T1336:U1336"/>
    <mergeCell ref="V1336:W1336"/>
    <mergeCell ref="X1336:AD1336"/>
    <mergeCell ref="H1337:I1337"/>
    <mergeCell ref="J1337:K1337"/>
    <mergeCell ref="L1337:M1337"/>
    <mergeCell ref="N1337:O1337"/>
    <mergeCell ref="P1337:Q1337"/>
    <mergeCell ref="R1337:S1337"/>
    <mergeCell ref="T1337:U1337"/>
    <mergeCell ref="V1337:W1337"/>
    <mergeCell ref="X1337:AD1337"/>
    <mergeCell ref="D1338:G1340"/>
    <mergeCell ref="H1338:I1338"/>
    <mergeCell ref="J1338:K1338"/>
    <mergeCell ref="L1338:M1338"/>
    <mergeCell ref="N1338:O1338"/>
    <mergeCell ref="P1338:Q1338"/>
    <mergeCell ref="R1338:S1338"/>
    <mergeCell ref="T1338:U1338"/>
    <mergeCell ref="E1322:I1322"/>
    <mergeCell ref="D1323:H1323"/>
    <mergeCell ref="I1323:AG1323"/>
    <mergeCell ref="D1324:H1324"/>
    <mergeCell ref="I1324:AF1325"/>
    <mergeCell ref="L1326:Y1326"/>
    <mergeCell ref="AA1326:AF1326"/>
    <mergeCell ref="D1327:AF1327"/>
    <mergeCell ref="E1328:G1328"/>
    <mergeCell ref="H1328:J1328"/>
    <mergeCell ref="K1328:M1328"/>
    <mergeCell ref="N1328:P1328"/>
    <mergeCell ref="Q1328:T1328"/>
    <mergeCell ref="V1328:X1328"/>
    <mergeCell ref="AA1328:AF1328"/>
    <mergeCell ref="E1329:G1329"/>
    <mergeCell ref="H1329:J1329"/>
    <mergeCell ref="K1329:M1329"/>
    <mergeCell ref="N1329:P1329"/>
    <mergeCell ref="Q1329:T1329"/>
    <mergeCell ref="V1329:X1329"/>
    <mergeCell ref="AA1329:AF1329"/>
    <mergeCell ref="Q1330:Z1330"/>
    <mergeCell ref="AA1330:AF1330"/>
    <mergeCell ref="U1331:Z1331"/>
    <mergeCell ref="AA1331:AF1331"/>
    <mergeCell ref="H1332:W1332"/>
    <mergeCell ref="X1332:AD1332"/>
    <mergeCell ref="H1333:I1333"/>
    <mergeCell ref="J1333:K1333"/>
    <mergeCell ref="L1333:M1333"/>
    <mergeCell ref="N1333:O1333"/>
    <mergeCell ref="P1333:Q1333"/>
    <mergeCell ref="R1333:S1333"/>
    <mergeCell ref="T1333:U1333"/>
    <mergeCell ref="V1333:W1333"/>
    <mergeCell ref="X1333:AD1333"/>
    <mergeCell ref="N1295:O1295"/>
    <mergeCell ref="P1295:Q1295"/>
    <mergeCell ref="R1295:S1295"/>
    <mergeCell ref="T1295:U1295"/>
    <mergeCell ref="X1295:AD1295"/>
    <mergeCell ref="H1296:I1296"/>
    <mergeCell ref="J1296:K1296"/>
    <mergeCell ref="L1296:M1296"/>
    <mergeCell ref="N1296:O1296"/>
    <mergeCell ref="P1296:Q1296"/>
    <mergeCell ref="R1296:S1296"/>
    <mergeCell ref="T1296:U1296"/>
    <mergeCell ref="H1286:I1286"/>
    <mergeCell ref="J1286:K1286"/>
    <mergeCell ref="L1286:M1286"/>
    <mergeCell ref="N1286:O1286"/>
    <mergeCell ref="P1286:Q1286"/>
    <mergeCell ref="R1286:S1286"/>
    <mergeCell ref="T1286:U1286"/>
    <mergeCell ref="V1286:W1286"/>
    <mergeCell ref="X1286:AD1286"/>
    <mergeCell ref="H1287:I1287"/>
    <mergeCell ref="J1287:K1287"/>
    <mergeCell ref="L1287:M1287"/>
    <mergeCell ref="N1287:O1287"/>
    <mergeCell ref="P1287:Q1287"/>
    <mergeCell ref="R1287:S1287"/>
    <mergeCell ref="T1287:U1287"/>
    <mergeCell ref="V1287:W1287"/>
    <mergeCell ref="X1287:AD1287"/>
    <mergeCell ref="H1288:I1288"/>
    <mergeCell ref="J1288:K1288"/>
    <mergeCell ref="L1288:M1288"/>
    <mergeCell ref="N1288:O1288"/>
    <mergeCell ref="P1288:Q1288"/>
    <mergeCell ref="R1288:S1288"/>
    <mergeCell ref="T1288:U1288"/>
    <mergeCell ref="X1296:AD1296"/>
    <mergeCell ref="K1280:M1280"/>
    <mergeCell ref="N1280:P1280"/>
    <mergeCell ref="Q1280:T1280"/>
    <mergeCell ref="V1280:X1280"/>
    <mergeCell ref="AA1280:AF1280"/>
    <mergeCell ref="Q1281:Z1281"/>
    <mergeCell ref="AA1281:AF1281"/>
    <mergeCell ref="U1282:Z1282"/>
    <mergeCell ref="AA1282:AF1282"/>
    <mergeCell ref="H1283:W1283"/>
    <mergeCell ref="X1283:AD1283"/>
    <mergeCell ref="H1284:I1284"/>
    <mergeCell ref="J1284:K1284"/>
    <mergeCell ref="L1284:M1284"/>
    <mergeCell ref="N1284:O1284"/>
    <mergeCell ref="P1284:Q1284"/>
    <mergeCell ref="H1293:I1293"/>
    <mergeCell ref="J1293:K1293"/>
    <mergeCell ref="L1293:M1293"/>
    <mergeCell ref="N1293:O1293"/>
    <mergeCell ref="P1293:Q1293"/>
    <mergeCell ref="R1293:S1293"/>
    <mergeCell ref="T1293:U1293"/>
    <mergeCell ref="V1293:W1293"/>
    <mergeCell ref="X1293:AD1293"/>
    <mergeCell ref="H1294:I1294"/>
    <mergeCell ref="J1294:K1294"/>
    <mergeCell ref="L1294:M1294"/>
    <mergeCell ref="N1294:O1294"/>
    <mergeCell ref="P1294:Q1294"/>
    <mergeCell ref="R1294:S1294"/>
    <mergeCell ref="T1294:U1294"/>
    <mergeCell ref="V1294:W1294"/>
    <mergeCell ref="X1294:AD1294"/>
    <mergeCell ref="V1288:W1288"/>
    <mergeCell ref="X1288:AD1288"/>
    <mergeCell ref="D1240:G1242"/>
    <mergeCell ref="H1240:I1240"/>
    <mergeCell ref="J1240:K1240"/>
    <mergeCell ref="L1240:M1240"/>
    <mergeCell ref="N1240:O1240"/>
    <mergeCell ref="P1240:Q1240"/>
    <mergeCell ref="R1240:S1240"/>
    <mergeCell ref="T1240:U1240"/>
    <mergeCell ref="V1240:W1240"/>
    <mergeCell ref="X1240:AD1240"/>
    <mergeCell ref="H1241:I1241"/>
    <mergeCell ref="J1241:K1241"/>
    <mergeCell ref="L1241:M1241"/>
    <mergeCell ref="N1241:O1241"/>
    <mergeCell ref="P1241:Q1241"/>
    <mergeCell ref="R1241:S1241"/>
    <mergeCell ref="T1241:U1241"/>
    <mergeCell ref="V1241:W1241"/>
    <mergeCell ref="X1241:AD1241"/>
    <mergeCell ref="H1242:I1242"/>
    <mergeCell ref="J1242:K1242"/>
    <mergeCell ref="L1242:M1242"/>
    <mergeCell ref="N1242:O1242"/>
    <mergeCell ref="H1238:I1238"/>
    <mergeCell ref="J1238:K1238"/>
    <mergeCell ref="L1238:M1238"/>
    <mergeCell ref="N1238:O1238"/>
    <mergeCell ref="P1238:Q1238"/>
    <mergeCell ref="R1238:S1238"/>
    <mergeCell ref="T1238:U1238"/>
    <mergeCell ref="V1238:W1238"/>
    <mergeCell ref="X1238:AD1238"/>
    <mergeCell ref="H1239:I1239"/>
    <mergeCell ref="J1239:K1239"/>
    <mergeCell ref="L1239:M1239"/>
    <mergeCell ref="N1239:O1239"/>
    <mergeCell ref="P1239:Q1239"/>
    <mergeCell ref="R1239:S1239"/>
    <mergeCell ref="T1239:U1239"/>
    <mergeCell ref="V1239:W1239"/>
    <mergeCell ref="X1239:AD1239"/>
    <mergeCell ref="P1242:Q1242"/>
    <mergeCell ref="R1242:S1242"/>
    <mergeCell ref="T1242:U1242"/>
    <mergeCell ref="V1242:W1242"/>
    <mergeCell ref="X1242:AD1242"/>
    <mergeCell ref="V1221:Z1221"/>
    <mergeCell ref="AA1221:AF1221"/>
    <mergeCell ref="D1222:H1222"/>
    <mergeCell ref="I1222:Q1222"/>
    <mergeCell ref="D1223:J1223"/>
    <mergeCell ref="K1223:X1223"/>
    <mergeCell ref="Y1223:AB1223"/>
    <mergeCell ref="AC1223:AF1223"/>
    <mergeCell ref="E1224:I1224"/>
    <mergeCell ref="H1231:J1231"/>
    <mergeCell ref="D1225:H1225"/>
    <mergeCell ref="I1225:AG1225"/>
    <mergeCell ref="D1226:H1226"/>
    <mergeCell ref="I1226:AF1227"/>
    <mergeCell ref="L1228:Y1228"/>
    <mergeCell ref="AA1228:AF1228"/>
    <mergeCell ref="D1229:AF1229"/>
    <mergeCell ref="E1230:G1230"/>
    <mergeCell ref="H1230:J1230"/>
    <mergeCell ref="K1230:M1230"/>
    <mergeCell ref="N1230:P1230"/>
    <mergeCell ref="Q1230:T1230"/>
    <mergeCell ref="V1230:X1230"/>
    <mergeCell ref="AA1230:AF1230"/>
    <mergeCell ref="E1231:G1231"/>
    <mergeCell ref="K1231:M1231"/>
    <mergeCell ref="N1231:P1231"/>
    <mergeCell ref="Q1231:T1231"/>
    <mergeCell ref="V1231:X1231"/>
    <mergeCell ref="AA1231:AF1231"/>
    <mergeCell ref="H1203:S1203"/>
    <mergeCell ref="U1203:AF1203"/>
    <mergeCell ref="H1204:S1206"/>
    <mergeCell ref="U1204:AF1206"/>
    <mergeCell ref="H1207:J1207"/>
    <mergeCell ref="K1207:S1207"/>
    <mergeCell ref="U1207:W1207"/>
    <mergeCell ref="X1207:AF1207"/>
    <mergeCell ref="H1208:S1208"/>
    <mergeCell ref="U1208:AF1208"/>
    <mergeCell ref="H1209:S1211"/>
    <mergeCell ref="U1209:AF1211"/>
    <mergeCell ref="H1212:J1212"/>
    <mergeCell ref="U1212:W1212"/>
    <mergeCell ref="D1214:M1214"/>
    <mergeCell ref="D1220:N1220"/>
    <mergeCell ref="T944:U944"/>
    <mergeCell ref="V944:W944"/>
    <mergeCell ref="X944:AD944"/>
    <mergeCell ref="H945:I945"/>
    <mergeCell ref="J945:K945"/>
    <mergeCell ref="L945:M945"/>
    <mergeCell ref="N945:O945"/>
    <mergeCell ref="P945:Q945"/>
    <mergeCell ref="R945:S945"/>
    <mergeCell ref="X945:AD945"/>
    <mergeCell ref="T945:U945"/>
    <mergeCell ref="V945:W945"/>
    <mergeCell ref="H946:I946"/>
    <mergeCell ref="J946:K946"/>
    <mergeCell ref="L946:M946"/>
    <mergeCell ref="N946:O946"/>
    <mergeCell ref="P946:Q946"/>
    <mergeCell ref="R946:S946"/>
    <mergeCell ref="T946:U946"/>
    <mergeCell ref="V946:W946"/>
    <mergeCell ref="X946:AD946"/>
    <mergeCell ref="D947:G949"/>
    <mergeCell ref="H947:I947"/>
    <mergeCell ref="J947:K947"/>
    <mergeCell ref="L947:M947"/>
    <mergeCell ref="N947:O947"/>
    <mergeCell ref="P947:Q947"/>
    <mergeCell ref="R947:S947"/>
    <mergeCell ref="T947:U947"/>
    <mergeCell ref="V947:W947"/>
    <mergeCell ref="X947:AD947"/>
    <mergeCell ref="H948:I948"/>
    <mergeCell ref="J948:K948"/>
    <mergeCell ref="L948:M948"/>
    <mergeCell ref="N948:O948"/>
    <mergeCell ref="P948:Q948"/>
    <mergeCell ref="R948:S948"/>
    <mergeCell ref="T948:U948"/>
    <mergeCell ref="V948:W948"/>
    <mergeCell ref="X948:AD948"/>
    <mergeCell ref="H949:I949"/>
    <mergeCell ref="J949:K949"/>
    <mergeCell ref="L949:M949"/>
    <mergeCell ref="N949:O949"/>
    <mergeCell ref="P949:Q949"/>
    <mergeCell ref="R949:S949"/>
    <mergeCell ref="T949:U949"/>
    <mergeCell ref="V949:W949"/>
    <mergeCell ref="X949:AD949"/>
    <mergeCell ref="H910:S910"/>
    <mergeCell ref="U910:AF910"/>
    <mergeCell ref="H911:S913"/>
    <mergeCell ref="U911:AF913"/>
    <mergeCell ref="H914:J914"/>
    <mergeCell ref="K914:S914"/>
    <mergeCell ref="U914:W914"/>
    <mergeCell ref="X914:AF914"/>
    <mergeCell ref="H915:S915"/>
    <mergeCell ref="U915:AF915"/>
    <mergeCell ref="H916:S918"/>
    <mergeCell ref="U916:AF918"/>
    <mergeCell ref="H919:J919"/>
    <mergeCell ref="U919:W919"/>
    <mergeCell ref="D921:M921"/>
    <mergeCell ref="D922:M922"/>
    <mergeCell ref="D923:M923"/>
    <mergeCell ref="V923:X923"/>
    <mergeCell ref="AA923:AC923"/>
    <mergeCell ref="AE923:AF923"/>
    <mergeCell ref="D924:M924"/>
    <mergeCell ref="D925:N925"/>
    <mergeCell ref="D926:N926"/>
    <mergeCell ref="O926:X926"/>
    <mergeCell ref="Y926:AA926"/>
    <mergeCell ref="D927:N927"/>
    <mergeCell ref="V928:Z928"/>
    <mergeCell ref="D929:H929"/>
    <mergeCell ref="I929:Q929"/>
    <mergeCell ref="D930:J930"/>
    <mergeCell ref="K930:X930"/>
    <mergeCell ref="Y930:AB930"/>
    <mergeCell ref="AC930:AF930"/>
    <mergeCell ref="H859:I859"/>
    <mergeCell ref="J859:K859"/>
    <mergeCell ref="L859:M859"/>
    <mergeCell ref="N859:O859"/>
    <mergeCell ref="P859:Q859"/>
    <mergeCell ref="R859:S859"/>
    <mergeCell ref="T859:W859"/>
    <mergeCell ref="X859:AD859"/>
    <mergeCell ref="AF859:AH859"/>
    <mergeCell ref="I860:J860"/>
    <mergeCell ref="K860:L860"/>
    <mergeCell ref="M860:N860"/>
    <mergeCell ref="O860:P860"/>
    <mergeCell ref="Q860:R860"/>
    <mergeCell ref="S860:T860"/>
    <mergeCell ref="U860:V860"/>
    <mergeCell ref="W860:X860"/>
    <mergeCell ref="Y860:AE860"/>
    <mergeCell ref="H861:S861"/>
    <mergeCell ref="U861:AF861"/>
    <mergeCell ref="H862:S864"/>
    <mergeCell ref="U862:AF864"/>
    <mergeCell ref="H865:J865"/>
    <mergeCell ref="K865:S865"/>
    <mergeCell ref="U865:W865"/>
    <mergeCell ref="X865:AF865"/>
    <mergeCell ref="H866:S866"/>
    <mergeCell ref="U866:AF866"/>
    <mergeCell ref="AA886:AF886"/>
    <mergeCell ref="D880:H880"/>
    <mergeCell ref="X892:AD892"/>
    <mergeCell ref="H893:I893"/>
    <mergeCell ref="J893:K893"/>
    <mergeCell ref="L893:M893"/>
    <mergeCell ref="N893:O893"/>
    <mergeCell ref="P893:Q893"/>
    <mergeCell ref="R893:S893"/>
    <mergeCell ref="T893:U893"/>
    <mergeCell ref="X893:AD893"/>
    <mergeCell ref="H867:S869"/>
    <mergeCell ref="U867:AF869"/>
    <mergeCell ref="H870:J870"/>
    <mergeCell ref="U870:W870"/>
    <mergeCell ref="D872:M872"/>
    <mergeCell ref="D873:M873"/>
    <mergeCell ref="D874:M874"/>
    <mergeCell ref="V874:X874"/>
    <mergeCell ref="AA874:AC874"/>
    <mergeCell ref="AE874:AF874"/>
    <mergeCell ref="D875:M875"/>
    <mergeCell ref="D876:N876"/>
    <mergeCell ref="D877:N877"/>
    <mergeCell ref="O877:X877"/>
    <mergeCell ref="Y877:AA877"/>
    <mergeCell ref="D878:N878"/>
    <mergeCell ref="V879:Z879"/>
    <mergeCell ref="AA879:AF879"/>
    <mergeCell ref="I880:Q880"/>
    <mergeCell ref="D881:J881"/>
    <mergeCell ref="K881:X881"/>
    <mergeCell ref="Y881:AB881"/>
    <mergeCell ref="AC881:AF881"/>
    <mergeCell ref="E882:I882"/>
    <mergeCell ref="D883:H883"/>
    <mergeCell ref="V847:W847"/>
    <mergeCell ref="V848:W848"/>
    <mergeCell ref="H853:I853"/>
    <mergeCell ref="J853:K853"/>
    <mergeCell ref="L853:M853"/>
    <mergeCell ref="N853:O853"/>
    <mergeCell ref="P853:Q853"/>
    <mergeCell ref="R853:S853"/>
    <mergeCell ref="T853:U853"/>
    <mergeCell ref="V853:W853"/>
    <mergeCell ref="X853:AD853"/>
    <mergeCell ref="H854:I854"/>
    <mergeCell ref="J854:K854"/>
    <mergeCell ref="L854:M854"/>
    <mergeCell ref="N854:O854"/>
    <mergeCell ref="P854:Q854"/>
    <mergeCell ref="R854:S854"/>
    <mergeCell ref="X854:AD854"/>
    <mergeCell ref="H851:I851"/>
    <mergeCell ref="J851:K851"/>
    <mergeCell ref="L851:M851"/>
    <mergeCell ref="N851:O851"/>
    <mergeCell ref="P851:Q851"/>
    <mergeCell ref="R851:S851"/>
    <mergeCell ref="T851:U851"/>
    <mergeCell ref="X851:AD851"/>
    <mergeCell ref="H852:I852"/>
    <mergeCell ref="J852:K852"/>
    <mergeCell ref="L852:M852"/>
    <mergeCell ref="N852:O852"/>
    <mergeCell ref="P852:Q852"/>
    <mergeCell ref="R852:S852"/>
    <mergeCell ref="T852:U852"/>
    <mergeCell ref="V852:W852"/>
    <mergeCell ref="X852:AD852"/>
    <mergeCell ref="N844:O844"/>
    <mergeCell ref="P844:Q844"/>
    <mergeCell ref="R844:S844"/>
    <mergeCell ref="T844:U844"/>
    <mergeCell ref="X844:AD844"/>
    <mergeCell ref="L837:Y837"/>
    <mergeCell ref="AA837:AF837"/>
    <mergeCell ref="D838:AF838"/>
    <mergeCell ref="E839:G839"/>
    <mergeCell ref="H839:J839"/>
    <mergeCell ref="K839:M839"/>
    <mergeCell ref="N839:P839"/>
    <mergeCell ref="Q839:T839"/>
    <mergeCell ref="V839:X839"/>
    <mergeCell ref="AA839:AF839"/>
    <mergeCell ref="E840:G840"/>
    <mergeCell ref="H840:J840"/>
    <mergeCell ref="K840:M840"/>
    <mergeCell ref="N840:P840"/>
    <mergeCell ref="Q840:T840"/>
    <mergeCell ref="V840:X840"/>
    <mergeCell ref="AA840:AF840"/>
    <mergeCell ref="Q841:Z841"/>
    <mergeCell ref="U842:Z842"/>
    <mergeCell ref="AA842:AF842"/>
    <mergeCell ref="H843:W843"/>
    <mergeCell ref="H844:I844"/>
    <mergeCell ref="J844:K844"/>
    <mergeCell ref="L844:M844"/>
    <mergeCell ref="V844:W844"/>
    <mergeCell ref="H848:I848"/>
    <mergeCell ref="J848:K848"/>
    <mergeCell ref="L848:M848"/>
    <mergeCell ref="N848:O848"/>
    <mergeCell ref="P848:Q848"/>
    <mergeCell ref="R848:S848"/>
    <mergeCell ref="T848:U848"/>
    <mergeCell ref="X848:AD848"/>
    <mergeCell ref="H845:I845"/>
    <mergeCell ref="J845:K845"/>
    <mergeCell ref="L845:M845"/>
    <mergeCell ref="N845:O845"/>
    <mergeCell ref="P845:Q845"/>
    <mergeCell ref="R845:S845"/>
    <mergeCell ref="T845:U845"/>
    <mergeCell ref="X845:AD845"/>
    <mergeCell ref="H846:I846"/>
    <mergeCell ref="J846:K846"/>
    <mergeCell ref="L846:M846"/>
    <mergeCell ref="N846:O846"/>
    <mergeCell ref="P846:Q846"/>
    <mergeCell ref="R846:S846"/>
    <mergeCell ref="T846:U846"/>
    <mergeCell ref="X846:AD846"/>
    <mergeCell ref="H847:I847"/>
    <mergeCell ref="J847:K847"/>
    <mergeCell ref="L847:M847"/>
    <mergeCell ref="N847:O847"/>
    <mergeCell ref="P847:Q847"/>
    <mergeCell ref="R847:S847"/>
    <mergeCell ref="T847:U847"/>
    <mergeCell ref="X847:AD847"/>
    <mergeCell ref="V845:W845"/>
    <mergeCell ref="V846:W846"/>
    <mergeCell ref="D829:N829"/>
    <mergeCell ref="V830:Z830"/>
    <mergeCell ref="AA830:AF830"/>
    <mergeCell ref="D831:H831"/>
    <mergeCell ref="I831:Q831"/>
    <mergeCell ref="D832:J832"/>
    <mergeCell ref="K832:X832"/>
    <mergeCell ref="Y832:AB832"/>
    <mergeCell ref="AC832:AF832"/>
    <mergeCell ref="D834:H834"/>
    <mergeCell ref="D835:H835"/>
    <mergeCell ref="I835:AF836"/>
    <mergeCell ref="H817:S817"/>
    <mergeCell ref="U817:AF817"/>
    <mergeCell ref="H818:S820"/>
    <mergeCell ref="U818:AF820"/>
    <mergeCell ref="H821:J821"/>
    <mergeCell ref="U821:W821"/>
    <mergeCell ref="V825:X825"/>
    <mergeCell ref="AA825:AC825"/>
    <mergeCell ref="AE825:AF825"/>
    <mergeCell ref="D827:N827"/>
    <mergeCell ref="D828:N828"/>
    <mergeCell ref="O828:X828"/>
    <mergeCell ref="Y828:AA828"/>
    <mergeCell ref="D823:M823"/>
    <mergeCell ref="D824:M824"/>
    <mergeCell ref="D825:M825"/>
    <mergeCell ref="D826:M826"/>
    <mergeCell ref="E833:I833"/>
    <mergeCell ref="I834:AG834"/>
    <mergeCell ref="AA841:AF841"/>
    <mergeCell ref="X843:AD843"/>
    <mergeCell ref="AF810:AH810"/>
    <mergeCell ref="I811:J811"/>
    <mergeCell ref="K811:L811"/>
    <mergeCell ref="M811:N811"/>
    <mergeCell ref="O811:P811"/>
    <mergeCell ref="Q811:R811"/>
    <mergeCell ref="S811:T811"/>
    <mergeCell ref="U811:V811"/>
    <mergeCell ref="W811:X811"/>
    <mergeCell ref="Y811:AE811"/>
    <mergeCell ref="H812:S812"/>
    <mergeCell ref="U812:AF812"/>
    <mergeCell ref="H813:S815"/>
    <mergeCell ref="U813:AF815"/>
    <mergeCell ref="H816:J816"/>
    <mergeCell ref="K816:S816"/>
    <mergeCell ref="U816:W816"/>
    <mergeCell ref="X816:AF816"/>
    <mergeCell ref="H808:I808"/>
    <mergeCell ref="J808:K808"/>
    <mergeCell ref="L808:M808"/>
    <mergeCell ref="N808:O808"/>
    <mergeCell ref="P808:Q808"/>
    <mergeCell ref="R808:S808"/>
    <mergeCell ref="T808:U808"/>
    <mergeCell ref="X808:AD808"/>
    <mergeCell ref="H809:I809"/>
    <mergeCell ref="J809:K809"/>
    <mergeCell ref="L809:M809"/>
    <mergeCell ref="N809:O809"/>
    <mergeCell ref="P809:Q809"/>
    <mergeCell ref="R809:S809"/>
    <mergeCell ref="T809:U809"/>
    <mergeCell ref="X809:AD809"/>
    <mergeCell ref="H810:I810"/>
    <mergeCell ref="J810:K810"/>
    <mergeCell ref="L810:M810"/>
    <mergeCell ref="N810:O810"/>
    <mergeCell ref="P810:Q810"/>
    <mergeCell ref="R810:S810"/>
    <mergeCell ref="T810:W810"/>
    <mergeCell ref="X810:AD810"/>
    <mergeCell ref="H805:I805"/>
    <mergeCell ref="J805:K805"/>
    <mergeCell ref="L805:M805"/>
    <mergeCell ref="N805:O805"/>
    <mergeCell ref="P805:Q805"/>
    <mergeCell ref="R805:S805"/>
    <mergeCell ref="T805:U805"/>
    <mergeCell ref="V805:W805"/>
    <mergeCell ref="X805:AD805"/>
    <mergeCell ref="N806:O806"/>
    <mergeCell ref="P806:Q806"/>
    <mergeCell ref="R806:S806"/>
    <mergeCell ref="T806:U806"/>
    <mergeCell ref="X806:AD806"/>
    <mergeCell ref="H807:I807"/>
    <mergeCell ref="J807:K807"/>
    <mergeCell ref="L807:M807"/>
    <mergeCell ref="N807:O807"/>
    <mergeCell ref="P807:Q807"/>
    <mergeCell ref="R807:S807"/>
    <mergeCell ref="T807:U807"/>
    <mergeCell ref="X807:AD807"/>
    <mergeCell ref="P802:Q802"/>
    <mergeCell ref="R802:S802"/>
    <mergeCell ref="T802:U802"/>
    <mergeCell ref="V802:W802"/>
    <mergeCell ref="X802:AD802"/>
    <mergeCell ref="H803:I803"/>
    <mergeCell ref="J803:K803"/>
    <mergeCell ref="L803:M803"/>
    <mergeCell ref="N803:O803"/>
    <mergeCell ref="P803:Q803"/>
    <mergeCell ref="R803:S803"/>
    <mergeCell ref="T803:U803"/>
    <mergeCell ref="V803:W803"/>
    <mergeCell ref="X803:AD803"/>
    <mergeCell ref="H804:I804"/>
    <mergeCell ref="J804:K804"/>
    <mergeCell ref="L804:M804"/>
    <mergeCell ref="N804:O804"/>
    <mergeCell ref="P804:Q804"/>
    <mergeCell ref="R804:S804"/>
    <mergeCell ref="T804:U804"/>
    <mergeCell ref="V804:W804"/>
    <mergeCell ref="X804:AD804"/>
    <mergeCell ref="H799:I799"/>
    <mergeCell ref="J799:K799"/>
    <mergeCell ref="L799:M799"/>
    <mergeCell ref="N799:O799"/>
    <mergeCell ref="P799:Q799"/>
    <mergeCell ref="R799:S799"/>
    <mergeCell ref="T799:U799"/>
    <mergeCell ref="V799:W799"/>
    <mergeCell ref="X799:AD799"/>
    <mergeCell ref="D800:G802"/>
    <mergeCell ref="H800:I800"/>
    <mergeCell ref="J800:K800"/>
    <mergeCell ref="L800:M800"/>
    <mergeCell ref="N800:O800"/>
    <mergeCell ref="P800:Q800"/>
    <mergeCell ref="R800:S800"/>
    <mergeCell ref="T800:U800"/>
    <mergeCell ref="V800:W800"/>
    <mergeCell ref="X800:AD800"/>
    <mergeCell ref="H801:I801"/>
    <mergeCell ref="J801:K801"/>
    <mergeCell ref="L801:M801"/>
    <mergeCell ref="N801:O801"/>
    <mergeCell ref="P801:Q801"/>
    <mergeCell ref="R801:S801"/>
    <mergeCell ref="T801:U801"/>
    <mergeCell ref="V801:W801"/>
    <mergeCell ref="X801:AD801"/>
    <mergeCell ref="H802:I802"/>
    <mergeCell ref="J802:K802"/>
    <mergeCell ref="L802:M802"/>
    <mergeCell ref="N802:O802"/>
    <mergeCell ref="H797:I797"/>
    <mergeCell ref="J797:K797"/>
    <mergeCell ref="L797:M797"/>
    <mergeCell ref="N797:O797"/>
    <mergeCell ref="P797:Q797"/>
    <mergeCell ref="R797:S797"/>
    <mergeCell ref="T797:U797"/>
    <mergeCell ref="V797:W797"/>
    <mergeCell ref="X797:AD797"/>
    <mergeCell ref="H798:I798"/>
    <mergeCell ref="J798:K798"/>
    <mergeCell ref="L798:M798"/>
    <mergeCell ref="N798:O798"/>
    <mergeCell ref="P798:Q798"/>
    <mergeCell ref="R798:S798"/>
    <mergeCell ref="T798:U798"/>
    <mergeCell ref="V798:W798"/>
    <mergeCell ref="X798:AD798"/>
    <mergeCell ref="L788:Y788"/>
    <mergeCell ref="AA788:AF788"/>
    <mergeCell ref="D789:AF789"/>
    <mergeCell ref="D774:M774"/>
    <mergeCell ref="D775:M775"/>
    <mergeCell ref="D776:M776"/>
    <mergeCell ref="V776:X776"/>
    <mergeCell ref="AA776:AC776"/>
    <mergeCell ref="AE776:AF776"/>
    <mergeCell ref="D777:M777"/>
    <mergeCell ref="D778:N778"/>
    <mergeCell ref="D779:N779"/>
    <mergeCell ref="O779:X779"/>
    <mergeCell ref="Y779:AA779"/>
    <mergeCell ref="H794:W794"/>
    <mergeCell ref="X794:AD794"/>
    <mergeCell ref="H795:I795"/>
    <mergeCell ref="J795:K795"/>
    <mergeCell ref="L795:M795"/>
    <mergeCell ref="N795:O795"/>
    <mergeCell ref="P795:Q795"/>
    <mergeCell ref="R795:S795"/>
    <mergeCell ref="T795:U795"/>
    <mergeCell ref="V795:W795"/>
    <mergeCell ref="X795:AD795"/>
    <mergeCell ref="H796:I796"/>
    <mergeCell ref="J796:K796"/>
    <mergeCell ref="L796:M796"/>
    <mergeCell ref="N796:O796"/>
    <mergeCell ref="P796:Q796"/>
    <mergeCell ref="R796:S796"/>
    <mergeCell ref="T796:U796"/>
    <mergeCell ref="V796:W796"/>
    <mergeCell ref="X796:AD796"/>
    <mergeCell ref="E790:G790"/>
    <mergeCell ref="H790:J790"/>
    <mergeCell ref="K790:M790"/>
    <mergeCell ref="N790:P790"/>
    <mergeCell ref="Q790:T790"/>
    <mergeCell ref="V790:X790"/>
    <mergeCell ref="AA790:AF790"/>
    <mergeCell ref="E791:G791"/>
    <mergeCell ref="H791:J791"/>
    <mergeCell ref="K791:M791"/>
    <mergeCell ref="N791:P791"/>
    <mergeCell ref="Q791:T791"/>
    <mergeCell ref="V791:X791"/>
    <mergeCell ref="AA791:AF791"/>
    <mergeCell ref="Q792:Z792"/>
    <mergeCell ref="AA792:AF792"/>
    <mergeCell ref="U793:Z793"/>
    <mergeCell ref="AA793:AF793"/>
    <mergeCell ref="X598:AD598"/>
    <mergeCell ref="H599:I599"/>
    <mergeCell ref="J599:K599"/>
    <mergeCell ref="L599:M599"/>
    <mergeCell ref="N599:O599"/>
    <mergeCell ref="P599:Q599"/>
    <mergeCell ref="R599:S599"/>
    <mergeCell ref="T599:U599"/>
    <mergeCell ref="V599:W599"/>
    <mergeCell ref="X599:AD599"/>
    <mergeCell ref="D780:N780"/>
    <mergeCell ref="V781:Z781"/>
    <mergeCell ref="AA781:AF781"/>
    <mergeCell ref="D782:H782"/>
    <mergeCell ref="I782:Q782"/>
    <mergeCell ref="D783:J783"/>
    <mergeCell ref="K783:X783"/>
    <mergeCell ref="Y783:AB783"/>
    <mergeCell ref="AC783:AF783"/>
    <mergeCell ref="E784:I784"/>
    <mergeCell ref="D785:H785"/>
    <mergeCell ref="I785:AG785"/>
    <mergeCell ref="D786:H786"/>
    <mergeCell ref="I786:AF787"/>
    <mergeCell ref="H605:I605"/>
    <mergeCell ref="J605:K605"/>
    <mergeCell ref="L605:M605"/>
    <mergeCell ref="N605:O605"/>
    <mergeCell ref="P605:Q605"/>
    <mergeCell ref="R605:S605"/>
    <mergeCell ref="T605:U605"/>
    <mergeCell ref="X605:AD605"/>
    <mergeCell ref="H609:I609"/>
    <mergeCell ref="J609:K609"/>
    <mergeCell ref="L609:M609"/>
    <mergeCell ref="N609:O609"/>
    <mergeCell ref="P609:Q609"/>
    <mergeCell ref="R609:S609"/>
    <mergeCell ref="T609:U609"/>
    <mergeCell ref="V609:W609"/>
    <mergeCell ref="X609:AD609"/>
    <mergeCell ref="H610:I610"/>
    <mergeCell ref="J610:K610"/>
    <mergeCell ref="L610:M610"/>
    <mergeCell ref="N610:O610"/>
    <mergeCell ref="P610:Q610"/>
    <mergeCell ref="R610:S610"/>
    <mergeCell ref="T610:W610"/>
    <mergeCell ref="X610:AD610"/>
    <mergeCell ref="H606:I606"/>
    <mergeCell ref="J606:K606"/>
    <mergeCell ref="L606:M606"/>
    <mergeCell ref="N606:O606"/>
    <mergeCell ref="P606:Q606"/>
    <mergeCell ref="R606:S606"/>
    <mergeCell ref="T606:U606"/>
    <mergeCell ref="X606:AD606"/>
    <mergeCell ref="H607:I607"/>
    <mergeCell ref="J607:K607"/>
    <mergeCell ref="L607:M607"/>
    <mergeCell ref="N607:O607"/>
    <mergeCell ref="P607:Q607"/>
    <mergeCell ref="R607:S607"/>
    <mergeCell ref="T607:U607"/>
    <mergeCell ref="G576:I576"/>
    <mergeCell ref="J576:R576"/>
    <mergeCell ref="T576:V576"/>
    <mergeCell ref="W576:AE576"/>
    <mergeCell ref="D586:H586"/>
    <mergeCell ref="I586:Q586"/>
    <mergeCell ref="D587:J587"/>
    <mergeCell ref="K587:X587"/>
    <mergeCell ref="Y587:AB587"/>
    <mergeCell ref="AC587:AF587"/>
    <mergeCell ref="D588:H588"/>
    <mergeCell ref="I588:W588"/>
    <mergeCell ref="Y588:AB588"/>
    <mergeCell ref="AC588:AF588"/>
    <mergeCell ref="D589:H589"/>
    <mergeCell ref="I589:AF589"/>
    <mergeCell ref="D590:H590"/>
    <mergeCell ref="I590:AF591"/>
    <mergeCell ref="L592:Y592"/>
    <mergeCell ref="G565:R565"/>
    <mergeCell ref="T565:AE565"/>
    <mergeCell ref="G566:R569"/>
    <mergeCell ref="T566:AE569"/>
    <mergeCell ref="G570:I570"/>
    <mergeCell ref="J570:R570"/>
    <mergeCell ref="T570:V570"/>
    <mergeCell ref="W570:AE570"/>
    <mergeCell ref="G571:R571"/>
    <mergeCell ref="T571:AE571"/>
    <mergeCell ref="G572:R572"/>
    <mergeCell ref="T572:AE572"/>
    <mergeCell ref="G573:R573"/>
    <mergeCell ref="T573:AE573"/>
    <mergeCell ref="G574:R574"/>
    <mergeCell ref="T574:AE574"/>
    <mergeCell ref="G575:R575"/>
    <mergeCell ref="T575:AE575"/>
    <mergeCell ref="AA592:AF592"/>
    <mergeCell ref="L560:M560"/>
    <mergeCell ref="N560:O560"/>
    <mergeCell ref="P560:Q560"/>
    <mergeCell ref="R560:S560"/>
    <mergeCell ref="T560:U560"/>
    <mergeCell ref="V560:W560"/>
    <mergeCell ref="X560:AD560"/>
    <mergeCell ref="H557:I557"/>
    <mergeCell ref="J557:K557"/>
    <mergeCell ref="L557:M557"/>
    <mergeCell ref="N557:O557"/>
    <mergeCell ref="P557:Q557"/>
    <mergeCell ref="R557:S557"/>
    <mergeCell ref="T557:U557"/>
    <mergeCell ref="V557:W557"/>
    <mergeCell ref="X557:AD557"/>
    <mergeCell ref="H558:I558"/>
    <mergeCell ref="J558:K558"/>
    <mergeCell ref="L558:M558"/>
    <mergeCell ref="N558:O558"/>
    <mergeCell ref="P558:Q558"/>
    <mergeCell ref="R558:S558"/>
    <mergeCell ref="T558:U558"/>
    <mergeCell ref="V558:W558"/>
    <mergeCell ref="X558:AD558"/>
    <mergeCell ref="H555:I555"/>
    <mergeCell ref="J555:K555"/>
    <mergeCell ref="L555:M555"/>
    <mergeCell ref="N555:O555"/>
    <mergeCell ref="P555:Q555"/>
    <mergeCell ref="R555:S555"/>
    <mergeCell ref="T555:U555"/>
    <mergeCell ref="V555:W555"/>
    <mergeCell ref="X555:AD555"/>
    <mergeCell ref="H556:I556"/>
    <mergeCell ref="J556:K556"/>
    <mergeCell ref="L556:M556"/>
    <mergeCell ref="N556:O556"/>
    <mergeCell ref="P556:Q556"/>
    <mergeCell ref="R556:S556"/>
    <mergeCell ref="T556:U556"/>
    <mergeCell ref="V556:W556"/>
    <mergeCell ref="X556:AD556"/>
    <mergeCell ref="H553:I553"/>
    <mergeCell ref="J553:K553"/>
    <mergeCell ref="L553:M553"/>
    <mergeCell ref="N553:O553"/>
    <mergeCell ref="P553:Q553"/>
    <mergeCell ref="R553:S553"/>
    <mergeCell ref="T553:U553"/>
    <mergeCell ref="V553:W553"/>
    <mergeCell ref="X553:AD553"/>
    <mergeCell ref="H554:I554"/>
    <mergeCell ref="J554:K554"/>
    <mergeCell ref="L554:M554"/>
    <mergeCell ref="N554:O554"/>
    <mergeCell ref="P554:Q554"/>
    <mergeCell ref="R554:S554"/>
    <mergeCell ref="T554:U554"/>
    <mergeCell ref="V554:W554"/>
    <mergeCell ref="X554:AD554"/>
    <mergeCell ref="U549:Z549"/>
    <mergeCell ref="AA549:AF549"/>
    <mergeCell ref="H550:W550"/>
    <mergeCell ref="X550:AD550"/>
    <mergeCell ref="H551:I551"/>
    <mergeCell ref="J551:K551"/>
    <mergeCell ref="L551:M551"/>
    <mergeCell ref="N551:O551"/>
    <mergeCell ref="P551:Q551"/>
    <mergeCell ref="R551:S551"/>
    <mergeCell ref="T551:U551"/>
    <mergeCell ref="V551:W551"/>
    <mergeCell ref="X551:AD551"/>
    <mergeCell ref="H552:I552"/>
    <mergeCell ref="J552:K552"/>
    <mergeCell ref="L552:M552"/>
    <mergeCell ref="N552:O552"/>
    <mergeCell ref="P552:Q552"/>
    <mergeCell ref="R552:S552"/>
    <mergeCell ref="T552:U552"/>
    <mergeCell ref="V552:W552"/>
    <mergeCell ref="X552:AD552"/>
    <mergeCell ref="D542:H542"/>
    <mergeCell ref="I542:AF542"/>
    <mergeCell ref="D543:H543"/>
    <mergeCell ref="I543:AF544"/>
    <mergeCell ref="L545:Y545"/>
    <mergeCell ref="AA545:AF545"/>
    <mergeCell ref="D546:AF546"/>
    <mergeCell ref="E547:G547"/>
    <mergeCell ref="H547:J547"/>
    <mergeCell ref="K547:M547"/>
    <mergeCell ref="N547:P547"/>
    <mergeCell ref="Q547:T547"/>
    <mergeCell ref="V547:X547"/>
    <mergeCell ref="AA547:AF547"/>
    <mergeCell ref="E548:G548"/>
    <mergeCell ref="H548:J548"/>
    <mergeCell ref="K548:M548"/>
    <mergeCell ref="N548:P548"/>
    <mergeCell ref="Q548:T548"/>
    <mergeCell ref="V548:X548"/>
    <mergeCell ref="AA548:AF548"/>
    <mergeCell ref="D534:N534"/>
    <mergeCell ref="D535:N535"/>
    <mergeCell ref="D536:N536"/>
    <mergeCell ref="O536:X536"/>
    <mergeCell ref="Y536:AA536"/>
    <mergeCell ref="D537:N537"/>
    <mergeCell ref="V538:Z538"/>
    <mergeCell ref="AA538:AF538"/>
    <mergeCell ref="D539:H539"/>
    <mergeCell ref="I539:Q539"/>
    <mergeCell ref="D540:J540"/>
    <mergeCell ref="K540:X540"/>
    <mergeCell ref="Y540:AB540"/>
    <mergeCell ref="AC540:AF540"/>
    <mergeCell ref="D541:H541"/>
    <mergeCell ref="I541:W541"/>
    <mergeCell ref="Y541:AB541"/>
    <mergeCell ref="AC541:AF541"/>
    <mergeCell ref="G525:R525"/>
    <mergeCell ref="T525:AE525"/>
    <mergeCell ref="G526:R526"/>
    <mergeCell ref="T526:AE526"/>
    <mergeCell ref="G527:R527"/>
    <mergeCell ref="T527:AE527"/>
    <mergeCell ref="G528:R528"/>
    <mergeCell ref="T528:AE528"/>
    <mergeCell ref="G529:I529"/>
    <mergeCell ref="J529:R529"/>
    <mergeCell ref="T529:V529"/>
    <mergeCell ref="W529:AE529"/>
    <mergeCell ref="E531:N531"/>
    <mergeCell ref="E532:N532"/>
    <mergeCell ref="D533:N533"/>
    <mergeCell ref="V533:X533"/>
    <mergeCell ref="AA533:AC533"/>
    <mergeCell ref="AE533:AF533"/>
    <mergeCell ref="H515:I515"/>
    <mergeCell ref="J515:K515"/>
    <mergeCell ref="L515:M515"/>
    <mergeCell ref="N515:O515"/>
    <mergeCell ref="P515:Q515"/>
    <mergeCell ref="R515:S515"/>
    <mergeCell ref="T515:W515"/>
    <mergeCell ref="X515:AD515"/>
    <mergeCell ref="G518:R518"/>
    <mergeCell ref="T518:AE518"/>
    <mergeCell ref="G519:R522"/>
    <mergeCell ref="T519:AE522"/>
    <mergeCell ref="G523:I523"/>
    <mergeCell ref="J523:R523"/>
    <mergeCell ref="T523:V523"/>
    <mergeCell ref="W523:AE523"/>
    <mergeCell ref="G524:R524"/>
    <mergeCell ref="T524:AE524"/>
    <mergeCell ref="H513:I513"/>
    <mergeCell ref="J513:K513"/>
    <mergeCell ref="L513:M513"/>
    <mergeCell ref="N513:O513"/>
    <mergeCell ref="P513:Q513"/>
    <mergeCell ref="R513:S513"/>
    <mergeCell ref="T513:U513"/>
    <mergeCell ref="V513:W513"/>
    <mergeCell ref="X513:AD513"/>
    <mergeCell ref="H514:I514"/>
    <mergeCell ref="J514:K514"/>
    <mergeCell ref="L514:M514"/>
    <mergeCell ref="N514:O514"/>
    <mergeCell ref="P514:Q514"/>
    <mergeCell ref="R514:S514"/>
    <mergeCell ref="T514:U514"/>
    <mergeCell ref="V514:W514"/>
    <mergeCell ref="X514:AD514"/>
    <mergeCell ref="H511:I511"/>
    <mergeCell ref="J511:K511"/>
    <mergeCell ref="L511:M511"/>
    <mergeCell ref="N511:O511"/>
    <mergeCell ref="P511:Q511"/>
    <mergeCell ref="R511:S511"/>
    <mergeCell ref="T511:U511"/>
    <mergeCell ref="V511:W511"/>
    <mergeCell ref="X511:AD511"/>
    <mergeCell ref="H512:I512"/>
    <mergeCell ref="J512:K512"/>
    <mergeCell ref="L512:M512"/>
    <mergeCell ref="N512:O512"/>
    <mergeCell ref="P512:Q512"/>
    <mergeCell ref="R512:S512"/>
    <mergeCell ref="T512:U512"/>
    <mergeCell ref="V512:W512"/>
    <mergeCell ref="X512:AD512"/>
    <mergeCell ref="H509:I509"/>
    <mergeCell ref="J509:K509"/>
    <mergeCell ref="L509:M509"/>
    <mergeCell ref="N509:O509"/>
    <mergeCell ref="P509:Q509"/>
    <mergeCell ref="R509:S509"/>
    <mergeCell ref="T509:U509"/>
    <mergeCell ref="V509:W509"/>
    <mergeCell ref="X509:AD509"/>
    <mergeCell ref="H510:I510"/>
    <mergeCell ref="J510:K510"/>
    <mergeCell ref="L510:M510"/>
    <mergeCell ref="N510:O510"/>
    <mergeCell ref="P510:Q510"/>
    <mergeCell ref="R510:S510"/>
    <mergeCell ref="T510:U510"/>
    <mergeCell ref="V510:W510"/>
    <mergeCell ref="X510:AD510"/>
    <mergeCell ref="H507:I507"/>
    <mergeCell ref="J507:K507"/>
    <mergeCell ref="L507:M507"/>
    <mergeCell ref="N507:O507"/>
    <mergeCell ref="P507:Q507"/>
    <mergeCell ref="R507:S507"/>
    <mergeCell ref="T507:U507"/>
    <mergeCell ref="V507:W507"/>
    <mergeCell ref="X507:AD507"/>
    <mergeCell ref="H508:I508"/>
    <mergeCell ref="J508:K508"/>
    <mergeCell ref="L508:M508"/>
    <mergeCell ref="N508:O508"/>
    <mergeCell ref="P508:Q508"/>
    <mergeCell ref="R508:S508"/>
    <mergeCell ref="T508:U508"/>
    <mergeCell ref="V508:W508"/>
    <mergeCell ref="X508:AD508"/>
    <mergeCell ref="H505:I505"/>
    <mergeCell ref="J505:K505"/>
    <mergeCell ref="L505:M505"/>
    <mergeCell ref="N505:O505"/>
    <mergeCell ref="P505:Q505"/>
    <mergeCell ref="R505:S505"/>
    <mergeCell ref="T505:U505"/>
    <mergeCell ref="V505:W505"/>
    <mergeCell ref="X505:AD505"/>
    <mergeCell ref="H506:I506"/>
    <mergeCell ref="J506:K506"/>
    <mergeCell ref="L506:M506"/>
    <mergeCell ref="N506:O506"/>
    <mergeCell ref="P506:Q506"/>
    <mergeCell ref="R506:S506"/>
    <mergeCell ref="T506:U506"/>
    <mergeCell ref="V506:W506"/>
    <mergeCell ref="X506:AD506"/>
    <mergeCell ref="H503:I503"/>
    <mergeCell ref="J503:K503"/>
    <mergeCell ref="L503:M503"/>
    <mergeCell ref="N503:O503"/>
    <mergeCell ref="P503:Q503"/>
    <mergeCell ref="R503:S503"/>
    <mergeCell ref="T503:U503"/>
    <mergeCell ref="V503:W503"/>
    <mergeCell ref="X503:AD503"/>
    <mergeCell ref="H504:I504"/>
    <mergeCell ref="J504:K504"/>
    <mergeCell ref="L504:M504"/>
    <mergeCell ref="N504:O504"/>
    <mergeCell ref="P504:Q504"/>
    <mergeCell ref="R504:S504"/>
    <mergeCell ref="T504:U504"/>
    <mergeCell ref="V504:W504"/>
    <mergeCell ref="X504:AD504"/>
    <mergeCell ref="H501:I501"/>
    <mergeCell ref="J501:K501"/>
    <mergeCell ref="L501:M501"/>
    <mergeCell ref="N501:O501"/>
    <mergeCell ref="P501:Q501"/>
    <mergeCell ref="R501:S501"/>
    <mergeCell ref="T501:U501"/>
    <mergeCell ref="V501:W501"/>
    <mergeCell ref="X501:AD501"/>
    <mergeCell ref="H502:I502"/>
    <mergeCell ref="J502:K502"/>
    <mergeCell ref="L502:M502"/>
    <mergeCell ref="N502:O502"/>
    <mergeCell ref="P502:Q502"/>
    <mergeCell ref="R502:S502"/>
    <mergeCell ref="T502:U502"/>
    <mergeCell ref="V502:W502"/>
    <mergeCell ref="X502:AD502"/>
    <mergeCell ref="U497:Z497"/>
    <mergeCell ref="AA497:AF497"/>
    <mergeCell ref="H498:W498"/>
    <mergeCell ref="X498:AD498"/>
    <mergeCell ref="H499:I499"/>
    <mergeCell ref="J499:K499"/>
    <mergeCell ref="L499:M499"/>
    <mergeCell ref="N499:O499"/>
    <mergeCell ref="P499:Q499"/>
    <mergeCell ref="R499:S499"/>
    <mergeCell ref="T499:U499"/>
    <mergeCell ref="V499:W499"/>
    <mergeCell ref="X499:AD499"/>
    <mergeCell ref="H500:I500"/>
    <mergeCell ref="J500:K500"/>
    <mergeCell ref="L500:M500"/>
    <mergeCell ref="N500:O500"/>
    <mergeCell ref="P500:Q500"/>
    <mergeCell ref="R500:S500"/>
    <mergeCell ref="T500:U500"/>
    <mergeCell ref="V500:W500"/>
    <mergeCell ref="X500:AD500"/>
    <mergeCell ref="D490:H490"/>
    <mergeCell ref="I490:AF490"/>
    <mergeCell ref="D491:H491"/>
    <mergeCell ref="I491:AF492"/>
    <mergeCell ref="L493:Y493"/>
    <mergeCell ref="AA493:AF493"/>
    <mergeCell ref="D494:AF494"/>
    <mergeCell ref="E495:G495"/>
    <mergeCell ref="H495:J495"/>
    <mergeCell ref="K495:M495"/>
    <mergeCell ref="N495:P495"/>
    <mergeCell ref="Q495:T495"/>
    <mergeCell ref="V495:X495"/>
    <mergeCell ref="AA495:AF495"/>
    <mergeCell ref="E496:G496"/>
    <mergeCell ref="H496:J496"/>
    <mergeCell ref="K496:M496"/>
    <mergeCell ref="N496:P496"/>
    <mergeCell ref="Q496:T496"/>
    <mergeCell ref="V496:X496"/>
    <mergeCell ref="AA496:AF496"/>
    <mergeCell ref="D483:N483"/>
    <mergeCell ref="D484:N484"/>
    <mergeCell ref="O484:X484"/>
    <mergeCell ref="Y484:AA484"/>
    <mergeCell ref="D485:N485"/>
    <mergeCell ref="V486:Z486"/>
    <mergeCell ref="AA486:AF486"/>
    <mergeCell ref="D487:H487"/>
    <mergeCell ref="I487:Q487"/>
    <mergeCell ref="D488:J488"/>
    <mergeCell ref="K488:X488"/>
    <mergeCell ref="Y488:AB488"/>
    <mergeCell ref="AC488:AF488"/>
    <mergeCell ref="D489:H489"/>
    <mergeCell ref="I489:W489"/>
    <mergeCell ref="Y489:AB489"/>
    <mergeCell ref="AC489:AF489"/>
    <mergeCell ref="G475:I475"/>
    <mergeCell ref="J475:R475"/>
    <mergeCell ref="T475:V475"/>
    <mergeCell ref="W475:AE475"/>
    <mergeCell ref="G477:R477"/>
    <mergeCell ref="T477:AE477"/>
    <mergeCell ref="G478:I478"/>
    <mergeCell ref="J478:R478"/>
    <mergeCell ref="T478:V478"/>
    <mergeCell ref="W478:AE478"/>
    <mergeCell ref="E479:N479"/>
    <mergeCell ref="E480:N480"/>
    <mergeCell ref="D481:N481"/>
    <mergeCell ref="V481:X481"/>
    <mergeCell ref="AA481:AC481"/>
    <mergeCell ref="AE481:AF481"/>
    <mergeCell ref="D482:N482"/>
    <mergeCell ref="G464:R464"/>
    <mergeCell ref="T464:AE464"/>
    <mergeCell ref="G465:R468"/>
    <mergeCell ref="T465:AE468"/>
    <mergeCell ref="G469:I469"/>
    <mergeCell ref="J469:R469"/>
    <mergeCell ref="T469:V469"/>
    <mergeCell ref="W469:AE469"/>
    <mergeCell ref="G470:R470"/>
    <mergeCell ref="T470:AE470"/>
    <mergeCell ref="G471:R471"/>
    <mergeCell ref="T471:AE471"/>
    <mergeCell ref="G472:R472"/>
    <mergeCell ref="T472:AE472"/>
    <mergeCell ref="G473:R473"/>
    <mergeCell ref="T473:AE473"/>
    <mergeCell ref="G474:R474"/>
    <mergeCell ref="T474:AE474"/>
    <mergeCell ref="H462:I462"/>
    <mergeCell ref="J462:K462"/>
    <mergeCell ref="L462:M462"/>
    <mergeCell ref="N462:O462"/>
    <mergeCell ref="P462:Q462"/>
    <mergeCell ref="R462:S462"/>
    <mergeCell ref="T462:U462"/>
    <mergeCell ref="V462:W462"/>
    <mergeCell ref="X462:AD462"/>
    <mergeCell ref="H463:I463"/>
    <mergeCell ref="J463:K463"/>
    <mergeCell ref="L463:M463"/>
    <mergeCell ref="N463:O463"/>
    <mergeCell ref="P463:Q463"/>
    <mergeCell ref="R463:S463"/>
    <mergeCell ref="T463:W463"/>
    <mergeCell ref="X463:AD463"/>
    <mergeCell ref="H460:I460"/>
    <mergeCell ref="J460:K460"/>
    <mergeCell ref="L460:M460"/>
    <mergeCell ref="N460:O460"/>
    <mergeCell ref="P460:Q460"/>
    <mergeCell ref="R460:S460"/>
    <mergeCell ref="T460:U460"/>
    <mergeCell ref="V460:W460"/>
    <mergeCell ref="X460:AD460"/>
    <mergeCell ref="H461:I461"/>
    <mergeCell ref="J461:K461"/>
    <mergeCell ref="L461:M461"/>
    <mergeCell ref="N461:O461"/>
    <mergeCell ref="P461:Q461"/>
    <mergeCell ref="R461:S461"/>
    <mergeCell ref="T461:U461"/>
    <mergeCell ref="V461:W461"/>
    <mergeCell ref="X461:AD461"/>
    <mergeCell ref="H458:I458"/>
    <mergeCell ref="J458:K458"/>
    <mergeCell ref="L458:M458"/>
    <mergeCell ref="N458:O458"/>
    <mergeCell ref="P458:Q458"/>
    <mergeCell ref="R458:S458"/>
    <mergeCell ref="T458:U458"/>
    <mergeCell ref="V458:W458"/>
    <mergeCell ref="X458:AD458"/>
    <mergeCell ref="H459:I459"/>
    <mergeCell ref="J459:K459"/>
    <mergeCell ref="L459:M459"/>
    <mergeCell ref="N459:O459"/>
    <mergeCell ref="P459:Q459"/>
    <mergeCell ref="R459:S459"/>
    <mergeCell ref="T459:U459"/>
    <mergeCell ref="V459:W459"/>
    <mergeCell ref="X459:AD459"/>
    <mergeCell ref="H456:I456"/>
    <mergeCell ref="J456:K456"/>
    <mergeCell ref="L456:M456"/>
    <mergeCell ref="N456:O456"/>
    <mergeCell ref="P456:Q456"/>
    <mergeCell ref="R456:S456"/>
    <mergeCell ref="T456:U456"/>
    <mergeCell ref="V456:W456"/>
    <mergeCell ref="X456:AD456"/>
    <mergeCell ref="H457:I457"/>
    <mergeCell ref="J457:K457"/>
    <mergeCell ref="L457:M457"/>
    <mergeCell ref="N457:O457"/>
    <mergeCell ref="P457:Q457"/>
    <mergeCell ref="R457:S457"/>
    <mergeCell ref="T457:U457"/>
    <mergeCell ref="V457:W457"/>
    <mergeCell ref="X457:AD457"/>
    <mergeCell ref="H454:I454"/>
    <mergeCell ref="J454:K454"/>
    <mergeCell ref="L454:M454"/>
    <mergeCell ref="N454:O454"/>
    <mergeCell ref="P454:Q454"/>
    <mergeCell ref="R454:S454"/>
    <mergeCell ref="T454:U454"/>
    <mergeCell ref="V454:W454"/>
    <mergeCell ref="X454:AD454"/>
    <mergeCell ref="H455:I455"/>
    <mergeCell ref="J455:K455"/>
    <mergeCell ref="L455:M455"/>
    <mergeCell ref="N455:O455"/>
    <mergeCell ref="P455:Q455"/>
    <mergeCell ref="R455:S455"/>
    <mergeCell ref="T455:U455"/>
    <mergeCell ref="V455:W455"/>
    <mergeCell ref="X455:AD455"/>
    <mergeCell ref="U450:Z450"/>
    <mergeCell ref="AA450:AF450"/>
    <mergeCell ref="H451:W451"/>
    <mergeCell ref="X451:AD451"/>
    <mergeCell ref="H452:I452"/>
    <mergeCell ref="J452:K452"/>
    <mergeCell ref="L452:M452"/>
    <mergeCell ref="N452:O452"/>
    <mergeCell ref="P452:Q452"/>
    <mergeCell ref="R452:S452"/>
    <mergeCell ref="T452:U452"/>
    <mergeCell ref="V452:W452"/>
    <mergeCell ref="X452:AD452"/>
    <mergeCell ref="H453:I453"/>
    <mergeCell ref="J453:K453"/>
    <mergeCell ref="L453:M453"/>
    <mergeCell ref="N453:O453"/>
    <mergeCell ref="P453:Q453"/>
    <mergeCell ref="R453:S453"/>
    <mergeCell ref="T453:U453"/>
    <mergeCell ref="V453:W453"/>
    <mergeCell ref="X453:AD453"/>
    <mergeCell ref="D443:H443"/>
    <mergeCell ref="I443:AF443"/>
    <mergeCell ref="D444:H444"/>
    <mergeCell ref="I444:AF445"/>
    <mergeCell ref="L446:Y446"/>
    <mergeCell ref="AA446:AF446"/>
    <mergeCell ref="D447:AF447"/>
    <mergeCell ref="E448:G448"/>
    <mergeCell ref="H448:J448"/>
    <mergeCell ref="K448:M448"/>
    <mergeCell ref="N448:P448"/>
    <mergeCell ref="Q448:T448"/>
    <mergeCell ref="V448:X448"/>
    <mergeCell ref="AA448:AF448"/>
    <mergeCell ref="E449:G449"/>
    <mergeCell ref="H449:J449"/>
    <mergeCell ref="K449:M449"/>
    <mergeCell ref="N449:P449"/>
    <mergeCell ref="Q449:T449"/>
    <mergeCell ref="V449:X449"/>
    <mergeCell ref="AA449:AF449"/>
    <mergeCell ref="D435:N435"/>
    <mergeCell ref="D436:N436"/>
    <mergeCell ref="D437:N437"/>
    <mergeCell ref="O437:X437"/>
    <mergeCell ref="Y437:AA437"/>
    <mergeCell ref="D438:N438"/>
    <mergeCell ref="V439:Z439"/>
    <mergeCell ref="AA439:AF439"/>
    <mergeCell ref="D440:H440"/>
    <mergeCell ref="I440:Q440"/>
    <mergeCell ref="D441:J441"/>
    <mergeCell ref="K441:X441"/>
    <mergeCell ref="Y441:AB441"/>
    <mergeCell ref="AC441:AF441"/>
    <mergeCell ref="D442:H442"/>
    <mergeCell ref="I442:W442"/>
    <mergeCell ref="Y442:AB442"/>
    <mergeCell ref="AC442:AF442"/>
    <mergeCell ref="G426:R426"/>
    <mergeCell ref="T426:AE426"/>
    <mergeCell ref="G427:R427"/>
    <mergeCell ref="T427:AE427"/>
    <mergeCell ref="G428:R428"/>
    <mergeCell ref="T428:AE428"/>
    <mergeCell ref="G429:R429"/>
    <mergeCell ref="T429:AE429"/>
    <mergeCell ref="G430:I430"/>
    <mergeCell ref="J430:R430"/>
    <mergeCell ref="T430:V430"/>
    <mergeCell ref="W430:AE430"/>
    <mergeCell ref="E432:N432"/>
    <mergeCell ref="E433:N433"/>
    <mergeCell ref="D434:N434"/>
    <mergeCell ref="V434:X434"/>
    <mergeCell ref="AA434:AC434"/>
    <mergeCell ref="AE434:AF434"/>
    <mergeCell ref="H418:I418"/>
    <mergeCell ref="J418:K418"/>
    <mergeCell ref="L418:M418"/>
    <mergeCell ref="N418:O418"/>
    <mergeCell ref="P418:Q418"/>
    <mergeCell ref="R418:S418"/>
    <mergeCell ref="T418:W418"/>
    <mergeCell ref="X418:AD418"/>
    <mergeCell ref="G419:R419"/>
    <mergeCell ref="T419:AE419"/>
    <mergeCell ref="G420:R423"/>
    <mergeCell ref="T420:AE423"/>
    <mergeCell ref="G424:I424"/>
    <mergeCell ref="J424:R424"/>
    <mergeCell ref="T424:V424"/>
    <mergeCell ref="W424:AE424"/>
    <mergeCell ref="G425:R425"/>
    <mergeCell ref="T425:AE425"/>
    <mergeCell ref="H415:I415"/>
    <mergeCell ref="J415:K415"/>
    <mergeCell ref="L415:M415"/>
    <mergeCell ref="N415:O415"/>
    <mergeCell ref="P415:Q415"/>
    <mergeCell ref="R415:S415"/>
    <mergeCell ref="T415:U415"/>
    <mergeCell ref="V415:W415"/>
    <mergeCell ref="H416:I416"/>
    <mergeCell ref="J416:K416"/>
    <mergeCell ref="L416:M416"/>
    <mergeCell ref="N416:O416"/>
    <mergeCell ref="P416:Q416"/>
    <mergeCell ref="R416:S416"/>
    <mergeCell ref="T416:U416"/>
    <mergeCell ref="V416:W416"/>
    <mergeCell ref="H417:I417"/>
    <mergeCell ref="J417:K417"/>
    <mergeCell ref="L417:M417"/>
    <mergeCell ref="N417:O417"/>
    <mergeCell ref="P417:Q417"/>
    <mergeCell ref="R417:S417"/>
    <mergeCell ref="T417:U417"/>
    <mergeCell ref="V417:W417"/>
    <mergeCell ref="H413:I413"/>
    <mergeCell ref="J413:K413"/>
    <mergeCell ref="L413:M413"/>
    <mergeCell ref="N413:O413"/>
    <mergeCell ref="P413:Q413"/>
    <mergeCell ref="R413:S413"/>
    <mergeCell ref="T413:U413"/>
    <mergeCell ref="V413:W413"/>
    <mergeCell ref="Y413:AD413"/>
    <mergeCell ref="H414:I414"/>
    <mergeCell ref="J414:K414"/>
    <mergeCell ref="L414:M414"/>
    <mergeCell ref="N414:O414"/>
    <mergeCell ref="P414:Q414"/>
    <mergeCell ref="R414:S414"/>
    <mergeCell ref="T414:U414"/>
    <mergeCell ref="V414:W414"/>
    <mergeCell ref="Y414:AD414"/>
    <mergeCell ref="H411:I411"/>
    <mergeCell ref="J411:K411"/>
    <mergeCell ref="L411:M411"/>
    <mergeCell ref="N411:O411"/>
    <mergeCell ref="P411:Q411"/>
    <mergeCell ref="R411:S411"/>
    <mergeCell ref="T411:U411"/>
    <mergeCell ref="V411:W411"/>
    <mergeCell ref="Y411:AD411"/>
    <mergeCell ref="H412:I412"/>
    <mergeCell ref="J412:K412"/>
    <mergeCell ref="L412:M412"/>
    <mergeCell ref="N412:O412"/>
    <mergeCell ref="P412:Q412"/>
    <mergeCell ref="R412:S412"/>
    <mergeCell ref="T412:U412"/>
    <mergeCell ref="V412:W412"/>
    <mergeCell ref="Y412:AD412"/>
    <mergeCell ref="H409:I409"/>
    <mergeCell ref="J409:K409"/>
    <mergeCell ref="L409:M409"/>
    <mergeCell ref="N409:O409"/>
    <mergeCell ref="P409:Q409"/>
    <mergeCell ref="R409:S409"/>
    <mergeCell ref="T409:U409"/>
    <mergeCell ref="V409:W409"/>
    <mergeCell ref="Y409:AD409"/>
    <mergeCell ref="H410:I410"/>
    <mergeCell ref="J410:K410"/>
    <mergeCell ref="L410:M410"/>
    <mergeCell ref="N410:O410"/>
    <mergeCell ref="P410:Q410"/>
    <mergeCell ref="R410:S410"/>
    <mergeCell ref="T410:U410"/>
    <mergeCell ref="V410:W410"/>
    <mergeCell ref="Y410:AD410"/>
    <mergeCell ref="E387:N387"/>
    <mergeCell ref="E388:N388"/>
    <mergeCell ref="D389:N389"/>
    <mergeCell ref="V389:X389"/>
    <mergeCell ref="AA389:AC389"/>
    <mergeCell ref="AE389:AF389"/>
    <mergeCell ref="D390:N390"/>
    <mergeCell ref="D391:N391"/>
    <mergeCell ref="D392:N392"/>
    <mergeCell ref="O392:X392"/>
    <mergeCell ref="Y392:AA392"/>
    <mergeCell ref="D393:N393"/>
    <mergeCell ref="V394:Z394"/>
    <mergeCell ref="AA394:AF394"/>
    <mergeCell ref="D395:H395"/>
    <mergeCell ref="I395:Q395"/>
    <mergeCell ref="D396:J396"/>
    <mergeCell ref="K396:X396"/>
    <mergeCell ref="Y396:AB396"/>
    <mergeCell ref="AC396:AF396"/>
    <mergeCell ref="E405:G405"/>
    <mergeCell ref="H405:J405"/>
    <mergeCell ref="K405:M405"/>
    <mergeCell ref="N405:P405"/>
    <mergeCell ref="Q405:T405"/>
    <mergeCell ref="V405:X405"/>
    <mergeCell ref="AA405:AF405"/>
    <mergeCell ref="U406:Z406"/>
    <mergeCell ref="AA406:AF406"/>
    <mergeCell ref="H407:W407"/>
    <mergeCell ref="X407:AD407"/>
    <mergeCell ref="H408:I408"/>
    <mergeCell ref="J408:K408"/>
    <mergeCell ref="L408:M408"/>
    <mergeCell ref="N408:O408"/>
    <mergeCell ref="P408:Q408"/>
    <mergeCell ref="R408:S408"/>
    <mergeCell ref="T408:U408"/>
    <mergeCell ref="V408:W408"/>
    <mergeCell ref="Y408:AD408"/>
    <mergeCell ref="D397:H397"/>
    <mergeCell ref="I397:W397"/>
    <mergeCell ref="Y397:AB397"/>
    <mergeCell ref="AC397:AF397"/>
    <mergeCell ref="D398:H398"/>
    <mergeCell ref="I398:AF398"/>
    <mergeCell ref="I399:AC399"/>
    <mergeCell ref="AD399:AF399"/>
    <mergeCell ref="D400:H400"/>
    <mergeCell ref="I400:AG401"/>
    <mergeCell ref="L402:Y402"/>
    <mergeCell ref="AA402:AF402"/>
    <mergeCell ref="D403:AF403"/>
    <mergeCell ref="E404:G404"/>
    <mergeCell ref="H404:J404"/>
    <mergeCell ref="K404:M404"/>
    <mergeCell ref="N404:P404"/>
    <mergeCell ref="Q404:T404"/>
    <mergeCell ref="V404:X404"/>
    <mergeCell ref="AA404:AF404"/>
    <mergeCell ref="P2024:Q2024"/>
    <mergeCell ref="R2024:S2024"/>
    <mergeCell ref="T2024:U2024"/>
    <mergeCell ref="V2024:W2024"/>
    <mergeCell ref="Y2024:AD2024"/>
    <mergeCell ref="H2027:I2027"/>
    <mergeCell ref="J2027:K2027"/>
    <mergeCell ref="H2023:I2023"/>
    <mergeCell ref="J2023:K2023"/>
    <mergeCell ref="L2023:M2023"/>
    <mergeCell ref="N2023:O2023"/>
    <mergeCell ref="P2023:Q2023"/>
    <mergeCell ref="R2023:S2023"/>
    <mergeCell ref="AA2017:AF2017"/>
    <mergeCell ref="D2018:AF2018"/>
    <mergeCell ref="T2023:U2023"/>
    <mergeCell ref="V2023:W2023"/>
    <mergeCell ref="Y2023:AD2023"/>
    <mergeCell ref="E2019:G2019"/>
    <mergeCell ref="H2019:J2019"/>
    <mergeCell ref="K2019:M2019"/>
    <mergeCell ref="N2019:P2019"/>
    <mergeCell ref="Q2019:T2019"/>
    <mergeCell ref="V2019:X2019"/>
    <mergeCell ref="AA2019:AF2019"/>
    <mergeCell ref="E2020:G2020"/>
    <mergeCell ref="H2020:J2020"/>
    <mergeCell ref="K2020:M2020"/>
    <mergeCell ref="N2020:P2020"/>
    <mergeCell ref="Q2020:T2020"/>
    <mergeCell ref="V2020:X2020"/>
    <mergeCell ref="AA2020:AF2020"/>
    <mergeCell ref="U2021:Z2021"/>
    <mergeCell ref="AA2021:AF2021"/>
    <mergeCell ref="H2022:W2022"/>
    <mergeCell ref="X2022:AD2022"/>
    <mergeCell ref="L2027:M2027"/>
    <mergeCell ref="N2027:O2027"/>
    <mergeCell ref="P2027:Q2027"/>
    <mergeCell ref="R2027:S2027"/>
    <mergeCell ref="T2027:U2027"/>
    <mergeCell ref="V2027:W2027"/>
    <mergeCell ref="Y2027:AD2027"/>
    <mergeCell ref="AA1182:AF1182"/>
    <mergeCell ref="H1138:I1138"/>
    <mergeCell ref="J1138:K1138"/>
    <mergeCell ref="L1138:M1138"/>
    <mergeCell ref="N1138:O1138"/>
    <mergeCell ref="P1138:Q1138"/>
    <mergeCell ref="R1138:S1138"/>
    <mergeCell ref="T1138:U1138"/>
    <mergeCell ref="V1138:W1138"/>
    <mergeCell ref="X1138:AD1138"/>
    <mergeCell ref="H1139:I1139"/>
    <mergeCell ref="J1139:K1139"/>
    <mergeCell ref="L1139:M1139"/>
    <mergeCell ref="N1139:O1139"/>
    <mergeCell ref="P1139:Q1139"/>
    <mergeCell ref="R1139:S1139"/>
    <mergeCell ref="V1167:X1167"/>
    <mergeCell ref="H1154:S1154"/>
    <mergeCell ref="U1154:AF1154"/>
    <mergeCell ref="H1155:S1157"/>
    <mergeCell ref="U1155:AF1157"/>
    <mergeCell ref="H1158:J1158"/>
    <mergeCell ref="K1158:S1158"/>
    <mergeCell ref="U1158:W1158"/>
    <mergeCell ref="X1158:AF1158"/>
    <mergeCell ref="H1159:S1159"/>
    <mergeCell ref="U1159:AF1159"/>
    <mergeCell ref="H1160:S1162"/>
    <mergeCell ref="U1160:AF1162"/>
    <mergeCell ref="H1163:J1163"/>
    <mergeCell ref="U1163:W1163"/>
    <mergeCell ref="D1165:M1165"/>
    <mergeCell ref="D1166:M1166"/>
    <mergeCell ref="D1167:M1167"/>
    <mergeCell ref="AA1167:AC1167"/>
    <mergeCell ref="AE1167:AF1167"/>
    <mergeCell ref="H1145:I1145"/>
    <mergeCell ref="J1145:K1145"/>
    <mergeCell ref="L1145:M1145"/>
    <mergeCell ref="N1145:O1145"/>
    <mergeCell ref="P1145:Q1145"/>
    <mergeCell ref="R1145:S1145"/>
    <mergeCell ref="T1145:U1145"/>
    <mergeCell ref="V1145:W1145"/>
    <mergeCell ref="X1145:AD1145"/>
    <mergeCell ref="H1146:I1146"/>
    <mergeCell ref="J1146:K1146"/>
    <mergeCell ref="L1146:M1146"/>
    <mergeCell ref="N1146:O1146"/>
    <mergeCell ref="P1146:Q1146"/>
    <mergeCell ref="R1146:S1146"/>
    <mergeCell ref="T1146:U1146"/>
    <mergeCell ref="V1146:W1146"/>
    <mergeCell ref="D1168:M1168"/>
    <mergeCell ref="D1169:N1169"/>
    <mergeCell ref="D1170:N1170"/>
    <mergeCell ref="O1170:X1170"/>
    <mergeCell ref="Y1170:AA1170"/>
    <mergeCell ref="H1143:I1143"/>
    <mergeCell ref="J1143:K1143"/>
    <mergeCell ref="L1143:M1143"/>
    <mergeCell ref="N1143:O1143"/>
    <mergeCell ref="P1143:Q1143"/>
    <mergeCell ref="R1143:S1143"/>
    <mergeCell ref="U1037:Z1037"/>
    <mergeCell ref="AA1037:AF1037"/>
    <mergeCell ref="H1038:W1038"/>
    <mergeCell ref="X1038:AD1038"/>
    <mergeCell ref="H1039:I1039"/>
    <mergeCell ref="J1039:K1039"/>
    <mergeCell ref="L1039:M1039"/>
    <mergeCell ref="N1039:O1039"/>
    <mergeCell ref="P1039:Q1039"/>
    <mergeCell ref="R1039:S1039"/>
    <mergeCell ref="T1039:U1039"/>
    <mergeCell ref="V1039:W1039"/>
    <mergeCell ref="X1039:AD1039"/>
    <mergeCell ref="H1040:I1040"/>
    <mergeCell ref="J1040:K1040"/>
    <mergeCell ref="L1040:M1040"/>
    <mergeCell ref="N1040:O1040"/>
    <mergeCell ref="P1040:Q1040"/>
    <mergeCell ref="R1040:S1040"/>
    <mergeCell ref="T1040:U1040"/>
    <mergeCell ref="V1040:W1040"/>
    <mergeCell ref="X1040:AD1040"/>
    <mergeCell ref="L1088:M1088"/>
    <mergeCell ref="N1088:O1088"/>
    <mergeCell ref="P1088:Q1088"/>
    <mergeCell ref="R1088:S1088"/>
    <mergeCell ref="T1088:U1088"/>
    <mergeCell ref="V1088:W1088"/>
    <mergeCell ref="X1088:AD1088"/>
    <mergeCell ref="H1114:J1114"/>
    <mergeCell ref="H1102:I1102"/>
    <mergeCell ref="J1102:K1102"/>
    <mergeCell ref="L1102:M1102"/>
    <mergeCell ref="N1102:O1102"/>
    <mergeCell ref="P1102:Q1102"/>
    <mergeCell ref="R1102:S1102"/>
    <mergeCell ref="T1102:U1102"/>
    <mergeCell ref="X1102:AD1102"/>
    <mergeCell ref="H1103:I1103"/>
    <mergeCell ref="J1103:K1103"/>
    <mergeCell ref="L1103:M1103"/>
    <mergeCell ref="N1103:O1103"/>
    <mergeCell ref="P1103:Q1103"/>
    <mergeCell ref="R1103:S1103"/>
    <mergeCell ref="T1103:W1103"/>
    <mergeCell ref="X1103:AD1103"/>
    <mergeCell ref="AF1103:AH1103"/>
    <mergeCell ref="I1104:J1104"/>
    <mergeCell ref="K1104:L1104"/>
    <mergeCell ref="M1104:N1104"/>
    <mergeCell ref="O1104:P1104"/>
    <mergeCell ref="Q1104:R1104"/>
    <mergeCell ref="S1104:T1104"/>
    <mergeCell ref="U1104:V1104"/>
    <mergeCell ref="W1104:X1104"/>
    <mergeCell ref="Y1104:AE1104"/>
    <mergeCell ref="H1089:I1089"/>
    <mergeCell ref="J1089:K1089"/>
    <mergeCell ref="L1089:M1089"/>
    <mergeCell ref="N1089:O1089"/>
    <mergeCell ref="P1089:Q1089"/>
    <mergeCell ref="R1089:S1089"/>
    <mergeCell ref="H1097:I1097"/>
    <mergeCell ref="J1097:K1097"/>
    <mergeCell ref="P1837:Q1837"/>
    <mergeCell ref="R1837:S1837"/>
    <mergeCell ref="T1837:U1837"/>
    <mergeCell ref="V1837:W1837"/>
    <mergeCell ref="X1837:AD1837"/>
    <mergeCell ref="H1838:I1838"/>
    <mergeCell ref="J1838:K1838"/>
    <mergeCell ref="L1838:M1838"/>
    <mergeCell ref="N1838:O1838"/>
    <mergeCell ref="P1838:Q1838"/>
    <mergeCell ref="R1838:S1838"/>
    <mergeCell ref="T1838:U1838"/>
    <mergeCell ref="V1838:W1838"/>
    <mergeCell ref="X1838:AD1838"/>
    <mergeCell ref="N1839:O1839"/>
    <mergeCell ref="P1839:Q1839"/>
    <mergeCell ref="R1839:S1839"/>
    <mergeCell ref="T1839:U1839"/>
    <mergeCell ref="X1839:AD1839"/>
    <mergeCell ref="H1840:I1840"/>
    <mergeCell ref="J1840:K1840"/>
    <mergeCell ref="L1840:M1840"/>
    <mergeCell ref="N1840:O1840"/>
    <mergeCell ref="P1840:Q1840"/>
    <mergeCell ref="R1840:S1840"/>
    <mergeCell ref="T1840:U1840"/>
    <mergeCell ref="H1041:I1041"/>
    <mergeCell ref="J1041:K1041"/>
    <mergeCell ref="L1041:M1041"/>
    <mergeCell ref="N1041:O1041"/>
    <mergeCell ref="H1056:S1056"/>
    <mergeCell ref="U1056:AF1056"/>
    <mergeCell ref="H1057:S1059"/>
    <mergeCell ref="U1057:AF1059"/>
    <mergeCell ref="H1060:J1060"/>
    <mergeCell ref="K1060:S1060"/>
    <mergeCell ref="U1060:W1060"/>
    <mergeCell ref="X1060:AF1060"/>
    <mergeCell ref="H1061:S1061"/>
    <mergeCell ref="U1061:AF1061"/>
    <mergeCell ref="H1062:S1064"/>
    <mergeCell ref="U1062:AF1064"/>
    <mergeCell ref="H1065:J1065"/>
    <mergeCell ref="H1795:S1795"/>
    <mergeCell ref="U1795:AF1795"/>
    <mergeCell ref="H1796:S1798"/>
    <mergeCell ref="U1796:AF1798"/>
    <mergeCell ref="H1799:J1799"/>
    <mergeCell ref="K1799:S1799"/>
    <mergeCell ref="U1799:W1799"/>
    <mergeCell ref="X1799:AF1799"/>
    <mergeCell ref="H1800:S1800"/>
    <mergeCell ref="U1800:AF1800"/>
    <mergeCell ref="H1801:S1803"/>
    <mergeCell ref="U1801:AF1803"/>
    <mergeCell ref="H1804:J1804"/>
    <mergeCell ref="U1804:W1804"/>
    <mergeCell ref="I1806:J1806"/>
    <mergeCell ref="K1806:L1806"/>
    <mergeCell ref="M1806:N1806"/>
    <mergeCell ref="O1806:P1806"/>
    <mergeCell ref="Q1806:R1806"/>
    <mergeCell ref="S1806:T1806"/>
    <mergeCell ref="AA1814:AF1814"/>
    <mergeCell ref="X1788:AD1788"/>
    <mergeCell ref="N1789:O1789"/>
    <mergeCell ref="P1789:Q1789"/>
    <mergeCell ref="R1789:S1789"/>
    <mergeCell ref="U1806:V1806"/>
    <mergeCell ref="W1806:X1806"/>
    <mergeCell ref="Y1806:AE1806"/>
    <mergeCell ref="D1807:M1807"/>
    <mergeCell ref="D1808:M1808"/>
    <mergeCell ref="D1809:M1809"/>
    <mergeCell ref="V1809:X1809"/>
    <mergeCell ref="AA1809:AC1809"/>
    <mergeCell ref="AE1809:AF1809"/>
    <mergeCell ref="D1810:M1810"/>
    <mergeCell ref="D1811:N1811"/>
    <mergeCell ref="D1812:N1812"/>
    <mergeCell ref="O1812:X1812"/>
    <mergeCell ref="Y1812:AA1812"/>
    <mergeCell ref="D1813:N1813"/>
    <mergeCell ref="V1814:Z1814"/>
    <mergeCell ref="D1815:H1815"/>
    <mergeCell ref="I1815:Q1815"/>
    <mergeCell ref="D1816:J1816"/>
    <mergeCell ref="K1816:X1816"/>
    <mergeCell ref="Y1816:AB1816"/>
    <mergeCell ref="AC1816:AF1816"/>
    <mergeCell ref="U1904:W1904"/>
    <mergeCell ref="D1833:G1835"/>
    <mergeCell ref="H1833:I1833"/>
    <mergeCell ref="J1833:K1833"/>
    <mergeCell ref="L1833:M1833"/>
    <mergeCell ref="N1833:O1833"/>
    <mergeCell ref="P1833:Q1833"/>
    <mergeCell ref="R1833:S1833"/>
    <mergeCell ref="T1833:U1833"/>
    <mergeCell ref="V1833:W1833"/>
    <mergeCell ref="X1833:AD1833"/>
    <mergeCell ref="H1834:I1834"/>
    <mergeCell ref="J1834:K1834"/>
    <mergeCell ref="L1834:M1834"/>
    <mergeCell ref="N1834:O1834"/>
    <mergeCell ref="P1834:Q1834"/>
    <mergeCell ref="R1834:S1834"/>
    <mergeCell ref="T1834:U1834"/>
    <mergeCell ref="V1834:W1834"/>
    <mergeCell ref="X1834:AD1834"/>
    <mergeCell ref="V1859:X1859"/>
    <mergeCell ref="D1857:M1857"/>
    <mergeCell ref="D1858:M1858"/>
    <mergeCell ref="D1859:M1859"/>
    <mergeCell ref="AA1859:AC1859"/>
    <mergeCell ref="AE1859:AF1859"/>
    <mergeCell ref="D1860:M1860"/>
    <mergeCell ref="D1861:N1861"/>
    <mergeCell ref="D1862:N1862"/>
    <mergeCell ref="O1862:X1862"/>
    <mergeCell ref="Y1862:AA1862"/>
    <mergeCell ref="D1863:N1863"/>
    <mergeCell ref="V1864:Z1864"/>
    <mergeCell ref="AA1864:AF1864"/>
    <mergeCell ref="H1837:I1837"/>
    <mergeCell ref="J1837:K1837"/>
    <mergeCell ref="L1837:M1837"/>
    <mergeCell ref="N1837:O1837"/>
    <mergeCell ref="AF1793:AH1793"/>
    <mergeCell ref="I1794:J1794"/>
    <mergeCell ref="K1794:L1794"/>
    <mergeCell ref="M1794:N1794"/>
    <mergeCell ref="O1794:P1794"/>
    <mergeCell ref="Q1794:R1794"/>
    <mergeCell ref="S1794:T1794"/>
    <mergeCell ref="U1794:V1794"/>
    <mergeCell ref="W1794:X1794"/>
    <mergeCell ref="Y1794:AE1794"/>
    <mergeCell ref="H1741:I1741"/>
    <mergeCell ref="J1741:K1741"/>
    <mergeCell ref="L1741:M1741"/>
    <mergeCell ref="N1741:O1741"/>
    <mergeCell ref="P1741:Q1741"/>
    <mergeCell ref="R1741:S1741"/>
    <mergeCell ref="T1741:U1741"/>
    <mergeCell ref="X1741:AD1741"/>
    <mergeCell ref="AA1764:AF1764"/>
    <mergeCell ref="E1767:I1767"/>
    <mergeCell ref="D1768:H1768"/>
    <mergeCell ref="I1768:AG1768"/>
    <mergeCell ref="D1769:H1769"/>
    <mergeCell ref="I1769:AF1770"/>
    <mergeCell ref="N1779:O1779"/>
    <mergeCell ref="P1779:Q1779"/>
    <mergeCell ref="R1779:S1779"/>
    <mergeCell ref="T1779:U1779"/>
    <mergeCell ref="X1779:AD1779"/>
    <mergeCell ref="H1780:I1780"/>
    <mergeCell ref="J1780:K1780"/>
    <mergeCell ref="L1780:M1780"/>
    <mergeCell ref="N1780:O1780"/>
    <mergeCell ref="P1780:Q1780"/>
    <mergeCell ref="R1780:S1780"/>
    <mergeCell ref="T1780:U1780"/>
    <mergeCell ref="X1780:AD1780"/>
    <mergeCell ref="H1781:I1781"/>
    <mergeCell ref="J1781:K1781"/>
    <mergeCell ref="L1781:M1781"/>
    <mergeCell ref="N1781:O1781"/>
    <mergeCell ref="P1781:Q1781"/>
    <mergeCell ref="R1781:S1781"/>
    <mergeCell ref="T1781:U1781"/>
    <mergeCell ref="X1781:AD1781"/>
    <mergeCell ref="H1778:I1778"/>
    <mergeCell ref="J1778:K1778"/>
    <mergeCell ref="L1778:M1778"/>
    <mergeCell ref="N1778:O1778"/>
    <mergeCell ref="P1778:Q1778"/>
    <mergeCell ref="R1778:S1778"/>
    <mergeCell ref="T1778:U1778"/>
    <mergeCell ref="V1778:W1778"/>
    <mergeCell ref="X1778:AD1778"/>
    <mergeCell ref="L1771:Y1771"/>
    <mergeCell ref="AA1771:AF1771"/>
    <mergeCell ref="D1772:AF1772"/>
    <mergeCell ref="E1773:G1773"/>
    <mergeCell ref="H1773:J1773"/>
    <mergeCell ref="K1773:M1773"/>
    <mergeCell ref="N1773:P1773"/>
    <mergeCell ref="Q1773:T1773"/>
    <mergeCell ref="V1773:X1773"/>
    <mergeCell ref="AA1773:AF1773"/>
    <mergeCell ref="E1774:G1774"/>
    <mergeCell ref="H1736:I1736"/>
    <mergeCell ref="J1736:K1736"/>
    <mergeCell ref="L1736:M1736"/>
    <mergeCell ref="N1736:O1736"/>
    <mergeCell ref="P1736:Q1736"/>
    <mergeCell ref="R1736:S1736"/>
    <mergeCell ref="T1736:U1736"/>
    <mergeCell ref="V1736:W1736"/>
    <mergeCell ref="X1736:AD1736"/>
    <mergeCell ref="H1737:I1737"/>
    <mergeCell ref="J1737:K1737"/>
    <mergeCell ref="L1737:M1737"/>
    <mergeCell ref="N1737:O1737"/>
    <mergeCell ref="P1737:Q1737"/>
    <mergeCell ref="R1737:S1737"/>
    <mergeCell ref="T1737:U1737"/>
    <mergeCell ref="V1737:W1737"/>
    <mergeCell ref="X1737:AD1737"/>
    <mergeCell ref="H1738:I1738"/>
    <mergeCell ref="J1738:K1738"/>
    <mergeCell ref="L1738:M1738"/>
    <mergeCell ref="N1738:O1738"/>
    <mergeCell ref="P1738:Q1738"/>
    <mergeCell ref="R1738:S1738"/>
    <mergeCell ref="T1738:U1738"/>
    <mergeCell ref="V1738:W1738"/>
    <mergeCell ref="X1738:AD1738"/>
    <mergeCell ref="N1739:O1739"/>
    <mergeCell ref="P1739:Q1739"/>
    <mergeCell ref="R1739:S1739"/>
    <mergeCell ref="T1739:U1739"/>
    <mergeCell ref="X1739:AD1739"/>
    <mergeCell ref="H1740:I1740"/>
    <mergeCell ref="J1740:K1740"/>
    <mergeCell ref="L1740:M1740"/>
    <mergeCell ref="N1740:O1740"/>
    <mergeCell ref="P1740:Q1740"/>
    <mergeCell ref="R1740:S1740"/>
    <mergeCell ref="T1740:U1740"/>
    <mergeCell ref="X1740:AD1740"/>
    <mergeCell ref="H1742:I1742"/>
    <mergeCell ref="J1742:K1742"/>
    <mergeCell ref="L1742:M1742"/>
    <mergeCell ref="N1742:O1742"/>
    <mergeCell ref="P1742:Q1742"/>
    <mergeCell ref="R1742:S1742"/>
    <mergeCell ref="T1742:U1742"/>
    <mergeCell ref="X1742:AD1742"/>
    <mergeCell ref="H1743:I1743"/>
    <mergeCell ref="J1743:K1743"/>
    <mergeCell ref="L1743:M1743"/>
    <mergeCell ref="N1743:O1743"/>
    <mergeCell ref="P1743:Q1743"/>
    <mergeCell ref="R1743:S1743"/>
    <mergeCell ref="T1743:W1743"/>
    <mergeCell ref="X1743:AD1743"/>
    <mergeCell ref="D1757:M1757"/>
    <mergeCell ref="D1758:M1758"/>
    <mergeCell ref="D1759:M1759"/>
    <mergeCell ref="V1759:X1759"/>
    <mergeCell ref="AA1759:AC1759"/>
    <mergeCell ref="L1729:M1729"/>
    <mergeCell ref="N1729:O1729"/>
    <mergeCell ref="P1729:Q1729"/>
    <mergeCell ref="R1729:S1729"/>
    <mergeCell ref="T1729:U1729"/>
    <mergeCell ref="V1729:W1729"/>
    <mergeCell ref="X1729:AD1729"/>
    <mergeCell ref="Q1695:R1695"/>
    <mergeCell ref="S1695:T1695"/>
    <mergeCell ref="U1695:V1695"/>
    <mergeCell ref="W1695:X1695"/>
    <mergeCell ref="Y1695:AE1695"/>
    <mergeCell ref="H1696:S1696"/>
    <mergeCell ref="U1696:AF1696"/>
    <mergeCell ref="H1697:S1699"/>
    <mergeCell ref="U1697:AF1699"/>
    <mergeCell ref="H1700:J1700"/>
    <mergeCell ref="K1700:S1700"/>
    <mergeCell ref="U1700:W1700"/>
    <mergeCell ref="X1700:AF1700"/>
    <mergeCell ref="H1701:S1701"/>
    <mergeCell ref="U1701:AF1701"/>
    <mergeCell ref="H1702:S1704"/>
    <mergeCell ref="U1702:AF1704"/>
    <mergeCell ref="H1705:J1705"/>
    <mergeCell ref="U1705:W1705"/>
    <mergeCell ref="I1706:J1706"/>
    <mergeCell ref="K1706:L1706"/>
    <mergeCell ref="M1706:N1706"/>
    <mergeCell ref="O1706:P1706"/>
    <mergeCell ref="Q1706:R1706"/>
    <mergeCell ref="S1706:T1706"/>
    <mergeCell ref="U1706:V1706"/>
    <mergeCell ref="W1706:X1706"/>
    <mergeCell ref="D1722:AF1722"/>
    <mergeCell ref="E1723:G1723"/>
    <mergeCell ref="H1723:J1723"/>
    <mergeCell ref="K1723:M1723"/>
    <mergeCell ref="N1723:P1723"/>
    <mergeCell ref="Q1723:T1723"/>
    <mergeCell ref="V1723:X1723"/>
    <mergeCell ref="AA1723:AF1723"/>
    <mergeCell ref="E1724:G1724"/>
    <mergeCell ref="H1724:J1724"/>
    <mergeCell ref="K1724:M1724"/>
    <mergeCell ref="N1724:P1724"/>
    <mergeCell ref="Q1724:T1724"/>
    <mergeCell ref="V1724:X1724"/>
    <mergeCell ref="AA1724:AF1724"/>
    <mergeCell ref="H1729:I1729"/>
    <mergeCell ref="J1729:K1729"/>
    <mergeCell ref="H1693:I1693"/>
    <mergeCell ref="J1693:K1693"/>
    <mergeCell ref="L1693:M1693"/>
    <mergeCell ref="N1693:O1693"/>
    <mergeCell ref="P1693:Q1693"/>
    <mergeCell ref="R1693:S1693"/>
    <mergeCell ref="T1693:U1693"/>
    <mergeCell ref="X1693:AD1693"/>
    <mergeCell ref="H1694:I1694"/>
    <mergeCell ref="J1694:K1694"/>
    <mergeCell ref="L1694:M1694"/>
    <mergeCell ref="N1694:O1694"/>
    <mergeCell ref="P1694:Q1694"/>
    <mergeCell ref="R1694:S1694"/>
    <mergeCell ref="T1694:W1694"/>
    <mergeCell ref="X1694:AD1694"/>
    <mergeCell ref="AF1694:AH1694"/>
    <mergeCell ref="I1695:J1695"/>
    <mergeCell ref="K1695:L1695"/>
    <mergeCell ref="M1695:N1695"/>
    <mergeCell ref="O1695:P1695"/>
    <mergeCell ref="Q1725:Z1725"/>
    <mergeCell ref="AA1725:AF1725"/>
    <mergeCell ref="U1726:Z1726"/>
    <mergeCell ref="AA1726:AF1726"/>
    <mergeCell ref="H1727:W1727"/>
    <mergeCell ref="X1727:AD1727"/>
    <mergeCell ref="H1728:I1728"/>
    <mergeCell ref="J1728:K1728"/>
    <mergeCell ref="L1728:M1728"/>
    <mergeCell ref="N1728:O1728"/>
    <mergeCell ref="P1728:Q1728"/>
    <mergeCell ref="R1728:S1728"/>
    <mergeCell ref="T1728:U1728"/>
    <mergeCell ref="V1728:W1728"/>
    <mergeCell ref="X1728:AD1728"/>
    <mergeCell ref="Y1706:AE1706"/>
    <mergeCell ref="D1707:M1707"/>
    <mergeCell ref="D1708:M1708"/>
    <mergeCell ref="D1709:M1709"/>
    <mergeCell ref="V1709:X1709"/>
    <mergeCell ref="AA1709:AC1709"/>
    <mergeCell ref="AE1709:AF1709"/>
    <mergeCell ref="D1710:M1710"/>
    <mergeCell ref="D1711:N1711"/>
    <mergeCell ref="D1712:N1712"/>
    <mergeCell ref="O1712:X1712"/>
    <mergeCell ref="Y1712:AA1712"/>
    <mergeCell ref="D1713:N1713"/>
    <mergeCell ref="V1714:Z1714"/>
    <mergeCell ref="AA1714:AF1714"/>
    <mergeCell ref="D1715:H1715"/>
    <mergeCell ref="I1715:Q1715"/>
    <mergeCell ref="D1716:J1716"/>
    <mergeCell ref="K1716:X1716"/>
    <mergeCell ref="Y1716:AB1716"/>
    <mergeCell ref="AC1716:AF1716"/>
    <mergeCell ref="E1717:I1717"/>
    <mergeCell ref="D1718:H1718"/>
    <mergeCell ref="I1718:AG1718"/>
    <mergeCell ref="D1719:H1719"/>
    <mergeCell ref="I1719:AF1720"/>
    <mergeCell ref="L1721:Y1721"/>
    <mergeCell ref="AA1721:AF1721"/>
    <mergeCell ref="AA1085:AF1085"/>
    <mergeCell ref="U1086:Z1086"/>
    <mergeCell ref="AA1086:AF1086"/>
    <mergeCell ref="H1087:W1087"/>
    <mergeCell ref="X1087:AD1087"/>
    <mergeCell ref="H1088:I1088"/>
    <mergeCell ref="J1088:K1088"/>
    <mergeCell ref="H1682:I1682"/>
    <mergeCell ref="J1682:K1682"/>
    <mergeCell ref="L1682:M1682"/>
    <mergeCell ref="N1682:O1682"/>
    <mergeCell ref="P1682:Q1682"/>
    <mergeCell ref="R1682:S1682"/>
    <mergeCell ref="T1682:U1682"/>
    <mergeCell ref="V1682:W1682"/>
    <mergeCell ref="X1682:AD1682"/>
    <mergeCell ref="H1683:I1683"/>
    <mergeCell ref="J1683:K1683"/>
    <mergeCell ref="L1683:M1683"/>
    <mergeCell ref="N1683:O1683"/>
    <mergeCell ref="P1683:Q1683"/>
    <mergeCell ref="R1683:S1683"/>
    <mergeCell ref="T1683:U1683"/>
    <mergeCell ref="V1683:W1683"/>
    <mergeCell ref="X1683:AD1683"/>
    <mergeCell ref="H1684:I1684"/>
    <mergeCell ref="J1684:K1684"/>
    <mergeCell ref="L1684:M1684"/>
    <mergeCell ref="N1684:O1684"/>
    <mergeCell ref="P1684:Q1684"/>
    <mergeCell ref="H1688:I1688"/>
    <mergeCell ref="J1688:K1688"/>
    <mergeCell ref="L1688:M1688"/>
    <mergeCell ref="N1688:O1688"/>
    <mergeCell ref="P1688:Q1688"/>
    <mergeCell ref="R1688:S1688"/>
    <mergeCell ref="X1688:AD1688"/>
    <mergeCell ref="L1097:M1097"/>
    <mergeCell ref="N1097:O1097"/>
    <mergeCell ref="P1097:Q1097"/>
    <mergeCell ref="R1097:S1097"/>
    <mergeCell ref="T1097:U1097"/>
    <mergeCell ref="V1097:W1097"/>
    <mergeCell ref="X1097:AD1097"/>
    <mergeCell ref="H1098:I1098"/>
    <mergeCell ref="J1098:K1098"/>
    <mergeCell ref="L1098:M1098"/>
    <mergeCell ref="N1098:O1098"/>
    <mergeCell ref="P1098:Q1098"/>
    <mergeCell ref="R1098:S1098"/>
    <mergeCell ref="T1098:U1098"/>
    <mergeCell ref="V1098:W1098"/>
    <mergeCell ref="X1098:AD1098"/>
    <mergeCell ref="N1099:O1099"/>
    <mergeCell ref="P1099:Q1099"/>
    <mergeCell ref="R1099:S1099"/>
    <mergeCell ref="T1099:U1099"/>
    <mergeCell ref="X1099:AD1099"/>
    <mergeCell ref="H1100:I1100"/>
    <mergeCell ref="D1131:AF1131"/>
    <mergeCell ref="E1132:G1132"/>
    <mergeCell ref="H1132:J1132"/>
    <mergeCell ref="K1132:M1132"/>
    <mergeCell ref="N1132:P1132"/>
    <mergeCell ref="H1680:I1680"/>
    <mergeCell ref="J1680:K1680"/>
    <mergeCell ref="L1680:M1680"/>
    <mergeCell ref="N1680:O1680"/>
    <mergeCell ref="P1680:Q1680"/>
    <mergeCell ref="R1680:S1680"/>
    <mergeCell ref="T1680:U1680"/>
    <mergeCell ref="V1680:W1680"/>
    <mergeCell ref="X1680:AD1680"/>
    <mergeCell ref="H1681:I1681"/>
    <mergeCell ref="J1681:K1681"/>
    <mergeCell ref="L1681:M1681"/>
    <mergeCell ref="N1681:O1681"/>
    <mergeCell ref="P1681:Q1681"/>
    <mergeCell ref="R1681:S1681"/>
    <mergeCell ref="T1681:U1681"/>
    <mergeCell ref="V1681:W1681"/>
    <mergeCell ref="X1681:AD1681"/>
    <mergeCell ref="AA1676:AF1676"/>
    <mergeCell ref="U1677:Z1677"/>
    <mergeCell ref="AA1677:AF1677"/>
    <mergeCell ref="H1678:W1678"/>
    <mergeCell ref="X1678:AD1678"/>
    <mergeCell ref="H1679:I1679"/>
    <mergeCell ref="J1679:K1679"/>
    <mergeCell ref="L1679:M1679"/>
    <mergeCell ref="N1679:O1679"/>
    <mergeCell ref="P1679:Q1679"/>
    <mergeCell ref="R1679:S1679"/>
    <mergeCell ref="T1679:U1679"/>
    <mergeCell ref="V1679:W1679"/>
    <mergeCell ref="X1679:AD1679"/>
    <mergeCell ref="Q1676:Z1676"/>
    <mergeCell ref="D65:AF65"/>
    <mergeCell ref="E66:G66"/>
    <mergeCell ref="H66:J66"/>
    <mergeCell ref="K66:M66"/>
    <mergeCell ref="N66:P66"/>
    <mergeCell ref="Q66:T66"/>
    <mergeCell ref="V66:X66"/>
    <mergeCell ref="AA66:AF66"/>
    <mergeCell ref="E50:N50"/>
    <mergeCell ref="E51:N51"/>
    <mergeCell ref="D52:N52"/>
    <mergeCell ref="V52:X52"/>
    <mergeCell ref="AA52:AC52"/>
    <mergeCell ref="AE52:AF52"/>
    <mergeCell ref="D53:N53"/>
    <mergeCell ref="D54:N54"/>
    <mergeCell ref="D55:N55"/>
    <mergeCell ref="O55:X55"/>
    <mergeCell ref="Y55:AA55"/>
    <mergeCell ref="D56:N56"/>
    <mergeCell ref="V57:Z57"/>
    <mergeCell ref="AA57:AF57"/>
    <mergeCell ref="D58:H58"/>
    <mergeCell ref="I58:Q58"/>
    <mergeCell ref="D59:J59"/>
    <mergeCell ref="K59:X59"/>
    <mergeCell ref="Y59:AB59"/>
    <mergeCell ref="AC59:AF59"/>
    <mergeCell ref="T82:U82"/>
    <mergeCell ref="V82:W82"/>
    <mergeCell ref="X82:AD82"/>
    <mergeCell ref="H83:I83"/>
    <mergeCell ref="J83:K83"/>
    <mergeCell ref="L83:M83"/>
    <mergeCell ref="N83:O83"/>
    <mergeCell ref="P83:Q83"/>
    <mergeCell ref="R83:S83"/>
    <mergeCell ref="T83:U83"/>
    <mergeCell ref="V83:W83"/>
    <mergeCell ref="X83:AD83"/>
    <mergeCell ref="J72:K72"/>
    <mergeCell ref="L72:M72"/>
    <mergeCell ref="N72:O72"/>
    <mergeCell ref="P72:Q72"/>
    <mergeCell ref="R72:S72"/>
    <mergeCell ref="T72:U72"/>
    <mergeCell ref="V72:W72"/>
    <mergeCell ref="X72:AD72"/>
    <mergeCell ref="H73:I73"/>
    <mergeCell ref="J73:K73"/>
    <mergeCell ref="L73:M73"/>
    <mergeCell ref="N73:O73"/>
    <mergeCell ref="P73:Q73"/>
    <mergeCell ref="R73:S73"/>
    <mergeCell ref="T73:U73"/>
    <mergeCell ref="V73:W73"/>
    <mergeCell ref="X73:AD73"/>
    <mergeCell ref="N70:O70"/>
    <mergeCell ref="P70:Q70"/>
    <mergeCell ref="R70:S70"/>
    <mergeCell ref="T70:U70"/>
    <mergeCell ref="V70:W70"/>
    <mergeCell ref="X70:AD70"/>
    <mergeCell ref="H71:I71"/>
    <mergeCell ref="L75:M75"/>
    <mergeCell ref="N75:O75"/>
    <mergeCell ref="P75:Q75"/>
    <mergeCell ref="R75:S75"/>
    <mergeCell ref="T75:U75"/>
    <mergeCell ref="V75:W75"/>
    <mergeCell ref="X75:AD75"/>
    <mergeCell ref="H76:I76"/>
    <mergeCell ref="J76:K76"/>
    <mergeCell ref="L76:M76"/>
    <mergeCell ref="N76:O76"/>
    <mergeCell ref="P76:Q76"/>
    <mergeCell ref="R76:S76"/>
    <mergeCell ref="T76:U76"/>
    <mergeCell ref="V76:W76"/>
    <mergeCell ref="H82:I82"/>
    <mergeCell ref="J82:K82"/>
    <mergeCell ref="L82:M82"/>
    <mergeCell ref="N82:O82"/>
    <mergeCell ref="P82:Q82"/>
    <mergeCell ref="R82:S82"/>
    <mergeCell ref="X76:AD76"/>
    <mergeCell ref="G95:R95"/>
    <mergeCell ref="T95:AE95"/>
    <mergeCell ref="G100:I100"/>
    <mergeCell ref="H84:I84"/>
    <mergeCell ref="J84:K84"/>
    <mergeCell ref="L84:M84"/>
    <mergeCell ref="N84:O84"/>
    <mergeCell ref="P84:Q84"/>
    <mergeCell ref="R84:S84"/>
    <mergeCell ref="T84:U84"/>
    <mergeCell ref="V84:W84"/>
    <mergeCell ref="X84:AD84"/>
    <mergeCell ref="H85:I85"/>
    <mergeCell ref="J85:K85"/>
    <mergeCell ref="L85:M85"/>
    <mergeCell ref="N85:O85"/>
    <mergeCell ref="P85:Q85"/>
    <mergeCell ref="R85:S85"/>
    <mergeCell ref="T85:U85"/>
    <mergeCell ref="V85:W85"/>
    <mergeCell ref="X85:AD85"/>
    <mergeCell ref="H86:I86"/>
    <mergeCell ref="J86:K86"/>
    <mergeCell ref="L86:M86"/>
    <mergeCell ref="N86:O86"/>
    <mergeCell ref="P86:Q86"/>
    <mergeCell ref="R86:S86"/>
    <mergeCell ref="T86:W86"/>
    <mergeCell ref="X86:AD86"/>
    <mergeCell ref="X1777:AD1777"/>
    <mergeCell ref="J71:K71"/>
    <mergeCell ref="L71:M71"/>
    <mergeCell ref="N71:O71"/>
    <mergeCell ref="P71:Q71"/>
    <mergeCell ref="R71:S71"/>
    <mergeCell ref="T71:U71"/>
    <mergeCell ref="V71:W71"/>
    <mergeCell ref="X71:AD71"/>
    <mergeCell ref="H72:I72"/>
    <mergeCell ref="G94:I94"/>
    <mergeCell ref="J94:R94"/>
    <mergeCell ref="T94:V94"/>
    <mergeCell ref="W94:AE94"/>
    <mergeCell ref="G99:R99"/>
    <mergeCell ref="T99:AE99"/>
    <mergeCell ref="G96:R96"/>
    <mergeCell ref="T96:AE96"/>
    <mergeCell ref="G97:R97"/>
    <mergeCell ref="T97:AE97"/>
    <mergeCell ref="G98:R98"/>
    <mergeCell ref="T98:AE98"/>
    <mergeCell ref="J100:R100"/>
    <mergeCell ref="T100:V100"/>
    <mergeCell ref="W100:AE100"/>
    <mergeCell ref="E1675:G1675"/>
    <mergeCell ref="H1675:J1675"/>
    <mergeCell ref="K1675:M1675"/>
    <mergeCell ref="N1675:P1675"/>
    <mergeCell ref="Q1675:T1675"/>
    <mergeCell ref="V1675:X1675"/>
    <mergeCell ref="AA1675:AF1675"/>
    <mergeCell ref="D1662:N1662"/>
    <mergeCell ref="D1663:N1663"/>
    <mergeCell ref="D1664:N1664"/>
    <mergeCell ref="D101:N101"/>
    <mergeCell ref="U1065:W1065"/>
    <mergeCell ref="D1067:M1067"/>
    <mergeCell ref="D1068:M1068"/>
    <mergeCell ref="D1069:M1069"/>
    <mergeCell ref="V1069:X1069"/>
    <mergeCell ref="AA1069:AC1069"/>
    <mergeCell ref="AE1069:AF1069"/>
    <mergeCell ref="D1070:M1070"/>
    <mergeCell ref="D1071:N1071"/>
    <mergeCell ref="D1072:N1072"/>
    <mergeCell ref="O1072:X1072"/>
    <mergeCell ref="Y1072:AA1072"/>
    <mergeCell ref="D1073:N1073"/>
    <mergeCell ref="V1074:Z1074"/>
    <mergeCell ref="AA1074:AF1074"/>
    <mergeCell ref="D1075:H1075"/>
    <mergeCell ref="I1075:Q1075"/>
    <mergeCell ref="D1076:J1076"/>
    <mergeCell ref="K1076:X1076"/>
    <mergeCell ref="Y1076:AB1076"/>
    <mergeCell ref="N74:O74"/>
    <mergeCell ref="P74:Q74"/>
    <mergeCell ref="R74:S74"/>
    <mergeCell ref="T74:U74"/>
    <mergeCell ref="V74:W74"/>
    <mergeCell ref="X74:AD74"/>
    <mergeCell ref="H75:I75"/>
    <mergeCell ref="J75:K75"/>
    <mergeCell ref="D849:G851"/>
    <mergeCell ref="V849:W849"/>
    <mergeCell ref="V850:W850"/>
    <mergeCell ref="V851:W851"/>
    <mergeCell ref="T854:U854"/>
    <mergeCell ref="V854:W854"/>
    <mergeCell ref="N855:O855"/>
    <mergeCell ref="P855:Q855"/>
    <mergeCell ref="R855:S855"/>
    <mergeCell ref="T855:U855"/>
    <mergeCell ref="X855:AD855"/>
    <mergeCell ref="H856:I856"/>
    <mergeCell ref="J856:K856"/>
    <mergeCell ref="L856:M856"/>
    <mergeCell ref="N856:O856"/>
    <mergeCell ref="P856:Q856"/>
    <mergeCell ref="R856:S856"/>
    <mergeCell ref="T856:U856"/>
    <mergeCell ref="X856:AD856"/>
    <mergeCell ref="H857:I857"/>
    <mergeCell ref="J857:K857"/>
    <mergeCell ref="L857:M857"/>
    <mergeCell ref="N857:O857"/>
    <mergeCell ref="P857:Q857"/>
    <mergeCell ref="R857:S857"/>
    <mergeCell ref="T857:U857"/>
    <mergeCell ref="X857:AD857"/>
    <mergeCell ref="H858:I858"/>
    <mergeCell ref="J858:K858"/>
    <mergeCell ref="L858:M858"/>
    <mergeCell ref="N858:O858"/>
    <mergeCell ref="P858:Q858"/>
    <mergeCell ref="R858:S858"/>
    <mergeCell ref="T858:U858"/>
    <mergeCell ref="X858:AD858"/>
    <mergeCell ref="H849:I849"/>
    <mergeCell ref="J849:K849"/>
    <mergeCell ref="L849:M849"/>
    <mergeCell ref="N849:O849"/>
    <mergeCell ref="P849:Q849"/>
    <mergeCell ref="R849:S849"/>
    <mergeCell ref="T849:U849"/>
    <mergeCell ref="X849:AD849"/>
    <mergeCell ref="H850:I850"/>
    <mergeCell ref="J850:K850"/>
    <mergeCell ref="L850:M850"/>
    <mergeCell ref="N850:O850"/>
    <mergeCell ref="P850:Q850"/>
    <mergeCell ref="R850:S850"/>
    <mergeCell ref="T850:U850"/>
    <mergeCell ref="X850:AD850"/>
    <mergeCell ref="I883:AG883"/>
    <mergeCell ref="D884:H884"/>
    <mergeCell ref="I884:AF885"/>
    <mergeCell ref="L886:Y886"/>
    <mergeCell ref="D887:AF887"/>
    <mergeCell ref="E888:G888"/>
    <mergeCell ref="H888:J888"/>
    <mergeCell ref="K888:M888"/>
    <mergeCell ref="N888:P888"/>
    <mergeCell ref="Q888:T888"/>
    <mergeCell ref="V888:X888"/>
    <mergeCell ref="AA888:AF888"/>
    <mergeCell ref="E889:G889"/>
    <mergeCell ref="H889:J889"/>
    <mergeCell ref="K889:M889"/>
    <mergeCell ref="N889:P889"/>
    <mergeCell ref="Q889:T889"/>
    <mergeCell ref="V889:X889"/>
    <mergeCell ref="AA889:AF889"/>
    <mergeCell ref="Q890:Z890"/>
    <mergeCell ref="AA890:AF890"/>
    <mergeCell ref="U891:Z891"/>
    <mergeCell ref="AA891:AF891"/>
    <mergeCell ref="H892:W892"/>
    <mergeCell ref="V893:W893"/>
    <mergeCell ref="V894:W894"/>
    <mergeCell ref="V895:W895"/>
    <mergeCell ref="V896:W896"/>
    <mergeCell ref="D898:G900"/>
    <mergeCell ref="T899:U899"/>
    <mergeCell ref="V899:W899"/>
    <mergeCell ref="H900:I900"/>
    <mergeCell ref="J900:K900"/>
    <mergeCell ref="L900:M900"/>
    <mergeCell ref="N900:O900"/>
    <mergeCell ref="P900:Q900"/>
    <mergeCell ref="R900:S900"/>
    <mergeCell ref="T900:U900"/>
    <mergeCell ref="V900:W900"/>
    <mergeCell ref="X900:AD900"/>
    <mergeCell ref="H897:I897"/>
    <mergeCell ref="J897:K897"/>
    <mergeCell ref="L897:M897"/>
    <mergeCell ref="N897:O897"/>
    <mergeCell ref="P897:Q897"/>
    <mergeCell ref="R897:S897"/>
    <mergeCell ref="T897:U897"/>
    <mergeCell ref="V897:W897"/>
    <mergeCell ref="X897:AD897"/>
    <mergeCell ref="H898:I898"/>
    <mergeCell ref="J898:K898"/>
    <mergeCell ref="L898:M898"/>
    <mergeCell ref="N898:O898"/>
    <mergeCell ref="P898:Q898"/>
    <mergeCell ref="R898:S898"/>
    <mergeCell ref="T898:U898"/>
    <mergeCell ref="V898:W898"/>
    <mergeCell ref="X898:AD898"/>
    <mergeCell ref="H894:I894"/>
    <mergeCell ref="J894:K894"/>
    <mergeCell ref="L894:M894"/>
    <mergeCell ref="N894:O894"/>
    <mergeCell ref="P894:Q894"/>
    <mergeCell ref="R894:S894"/>
    <mergeCell ref="AF908:AH908"/>
    <mergeCell ref="I909:J909"/>
    <mergeCell ref="K909:L909"/>
    <mergeCell ref="M909:N909"/>
    <mergeCell ref="O909:P909"/>
    <mergeCell ref="Q909:R909"/>
    <mergeCell ref="S909:T909"/>
    <mergeCell ref="U909:V909"/>
    <mergeCell ref="W909:X909"/>
    <mergeCell ref="Y909:AE909"/>
    <mergeCell ref="J895:K895"/>
    <mergeCell ref="L895:M895"/>
    <mergeCell ref="N895:O895"/>
    <mergeCell ref="P895:Q895"/>
    <mergeCell ref="R895:S895"/>
    <mergeCell ref="T895:U895"/>
    <mergeCell ref="X895:AD895"/>
    <mergeCell ref="H896:I896"/>
    <mergeCell ref="J896:K896"/>
    <mergeCell ref="L896:M896"/>
    <mergeCell ref="N896:O896"/>
    <mergeCell ref="P896:Q896"/>
    <mergeCell ref="R896:S896"/>
    <mergeCell ref="T896:U896"/>
    <mergeCell ref="X896:AD896"/>
    <mergeCell ref="H899:I899"/>
    <mergeCell ref="J899:K899"/>
    <mergeCell ref="L899:M899"/>
    <mergeCell ref="N899:O899"/>
    <mergeCell ref="P899:Q899"/>
    <mergeCell ref="R899:S899"/>
    <mergeCell ref="X899:AD899"/>
    <mergeCell ref="H902:I902"/>
    <mergeCell ref="J902:K902"/>
    <mergeCell ref="L902:M902"/>
    <mergeCell ref="N902:O902"/>
    <mergeCell ref="P902:Q902"/>
    <mergeCell ref="R902:S902"/>
    <mergeCell ref="T902:U902"/>
    <mergeCell ref="V902:W902"/>
    <mergeCell ref="X902:AD902"/>
    <mergeCell ref="H903:I903"/>
    <mergeCell ref="J903:K903"/>
    <mergeCell ref="L903:M903"/>
    <mergeCell ref="N903:O903"/>
    <mergeCell ref="P903:Q903"/>
    <mergeCell ref="R903:S903"/>
    <mergeCell ref="T903:U903"/>
    <mergeCell ref="V903:W903"/>
    <mergeCell ref="X903:AD903"/>
    <mergeCell ref="H901:I901"/>
    <mergeCell ref="J901:K901"/>
    <mergeCell ref="L901:M901"/>
    <mergeCell ref="N901:O901"/>
    <mergeCell ref="P901:Q901"/>
    <mergeCell ref="R901:S901"/>
    <mergeCell ref="T901:U901"/>
    <mergeCell ref="V901:W901"/>
    <mergeCell ref="X901:AD901"/>
    <mergeCell ref="N904:O904"/>
    <mergeCell ref="P904:Q904"/>
    <mergeCell ref="R904:S904"/>
    <mergeCell ref="T904:U904"/>
    <mergeCell ref="X904:AD904"/>
    <mergeCell ref="N943:O943"/>
    <mergeCell ref="P943:Q943"/>
    <mergeCell ref="R943:S943"/>
    <mergeCell ref="T943:U943"/>
    <mergeCell ref="V943:W943"/>
    <mergeCell ref="X943:AD943"/>
    <mergeCell ref="T894:U894"/>
    <mergeCell ref="X894:AD894"/>
    <mergeCell ref="H895:I895"/>
    <mergeCell ref="R905:S905"/>
    <mergeCell ref="T905:U905"/>
    <mergeCell ref="X905:AD905"/>
    <mergeCell ref="H906:I906"/>
    <mergeCell ref="J906:K906"/>
    <mergeCell ref="L906:M906"/>
    <mergeCell ref="N906:O906"/>
    <mergeCell ref="P906:Q906"/>
    <mergeCell ref="R906:S906"/>
    <mergeCell ref="T906:U906"/>
    <mergeCell ref="X906:AD906"/>
    <mergeCell ref="H907:I907"/>
    <mergeCell ref="J907:K907"/>
    <mergeCell ref="L907:M907"/>
    <mergeCell ref="N907:O907"/>
    <mergeCell ref="P907:Q907"/>
    <mergeCell ref="R907:S907"/>
    <mergeCell ref="T907:U907"/>
    <mergeCell ref="X907:AD907"/>
    <mergeCell ref="H908:I908"/>
    <mergeCell ref="J908:K908"/>
    <mergeCell ref="L908:M908"/>
    <mergeCell ref="N908:O908"/>
    <mergeCell ref="P908:Q908"/>
    <mergeCell ref="R908:S908"/>
    <mergeCell ref="T908:W908"/>
    <mergeCell ref="X908:AD908"/>
    <mergeCell ref="H905:I905"/>
    <mergeCell ref="J905:K905"/>
    <mergeCell ref="L905:M905"/>
    <mergeCell ref="N905:O905"/>
    <mergeCell ref="P905:Q905"/>
    <mergeCell ref="AA928:AF928"/>
    <mergeCell ref="E931:I931"/>
    <mergeCell ref="D932:H932"/>
    <mergeCell ref="I932:AG932"/>
    <mergeCell ref="D933:H933"/>
    <mergeCell ref="I933:AF934"/>
    <mergeCell ref="L935:Y935"/>
    <mergeCell ref="AA935:AF935"/>
    <mergeCell ref="D936:AF936"/>
    <mergeCell ref="E937:G937"/>
    <mergeCell ref="H937:J937"/>
    <mergeCell ref="K937:M937"/>
    <mergeCell ref="N937:P937"/>
    <mergeCell ref="Q937:T937"/>
    <mergeCell ref="V937:X937"/>
    <mergeCell ref="AA937:AF937"/>
    <mergeCell ref="E938:G938"/>
    <mergeCell ref="H938:J938"/>
    <mergeCell ref="K938:M938"/>
    <mergeCell ref="N938:P938"/>
    <mergeCell ref="Q938:T938"/>
    <mergeCell ref="V938:X938"/>
    <mergeCell ref="AA938:AF938"/>
    <mergeCell ref="X941:AD941"/>
    <mergeCell ref="Q939:Z939"/>
    <mergeCell ref="AA939:AF939"/>
    <mergeCell ref="U940:Z940"/>
    <mergeCell ref="AA940:AF940"/>
    <mergeCell ref="H941:W941"/>
    <mergeCell ref="V942:W942"/>
    <mergeCell ref="H944:I944"/>
    <mergeCell ref="J944:K944"/>
    <mergeCell ref="L944:M944"/>
    <mergeCell ref="N944:O944"/>
    <mergeCell ref="P944:Q944"/>
    <mergeCell ref="R944:S944"/>
    <mergeCell ref="H952:I952"/>
    <mergeCell ref="J952:K952"/>
    <mergeCell ref="L952:M952"/>
    <mergeCell ref="N952:O952"/>
    <mergeCell ref="P952:Q952"/>
    <mergeCell ref="R952:S952"/>
    <mergeCell ref="T952:U952"/>
    <mergeCell ref="V952:W952"/>
    <mergeCell ref="X952:AD952"/>
    <mergeCell ref="N953:O953"/>
    <mergeCell ref="P953:Q953"/>
    <mergeCell ref="R953:S953"/>
    <mergeCell ref="T953:U953"/>
    <mergeCell ref="X953:AD953"/>
    <mergeCell ref="H954:I954"/>
    <mergeCell ref="J954:K954"/>
    <mergeCell ref="L954:M954"/>
    <mergeCell ref="N954:O954"/>
    <mergeCell ref="P954:Q954"/>
    <mergeCell ref="R954:S954"/>
    <mergeCell ref="T954:U954"/>
    <mergeCell ref="X954:AD954"/>
    <mergeCell ref="H950:I950"/>
    <mergeCell ref="J950:K950"/>
    <mergeCell ref="L950:M950"/>
    <mergeCell ref="N950:O950"/>
    <mergeCell ref="P950:Q950"/>
    <mergeCell ref="R950:S950"/>
    <mergeCell ref="T950:U950"/>
    <mergeCell ref="V950:W950"/>
    <mergeCell ref="X950:AD950"/>
    <mergeCell ref="H951:I951"/>
    <mergeCell ref="J951:K951"/>
    <mergeCell ref="L951:M951"/>
    <mergeCell ref="N951:O951"/>
    <mergeCell ref="P951:Q951"/>
    <mergeCell ref="R951:S951"/>
    <mergeCell ref="T951:U951"/>
    <mergeCell ref="V951:W951"/>
    <mergeCell ref="X951:AD951"/>
    <mergeCell ref="H942:I942"/>
    <mergeCell ref="J942:K942"/>
    <mergeCell ref="L942:M942"/>
    <mergeCell ref="N942:O942"/>
    <mergeCell ref="P942:Q942"/>
    <mergeCell ref="R942:S942"/>
    <mergeCell ref="T942:U942"/>
    <mergeCell ref="X942:AD942"/>
    <mergeCell ref="H943:I943"/>
    <mergeCell ref="J943:K943"/>
    <mergeCell ref="L943:M943"/>
    <mergeCell ref="H955:I955"/>
    <mergeCell ref="J955:K955"/>
    <mergeCell ref="L955:M955"/>
    <mergeCell ref="N955:O955"/>
    <mergeCell ref="P955:Q955"/>
    <mergeCell ref="R955:S955"/>
    <mergeCell ref="T955:U955"/>
    <mergeCell ref="X955:AD955"/>
    <mergeCell ref="H956:I956"/>
    <mergeCell ref="J956:K956"/>
    <mergeCell ref="L956:M956"/>
    <mergeCell ref="N956:O956"/>
    <mergeCell ref="P956:Q956"/>
    <mergeCell ref="R956:S956"/>
    <mergeCell ref="T956:U956"/>
    <mergeCell ref="X956:AD956"/>
    <mergeCell ref="H957:I957"/>
    <mergeCell ref="J957:K957"/>
    <mergeCell ref="L957:M957"/>
    <mergeCell ref="N957:O957"/>
    <mergeCell ref="P957:Q957"/>
    <mergeCell ref="R957:S957"/>
    <mergeCell ref="T957:W957"/>
    <mergeCell ref="X957:AD957"/>
    <mergeCell ref="AF957:AH957"/>
    <mergeCell ref="I958:J958"/>
    <mergeCell ref="K958:L958"/>
    <mergeCell ref="M958:N958"/>
    <mergeCell ref="O958:P958"/>
    <mergeCell ref="Q958:R958"/>
    <mergeCell ref="S958:T958"/>
    <mergeCell ref="U958:V958"/>
    <mergeCell ref="W958:X958"/>
    <mergeCell ref="Y958:AE958"/>
    <mergeCell ref="H959:S959"/>
    <mergeCell ref="U959:AF959"/>
    <mergeCell ref="H960:S962"/>
    <mergeCell ref="U960:AF962"/>
    <mergeCell ref="H963:J963"/>
    <mergeCell ref="K963:S963"/>
    <mergeCell ref="U963:W963"/>
    <mergeCell ref="X963:AF963"/>
    <mergeCell ref="H964:S964"/>
    <mergeCell ref="U964:AF964"/>
    <mergeCell ref="H965:S967"/>
    <mergeCell ref="U965:AF967"/>
    <mergeCell ref="H968:J968"/>
    <mergeCell ref="U968:W968"/>
    <mergeCell ref="D969:M969"/>
    <mergeCell ref="D970:M970"/>
    <mergeCell ref="D971:M971"/>
    <mergeCell ref="V971:X971"/>
    <mergeCell ref="AA971:AC971"/>
    <mergeCell ref="AE971:AF971"/>
    <mergeCell ref="D972:M972"/>
    <mergeCell ref="D973:N973"/>
    <mergeCell ref="D974:N974"/>
    <mergeCell ref="O974:X974"/>
    <mergeCell ref="Y974:AA974"/>
    <mergeCell ref="D981:H981"/>
    <mergeCell ref="I981:AF982"/>
    <mergeCell ref="L983:Y983"/>
    <mergeCell ref="AA983:AF983"/>
    <mergeCell ref="D984:AF984"/>
    <mergeCell ref="E985:G985"/>
    <mergeCell ref="H985:J985"/>
    <mergeCell ref="K985:M985"/>
    <mergeCell ref="N985:P985"/>
    <mergeCell ref="Q985:T985"/>
    <mergeCell ref="V985:X985"/>
    <mergeCell ref="AA985:AF985"/>
    <mergeCell ref="E986:G986"/>
    <mergeCell ref="H986:J986"/>
    <mergeCell ref="K986:M986"/>
    <mergeCell ref="N986:P986"/>
    <mergeCell ref="Q986:T986"/>
    <mergeCell ref="V986:X986"/>
    <mergeCell ref="AA986:AF986"/>
    <mergeCell ref="Q987:Z987"/>
    <mergeCell ref="AA987:AF987"/>
    <mergeCell ref="U988:Z988"/>
    <mergeCell ref="AA988:AF988"/>
    <mergeCell ref="D975:N975"/>
    <mergeCell ref="V976:Z976"/>
    <mergeCell ref="AA976:AF976"/>
    <mergeCell ref="D977:H977"/>
    <mergeCell ref="I977:Q977"/>
    <mergeCell ref="D978:J978"/>
    <mergeCell ref="K978:X978"/>
    <mergeCell ref="Y978:AB978"/>
    <mergeCell ref="AC978:AF978"/>
    <mergeCell ref="E979:I979"/>
    <mergeCell ref="D980:H980"/>
    <mergeCell ref="I980:AG980"/>
    <mergeCell ref="H989:W989"/>
    <mergeCell ref="X989:AD989"/>
    <mergeCell ref="H990:I990"/>
    <mergeCell ref="J990:K990"/>
    <mergeCell ref="L990:M990"/>
    <mergeCell ref="N990:O990"/>
    <mergeCell ref="P990:Q990"/>
    <mergeCell ref="R990:S990"/>
    <mergeCell ref="T990:U990"/>
    <mergeCell ref="V990:W990"/>
    <mergeCell ref="X990:AD990"/>
    <mergeCell ref="H991:I991"/>
    <mergeCell ref="J991:K991"/>
    <mergeCell ref="L991:M991"/>
    <mergeCell ref="N991:O991"/>
    <mergeCell ref="P991:Q991"/>
    <mergeCell ref="R991:S991"/>
    <mergeCell ref="T991:U991"/>
    <mergeCell ref="V991:W991"/>
    <mergeCell ref="X991:AD991"/>
    <mergeCell ref="H992:I992"/>
    <mergeCell ref="J992:K992"/>
    <mergeCell ref="L992:M992"/>
    <mergeCell ref="N992:O992"/>
    <mergeCell ref="P992:Q992"/>
    <mergeCell ref="R992:S992"/>
    <mergeCell ref="T992:U992"/>
    <mergeCell ref="V992:W992"/>
    <mergeCell ref="X992:AD992"/>
    <mergeCell ref="H993:I993"/>
    <mergeCell ref="J993:K993"/>
    <mergeCell ref="L993:M993"/>
    <mergeCell ref="N993:O993"/>
    <mergeCell ref="P993:Q993"/>
    <mergeCell ref="R993:S993"/>
    <mergeCell ref="T993:U993"/>
    <mergeCell ref="V993:W993"/>
    <mergeCell ref="X993:AD993"/>
    <mergeCell ref="H994:I994"/>
    <mergeCell ref="J994:K994"/>
    <mergeCell ref="L994:M994"/>
    <mergeCell ref="N994:O994"/>
    <mergeCell ref="P994:Q994"/>
    <mergeCell ref="R994:S994"/>
    <mergeCell ref="T994:U994"/>
    <mergeCell ref="V994:W994"/>
    <mergeCell ref="X994:AD994"/>
    <mergeCell ref="D995:G997"/>
    <mergeCell ref="H995:I995"/>
    <mergeCell ref="J995:K995"/>
    <mergeCell ref="L995:M995"/>
    <mergeCell ref="N995:O995"/>
    <mergeCell ref="P995:Q995"/>
    <mergeCell ref="R995:S995"/>
    <mergeCell ref="T995:U995"/>
    <mergeCell ref="V995:W995"/>
    <mergeCell ref="X995:AD995"/>
    <mergeCell ref="H996:I996"/>
    <mergeCell ref="J996:K996"/>
    <mergeCell ref="L996:M996"/>
    <mergeCell ref="N996:O996"/>
    <mergeCell ref="P996:Q996"/>
    <mergeCell ref="R996:S996"/>
    <mergeCell ref="T996:U996"/>
    <mergeCell ref="V996:W996"/>
    <mergeCell ref="X996:AD996"/>
    <mergeCell ref="H997:I997"/>
    <mergeCell ref="J997:K997"/>
    <mergeCell ref="L997:M997"/>
    <mergeCell ref="N997:O997"/>
    <mergeCell ref="P997:Q997"/>
    <mergeCell ref="R997:S997"/>
    <mergeCell ref="T997:U997"/>
    <mergeCell ref="V997:W997"/>
    <mergeCell ref="X997:AD997"/>
    <mergeCell ref="H998:I998"/>
    <mergeCell ref="J998:K998"/>
    <mergeCell ref="L998:M998"/>
    <mergeCell ref="N998:O998"/>
    <mergeCell ref="P998:Q998"/>
    <mergeCell ref="R998:S998"/>
    <mergeCell ref="T998:U998"/>
    <mergeCell ref="V998:W998"/>
    <mergeCell ref="X998:AD998"/>
    <mergeCell ref="H999:I999"/>
    <mergeCell ref="J999:K999"/>
    <mergeCell ref="L999:M999"/>
    <mergeCell ref="N999:O999"/>
    <mergeCell ref="P999:Q999"/>
    <mergeCell ref="R999:S999"/>
    <mergeCell ref="T999:U999"/>
    <mergeCell ref="V999:W999"/>
    <mergeCell ref="X999:AD999"/>
    <mergeCell ref="H1000:I1000"/>
    <mergeCell ref="J1000:K1000"/>
    <mergeCell ref="L1000:M1000"/>
    <mergeCell ref="N1000:O1000"/>
    <mergeCell ref="P1000:Q1000"/>
    <mergeCell ref="R1000:S1000"/>
    <mergeCell ref="T1000:U1000"/>
    <mergeCell ref="V1000:W1000"/>
    <mergeCell ref="X1000:AD1000"/>
    <mergeCell ref="N1001:O1001"/>
    <mergeCell ref="P1001:Q1001"/>
    <mergeCell ref="R1001:S1001"/>
    <mergeCell ref="T1001:U1001"/>
    <mergeCell ref="X1001:AD1001"/>
    <mergeCell ref="H1002:I1002"/>
    <mergeCell ref="J1002:K1002"/>
    <mergeCell ref="L1002:M1002"/>
    <mergeCell ref="N1002:O1002"/>
    <mergeCell ref="P1002:Q1002"/>
    <mergeCell ref="R1002:S1002"/>
    <mergeCell ref="T1002:U1002"/>
    <mergeCell ref="X1002:AD1002"/>
    <mergeCell ref="H1003:I1003"/>
    <mergeCell ref="J1003:K1003"/>
    <mergeCell ref="L1003:M1003"/>
    <mergeCell ref="N1003:O1003"/>
    <mergeCell ref="P1003:Q1003"/>
    <mergeCell ref="R1003:S1003"/>
    <mergeCell ref="T1003:U1003"/>
    <mergeCell ref="X1003:AD1003"/>
    <mergeCell ref="H1004:I1004"/>
    <mergeCell ref="J1004:K1004"/>
    <mergeCell ref="L1004:M1004"/>
    <mergeCell ref="N1004:O1004"/>
    <mergeCell ref="P1004:Q1004"/>
    <mergeCell ref="R1004:S1004"/>
    <mergeCell ref="T1004:U1004"/>
    <mergeCell ref="X1004:AD1004"/>
    <mergeCell ref="H1005:I1005"/>
    <mergeCell ref="J1005:K1005"/>
    <mergeCell ref="L1005:M1005"/>
    <mergeCell ref="N1005:O1005"/>
    <mergeCell ref="P1005:Q1005"/>
    <mergeCell ref="R1005:S1005"/>
    <mergeCell ref="T1005:W1005"/>
    <mergeCell ref="X1005:AD1005"/>
    <mergeCell ref="AF1005:AH1005"/>
    <mergeCell ref="I1006:J1006"/>
    <mergeCell ref="K1006:L1006"/>
    <mergeCell ref="M1006:N1006"/>
    <mergeCell ref="O1006:P1006"/>
    <mergeCell ref="Q1006:R1006"/>
    <mergeCell ref="S1006:T1006"/>
    <mergeCell ref="U1006:V1006"/>
    <mergeCell ref="W1006:X1006"/>
    <mergeCell ref="Y1006:AE1006"/>
    <mergeCell ref="H1007:S1007"/>
    <mergeCell ref="U1007:AF1007"/>
    <mergeCell ref="H1008:S1010"/>
    <mergeCell ref="U1008:AF1010"/>
    <mergeCell ref="H1011:J1011"/>
    <mergeCell ref="K1011:S1011"/>
    <mergeCell ref="U1011:W1011"/>
    <mergeCell ref="X1011:AF1011"/>
    <mergeCell ref="V1044:W1044"/>
    <mergeCell ref="X1044:AD1044"/>
    <mergeCell ref="H1045:I1045"/>
    <mergeCell ref="J1045:K1045"/>
    <mergeCell ref="L1045:M1045"/>
    <mergeCell ref="N1045:O1045"/>
    <mergeCell ref="P1045:Q1045"/>
    <mergeCell ref="R1045:S1045"/>
    <mergeCell ref="T1045:U1045"/>
    <mergeCell ref="V1045:W1045"/>
    <mergeCell ref="X1045:AD1045"/>
    <mergeCell ref="H1046:I1046"/>
    <mergeCell ref="J1046:K1046"/>
    <mergeCell ref="L1046:M1046"/>
    <mergeCell ref="N1046:O1046"/>
    <mergeCell ref="P1046:Q1046"/>
    <mergeCell ref="R1046:S1046"/>
    <mergeCell ref="T1046:U1046"/>
    <mergeCell ref="V1046:W1046"/>
    <mergeCell ref="X1046:AD1046"/>
    <mergeCell ref="H1012:S1012"/>
    <mergeCell ref="U1012:AF1012"/>
    <mergeCell ref="H1013:S1015"/>
    <mergeCell ref="U1013:AF1015"/>
    <mergeCell ref="H1016:J1016"/>
    <mergeCell ref="U1016:W1016"/>
    <mergeCell ref="D1018:M1018"/>
    <mergeCell ref="D1019:M1019"/>
    <mergeCell ref="D1020:M1020"/>
    <mergeCell ref="V1020:X1020"/>
    <mergeCell ref="AA1020:AC1020"/>
    <mergeCell ref="AE1020:AF1020"/>
    <mergeCell ref="D1021:M1021"/>
    <mergeCell ref="D1022:N1022"/>
    <mergeCell ref="D1023:N1023"/>
    <mergeCell ref="O1023:X1023"/>
    <mergeCell ref="Y1023:AA1023"/>
    <mergeCell ref="D1024:N1024"/>
    <mergeCell ref="V1025:Z1025"/>
    <mergeCell ref="AA1025:AF1025"/>
    <mergeCell ref="D1026:H1026"/>
    <mergeCell ref="I1026:Q1026"/>
    <mergeCell ref="D1027:J1027"/>
    <mergeCell ref="K1027:X1027"/>
    <mergeCell ref="Y1027:AB1027"/>
    <mergeCell ref="AC1027:AF1027"/>
    <mergeCell ref="E1028:I1028"/>
    <mergeCell ref="D1029:H1029"/>
    <mergeCell ref="I1029:AG1029"/>
    <mergeCell ref="D1030:H1030"/>
    <mergeCell ref="I1030:AF1031"/>
    <mergeCell ref="L1032:Y1032"/>
    <mergeCell ref="AA1032:AF1032"/>
    <mergeCell ref="V1034:X1034"/>
    <mergeCell ref="AA1034:AF1034"/>
    <mergeCell ref="E1035:G1035"/>
    <mergeCell ref="H1035:J1035"/>
    <mergeCell ref="K1035:M1035"/>
    <mergeCell ref="N1035:P1035"/>
    <mergeCell ref="Q1035:T1035"/>
    <mergeCell ref="V1035:X1035"/>
    <mergeCell ref="AA1035:AF1035"/>
    <mergeCell ref="Q1036:Z1036"/>
    <mergeCell ref="AA1036:AF1036"/>
    <mergeCell ref="D1033:AF1033"/>
    <mergeCell ref="E1034:G1034"/>
    <mergeCell ref="H1034:J1034"/>
    <mergeCell ref="K1034:M1034"/>
    <mergeCell ref="N1034:P1034"/>
    <mergeCell ref="Q1034:T1034"/>
    <mergeCell ref="H1047:I1047"/>
    <mergeCell ref="J1047:K1047"/>
    <mergeCell ref="L1047:M1047"/>
    <mergeCell ref="N1047:O1047"/>
    <mergeCell ref="P1047:Q1047"/>
    <mergeCell ref="R1047:S1047"/>
    <mergeCell ref="T1047:U1047"/>
    <mergeCell ref="V1047:W1047"/>
    <mergeCell ref="X1047:AD1047"/>
    <mergeCell ref="H1048:I1048"/>
    <mergeCell ref="J1048:K1048"/>
    <mergeCell ref="L1048:M1048"/>
    <mergeCell ref="N1048:O1048"/>
    <mergeCell ref="P1048:Q1048"/>
    <mergeCell ref="R1048:S1048"/>
    <mergeCell ref="T1048:U1048"/>
    <mergeCell ref="V1048:W1048"/>
    <mergeCell ref="X1048:AD1048"/>
    <mergeCell ref="H1049:I1049"/>
    <mergeCell ref="J1049:K1049"/>
    <mergeCell ref="L1049:M1049"/>
    <mergeCell ref="N1049:O1049"/>
    <mergeCell ref="P1049:Q1049"/>
    <mergeCell ref="R1049:S1049"/>
    <mergeCell ref="T1049:U1049"/>
    <mergeCell ref="V1049:W1049"/>
    <mergeCell ref="X1049:AD1049"/>
    <mergeCell ref="P1041:Q1041"/>
    <mergeCell ref="R1041:S1041"/>
    <mergeCell ref="T1041:U1041"/>
    <mergeCell ref="V1041:W1041"/>
    <mergeCell ref="X1041:AD1041"/>
    <mergeCell ref="H1042:I1042"/>
    <mergeCell ref="J1042:K1042"/>
    <mergeCell ref="L1042:M1042"/>
    <mergeCell ref="N1042:O1042"/>
    <mergeCell ref="P1042:Q1042"/>
    <mergeCell ref="R1042:S1042"/>
    <mergeCell ref="T1042:U1042"/>
    <mergeCell ref="V1042:W1042"/>
    <mergeCell ref="X1042:AD1042"/>
    <mergeCell ref="H1043:I1043"/>
    <mergeCell ref="J1043:K1043"/>
    <mergeCell ref="L1043:M1043"/>
    <mergeCell ref="N1043:O1043"/>
    <mergeCell ref="P1043:Q1043"/>
    <mergeCell ref="R1043:S1043"/>
    <mergeCell ref="T1043:U1043"/>
    <mergeCell ref="V1043:W1043"/>
    <mergeCell ref="X1043:AD1043"/>
    <mergeCell ref="D1044:G1046"/>
    <mergeCell ref="H1044:I1044"/>
    <mergeCell ref="J1044:K1044"/>
    <mergeCell ref="L1044:M1044"/>
    <mergeCell ref="N1044:O1044"/>
    <mergeCell ref="P1044:Q1044"/>
    <mergeCell ref="R1044:S1044"/>
    <mergeCell ref="T1044:U1044"/>
    <mergeCell ref="N1050:O1050"/>
    <mergeCell ref="P1050:Q1050"/>
    <mergeCell ref="R1050:S1050"/>
    <mergeCell ref="T1050:U1050"/>
    <mergeCell ref="X1050:AD1050"/>
    <mergeCell ref="H1051:I1051"/>
    <mergeCell ref="J1051:K1051"/>
    <mergeCell ref="L1051:M1051"/>
    <mergeCell ref="N1051:O1051"/>
    <mergeCell ref="P1051:Q1051"/>
    <mergeCell ref="R1051:S1051"/>
    <mergeCell ref="T1051:U1051"/>
    <mergeCell ref="X1051:AD1051"/>
    <mergeCell ref="H1052:I1052"/>
    <mergeCell ref="J1052:K1052"/>
    <mergeCell ref="L1052:M1052"/>
    <mergeCell ref="N1052:O1052"/>
    <mergeCell ref="P1052:Q1052"/>
    <mergeCell ref="R1052:S1052"/>
    <mergeCell ref="T1052:U1052"/>
    <mergeCell ref="X1052:AD1052"/>
    <mergeCell ref="H1053:I1053"/>
    <mergeCell ref="J1053:K1053"/>
    <mergeCell ref="L1053:M1053"/>
    <mergeCell ref="N1053:O1053"/>
    <mergeCell ref="P1053:Q1053"/>
    <mergeCell ref="R1053:S1053"/>
    <mergeCell ref="T1053:U1053"/>
    <mergeCell ref="X1053:AD1053"/>
    <mergeCell ref="H1054:I1054"/>
    <mergeCell ref="J1054:K1054"/>
    <mergeCell ref="L1054:M1054"/>
    <mergeCell ref="N1054:O1054"/>
    <mergeCell ref="P1054:Q1054"/>
    <mergeCell ref="R1054:S1054"/>
    <mergeCell ref="T1054:W1054"/>
    <mergeCell ref="X1054:AD1054"/>
    <mergeCell ref="AF1054:AH1054"/>
    <mergeCell ref="I1055:J1055"/>
    <mergeCell ref="K1055:L1055"/>
    <mergeCell ref="M1055:N1055"/>
    <mergeCell ref="O1055:P1055"/>
    <mergeCell ref="Q1055:R1055"/>
    <mergeCell ref="S1055:T1055"/>
    <mergeCell ref="U1055:V1055"/>
    <mergeCell ref="W1055:X1055"/>
    <mergeCell ref="Y1055:AE1055"/>
    <mergeCell ref="T1089:U1089"/>
    <mergeCell ref="V1089:W1089"/>
    <mergeCell ref="X1089:AD1089"/>
    <mergeCell ref="H1090:I1090"/>
    <mergeCell ref="J1090:K1090"/>
    <mergeCell ref="L1090:M1090"/>
    <mergeCell ref="N1090:O1090"/>
    <mergeCell ref="P1090:Q1090"/>
    <mergeCell ref="R1090:S1090"/>
    <mergeCell ref="T1090:U1090"/>
    <mergeCell ref="V1090:W1090"/>
    <mergeCell ref="X1090:AD1090"/>
    <mergeCell ref="H1091:I1091"/>
    <mergeCell ref="J1091:K1091"/>
    <mergeCell ref="L1091:M1091"/>
    <mergeCell ref="N1091:O1091"/>
    <mergeCell ref="P1091:Q1091"/>
    <mergeCell ref="R1091:S1091"/>
    <mergeCell ref="T1091:U1091"/>
    <mergeCell ref="V1091:W1091"/>
    <mergeCell ref="X1091:AD1091"/>
    <mergeCell ref="H1092:I1092"/>
    <mergeCell ref="J1092:K1092"/>
    <mergeCell ref="L1092:M1092"/>
    <mergeCell ref="N1092:O1092"/>
    <mergeCell ref="P1092:Q1092"/>
    <mergeCell ref="R1092:S1092"/>
    <mergeCell ref="T1092:U1092"/>
    <mergeCell ref="V1092:W1092"/>
    <mergeCell ref="X1092:AD1092"/>
    <mergeCell ref="AC1076:AF1076"/>
    <mergeCell ref="E1077:I1077"/>
    <mergeCell ref="D1078:H1078"/>
    <mergeCell ref="I1078:AG1078"/>
    <mergeCell ref="D1079:H1079"/>
    <mergeCell ref="I1079:AF1080"/>
    <mergeCell ref="L1081:Y1081"/>
    <mergeCell ref="AA1081:AF1081"/>
    <mergeCell ref="D1082:AF1082"/>
    <mergeCell ref="E1083:G1083"/>
    <mergeCell ref="H1083:J1083"/>
    <mergeCell ref="K1083:M1083"/>
    <mergeCell ref="N1083:P1083"/>
    <mergeCell ref="Q1083:T1083"/>
    <mergeCell ref="V1083:X1083"/>
    <mergeCell ref="AA1083:AF1083"/>
    <mergeCell ref="E1084:G1084"/>
    <mergeCell ref="H1084:J1084"/>
    <mergeCell ref="K1084:M1084"/>
    <mergeCell ref="N1084:P1084"/>
    <mergeCell ref="Q1084:T1084"/>
    <mergeCell ref="V1084:X1084"/>
    <mergeCell ref="AA1084:AF1084"/>
    <mergeCell ref="Q1085:Z1085"/>
    <mergeCell ref="D1093:G1095"/>
    <mergeCell ref="H1093:I1093"/>
    <mergeCell ref="J1093:K1093"/>
    <mergeCell ref="L1093:M1093"/>
    <mergeCell ref="N1093:O1093"/>
    <mergeCell ref="P1093:Q1093"/>
    <mergeCell ref="R1093:S1093"/>
    <mergeCell ref="T1093:U1093"/>
    <mergeCell ref="V1093:W1093"/>
    <mergeCell ref="X1093:AD1093"/>
    <mergeCell ref="H1094:I1094"/>
    <mergeCell ref="J1094:K1094"/>
    <mergeCell ref="L1094:M1094"/>
    <mergeCell ref="N1094:O1094"/>
    <mergeCell ref="P1094:Q1094"/>
    <mergeCell ref="R1094:S1094"/>
    <mergeCell ref="T1094:U1094"/>
    <mergeCell ref="V1094:W1094"/>
    <mergeCell ref="X1094:AD1094"/>
    <mergeCell ref="H1095:I1095"/>
    <mergeCell ref="J1095:K1095"/>
    <mergeCell ref="L1095:M1095"/>
    <mergeCell ref="N1095:O1095"/>
    <mergeCell ref="P1095:Q1095"/>
    <mergeCell ref="R1095:S1095"/>
    <mergeCell ref="T1095:U1095"/>
    <mergeCell ref="V1095:W1095"/>
    <mergeCell ref="X1095:AD1095"/>
    <mergeCell ref="H1096:I1096"/>
    <mergeCell ref="J1096:K1096"/>
    <mergeCell ref="L1096:M1096"/>
    <mergeCell ref="N1096:O1096"/>
    <mergeCell ref="P1096:Q1096"/>
    <mergeCell ref="R1096:S1096"/>
    <mergeCell ref="T1096:U1096"/>
    <mergeCell ref="V1096:W1096"/>
    <mergeCell ref="X1096:AD1096"/>
    <mergeCell ref="J1100:K1100"/>
    <mergeCell ref="L1100:M1100"/>
    <mergeCell ref="N1100:O1100"/>
    <mergeCell ref="P1100:Q1100"/>
    <mergeCell ref="R1100:S1100"/>
    <mergeCell ref="T1100:U1100"/>
    <mergeCell ref="X1100:AD1100"/>
    <mergeCell ref="H1101:I1101"/>
    <mergeCell ref="J1101:K1101"/>
    <mergeCell ref="L1101:M1101"/>
    <mergeCell ref="N1101:O1101"/>
    <mergeCell ref="P1101:Q1101"/>
    <mergeCell ref="R1101:S1101"/>
    <mergeCell ref="T1101:U1101"/>
    <mergeCell ref="X1101:AD1101"/>
    <mergeCell ref="H1105:S1105"/>
    <mergeCell ref="U1105:AF1105"/>
    <mergeCell ref="H1106:S1108"/>
    <mergeCell ref="U1106:AF1108"/>
    <mergeCell ref="H1109:J1109"/>
    <mergeCell ref="K1109:S1109"/>
    <mergeCell ref="U1109:W1109"/>
    <mergeCell ref="X1109:AF1109"/>
    <mergeCell ref="H1110:S1110"/>
    <mergeCell ref="U1110:AF1110"/>
    <mergeCell ref="H1111:S1113"/>
    <mergeCell ref="U1111:AF1113"/>
    <mergeCell ref="U1114:W1114"/>
    <mergeCell ref="D1116:M1116"/>
    <mergeCell ref="D1117:M1117"/>
    <mergeCell ref="D1118:M1118"/>
    <mergeCell ref="V1118:X1118"/>
    <mergeCell ref="AA1118:AC1118"/>
    <mergeCell ref="AE1118:AF1118"/>
    <mergeCell ref="D1119:M1119"/>
    <mergeCell ref="D1120:N1120"/>
    <mergeCell ref="D1121:N1121"/>
    <mergeCell ref="O1121:X1121"/>
    <mergeCell ref="Y1121:AA1121"/>
    <mergeCell ref="D1122:N1122"/>
    <mergeCell ref="V1123:Z1123"/>
    <mergeCell ref="AA1123:AF1123"/>
    <mergeCell ref="D1124:H1124"/>
    <mergeCell ref="I1124:Q1124"/>
    <mergeCell ref="D1125:J1125"/>
    <mergeCell ref="K1125:X1125"/>
    <mergeCell ref="Y1125:AB1125"/>
    <mergeCell ref="AC1125:AF1125"/>
    <mergeCell ref="T1139:U1139"/>
    <mergeCell ref="V1139:W1139"/>
    <mergeCell ref="X1139:AD1139"/>
    <mergeCell ref="H1140:I1140"/>
    <mergeCell ref="J1140:K1140"/>
    <mergeCell ref="L1140:M1140"/>
    <mergeCell ref="N1140:O1140"/>
    <mergeCell ref="P1140:Q1140"/>
    <mergeCell ref="R1140:S1140"/>
    <mergeCell ref="T1140:U1140"/>
    <mergeCell ref="V1140:W1140"/>
    <mergeCell ref="X1140:AD1140"/>
    <mergeCell ref="H1141:I1141"/>
    <mergeCell ref="J1141:K1141"/>
    <mergeCell ref="L1141:M1141"/>
    <mergeCell ref="N1141:O1141"/>
    <mergeCell ref="P1141:Q1141"/>
    <mergeCell ref="R1141:S1141"/>
    <mergeCell ref="T1141:U1141"/>
    <mergeCell ref="V1141:W1141"/>
    <mergeCell ref="X1141:AD1141"/>
    <mergeCell ref="Q1132:T1132"/>
    <mergeCell ref="V1132:X1132"/>
    <mergeCell ref="AA1132:AF1132"/>
    <mergeCell ref="E1133:G1133"/>
    <mergeCell ref="H1133:J1133"/>
    <mergeCell ref="K1133:M1133"/>
    <mergeCell ref="N1133:P1133"/>
    <mergeCell ref="Q1133:T1133"/>
    <mergeCell ref="V1133:X1133"/>
    <mergeCell ref="AA1133:AF1133"/>
    <mergeCell ref="Q1134:Z1134"/>
    <mergeCell ref="AA1134:AF1134"/>
    <mergeCell ref="U1135:Z1135"/>
    <mergeCell ref="AA1135:AF1135"/>
    <mergeCell ref="H1136:W1136"/>
    <mergeCell ref="X1136:AD1136"/>
    <mergeCell ref="H1137:I1137"/>
    <mergeCell ref="J1137:K1137"/>
    <mergeCell ref="L1137:M1137"/>
    <mergeCell ref="N1137:O1137"/>
    <mergeCell ref="P1137:Q1137"/>
    <mergeCell ref="R1137:S1137"/>
    <mergeCell ref="T1137:U1137"/>
    <mergeCell ref="V1137:W1137"/>
    <mergeCell ref="X1137:AD1137"/>
    <mergeCell ref="T1143:U1143"/>
    <mergeCell ref="V1143:W1143"/>
    <mergeCell ref="X1143:AD1143"/>
    <mergeCell ref="H1144:I1144"/>
    <mergeCell ref="J1144:K1144"/>
    <mergeCell ref="L1144:M1144"/>
    <mergeCell ref="N1144:O1144"/>
    <mergeCell ref="P1144:Q1144"/>
    <mergeCell ref="R1144:S1144"/>
    <mergeCell ref="T1144:U1144"/>
    <mergeCell ref="V1144:W1144"/>
    <mergeCell ref="X1144:AD1144"/>
    <mergeCell ref="E1126:I1126"/>
    <mergeCell ref="D1127:H1127"/>
    <mergeCell ref="I1127:AG1127"/>
    <mergeCell ref="D1128:H1128"/>
    <mergeCell ref="I1128:AF1129"/>
    <mergeCell ref="L1130:Y1130"/>
    <mergeCell ref="AA1130:AF1130"/>
    <mergeCell ref="X1146:AD1146"/>
    <mergeCell ref="H1147:I1147"/>
    <mergeCell ref="J1147:K1147"/>
    <mergeCell ref="L1147:M1147"/>
    <mergeCell ref="N1147:O1147"/>
    <mergeCell ref="P1147:Q1147"/>
    <mergeCell ref="R1147:S1147"/>
    <mergeCell ref="T1147:U1147"/>
    <mergeCell ref="V1147:W1147"/>
    <mergeCell ref="X1147:AD1147"/>
    <mergeCell ref="D1142:G1144"/>
    <mergeCell ref="H1142:I1142"/>
    <mergeCell ref="J1142:K1142"/>
    <mergeCell ref="L1142:M1142"/>
    <mergeCell ref="N1142:O1142"/>
    <mergeCell ref="P1142:Q1142"/>
    <mergeCell ref="R1142:S1142"/>
    <mergeCell ref="T1142:U1142"/>
    <mergeCell ref="V1142:W1142"/>
    <mergeCell ref="X1142:AD1142"/>
    <mergeCell ref="N1148:O1148"/>
    <mergeCell ref="P1148:Q1148"/>
    <mergeCell ref="R1148:S1148"/>
    <mergeCell ref="T1148:U1148"/>
    <mergeCell ref="X1148:AD1148"/>
    <mergeCell ref="H1149:I1149"/>
    <mergeCell ref="J1149:K1149"/>
    <mergeCell ref="L1149:M1149"/>
    <mergeCell ref="N1149:O1149"/>
    <mergeCell ref="P1149:Q1149"/>
    <mergeCell ref="R1149:S1149"/>
    <mergeCell ref="T1149:U1149"/>
    <mergeCell ref="X1149:AD1149"/>
    <mergeCell ref="H1150:I1150"/>
    <mergeCell ref="J1150:K1150"/>
    <mergeCell ref="L1150:M1150"/>
    <mergeCell ref="N1150:O1150"/>
    <mergeCell ref="P1150:Q1150"/>
    <mergeCell ref="R1150:S1150"/>
    <mergeCell ref="T1150:U1150"/>
    <mergeCell ref="X1150:AD1150"/>
    <mergeCell ref="H1151:I1151"/>
    <mergeCell ref="J1151:K1151"/>
    <mergeCell ref="L1151:M1151"/>
    <mergeCell ref="N1151:O1151"/>
    <mergeCell ref="P1151:Q1151"/>
    <mergeCell ref="R1151:S1151"/>
    <mergeCell ref="T1151:U1151"/>
    <mergeCell ref="X1151:AD1151"/>
    <mergeCell ref="H1152:I1152"/>
    <mergeCell ref="J1152:K1152"/>
    <mergeCell ref="L1152:M1152"/>
    <mergeCell ref="N1152:O1152"/>
    <mergeCell ref="P1152:Q1152"/>
    <mergeCell ref="R1152:S1152"/>
    <mergeCell ref="T1152:W1152"/>
    <mergeCell ref="X1152:AD1152"/>
    <mergeCell ref="AF1152:AH1152"/>
    <mergeCell ref="I1153:J1153"/>
    <mergeCell ref="K1153:L1153"/>
    <mergeCell ref="M1153:N1153"/>
    <mergeCell ref="O1153:P1153"/>
    <mergeCell ref="Q1153:R1153"/>
    <mergeCell ref="S1153:T1153"/>
    <mergeCell ref="U1153:V1153"/>
    <mergeCell ref="W1153:X1153"/>
    <mergeCell ref="Y1153:AE1153"/>
    <mergeCell ref="Q1183:Z1183"/>
    <mergeCell ref="AA1183:AF1183"/>
    <mergeCell ref="U1184:Z1184"/>
    <mergeCell ref="AA1184:AF1184"/>
    <mergeCell ref="H1185:W1185"/>
    <mergeCell ref="X1185:AD1185"/>
    <mergeCell ref="H1186:I1186"/>
    <mergeCell ref="J1186:K1186"/>
    <mergeCell ref="L1186:M1186"/>
    <mergeCell ref="N1186:O1186"/>
    <mergeCell ref="P1186:Q1186"/>
    <mergeCell ref="R1186:S1186"/>
    <mergeCell ref="T1186:U1186"/>
    <mergeCell ref="V1186:W1186"/>
    <mergeCell ref="X1186:AD1186"/>
    <mergeCell ref="H1187:I1187"/>
    <mergeCell ref="J1187:K1187"/>
    <mergeCell ref="L1187:M1187"/>
    <mergeCell ref="N1187:O1187"/>
    <mergeCell ref="P1187:Q1187"/>
    <mergeCell ref="R1187:S1187"/>
    <mergeCell ref="T1187:U1187"/>
    <mergeCell ref="V1187:W1187"/>
    <mergeCell ref="X1187:AD1187"/>
    <mergeCell ref="K1181:M1181"/>
    <mergeCell ref="N1181:P1181"/>
    <mergeCell ref="Q1181:T1181"/>
    <mergeCell ref="V1181:X1181"/>
    <mergeCell ref="AA1181:AF1181"/>
    <mergeCell ref="D1171:N1171"/>
    <mergeCell ref="V1172:Z1172"/>
    <mergeCell ref="AA1172:AF1172"/>
    <mergeCell ref="D1173:H1173"/>
    <mergeCell ref="I1173:Q1173"/>
    <mergeCell ref="D1174:J1174"/>
    <mergeCell ref="K1174:X1174"/>
    <mergeCell ref="Y1174:AB1174"/>
    <mergeCell ref="AC1174:AF1174"/>
    <mergeCell ref="E1175:I1175"/>
    <mergeCell ref="D1176:H1176"/>
    <mergeCell ref="I1176:AG1176"/>
    <mergeCell ref="D1177:H1177"/>
    <mergeCell ref="I1177:AF1178"/>
    <mergeCell ref="L1179:Y1179"/>
    <mergeCell ref="AA1179:AF1179"/>
    <mergeCell ref="D1180:AF1180"/>
    <mergeCell ref="E1181:G1181"/>
    <mergeCell ref="H1181:J1181"/>
    <mergeCell ref="E1182:G1182"/>
    <mergeCell ref="H1182:J1182"/>
    <mergeCell ref="K1182:M1182"/>
    <mergeCell ref="N1182:P1182"/>
    <mergeCell ref="Q1182:T1182"/>
    <mergeCell ref="V1182:X1182"/>
    <mergeCell ref="H1188:I1188"/>
    <mergeCell ref="J1188:K1188"/>
    <mergeCell ref="L1188:M1188"/>
    <mergeCell ref="N1188:O1188"/>
    <mergeCell ref="P1188:Q1188"/>
    <mergeCell ref="R1188:S1188"/>
    <mergeCell ref="T1188:U1188"/>
    <mergeCell ref="V1188:W1188"/>
    <mergeCell ref="X1188:AD1188"/>
    <mergeCell ref="H1189:I1189"/>
    <mergeCell ref="J1189:K1189"/>
    <mergeCell ref="L1189:M1189"/>
    <mergeCell ref="N1189:O1189"/>
    <mergeCell ref="P1189:Q1189"/>
    <mergeCell ref="R1189:S1189"/>
    <mergeCell ref="T1189:U1189"/>
    <mergeCell ref="V1189:W1189"/>
    <mergeCell ref="X1189:AD1189"/>
    <mergeCell ref="H1190:I1190"/>
    <mergeCell ref="J1190:K1190"/>
    <mergeCell ref="L1190:M1190"/>
    <mergeCell ref="N1190:O1190"/>
    <mergeCell ref="P1190:Q1190"/>
    <mergeCell ref="R1190:S1190"/>
    <mergeCell ref="T1190:U1190"/>
    <mergeCell ref="V1190:W1190"/>
    <mergeCell ref="X1190:AD1190"/>
    <mergeCell ref="D1191:G1193"/>
    <mergeCell ref="H1191:I1191"/>
    <mergeCell ref="J1191:K1191"/>
    <mergeCell ref="L1191:M1191"/>
    <mergeCell ref="N1191:O1191"/>
    <mergeCell ref="P1191:Q1191"/>
    <mergeCell ref="R1191:S1191"/>
    <mergeCell ref="T1191:U1191"/>
    <mergeCell ref="V1191:W1191"/>
    <mergeCell ref="X1191:AD1191"/>
    <mergeCell ref="H1192:I1192"/>
    <mergeCell ref="J1192:K1192"/>
    <mergeCell ref="L1192:M1192"/>
    <mergeCell ref="N1192:O1192"/>
    <mergeCell ref="P1192:Q1192"/>
    <mergeCell ref="R1192:S1192"/>
    <mergeCell ref="T1192:U1192"/>
    <mergeCell ref="V1192:W1192"/>
    <mergeCell ref="X1192:AD1192"/>
    <mergeCell ref="H1193:I1193"/>
    <mergeCell ref="J1193:K1193"/>
    <mergeCell ref="L1193:M1193"/>
    <mergeCell ref="N1193:O1193"/>
    <mergeCell ref="P1193:Q1193"/>
    <mergeCell ref="R1193:S1193"/>
    <mergeCell ref="T1193:U1193"/>
    <mergeCell ref="V1193:W1193"/>
    <mergeCell ref="X1193:AD1193"/>
    <mergeCell ref="H1194:I1194"/>
    <mergeCell ref="J1194:K1194"/>
    <mergeCell ref="L1194:M1194"/>
    <mergeCell ref="N1194:O1194"/>
    <mergeCell ref="P1194:Q1194"/>
    <mergeCell ref="R1194:S1194"/>
    <mergeCell ref="T1194:U1194"/>
    <mergeCell ref="V1194:W1194"/>
    <mergeCell ref="X1194:AD1194"/>
    <mergeCell ref="H1195:I1195"/>
    <mergeCell ref="J1195:K1195"/>
    <mergeCell ref="L1195:M1195"/>
    <mergeCell ref="N1195:O1195"/>
    <mergeCell ref="P1195:Q1195"/>
    <mergeCell ref="R1195:S1195"/>
    <mergeCell ref="T1195:U1195"/>
    <mergeCell ref="V1195:W1195"/>
    <mergeCell ref="X1195:AD1195"/>
    <mergeCell ref="H1196:I1196"/>
    <mergeCell ref="J1196:K1196"/>
    <mergeCell ref="L1196:M1196"/>
    <mergeCell ref="N1196:O1196"/>
    <mergeCell ref="P1196:Q1196"/>
    <mergeCell ref="R1196:S1196"/>
    <mergeCell ref="T1196:U1196"/>
    <mergeCell ref="V1196:W1196"/>
    <mergeCell ref="X1196:AD1196"/>
    <mergeCell ref="N1197:O1197"/>
    <mergeCell ref="P1197:Q1197"/>
    <mergeCell ref="R1197:S1197"/>
    <mergeCell ref="T1197:U1197"/>
    <mergeCell ref="X1197:AD1197"/>
    <mergeCell ref="H1198:I1198"/>
    <mergeCell ref="J1198:K1198"/>
    <mergeCell ref="L1198:M1198"/>
    <mergeCell ref="N1198:O1198"/>
    <mergeCell ref="P1198:Q1198"/>
    <mergeCell ref="R1198:S1198"/>
    <mergeCell ref="T1198:U1198"/>
    <mergeCell ref="X1198:AD1198"/>
    <mergeCell ref="H1199:I1199"/>
    <mergeCell ref="J1199:K1199"/>
    <mergeCell ref="L1199:M1199"/>
    <mergeCell ref="N1199:O1199"/>
    <mergeCell ref="P1199:Q1199"/>
    <mergeCell ref="R1199:S1199"/>
    <mergeCell ref="T1199:U1199"/>
    <mergeCell ref="X1199:AD1199"/>
    <mergeCell ref="H1200:I1200"/>
    <mergeCell ref="J1200:K1200"/>
    <mergeCell ref="L1200:M1200"/>
    <mergeCell ref="N1200:O1200"/>
    <mergeCell ref="P1200:Q1200"/>
    <mergeCell ref="R1200:S1200"/>
    <mergeCell ref="T1200:U1200"/>
    <mergeCell ref="X1200:AD1200"/>
    <mergeCell ref="H1201:I1201"/>
    <mergeCell ref="J1201:K1201"/>
    <mergeCell ref="L1201:M1201"/>
    <mergeCell ref="N1201:O1201"/>
    <mergeCell ref="P1201:Q1201"/>
    <mergeCell ref="R1201:S1201"/>
    <mergeCell ref="T1201:W1201"/>
    <mergeCell ref="X1201:AD1201"/>
    <mergeCell ref="D1215:M1215"/>
    <mergeCell ref="D1216:M1216"/>
    <mergeCell ref="V1216:X1216"/>
    <mergeCell ref="AA1216:AC1216"/>
    <mergeCell ref="AE1216:AF1216"/>
    <mergeCell ref="D1217:M1217"/>
    <mergeCell ref="D1218:N1218"/>
    <mergeCell ref="D1219:N1219"/>
    <mergeCell ref="O1219:X1219"/>
    <mergeCell ref="Y1219:AA1219"/>
    <mergeCell ref="AF1201:AH1201"/>
    <mergeCell ref="I1202:J1202"/>
    <mergeCell ref="K1202:L1202"/>
    <mergeCell ref="M1202:N1202"/>
    <mergeCell ref="O1202:P1202"/>
    <mergeCell ref="Q1202:R1202"/>
    <mergeCell ref="S1202:T1202"/>
    <mergeCell ref="U1202:V1202"/>
    <mergeCell ref="W1202:X1202"/>
    <mergeCell ref="Y1202:AE1202"/>
    <mergeCell ref="P1235:Q1235"/>
    <mergeCell ref="R1235:S1235"/>
    <mergeCell ref="T1235:U1235"/>
    <mergeCell ref="V1235:W1235"/>
    <mergeCell ref="X1235:AD1235"/>
    <mergeCell ref="H1236:I1236"/>
    <mergeCell ref="J1236:K1236"/>
    <mergeCell ref="L1236:M1236"/>
    <mergeCell ref="N1236:O1236"/>
    <mergeCell ref="P1236:Q1236"/>
    <mergeCell ref="R1236:S1236"/>
    <mergeCell ref="T1236:U1236"/>
    <mergeCell ref="V1236:W1236"/>
    <mergeCell ref="X1236:AD1236"/>
    <mergeCell ref="H1237:I1237"/>
    <mergeCell ref="J1237:K1237"/>
    <mergeCell ref="L1237:M1237"/>
    <mergeCell ref="N1237:O1237"/>
    <mergeCell ref="P1237:Q1237"/>
    <mergeCell ref="R1237:S1237"/>
    <mergeCell ref="T1237:U1237"/>
    <mergeCell ref="V1237:W1237"/>
    <mergeCell ref="X1237:AD1237"/>
    <mergeCell ref="Q1232:Z1232"/>
    <mergeCell ref="AA1232:AF1232"/>
    <mergeCell ref="U1233:Z1233"/>
    <mergeCell ref="AA1233:AF1233"/>
    <mergeCell ref="H1234:W1234"/>
    <mergeCell ref="X1234:AD1234"/>
    <mergeCell ref="H1235:I1235"/>
    <mergeCell ref="J1235:K1235"/>
    <mergeCell ref="L1235:M1235"/>
    <mergeCell ref="N1235:O1235"/>
    <mergeCell ref="H1243:I1243"/>
    <mergeCell ref="J1243:K1243"/>
    <mergeCell ref="L1243:M1243"/>
    <mergeCell ref="N1243:O1243"/>
    <mergeCell ref="P1243:Q1243"/>
    <mergeCell ref="R1243:S1243"/>
    <mergeCell ref="T1243:U1243"/>
    <mergeCell ref="V1243:W1243"/>
    <mergeCell ref="X1243:AD1243"/>
    <mergeCell ref="H1244:I1244"/>
    <mergeCell ref="J1244:K1244"/>
    <mergeCell ref="L1244:M1244"/>
    <mergeCell ref="N1244:O1244"/>
    <mergeCell ref="P1244:Q1244"/>
    <mergeCell ref="R1244:S1244"/>
    <mergeCell ref="T1244:U1244"/>
    <mergeCell ref="V1244:W1244"/>
    <mergeCell ref="X1244:AD1244"/>
    <mergeCell ref="H1245:I1245"/>
    <mergeCell ref="J1245:K1245"/>
    <mergeCell ref="L1245:M1245"/>
    <mergeCell ref="N1245:O1245"/>
    <mergeCell ref="P1245:Q1245"/>
    <mergeCell ref="R1245:S1245"/>
    <mergeCell ref="T1245:U1245"/>
    <mergeCell ref="V1245:W1245"/>
    <mergeCell ref="X1245:AD1245"/>
    <mergeCell ref="N1246:O1246"/>
    <mergeCell ref="P1246:Q1246"/>
    <mergeCell ref="R1246:S1246"/>
    <mergeCell ref="T1246:U1246"/>
    <mergeCell ref="X1246:AD1246"/>
    <mergeCell ref="H1247:I1247"/>
    <mergeCell ref="J1247:K1247"/>
    <mergeCell ref="L1247:M1247"/>
    <mergeCell ref="N1247:O1247"/>
    <mergeCell ref="P1247:Q1247"/>
    <mergeCell ref="R1247:S1247"/>
    <mergeCell ref="T1247:U1247"/>
    <mergeCell ref="X1247:AD1247"/>
    <mergeCell ref="H1248:I1248"/>
    <mergeCell ref="J1248:K1248"/>
    <mergeCell ref="L1248:M1248"/>
    <mergeCell ref="N1248:O1248"/>
    <mergeCell ref="P1248:Q1248"/>
    <mergeCell ref="R1248:S1248"/>
    <mergeCell ref="T1248:U1248"/>
    <mergeCell ref="X1248:AD1248"/>
    <mergeCell ref="H1249:I1249"/>
    <mergeCell ref="J1249:K1249"/>
    <mergeCell ref="L1249:M1249"/>
    <mergeCell ref="N1249:O1249"/>
    <mergeCell ref="P1249:Q1249"/>
    <mergeCell ref="R1249:S1249"/>
    <mergeCell ref="T1249:U1249"/>
    <mergeCell ref="X1249:AD1249"/>
    <mergeCell ref="H1250:I1250"/>
    <mergeCell ref="J1250:K1250"/>
    <mergeCell ref="L1250:M1250"/>
    <mergeCell ref="N1250:O1250"/>
    <mergeCell ref="P1250:Q1250"/>
    <mergeCell ref="R1250:S1250"/>
    <mergeCell ref="T1250:W1250"/>
    <mergeCell ref="X1250:AD1250"/>
    <mergeCell ref="AF1250:AH1250"/>
    <mergeCell ref="I1251:J1251"/>
    <mergeCell ref="K1251:L1251"/>
    <mergeCell ref="M1251:N1251"/>
    <mergeCell ref="O1251:P1251"/>
    <mergeCell ref="Q1251:R1251"/>
    <mergeCell ref="S1251:T1251"/>
    <mergeCell ref="U1251:V1251"/>
    <mergeCell ref="W1251:X1251"/>
    <mergeCell ref="Y1251:AE1251"/>
    <mergeCell ref="H1252:S1252"/>
    <mergeCell ref="U1252:AF1252"/>
    <mergeCell ref="H1253:S1255"/>
    <mergeCell ref="U1253:AF1255"/>
    <mergeCell ref="H1256:J1256"/>
    <mergeCell ref="K1256:S1256"/>
    <mergeCell ref="U1256:W1256"/>
    <mergeCell ref="X1256:AF1256"/>
    <mergeCell ref="H1257:S1257"/>
    <mergeCell ref="U1257:AF1257"/>
    <mergeCell ref="H1258:S1260"/>
    <mergeCell ref="U1258:AF1260"/>
    <mergeCell ref="H1261:J1261"/>
    <mergeCell ref="U1261:W1261"/>
    <mergeCell ref="D1263:M1263"/>
    <mergeCell ref="D1264:M1264"/>
    <mergeCell ref="D1265:M1265"/>
    <mergeCell ref="V1265:X1265"/>
    <mergeCell ref="AA1265:AC1265"/>
    <mergeCell ref="AE1265:AF1265"/>
    <mergeCell ref="D1266:M1266"/>
    <mergeCell ref="D1267:N1267"/>
    <mergeCell ref="D1268:N1268"/>
    <mergeCell ref="O1268:X1268"/>
    <mergeCell ref="Y1268:AA1268"/>
    <mergeCell ref="R1284:S1284"/>
    <mergeCell ref="T1284:U1284"/>
    <mergeCell ref="V1284:W1284"/>
    <mergeCell ref="X1284:AD1284"/>
    <mergeCell ref="H1285:I1285"/>
    <mergeCell ref="J1285:K1285"/>
    <mergeCell ref="L1285:M1285"/>
    <mergeCell ref="N1285:O1285"/>
    <mergeCell ref="P1285:Q1285"/>
    <mergeCell ref="R1285:S1285"/>
    <mergeCell ref="T1285:U1285"/>
    <mergeCell ref="V1285:W1285"/>
    <mergeCell ref="X1285:AD1285"/>
    <mergeCell ref="D1269:N1269"/>
    <mergeCell ref="V1270:Z1270"/>
    <mergeCell ref="AA1270:AF1270"/>
    <mergeCell ref="D1271:H1271"/>
    <mergeCell ref="I1271:Q1271"/>
    <mergeCell ref="D1272:J1272"/>
    <mergeCell ref="K1272:X1272"/>
    <mergeCell ref="Y1272:AB1272"/>
    <mergeCell ref="AC1272:AF1272"/>
    <mergeCell ref="E1273:I1273"/>
    <mergeCell ref="D1274:H1274"/>
    <mergeCell ref="I1274:AG1274"/>
    <mergeCell ref="H1280:J1280"/>
    <mergeCell ref="D1275:H1275"/>
    <mergeCell ref="I1275:AF1276"/>
    <mergeCell ref="L1277:Y1277"/>
    <mergeCell ref="AA1277:AF1277"/>
    <mergeCell ref="D1278:AF1278"/>
    <mergeCell ref="E1279:G1279"/>
    <mergeCell ref="H1279:J1279"/>
    <mergeCell ref="K1279:M1279"/>
    <mergeCell ref="N1279:P1279"/>
    <mergeCell ref="Q1279:T1279"/>
    <mergeCell ref="V1279:X1279"/>
    <mergeCell ref="AA1279:AF1279"/>
    <mergeCell ref="E1280:G1280"/>
    <mergeCell ref="D1289:G1291"/>
    <mergeCell ref="H1289:I1289"/>
    <mergeCell ref="J1289:K1289"/>
    <mergeCell ref="L1289:M1289"/>
    <mergeCell ref="N1289:O1289"/>
    <mergeCell ref="P1289:Q1289"/>
    <mergeCell ref="R1289:S1289"/>
    <mergeCell ref="T1289:U1289"/>
    <mergeCell ref="V1289:W1289"/>
    <mergeCell ref="X1289:AD1289"/>
    <mergeCell ref="H1290:I1290"/>
    <mergeCell ref="J1290:K1290"/>
    <mergeCell ref="L1290:M1290"/>
    <mergeCell ref="N1290:O1290"/>
    <mergeCell ref="P1290:Q1290"/>
    <mergeCell ref="R1290:S1290"/>
    <mergeCell ref="T1290:U1290"/>
    <mergeCell ref="V1290:W1290"/>
    <mergeCell ref="X1290:AD1290"/>
    <mergeCell ref="H1291:I1291"/>
    <mergeCell ref="J1291:K1291"/>
    <mergeCell ref="L1291:M1291"/>
    <mergeCell ref="N1291:O1291"/>
    <mergeCell ref="P1291:Q1291"/>
    <mergeCell ref="R1291:S1291"/>
    <mergeCell ref="T1291:U1291"/>
    <mergeCell ref="V1291:W1291"/>
    <mergeCell ref="X1291:AD1291"/>
    <mergeCell ref="H1292:I1292"/>
    <mergeCell ref="J1292:K1292"/>
    <mergeCell ref="L1292:M1292"/>
    <mergeCell ref="N1292:O1292"/>
    <mergeCell ref="P1292:Q1292"/>
    <mergeCell ref="R1292:S1292"/>
    <mergeCell ref="T1292:U1292"/>
    <mergeCell ref="V1292:W1292"/>
    <mergeCell ref="X1292:AD1292"/>
    <mergeCell ref="H1297:I1297"/>
    <mergeCell ref="J1297:K1297"/>
    <mergeCell ref="L1297:M1297"/>
    <mergeCell ref="N1297:O1297"/>
    <mergeCell ref="P1297:Q1297"/>
    <mergeCell ref="R1297:S1297"/>
    <mergeCell ref="T1297:U1297"/>
    <mergeCell ref="X1297:AD1297"/>
    <mergeCell ref="H1298:I1298"/>
    <mergeCell ref="J1298:K1298"/>
    <mergeCell ref="L1298:M1298"/>
    <mergeCell ref="N1298:O1298"/>
    <mergeCell ref="P1298:Q1298"/>
    <mergeCell ref="R1298:S1298"/>
    <mergeCell ref="T1298:U1298"/>
    <mergeCell ref="X1298:AD1298"/>
    <mergeCell ref="H1299:I1299"/>
    <mergeCell ref="J1299:K1299"/>
    <mergeCell ref="L1299:M1299"/>
    <mergeCell ref="N1299:O1299"/>
    <mergeCell ref="P1299:Q1299"/>
    <mergeCell ref="R1299:S1299"/>
    <mergeCell ref="T1299:W1299"/>
    <mergeCell ref="X1299:AD1299"/>
    <mergeCell ref="AF1299:AH1299"/>
    <mergeCell ref="I1300:J1300"/>
    <mergeCell ref="K1300:L1300"/>
    <mergeCell ref="M1300:N1300"/>
    <mergeCell ref="O1300:P1300"/>
    <mergeCell ref="Q1300:R1300"/>
    <mergeCell ref="S1300:T1300"/>
    <mergeCell ref="U1300:V1300"/>
    <mergeCell ref="W1300:X1300"/>
    <mergeCell ref="Y1300:AE1300"/>
    <mergeCell ref="H1301:S1301"/>
    <mergeCell ref="U1301:AF1301"/>
    <mergeCell ref="H1302:S1304"/>
    <mergeCell ref="U1302:AF1304"/>
    <mergeCell ref="H1305:J1305"/>
    <mergeCell ref="K1305:S1305"/>
    <mergeCell ref="U1305:W1305"/>
    <mergeCell ref="X1305:AF1305"/>
    <mergeCell ref="H1306:S1306"/>
    <mergeCell ref="U1306:AF1306"/>
    <mergeCell ref="H1307:S1309"/>
    <mergeCell ref="U1307:AF1309"/>
    <mergeCell ref="H1310:J1310"/>
    <mergeCell ref="U1310:W1310"/>
    <mergeCell ref="D1312:M1312"/>
    <mergeCell ref="D1313:M1313"/>
    <mergeCell ref="D1314:M1314"/>
    <mergeCell ref="V1314:X1314"/>
    <mergeCell ref="AA1314:AC1314"/>
    <mergeCell ref="AE1314:AF1314"/>
    <mergeCell ref="D1315:M1315"/>
    <mergeCell ref="D1316:N1316"/>
    <mergeCell ref="D1317:N1317"/>
    <mergeCell ref="O1317:X1317"/>
    <mergeCell ref="Y1317:AA1317"/>
    <mergeCell ref="D1318:N1318"/>
    <mergeCell ref="V1319:Z1319"/>
    <mergeCell ref="AA1319:AF1319"/>
    <mergeCell ref="D1320:H1320"/>
    <mergeCell ref="I1320:Q1320"/>
    <mergeCell ref="D1321:J1321"/>
    <mergeCell ref="K1321:X1321"/>
    <mergeCell ref="Y1321:AB1321"/>
    <mergeCell ref="AC1321:AF1321"/>
    <mergeCell ref="V1338:W1338"/>
    <mergeCell ref="X1338:AD1338"/>
    <mergeCell ref="H1339:I1339"/>
    <mergeCell ref="J1339:K1339"/>
    <mergeCell ref="L1339:M1339"/>
    <mergeCell ref="N1339:O1339"/>
    <mergeCell ref="P1339:Q1339"/>
    <mergeCell ref="R1339:S1339"/>
    <mergeCell ref="T1339:U1339"/>
    <mergeCell ref="V1339:W1339"/>
    <mergeCell ref="X1339:AD1339"/>
    <mergeCell ref="H1340:I1340"/>
    <mergeCell ref="J1340:K1340"/>
    <mergeCell ref="L1340:M1340"/>
    <mergeCell ref="N1340:O1340"/>
    <mergeCell ref="P1340:Q1340"/>
    <mergeCell ref="R1340:S1340"/>
    <mergeCell ref="T1340:U1340"/>
    <mergeCell ref="V1340:W1340"/>
    <mergeCell ref="X1340:AD1340"/>
    <mergeCell ref="H1341:I1341"/>
    <mergeCell ref="J1341:K1341"/>
    <mergeCell ref="L1341:M1341"/>
    <mergeCell ref="N1341:O1341"/>
    <mergeCell ref="P1341:Q1341"/>
    <mergeCell ref="R1341:S1341"/>
    <mergeCell ref="T1341:U1341"/>
    <mergeCell ref="V1341:W1341"/>
    <mergeCell ref="X1341:AD1341"/>
    <mergeCell ref="H1342:I1342"/>
    <mergeCell ref="J1342:K1342"/>
    <mergeCell ref="L1342:M1342"/>
    <mergeCell ref="N1342:O1342"/>
    <mergeCell ref="P1342:Q1342"/>
    <mergeCell ref="R1342:S1342"/>
    <mergeCell ref="T1342:U1342"/>
    <mergeCell ref="V1342:W1342"/>
    <mergeCell ref="X1342:AD1342"/>
    <mergeCell ref="H1343:I1343"/>
    <mergeCell ref="J1343:K1343"/>
    <mergeCell ref="L1343:M1343"/>
    <mergeCell ref="N1343:O1343"/>
    <mergeCell ref="P1343:Q1343"/>
    <mergeCell ref="R1343:S1343"/>
    <mergeCell ref="T1343:U1343"/>
    <mergeCell ref="V1343:W1343"/>
    <mergeCell ref="X1343:AD1343"/>
    <mergeCell ref="N1344:O1344"/>
    <mergeCell ref="P1344:Q1344"/>
    <mergeCell ref="R1344:S1344"/>
    <mergeCell ref="T1344:U1344"/>
    <mergeCell ref="X1344:AD1344"/>
    <mergeCell ref="H1345:I1345"/>
    <mergeCell ref="J1345:K1345"/>
    <mergeCell ref="L1345:M1345"/>
    <mergeCell ref="N1345:O1345"/>
    <mergeCell ref="P1345:Q1345"/>
    <mergeCell ref="R1345:S1345"/>
    <mergeCell ref="T1345:U1345"/>
    <mergeCell ref="X1345:AD1345"/>
    <mergeCell ref="H1346:I1346"/>
    <mergeCell ref="J1346:K1346"/>
    <mergeCell ref="L1346:M1346"/>
    <mergeCell ref="N1346:O1346"/>
    <mergeCell ref="P1346:Q1346"/>
    <mergeCell ref="R1346:S1346"/>
    <mergeCell ref="T1346:U1346"/>
    <mergeCell ref="X1346:AD1346"/>
    <mergeCell ref="H1347:I1347"/>
    <mergeCell ref="J1347:K1347"/>
    <mergeCell ref="L1347:M1347"/>
    <mergeCell ref="N1347:O1347"/>
    <mergeCell ref="P1347:Q1347"/>
    <mergeCell ref="R1347:S1347"/>
    <mergeCell ref="T1347:U1347"/>
    <mergeCell ref="X1347:AD1347"/>
    <mergeCell ref="H1348:I1348"/>
    <mergeCell ref="J1348:K1348"/>
    <mergeCell ref="L1348:M1348"/>
    <mergeCell ref="N1348:O1348"/>
    <mergeCell ref="P1348:Q1348"/>
    <mergeCell ref="R1348:S1348"/>
    <mergeCell ref="T1348:W1348"/>
    <mergeCell ref="X1348:AD1348"/>
    <mergeCell ref="AF1348:AH1348"/>
    <mergeCell ref="I1349:J1349"/>
    <mergeCell ref="K1349:L1349"/>
    <mergeCell ref="M1349:N1349"/>
    <mergeCell ref="O1349:P1349"/>
    <mergeCell ref="Q1349:R1349"/>
    <mergeCell ref="S1349:T1349"/>
    <mergeCell ref="U1349:V1349"/>
    <mergeCell ref="W1349:X1349"/>
    <mergeCell ref="Y1349:AE1349"/>
    <mergeCell ref="J1382:K1382"/>
    <mergeCell ref="L1382:M1382"/>
    <mergeCell ref="N1382:O1382"/>
    <mergeCell ref="P1382:Q1382"/>
    <mergeCell ref="R1382:S1382"/>
    <mergeCell ref="T1382:U1382"/>
    <mergeCell ref="V1382:W1382"/>
    <mergeCell ref="X1382:AD1382"/>
    <mergeCell ref="H1383:I1383"/>
    <mergeCell ref="J1383:K1383"/>
    <mergeCell ref="L1383:M1383"/>
    <mergeCell ref="N1383:O1383"/>
    <mergeCell ref="P1383:Q1383"/>
    <mergeCell ref="R1383:S1383"/>
    <mergeCell ref="T1383:U1383"/>
    <mergeCell ref="V1383:W1383"/>
    <mergeCell ref="X1383:AD1383"/>
    <mergeCell ref="D1364:M1364"/>
    <mergeCell ref="D1365:N1365"/>
    <mergeCell ref="D1366:N1366"/>
    <mergeCell ref="O1366:X1366"/>
    <mergeCell ref="Y1366:AA1366"/>
    <mergeCell ref="D1367:N1367"/>
    <mergeCell ref="V1368:Z1368"/>
    <mergeCell ref="AA1368:AF1368"/>
    <mergeCell ref="D1369:H1369"/>
    <mergeCell ref="I1369:Q1369"/>
    <mergeCell ref="D1370:J1370"/>
    <mergeCell ref="K1370:X1370"/>
    <mergeCell ref="Y1370:AB1370"/>
    <mergeCell ref="AC1370:AF1370"/>
    <mergeCell ref="E1371:I1371"/>
    <mergeCell ref="D1372:H1372"/>
    <mergeCell ref="I1372:AG1372"/>
    <mergeCell ref="D1373:H1373"/>
    <mergeCell ref="I1373:AF1374"/>
    <mergeCell ref="L1375:Y1375"/>
    <mergeCell ref="AA1375:AF1375"/>
    <mergeCell ref="D1376:AF1376"/>
    <mergeCell ref="E1377:G1377"/>
    <mergeCell ref="H1377:J1377"/>
    <mergeCell ref="K1377:M1377"/>
    <mergeCell ref="N1377:P1377"/>
    <mergeCell ref="Q1377:T1377"/>
    <mergeCell ref="V1377:X1377"/>
    <mergeCell ref="AA1377:AF1377"/>
    <mergeCell ref="R1389:S1389"/>
    <mergeCell ref="T1389:U1389"/>
    <mergeCell ref="V1389:W1389"/>
    <mergeCell ref="X1389:AD1389"/>
    <mergeCell ref="N1392:O1392"/>
    <mergeCell ref="P1392:Q1392"/>
    <mergeCell ref="R1392:S1392"/>
    <mergeCell ref="T1392:U1392"/>
    <mergeCell ref="V1392:W1392"/>
    <mergeCell ref="X1392:AD1392"/>
    <mergeCell ref="N1393:O1393"/>
    <mergeCell ref="P1393:Q1393"/>
    <mergeCell ref="R1393:S1393"/>
    <mergeCell ref="T1393:U1393"/>
    <mergeCell ref="X1393:AD1393"/>
    <mergeCell ref="H1394:I1394"/>
    <mergeCell ref="J1394:K1394"/>
    <mergeCell ref="L1394:M1394"/>
    <mergeCell ref="N1394:O1394"/>
    <mergeCell ref="P1394:Q1394"/>
    <mergeCell ref="R1394:S1394"/>
    <mergeCell ref="T1394:U1394"/>
    <mergeCell ref="X1394:AD1394"/>
    <mergeCell ref="H1395:I1395"/>
    <mergeCell ref="J1395:K1395"/>
    <mergeCell ref="L1395:M1395"/>
    <mergeCell ref="N1395:O1395"/>
    <mergeCell ref="P1395:Q1395"/>
    <mergeCell ref="R1395:S1395"/>
    <mergeCell ref="T1395:U1395"/>
    <mergeCell ref="X1395:AD1395"/>
    <mergeCell ref="H1396:I1396"/>
    <mergeCell ref="J1396:K1396"/>
    <mergeCell ref="L1396:M1396"/>
    <mergeCell ref="N1396:O1396"/>
    <mergeCell ref="P1396:Q1396"/>
    <mergeCell ref="R1396:S1396"/>
    <mergeCell ref="T1396:U1396"/>
    <mergeCell ref="X1396:AD1396"/>
    <mergeCell ref="H1397:I1397"/>
    <mergeCell ref="J1397:K1397"/>
    <mergeCell ref="L1397:M1397"/>
    <mergeCell ref="N1397:O1397"/>
    <mergeCell ref="P1397:Q1397"/>
    <mergeCell ref="R1397:S1397"/>
    <mergeCell ref="T1397:W1397"/>
    <mergeCell ref="X1397:AD1397"/>
    <mergeCell ref="AF1397:AH1397"/>
    <mergeCell ref="H1399:S1399"/>
    <mergeCell ref="U1399:AF1399"/>
    <mergeCell ref="H1400:S1402"/>
    <mergeCell ref="U1400:AF1402"/>
    <mergeCell ref="H1403:J1403"/>
    <mergeCell ref="K1403:S1403"/>
    <mergeCell ref="U1403:W1403"/>
    <mergeCell ref="X1403:AF1403"/>
    <mergeCell ref="H1404:S1404"/>
    <mergeCell ref="U1404:AF1404"/>
    <mergeCell ref="H1405:S1407"/>
    <mergeCell ref="U1405:AF1407"/>
    <mergeCell ref="H1408:J1408"/>
    <mergeCell ref="U1408:W1408"/>
    <mergeCell ref="D1410:M1410"/>
    <mergeCell ref="D1411:M1411"/>
    <mergeCell ref="D1412:M1412"/>
    <mergeCell ref="V1412:X1412"/>
    <mergeCell ref="AA1412:AC1412"/>
    <mergeCell ref="AE1412:AF1412"/>
    <mergeCell ref="D1413:M1413"/>
    <mergeCell ref="D1414:N1414"/>
    <mergeCell ref="D1415:N1415"/>
    <mergeCell ref="O1415:X1415"/>
    <mergeCell ref="Y1415:AA1415"/>
    <mergeCell ref="I1409:J1409"/>
    <mergeCell ref="K1409:L1409"/>
    <mergeCell ref="M1409:N1409"/>
    <mergeCell ref="O1409:P1409"/>
    <mergeCell ref="Q1409:R1409"/>
    <mergeCell ref="S1409:T1409"/>
    <mergeCell ref="U1409:V1409"/>
    <mergeCell ref="W1409:X1409"/>
    <mergeCell ref="Y1409:AE1409"/>
    <mergeCell ref="X1435:AD1435"/>
    <mergeCell ref="D1436:G1438"/>
    <mergeCell ref="H1436:I1436"/>
    <mergeCell ref="J1436:K1436"/>
    <mergeCell ref="L1436:M1436"/>
    <mergeCell ref="N1436:O1436"/>
    <mergeCell ref="P1436:Q1436"/>
    <mergeCell ref="R1436:S1436"/>
    <mergeCell ref="T1436:U1436"/>
    <mergeCell ref="V1436:W1436"/>
    <mergeCell ref="X1436:AD1436"/>
    <mergeCell ref="H1437:I1437"/>
    <mergeCell ref="J1437:K1437"/>
    <mergeCell ref="L1437:M1437"/>
    <mergeCell ref="N1437:O1437"/>
    <mergeCell ref="P1437:Q1437"/>
    <mergeCell ref="R1437:S1437"/>
    <mergeCell ref="T1437:U1437"/>
    <mergeCell ref="V1437:W1437"/>
    <mergeCell ref="X1437:AD1437"/>
    <mergeCell ref="H1438:I1438"/>
    <mergeCell ref="J1438:K1438"/>
    <mergeCell ref="L1438:M1438"/>
    <mergeCell ref="N1438:O1438"/>
    <mergeCell ref="P1438:Q1438"/>
    <mergeCell ref="R1438:S1438"/>
    <mergeCell ref="T1438:U1438"/>
    <mergeCell ref="V1438:W1438"/>
    <mergeCell ref="X1438:AD1438"/>
    <mergeCell ref="AF1446:AH1446"/>
    <mergeCell ref="I1447:J1447"/>
    <mergeCell ref="K1447:L1447"/>
    <mergeCell ref="M1447:N1447"/>
    <mergeCell ref="O1447:P1447"/>
    <mergeCell ref="Q1447:R1447"/>
    <mergeCell ref="S1447:T1447"/>
    <mergeCell ref="U1447:V1447"/>
    <mergeCell ref="W1447:X1447"/>
    <mergeCell ref="Y1447:AE1447"/>
    <mergeCell ref="H1445:I1445"/>
    <mergeCell ref="J1445:K1445"/>
    <mergeCell ref="L1445:M1445"/>
    <mergeCell ref="N1445:O1445"/>
    <mergeCell ref="P1445:Q1445"/>
    <mergeCell ref="R1445:S1445"/>
    <mergeCell ref="T1445:U1445"/>
    <mergeCell ref="X1445:AD1445"/>
    <mergeCell ref="X1440:AD1440"/>
    <mergeCell ref="H1441:I1441"/>
    <mergeCell ref="J1441:K1441"/>
    <mergeCell ref="L1441:M1441"/>
    <mergeCell ref="N1441:O1441"/>
    <mergeCell ref="P1441:Q1441"/>
    <mergeCell ref="R1441:S1441"/>
    <mergeCell ref="T1441:U1441"/>
    <mergeCell ref="V1441:W1441"/>
    <mergeCell ref="X1441:AD1441"/>
    <mergeCell ref="N1442:O1442"/>
    <mergeCell ref="P1442:Q1442"/>
    <mergeCell ref="R1442:S1442"/>
    <mergeCell ref="T1442:U1442"/>
    <mergeCell ref="X1442:AD1442"/>
    <mergeCell ref="H1439:I1439"/>
    <mergeCell ref="J1439:K1439"/>
    <mergeCell ref="Q1477:T1477"/>
    <mergeCell ref="V1477:X1477"/>
    <mergeCell ref="AA1477:AF1477"/>
    <mergeCell ref="D1475:AF1475"/>
    <mergeCell ref="E1476:G1476"/>
    <mergeCell ref="H1476:J1476"/>
    <mergeCell ref="K1476:M1476"/>
    <mergeCell ref="N1476:P1476"/>
    <mergeCell ref="Q1476:T1476"/>
    <mergeCell ref="V1476:X1476"/>
    <mergeCell ref="AA1476:AF1476"/>
    <mergeCell ref="E1477:G1477"/>
    <mergeCell ref="H1477:J1477"/>
    <mergeCell ref="N1482:O1482"/>
    <mergeCell ref="P1482:Q1482"/>
    <mergeCell ref="R1482:S1482"/>
    <mergeCell ref="T1482:U1482"/>
    <mergeCell ref="V1482:W1482"/>
    <mergeCell ref="X1482:AD1482"/>
    <mergeCell ref="H1483:I1483"/>
    <mergeCell ref="J1483:K1483"/>
    <mergeCell ref="L1483:M1483"/>
    <mergeCell ref="N1483:O1483"/>
    <mergeCell ref="P1483:Q1483"/>
    <mergeCell ref="R1483:S1483"/>
    <mergeCell ref="T1483:U1483"/>
    <mergeCell ref="V1483:W1483"/>
    <mergeCell ref="X1483:AD1483"/>
    <mergeCell ref="X1486:AD1486"/>
    <mergeCell ref="H1487:I1487"/>
    <mergeCell ref="J1487:K1487"/>
    <mergeCell ref="L1487:M1487"/>
    <mergeCell ref="N1487:O1487"/>
    <mergeCell ref="P1487:Q1487"/>
    <mergeCell ref="R1487:S1487"/>
    <mergeCell ref="T1487:U1487"/>
    <mergeCell ref="V1487:W1487"/>
    <mergeCell ref="T1484:U1484"/>
    <mergeCell ref="V1484:W1484"/>
    <mergeCell ref="X1484:AD1484"/>
    <mergeCell ref="H1485:I1485"/>
    <mergeCell ref="J1485:K1485"/>
    <mergeCell ref="L1485:M1485"/>
    <mergeCell ref="N1485:O1485"/>
    <mergeCell ref="P1485:Q1485"/>
    <mergeCell ref="R1485:S1485"/>
    <mergeCell ref="T1485:U1485"/>
    <mergeCell ref="V1485:W1485"/>
    <mergeCell ref="X1485:AD1485"/>
    <mergeCell ref="K1477:M1477"/>
    <mergeCell ref="D1486:G1488"/>
    <mergeCell ref="H1486:I1486"/>
    <mergeCell ref="J1486:K1486"/>
    <mergeCell ref="L1486:M1486"/>
    <mergeCell ref="N1486:O1486"/>
    <mergeCell ref="P1486:Q1486"/>
    <mergeCell ref="R1486:S1486"/>
    <mergeCell ref="T1486:U1486"/>
    <mergeCell ref="V1486:W1486"/>
    <mergeCell ref="Q1478:Z1478"/>
    <mergeCell ref="AA1478:AF1478"/>
    <mergeCell ref="U1479:Z1479"/>
    <mergeCell ref="AA1479:AF1479"/>
    <mergeCell ref="H1480:W1480"/>
    <mergeCell ref="D1463:M1463"/>
    <mergeCell ref="D1464:N1464"/>
    <mergeCell ref="AA1474:AF1474"/>
    <mergeCell ref="D1465:N1465"/>
    <mergeCell ref="O1465:X1465"/>
    <mergeCell ref="Y1465:AA1465"/>
    <mergeCell ref="D1466:N1466"/>
    <mergeCell ref="V1467:Z1467"/>
    <mergeCell ref="AA1467:AF1467"/>
    <mergeCell ref="D1468:H1468"/>
    <mergeCell ref="I1468:Q1468"/>
    <mergeCell ref="D1469:J1469"/>
    <mergeCell ref="K1469:X1469"/>
    <mergeCell ref="Y1469:AB1469"/>
    <mergeCell ref="AC1469:AF1469"/>
    <mergeCell ref="E1470:I1470"/>
    <mergeCell ref="D1471:H1471"/>
    <mergeCell ref="I1471:AG1471"/>
    <mergeCell ref="D1472:H1472"/>
    <mergeCell ref="I1472:AF1473"/>
    <mergeCell ref="L1474:Y1474"/>
    <mergeCell ref="P1484:Q1484"/>
    <mergeCell ref="R1484:S1484"/>
    <mergeCell ref="X1488:AD1488"/>
    <mergeCell ref="X1489:AD1489"/>
    <mergeCell ref="X1490:AD1490"/>
    <mergeCell ref="X1491:AD1491"/>
    <mergeCell ref="X1492:AD1492"/>
    <mergeCell ref="X1493:AD1493"/>
    <mergeCell ref="X1494:AD1494"/>
    <mergeCell ref="X1495:AD1495"/>
    <mergeCell ref="T1496:W1496"/>
    <mergeCell ref="X1496:AD1496"/>
    <mergeCell ref="N1492:O1492"/>
    <mergeCell ref="P1492:Q1492"/>
    <mergeCell ref="R1492:S1492"/>
    <mergeCell ref="T1492:U1492"/>
    <mergeCell ref="H1493:I1493"/>
    <mergeCell ref="J1493:K1493"/>
    <mergeCell ref="L1493:M1493"/>
    <mergeCell ref="N1493:O1493"/>
    <mergeCell ref="P1493:Q1493"/>
    <mergeCell ref="R1493:S1493"/>
    <mergeCell ref="T1493:U1493"/>
    <mergeCell ref="H1490:I1490"/>
    <mergeCell ref="J1490:K1490"/>
    <mergeCell ref="L1490:M1490"/>
    <mergeCell ref="N1490:O1490"/>
    <mergeCell ref="P1490:Q1490"/>
    <mergeCell ref="R1490:S1490"/>
    <mergeCell ref="T1490:U1490"/>
    <mergeCell ref="V1490:W1490"/>
    <mergeCell ref="H1491:I1491"/>
    <mergeCell ref="J1491:K1491"/>
    <mergeCell ref="L1491:M1491"/>
    <mergeCell ref="N1491:O1491"/>
    <mergeCell ref="P1491:Q1491"/>
    <mergeCell ref="R1491:S1491"/>
    <mergeCell ref="T1491:U1491"/>
    <mergeCell ref="V1491:W1491"/>
    <mergeCell ref="H1496:I1496"/>
    <mergeCell ref="J1496:K1496"/>
    <mergeCell ref="L1496:M1496"/>
    <mergeCell ref="N1477:P1477"/>
    <mergeCell ref="AA1516:AF1516"/>
    <mergeCell ref="D1517:H1517"/>
    <mergeCell ref="I1517:Q1517"/>
    <mergeCell ref="D1518:J1518"/>
    <mergeCell ref="K1518:X1518"/>
    <mergeCell ref="Y1518:AB1518"/>
    <mergeCell ref="AC1518:AF1518"/>
    <mergeCell ref="E1519:I1519"/>
    <mergeCell ref="I1520:AG1520"/>
    <mergeCell ref="D1521:H1521"/>
    <mergeCell ref="I1521:AF1522"/>
    <mergeCell ref="L1523:Y1523"/>
    <mergeCell ref="AA1523:AF1523"/>
    <mergeCell ref="D1524:AF1524"/>
    <mergeCell ref="E1525:G1525"/>
    <mergeCell ref="H1525:J1525"/>
    <mergeCell ref="K1525:M1525"/>
    <mergeCell ref="N1525:P1525"/>
    <mergeCell ref="Q1525:T1525"/>
    <mergeCell ref="V1525:X1525"/>
    <mergeCell ref="AA1525:AF1525"/>
    <mergeCell ref="E1526:G1526"/>
    <mergeCell ref="H1526:J1526"/>
    <mergeCell ref="K1526:M1526"/>
    <mergeCell ref="N1526:P1526"/>
    <mergeCell ref="Q1526:T1526"/>
    <mergeCell ref="V1526:X1526"/>
    <mergeCell ref="Q1527:Z1527"/>
    <mergeCell ref="AA1527:AF1527"/>
    <mergeCell ref="U1528:Z1528"/>
    <mergeCell ref="H1529:W1529"/>
    <mergeCell ref="X1529:AD1529"/>
    <mergeCell ref="H1530:I1530"/>
    <mergeCell ref="J1530:K1530"/>
    <mergeCell ref="L1530:M1530"/>
    <mergeCell ref="N1530:O1530"/>
    <mergeCell ref="P1530:Q1530"/>
    <mergeCell ref="R1530:S1530"/>
    <mergeCell ref="T1530:U1530"/>
    <mergeCell ref="V1530:W1530"/>
    <mergeCell ref="X1530:AD1530"/>
    <mergeCell ref="V1516:Z1516"/>
    <mergeCell ref="AA1526:AF1526"/>
    <mergeCell ref="AA1528:AF1528"/>
    <mergeCell ref="D1520:H1520"/>
    <mergeCell ref="D1535:G1537"/>
    <mergeCell ref="T1543:U1543"/>
    <mergeCell ref="H1544:I1544"/>
    <mergeCell ref="J1544:K1544"/>
    <mergeCell ref="L1544:M1544"/>
    <mergeCell ref="N1544:O1544"/>
    <mergeCell ref="P1544:Q1544"/>
    <mergeCell ref="R1544:S1544"/>
    <mergeCell ref="T1544:U1544"/>
    <mergeCell ref="X1544:AD1544"/>
    <mergeCell ref="H1545:I1545"/>
    <mergeCell ref="J1545:K1545"/>
    <mergeCell ref="L1545:M1545"/>
    <mergeCell ref="N1545:O1545"/>
    <mergeCell ref="P1545:Q1545"/>
    <mergeCell ref="R1545:S1545"/>
    <mergeCell ref="T1545:W1545"/>
    <mergeCell ref="X1545:AD1545"/>
    <mergeCell ref="AF1545:AH1545"/>
    <mergeCell ref="I1546:J1546"/>
    <mergeCell ref="K1546:L1546"/>
    <mergeCell ref="M1546:N1546"/>
    <mergeCell ref="O1546:P1546"/>
    <mergeCell ref="Q1546:R1546"/>
    <mergeCell ref="S1546:T1546"/>
    <mergeCell ref="U1546:V1546"/>
    <mergeCell ref="W1546:X1546"/>
    <mergeCell ref="Y1546:AE1546"/>
    <mergeCell ref="H1547:S1547"/>
    <mergeCell ref="U1547:AF1547"/>
    <mergeCell ref="H1548:S1550"/>
    <mergeCell ref="U1548:AF1550"/>
    <mergeCell ref="H1551:J1551"/>
    <mergeCell ref="K1551:S1551"/>
    <mergeCell ref="U1551:W1551"/>
    <mergeCell ref="X1551:AF1551"/>
    <mergeCell ref="H1538:I1538"/>
    <mergeCell ref="J1538:K1538"/>
    <mergeCell ref="L1538:M1538"/>
    <mergeCell ref="N1538:O1538"/>
    <mergeCell ref="P1538:Q1538"/>
    <mergeCell ref="R1538:S1538"/>
    <mergeCell ref="T1538:U1538"/>
    <mergeCell ref="V1538:W1538"/>
    <mergeCell ref="X1538:AD1538"/>
    <mergeCell ref="H1539:I1539"/>
    <mergeCell ref="J1539:K1539"/>
    <mergeCell ref="L1539:M1539"/>
    <mergeCell ref="N1539:O1539"/>
    <mergeCell ref="P1539:Q1539"/>
    <mergeCell ref="R1539:S1539"/>
    <mergeCell ref="T1539:U1539"/>
    <mergeCell ref="V1539:W1539"/>
    <mergeCell ref="X1539:AD1539"/>
    <mergeCell ref="H1536:I1536"/>
    <mergeCell ref="J1536:K1536"/>
    <mergeCell ref="L1536:M1536"/>
    <mergeCell ref="N1536:O1536"/>
    <mergeCell ref="P1536:Q1536"/>
    <mergeCell ref="R1536:S1536"/>
    <mergeCell ref="T1536:U1536"/>
    <mergeCell ref="V1536:W1536"/>
    <mergeCell ref="X1536:AD1536"/>
    <mergeCell ref="H1537:I1537"/>
    <mergeCell ref="D1584:G1586"/>
    <mergeCell ref="T1594:W1594"/>
    <mergeCell ref="AF1594:AH1594"/>
    <mergeCell ref="I1595:J1595"/>
    <mergeCell ref="K1595:L1595"/>
    <mergeCell ref="M1595:N1595"/>
    <mergeCell ref="O1595:P1595"/>
    <mergeCell ref="Q1595:R1595"/>
    <mergeCell ref="S1595:T1595"/>
    <mergeCell ref="U1595:V1595"/>
    <mergeCell ref="W1595:X1595"/>
    <mergeCell ref="Y1595:AE1595"/>
    <mergeCell ref="H1596:S1596"/>
    <mergeCell ref="U1596:AF1596"/>
    <mergeCell ref="H1597:S1599"/>
    <mergeCell ref="U1597:AF1599"/>
    <mergeCell ref="H1600:J1600"/>
    <mergeCell ref="K1600:S1600"/>
    <mergeCell ref="U1600:W1600"/>
    <mergeCell ref="X1600:AF1600"/>
    <mergeCell ref="H1601:S1601"/>
    <mergeCell ref="U1601:AF1601"/>
    <mergeCell ref="H1602:S1604"/>
    <mergeCell ref="U1602:AF1604"/>
    <mergeCell ref="H1605:J1605"/>
    <mergeCell ref="U1605:W1605"/>
    <mergeCell ref="I1607:J1607"/>
    <mergeCell ref="K1607:L1607"/>
    <mergeCell ref="M1607:N1607"/>
    <mergeCell ref="O1607:P1607"/>
    <mergeCell ref="Q1607:R1607"/>
    <mergeCell ref="S1607:T1607"/>
    <mergeCell ref="U1607:V1607"/>
    <mergeCell ref="W1607:X1607"/>
    <mergeCell ref="Y1607:AE1607"/>
    <mergeCell ref="H1585:I1585"/>
    <mergeCell ref="J1585:K1585"/>
    <mergeCell ref="L1585:M1585"/>
    <mergeCell ref="N1585:O1585"/>
    <mergeCell ref="P1585:Q1585"/>
    <mergeCell ref="R1585:S1585"/>
    <mergeCell ref="T1585:U1585"/>
    <mergeCell ref="V1585:W1585"/>
    <mergeCell ref="X1585:AD1585"/>
    <mergeCell ref="H1586:I1586"/>
    <mergeCell ref="J1586:K1586"/>
    <mergeCell ref="L1586:M1586"/>
    <mergeCell ref="N1586:O1586"/>
    <mergeCell ref="P1586:Q1586"/>
    <mergeCell ref="R1586:S1586"/>
    <mergeCell ref="T1586:U1586"/>
    <mergeCell ref="V1586:W1586"/>
    <mergeCell ref="X1586:AD1586"/>
    <mergeCell ref="H1593:I1593"/>
    <mergeCell ref="J1593:K1593"/>
    <mergeCell ref="L1593:M1593"/>
    <mergeCell ref="N1593:O1593"/>
    <mergeCell ref="P1593:Q1593"/>
    <mergeCell ref="R1593:S1593"/>
    <mergeCell ref="T1593:U1593"/>
    <mergeCell ref="X1593:AD1593"/>
    <mergeCell ref="H1594:I1594"/>
    <mergeCell ref="J1594:K1594"/>
    <mergeCell ref="L1594:M1594"/>
    <mergeCell ref="U1627:Z1627"/>
    <mergeCell ref="AA1627:AF1627"/>
    <mergeCell ref="H1628:W1628"/>
    <mergeCell ref="X1628:AD1628"/>
    <mergeCell ref="H1629:I1629"/>
    <mergeCell ref="J1629:K1629"/>
    <mergeCell ref="L1629:M1629"/>
    <mergeCell ref="N1629:O1629"/>
    <mergeCell ref="P1629:Q1629"/>
    <mergeCell ref="R1629:S1629"/>
    <mergeCell ref="T1629:U1629"/>
    <mergeCell ref="V1629:W1629"/>
    <mergeCell ref="X1629:AD1629"/>
    <mergeCell ref="H1630:I1630"/>
    <mergeCell ref="J1630:K1630"/>
    <mergeCell ref="L1630:M1630"/>
    <mergeCell ref="N1630:O1630"/>
    <mergeCell ref="P1630:Q1630"/>
    <mergeCell ref="R1630:S1630"/>
    <mergeCell ref="T1630:U1630"/>
    <mergeCell ref="V1630:W1630"/>
    <mergeCell ref="X1630:AD1630"/>
    <mergeCell ref="H1631:I1631"/>
    <mergeCell ref="J1631:K1631"/>
    <mergeCell ref="L1631:M1631"/>
    <mergeCell ref="N1631:O1631"/>
    <mergeCell ref="P1631:Q1631"/>
    <mergeCell ref="R1631:S1631"/>
    <mergeCell ref="T1631:U1631"/>
    <mergeCell ref="V1631:W1631"/>
    <mergeCell ref="X1631:AD1631"/>
    <mergeCell ref="D1634:G1636"/>
    <mergeCell ref="T1643:U1643"/>
    <mergeCell ref="H1632:I1632"/>
    <mergeCell ref="J1632:K1632"/>
    <mergeCell ref="L1632:M1632"/>
    <mergeCell ref="N1632:O1632"/>
    <mergeCell ref="P1632:Q1632"/>
    <mergeCell ref="R1632:S1632"/>
    <mergeCell ref="T1632:U1632"/>
    <mergeCell ref="V1632:W1632"/>
    <mergeCell ref="X1632:AD1632"/>
    <mergeCell ref="H1633:I1633"/>
    <mergeCell ref="J1633:K1633"/>
    <mergeCell ref="L1633:M1633"/>
    <mergeCell ref="N1633:O1633"/>
    <mergeCell ref="P1633:Q1633"/>
    <mergeCell ref="R1633:S1633"/>
    <mergeCell ref="T1633:U1633"/>
    <mergeCell ref="V1633:W1633"/>
    <mergeCell ref="X1633:AD1633"/>
    <mergeCell ref="H1638:I1638"/>
    <mergeCell ref="J1638:K1638"/>
    <mergeCell ref="L1638:M1638"/>
    <mergeCell ref="N1638:O1638"/>
    <mergeCell ref="P1638:Q1638"/>
    <mergeCell ref="R1638:S1638"/>
    <mergeCell ref="T1638:U1638"/>
    <mergeCell ref="V1638:W1638"/>
    <mergeCell ref="X1638:AD1638"/>
    <mergeCell ref="H1639:I1639"/>
    <mergeCell ref="J1639:K1639"/>
    <mergeCell ref="L1639:M1639"/>
    <mergeCell ref="N1639:O1639"/>
    <mergeCell ref="H1644:I1644"/>
    <mergeCell ref="J1644:K1644"/>
    <mergeCell ref="L1644:M1644"/>
    <mergeCell ref="N1644:O1644"/>
    <mergeCell ref="P1644:Q1644"/>
    <mergeCell ref="R1644:S1644"/>
    <mergeCell ref="T1644:W1644"/>
    <mergeCell ref="X1644:AD1644"/>
    <mergeCell ref="AF1644:AH1644"/>
    <mergeCell ref="I1645:J1645"/>
    <mergeCell ref="K1645:L1645"/>
    <mergeCell ref="M1645:N1645"/>
    <mergeCell ref="O1645:P1645"/>
    <mergeCell ref="Q1645:R1645"/>
    <mergeCell ref="S1645:T1645"/>
    <mergeCell ref="U1645:V1645"/>
    <mergeCell ref="W1645:X1645"/>
    <mergeCell ref="Y1645:AE1645"/>
    <mergeCell ref="H1646:S1646"/>
    <mergeCell ref="U1646:AF1646"/>
    <mergeCell ref="H1647:S1649"/>
    <mergeCell ref="U1647:AF1649"/>
    <mergeCell ref="H1650:J1650"/>
    <mergeCell ref="K1650:S1650"/>
    <mergeCell ref="U1650:W1650"/>
    <mergeCell ref="X1650:AF1650"/>
    <mergeCell ref="H1651:S1651"/>
    <mergeCell ref="U1651:AF1651"/>
    <mergeCell ref="H1652:S1654"/>
    <mergeCell ref="U1652:AF1654"/>
    <mergeCell ref="H1655:J1655"/>
    <mergeCell ref="U1655:W1655"/>
    <mergeCell ref="H1634:I1634"/>
    <mergeCell ref="J1634:K1634"/>
    <mergeCell ref="L1634:M1634"/>
    <mergeCell ref="N1634:O1634"/>
    <mergeCell ref="P1634:Q1634"/>
    <mergeCell ref="R1634:S1634"/>
    <mergeCell ref="T1634:U1634"/>
    <mergeCell ref="V1634:W1634"/>
    <mergeCell ref="X1634:AD1634"/>
    <mergeCell ref="H1635:I1635"/>
    <mergeCell ref="J1635:K1635"/>
    <mergeCell ref="L1635:M1635"/>
    <mergeCell ref="N1635:O1635"/>
    <mergeCell ref="P1635:Q1635"/>
    <mergeCell ref="R1635:S1635"/>
    <mergeCell ref="T1635:U1635"/>
    <mergeCell ref="V1635:W1635"/>
    <mergeCell ref="X1635:AD1635"/>
    <mergeCell ref="H1642:I1642"/>
    <mergeCell ref="J1642:K1642"/>
    <mergeCell ref="L1642:M1642"/>
    <mergeCell ref="N1642:O1642"/>
    <mergeCell ref="P1642:Q1642"/>
    <mergeCell ref="R1642:S1642"/>
    <mergeCell ref="T1642:U1642"/>
    <mergeCell ref="X1642:AD1642"/>
    <mergeCell ref="H1643:I1643"/>
    <mergeCell ref="J1643:K1643"/>
    <mergeCell ref="L1643:M1643"/>
    <mergeCell ref="N1643:O1643"/>
    <mergeCell ref="P1639:Q1639"/>
    <mergeCell ref="R1639:S1639"/>
    <mergeCell ref="I1657:J1657"/>
    <mergeCell ref="K1657:L1657"/>
    <mergeCell ref="M1657:N1657"/>
    <mergeCell ref="O1657:P1657"/>
    <mergeCell ref="Q1657:R1657"/>
    <mergeCell ref="S1657:T1657"/>
    <mergeCell ref="U1657:V1657"/>
    <mergeCell ref="W1657:X1657"/>
    <mergeCell ref="Y1657:AE1657"/>
    <mergeCell ref="D1658:M1658"/>
    <mergeCell ref="D1659:M1659"/>
    <mergeCell ref="D1660:M1660"/>
    <mergeCell ref="V1660:X1660"/>
    <mergeCell ref="AA1660:AC1660"/>
    <mergeCell ref="AE1660:AF1660"/>
    <mergeCell ref="D1661:M1661"/>
    <mergeCell ref="O1663:X1663"/>
    <mergeCell ref="Y1663:AA1663"/>
    <mergeCell ref="V1665:Z1665"/>
    <mergeCell ref="AA1665:AF1665"/>
    <mergeCell ref="D1666:H1666"/>
    <mergeCell ref="I1666:Q1666"/>
    <mergeCell ref="D1667:J1667"/>
    <mergeCell ref="K1667:X1667"/>
    <mergeCell ref="Y1667:AB1667"/>
    <mergeCell ref="AC1667:AF1667"/>
    <mergeCell ref="E1668:I1668"/>
    <mergeCell ref="I1669:AG1669"/>
    <mergeCell ref="I1670:AF1671"/>
    <mergeCell ref="L1672:Y1672"/>
    <mergeCell ref="AA1672:AF1672"/>
    <mergeCell ref="D1673:AF1673"/>
    <mergeCell ref="E1674:G1674"/>
    <mergeCell ref="H1674:J1674"/>
    <mergeCell ref="K1674:M1674"/>
    <mergeCell ref="N1674:P1674"/>
    <mergeCell ref="Q1674:T1674"/>
    <mergeCell ref="V1674:X1674"/>
    <mergeCell ref="AA1674:AF1674"/>
    <mergeCell ref="D1669:H1669"/>
    <mergeCell ref="D1670:H1670"/>
    <mergeCell ref="D1684:G1686"/>
    <mergeCell ref="T1688:U1688"/>
    <mergeCell ref="V1688:W1688"/>
    <mergeCell ref="H1689:I1689"/>
    <mergeCell ref="J1689:K1689"/>
    <mergeCell ref="L1689:M1689"/>
    <mergeCell ref="N1689:O1689"/>
    <mergeCell ref="P1689:Q1689"/>
    <mergeCell ref="R1689:S1689"/>
    <mergeCell ref="T1689:U1689"/>
    <mergeCell ref="V1689:W1689"/>
    <mergeCell ref="X1689:AD1689"/>
    <mergeCell ref="N1690:O1690"/>
    <mergeCell ref="P1690:Q1690"/>
    <mergeCell ref="R1690:S1690"/>
    <mergeCell ref="T1690:U1690"/>
    <mergeCell ref="X1690:AD1690"/>
    <mergeCell ref="H1691:I1691"/>
    <mergeCell ref="J1691:K1691"/>
    <mergeCell ref="L1691:M1691"/>
    <mergeCell ref="N1691:O1691"/>
    <mergeCell ref="P1691:Q1691"/>
    <mergeCell ref="R1691:S1691"/>
    <mergeCell ref="T1691:U1691"/>
    <mergeCell ref="X1691:AD1691"/>
    <mergeCell ref="H1692:I1692"/>
    <mergeCell ref="J1692:K1692"/>
    <mergeCell ref="L1692:M1692"/>
    <mergeCell ref="N1692:O1692"/>
    <mergeCell ref="P1692:Q1692"/>
    <mergeCell ref="R1692:S1692"/>
    <mergeCell ref="T1692:U1692"/>
    <mergeCell ref="X1692:AD1692"/>
    <mergeCell ref="R1684:S1684"/>
    <mergeCell ref="T1684:U1684"/>
    <mergeCell ref="V1684:W1684"/>
    <mergeCell ref="X1684:AD1684"/>
    <mergeCell ref="H1685:I1685"/>
    <mergeCell ref="J1685:K1685"/>
    <mergeCell ref="L1685:M1685"/>
    <mergeCell ref="N1685:O1685"/>
    <mergeCell ref="P1685:Q1685"/>
    <mergeCell ref="R1685:S1685"/>
    <mergeCell ref="T1685:U1685"/>
    <mergeCell ref="V1685:W1685"/>
    <mergeCell ref="X1685:AD1685"/>
    <mergeCell ref="H1686:I1686"/>
    <mergeCell ref="J1686:K1686"/>
    <mergeCell ref="L1686:M1686"/>
    <mergeCell ref="N1686:O1686"/>
    <mergeCell ref="P1686:Q1686"/>
    <mergeCell ref="R1686:S1686"/>
    <mergeCell ref="T1686:U1686"/>
    <mergeCell ref="V1686:W1686"/>
    <mergeCell ref="X1686:AD1686"/>
    <mergeCell ref="H1687:I1687"/>
    <mergeCell ref="J1687:K1687"/>
    <mergeCell ref="L1687:M1687"/>
    <mergeCell ref="N1687:O1687"/>
    <mergeCell ref="P1687:Q1687"/>
    <mergeCell ref="R1687:S1687"/>
    <mergeCell ref="T1687:U1687"/>
    <mergeCell ref="V1687:W1687"/>
    <mergeCell ref="X1687:AD1687"/>
    <mergeCell ref="X1730:AD1730"/>
    <mergeCell ref="H1731:I1731"/>
    <mergeCell ref="J1731:K1731"/>
    <mergeCell ref="L1731:M1731"/>
    <mergeCell ref="N1731:O1731"/>
    <mergeCell ref="P1731:Q1731"/>
    <mergeCell ref="R1731:S1731"/>
    <mergeCell ref="T1731:U1731"/>
    <mergeCell ref="V1731:W1731"/>
    <mergeCell ref="X1731:AD1731"/>
    <mergeCell ref="H1732:I1732"/>
    <mergeCell ref="J1732:K1732"/>
    <mergeCell ref="L1732:M1732"/>
    <mergeCell ref="N1732:O1732"/>
    <mergeCell ref="P1732:Q1732"/>
    <mergeCell ref="R1732:S1732"/>
    <mergeCell ref="T1732:U1732"/>
    <mergeCell ref="V1732:W1732"/>
    <mergeCell ref="X1732:AD1732"/>
    <mergeCell ref="D1733:G1735"/>
    <mergeCell ref="H1733:I1733"/>
    <mergeCell ref="J1733:K1733"/>
    <mergeCell ref="L1733:M1733"/>
    <mergeCell ref="N1733:O1733"/>
    <mergeCell ref="P1733:Q1733"/>
    <mergeCell ref="R1733:S1733"/>
    <mergeCell ref="T1733:U1733"/>
    <mergeCell ref="V1733:W1733"/>
    <mergeCell ref="X1733:AD1733"/>
    <mergeCell ref="H1734:I1734"/>
    <mergeCell ref="J1734:K1734"/>
    <mergeCell ref="L1734:M1734"/>
    <mergeCell ref="N1734:O1734"/>
    <mergeCell ref="P1734:Q1734"/>
    <mergeCell ref="R1734:S1734"/>
    <mergeCell ref="T1734:U1734"/>
    <mergeCell ref="V1734:W1734"/>
    <mergeCell ref="X1734:AD1734"/>
    <mergeCell ref="H1735:I1735"/>
    <mergeCell ref="J1735:K1735"/>
    <mergeCell ref="L1735:M1735"/>
    <mergeCell ref="N1735:O1735"/>
    <mergeCell ref="P1735:Q1735"/>
    <mergeCell ref="R1735:S1735"/>
    <mergeCell ref="T1735:U1735"/>
    <mergeCell ref="V1735:W1735"/>
    <mergeCell ref="X1735:AD1735"/>
    <mergeCell ref="H1730:I1730"/>
    <mergeCell ref="J1730:K1730"/>
    <mergeCell ref="L1730:M1730"/>
    <mergeCell ref="N1730:O1730"/>
    <mergeCell ref="P1730:Q1730"/>
    <mergeCell ref="R1730:S1730"/>
    <mergeCell ref="T1730:U1730"/>
    <mergeCell ref="V1730:W1730"/>
    <mergeCell ref="AF1743:AH1743"/>
    <mergeCell ref="I1744:J1744"/>
    <mergeCell ref="K1744:L1744"/>
    <mergeCell ref="M1744:N1744"/>
    <mergeCell ref="O1744:P1744"/>
    <mergeCell ref="Q1744:R1744"/>
    <mergeCell ref="S1744:T1744"/>
    <mergeCell ref="U1744:V1744"/>
    <mergeCell ref="W1744:X1744"/>
    <mergeCell ref="Y1744:AE1744"/>
    <mergeCell ref="H1745:S1745"/>
    <mergeCell ref="U1745:AF1745"/>
    <mergeCell ref="H1746:S1748"/>
    <mergeCell ref="U1746:AF1748"/>
    <mergeCell ref="H1749:J1749"/>
    <mergeCell ref="K1749:S1749"/>
    <mergeCell ref="U1749:W1749"/>
    <mergeCell ref="X1749:AF1749"/>
    <mergeCell ref="H1750:S1750"/>
    <mergeCell ref="U1750:AF1750"/>
    <mergeCell ref="H1751:S1753"/>
    <mergeCell ref="U1751:AF1753"/>
    <mergeCell ref="H1754:J1754"/>
    <mergeCell ref="U1754:W1754"/>
    <mergeCell ref="I1756:J1756"/>
    <mergeCell ref="K1756:L1756"/>
    <mergeCell ref="M1756:N1756"/>
    <mergeCell ref="O1756:P1756"/>
    <mergeCell ref="Q1756:R1756"/>
    <mergeCell ref="S1756:T1756"/>
    <mergeCell ref="U1756:V1756"/>
    <mergeCell ref="W1756:X1756"/>
    <mergeCell ref="Y1756:AE1756"/>
    <mergeCell ref="AE1759:AF1759"/>
    <mergeCell ref="D1760:M1760"/>
    <mergeCell ref="D1761:N1761"/>
    <mergeCell ref="D1762:N1762"/>
    <mergeCell ref="O1762:X1762"/>
    <mergeCell ref="Y1762:AA1762"/>
    <mergeCell ref="D1763:N1763"/>
    <mergeCell ref="V1764:Z1764"/>
    <mergeCell ref="D1765:H1765"/>
    <mergeCell ref="I1765:Q1765"/>
    <mergeCell ref="D1766:J1766"/>
    <mergeCell ref="K1766:X1766"/>
    <mergeCell ref="Y1766:AB1766"/>
    <mergeCell ref="AC1766:AF1766"/>
    <mergeCell ref="H1774:J1774"/>
    <mergeCell ref="K1774:M1774"/>
    <mergeCell ref="N1774:P1774"/>
    <mergeCell ref="Q1774:T1774"/>
    <mergeCell ref="V1774:X1774"/>
    <mergeCell ref="AA1774:AF1774"/>
    <mergeCell ref="Q1775:Z1775"/>
    <mergeCell ref="AA1775:AF1775"/>
    <mergeCell ref="U1776:Z1776"/>
    <mergeCell ref="AA1776:AF1776"/>
    <mergeCell ref="H1777:W1777"/>
    <mergeCell ref="H1779:I1779"/>
    <mergeCell ref="J1779:K1779"/>
    <mergeCell ref="L1779:M1779"/>
    <mergeCell ref="V1779:W1779"/>
    <mergeCell ref="V1780:W1780"/>
    <mergeCell ref="V1781:W1781"/>
    <mergeCell ref="V1782:W1782"/>
    <mergeCell ref="D1783:G1785"/>
    <mergeCell ref="T1783:U1783"/>
    <mergeCell ref="V1783:W1783"/>
    <mergeCell ref="H1784:I1784"/>
    <mergeCell ref="J1784:K1784"/>
    <mergeCell ref="L1784:M1784"/>
    <mergeCell ref="N1784:O1784"/>
    <mergeCell ref="P1784:Q1784"/>
    <mergeCell ref="R1784:S1784"/>
    <mergeCell ref="T1784:U1784"/>
    <mergeCell ref="V1784:W1784"/>
    <mergeCell ref="X1784:AD1784"/>
    <mergeCell ref="H1785:I1785"/>
    <mergeCell ref="J1785:K1785"/>
    <mergeCell ref="L1785:M1785"/>
    <mergeCell ref="N1785:O1785"/>
    <mergeCell ref="P1785:Q1785"/>
    <mergeCell ref="R1785:S1785"/>
    <mergeCell ref="T1785:U1785"/>
    <mergeCell ref="V1785:W1785"/>
    <mergeCell ref="X1785:AD1785"/>
    <mergeCell ref="H1782:I1782"/>
    <mergeCell ref="J1782:K1782"/>
    <mergeCell ref="L1782:M1782"/>
    <mergeCell ref="N1782:O1782"/>
    <mergeCell ref="P1782:Q1782"/>
    <mergeCell ref="R1782:S1782"/>
    <mergeCell ref="T1782:U1782"/>
    <mergeCell ref="X1782:AD1782"/>
    <mergeCell ref="H1783:I1783"/>
    <mergeCell ref="J1783:K1783"/>
    <mergeCell ref="L1783:M1783"/>
    <mergeCell ref="N1783:O1783"/>
    <mergeCell ref="P1783:Q1783"/>
    <mergeCell ref="R1783:S1783"/>
    <mergeCell ref="X1783:AD1783"/>
    <mergeCell ref="T1789:U1789"/>
    <mergeCell ref="X1789:AD1789"/>
    <mergeCell ref="H1790:I1790"/>
    <mergeCell ref="J1790:K1790"/>
    <mergeCell ref="L1790:M1790"/>
    <mergeCell ref="N1790:O1790"/>
    <mergeCell ref="P1790:Q1790"/>
    <mergeCell ref="R1790:S1790"/>
    <mergeCell ref="T1790:U1790"/>
    <mergeCell ref="X1790:AD1790"/>
    <mergeCell ref="H1791:I1791"/>
    <mergeCell ref="J1791:K1791"/>
    <mergeCell ref="L1791:M1791"/>
    <mergeCell ref="N1791:O1791"/>
    <mergeCell ref="P1791:Q1791"/>
    <mergeCell ref="R1791:S1791"/>
    <mergeCell ref="T1791:U1791"/>
    <mergeCell ref="X1791:AD1791"/>
    <mergeCell ref="H1792:I1792"/>
    <mergeCell ref="J1792:K1792"/>
    <mergeCell ref="L1792:M1792"/>
    <mergeCell ref="N1792:O1792"/>
    <mergeCell ref="P1792:Q1792"/>
    <mergeCell ref="R1792:S1792"/>
    <mergeCell ref="T1792:U1792"/>
    <mergeCell ref="X1792:AD1792"/>
    <mergeCell ref="H1793:I1793"/>
    <mergeCell ref="J1793:K1793"/>
    <mergeCell ref="L1793:M1793"/>
    <mergeCell ref="N1793:O1793"/>
    <mergeCell ref="P1793:Q1793"/>
    <mergeCell ref="R1793:S1793"/>
    <mergeCell ref="T1793:W1793"/>
    <mergeCell ref="X1793:AD1793"/>
    <mergeCell ref="H1786:I1786"/>
    <mergeCell ref="J1786:K1786"/>
    <mergeCell ref="L1786:M1786"/>
    <mergeCell ref="N1786:O1786"/>
    <mergeCell ref="P1786:Q1786"/>
    <mergeCell ref="R1786:S1786"/>
    <mergeCell ref="T1786:U1786"/>
    <mergeCell ref="V1786:W1786"/>
    <mergeCell ref="X1786:AD1786"/>
    <mergeCell ref="H1787:I1787"/>
    <mergeCell ref="J1787:K1787"/>
    <mergeCell ref="L1787:M1787"/>
    <mergeCell ref="N1787:O1787"/>
    <mergeCell ref="P1787:Q1787"/>
    <mergeCell ref="R1787:S1787"/>
    <mergeCell ref="T1787:U1787"/>
    <mergeCell ref="V1787:W1787"/>
    <mergeCell ref="X1787:AD1787"/>
    <mergeCell ref="H1788:I1788"/>
    <mergeCell ref="J1788:K1788"/>
    <mergeCell ref="L1788:M1788"/>
    <mergeCell ref="N1788:O1788"/>
    <mergeCell ref="P1788:Q1788"/>
    <mergeCell ref="R1788:S1788"/>
    <mergeCell ref="T1788:U1788"/>
    <mergeCell ref="V1788:W1788"/>
    <mergeCell ref="E1817:I1817"/>
    <mergeCell ref="D1818:H1818"/>
    <mergeCell ref="I1818:AG1818"/>
    <mergeCell ref="D1819:H1819"/>
    <mergeCell ref="I1819:AF1820"/>
    <mergeCell ref="L1821:Y1821"/>
    <mergeCell ref="AA1821:AF1821"/>
    <mergeCell ref="D1822:AF1822"/>
    <mergeCell ref="E1823:G1823"/>
    <mergeCell ref="H1823:J1823"/>
    <mergeCell ref="K1823:M1823"/>
    <mergeCell ref="N1823:P1823"/>
    <mergeCell ref="Q1823:T1823"/>
    <mergeCell ref="V1823:X1823"/>
    <mergeCell ref="AA1823:AF1823"/>
    <mergeCell ref="E1824:G1824"/>
    <mergeCell ref="H1824:J1824"/>
    <mergeCell ref="K1824:M1824"/>
    <mergeCell ref="N1824:P1824"/>
    <mergeCell ref="Q1824:T1824"/>
    <mergeCell ref="V1824:X1824"/>
    <mergeCell ref="AA1824:AF1824"/>
    <mergeCell ref="Q1825:Z1825"/>
    <mergeCell ref="AA1825:AF1825"/>
    <mergeCell ref="U1826:Z1826"/>
    <mergeCell ref="AA1826:AF1826"/>
    <mergeCell ref="H1827:W1827"/>
    <mergeCell ref="T1828:U1828"/>
    <mergeCell ref="V1828:W1828"/>
    <mergeCell ref="H1829:I1829"/>
    <mergeCell ref="J1829:K1829"/>
    <mergeCell ref="L1829:M1829"/>
    <mergeCell ref="N1829:O1829"/>
    <mergeCell ref="P1829:Q1829"/>
    <mergeCell ref="R1829:S1829"/>
    <mergeCell ref="T1829:U1829"/>
    <mergeCell ref="V1829:W1829"/>
    <mergeCell ref="X1829:AD1829"/>
    <mergeCell ref="P1828:Q1828"/>
    <mergeCell ref="R1828:S1828"/>
    <mergeCell ref="X1828:AD1828"/>
    <mergeCell ref="X1827:AD1827"/>
    <mergeCell ref="H1828:I1828"/>
    <mergeCell ref="J1828:K1828"/>
    <mergeCell ref="L1828:M1828"/>
    <mergeCell ref="N1828:O1828"/>
    <mergeCell ref="H1830:I1830"/>
    <mergeCell ref="J1830:K1830"/>
    <mergeCell ref="L1830:M1830"/>
    <mergeCell ref="N1830:O1830"/>
    <mergeCell ref="P1830:Q1830"/>
    <mergeCell ref="R1830:S1830"/>
    <mergeCell ref="T1830:U1830"/>
    <mergeCell ref="V1830:W1830"/>
    <mergeCell ref="X1830:AD1830"/>
    <mergeCell ref="H1831:I1831"/>
    <mergeCell ref="J1831:K1831"/>
    <mergeCell ref="L1831:M1831"/>
    <mergeCell ref="N1831:O1831"/>
    <mergeCell ref="P1831:Q1831"/>
    <mergeCell ref="R1831:S1831"/>
    <mergeCell ref="T1831:U1831"/>
    <mergeCell ref="V1831:W1831"/>
    <mergeCell ref="X1831:AD1831"/>
    <mergeCell ref="H1835:I1835"/>
    <mergeCell ref="J1835:K1835"/>
    <mergeCell ref="L1835:M1835"/>
    <mergeCell ref="N1835:O1835"/>
    <mergeCell ref="P1835:Q1835"/>
    <mergeCell ref="R1835:S1835"/>
    <mergeCell ref="T1835:U1835"/>
    <mergeCell ref="V1835:W1835"/>
    <mergeCell ref="X1835:AD1835"/>
    <mergeCell ref="H1836:I1836"/>
    <mergeCell ref="J1836:K1836"/>
    <mergeCell ref="L1836:M1836"/>
    <mergeCell ref="N1836:O1836"/>
    <mergeCell ref="P1836:Q1836"/>
    <mergeCell ref="R1836:S1836"/>
    <mergeCell ref="T1836:U1836"/>
    <mergeCell ref="V1836:W1836"/>
    <mergeCell ref="X1836:AD1836"/>
    <mergeCell ref="H1832:I1832"/>
    <mergeCell ref="J1832:K1832"/>
    <mergeCell ref="L1832:M1832"/>
    <mergeCell ref="N1832:O1832"/>
    <mergeCell ref="P1832:Q1832"/>
    <mergeCell ref="R1832:S1832"/>
    <mergeCell ref="T1832:U1832"/>
    <mergeCell ref="V1832:W1832"/>
    <mergeCell ref="X1832:AD1832"/>
    <mergeCell ref="X1840:AD1840"/>
    <mergeCell ref="H1841:I1841"/>
    <mergeCell ref="J1841:K1841"/>
    <mergeCell ref="L1841:M1841"/>
    <mergeCell ref="N1841:O1841"/>
    <mergeCell ref="P1841:Q1841"/>
    <mergeCell ref="R1841:S1841"/>
    <mergeCell ref="T1841:U1841"/>
    <mergeCell ref="X1841:AD1841"/>
    <mergeCell ref="H1842:I1842"/>
    <mergeCell ref="J1842:K1842"/>
    <mergeCell ref="L1842:M1842"/>
    <mergeCell ref="N1842:O1842"/>
    <mergeCell ref="P1842:Q1842"/>
    <mergeCell ref="R1842:S1842"/>
    <mergeCell ref="T1842:U1842"/>
    <mergeCell ref="X1842:AD1842"/>
    <mergeCell ref="H1843:I1843"/>
    <mergeCell ref="J1843:K1843"/>
    <mergeCell ref="L1843:M1843"/>
    <mergeCell ref="N1843:O1843"/>
    <mergeCell ref="P1843:Q1843"/>
    <mergeCell ref="R1843:S1843"/>
    <mergeCell ref="T1843:W1843"/>
    <mergeCell ref="X1843:AD1843"/>
    <mergeCell ref="AF1843:AH1843"/>
    <mergeCell ref="I1844:J1844"/>
    <mergeCell ref="K1844:L1844"/>
    <mergeCell ref="M1844:N1844"/>
    <mergeCell ref="O1844:P1844"/>
    <mergeCell ref="Q1844:R1844"/>
    <mergeCell ref="S1844:T1844"/>
    <mergeCell ref="U1844:V1844"/>
    <mergeCell ref="W1844:X1844"/>
    <mergeCell ref="Y1844:AE1844"/>
    <mergeCell ref="H1845:S1845"/>
    <mergeCell ref="U1845:AF1845"/>
    <mergeCell ref="H1846:S1848"/>
    <mergeCell ref="U1846:AF1848"/>
    <mergeCell ref="H1849:J1849"/>
    <mergeCell ref="K1849:S1849"/>
    <mergeCell ref="U1849:W1849"/>
    <mergeCell ref="X1849:AF1849"/>
    <mergeCell ref="H1850:S1850"/>
    <mergeCell ref="U1850:AF1850"/>
    <mergeCell ref="H1851:S1853"/>
    <mergeCell ref="U1851:AF1853"/>
    <mergeCell ref="H1854:J1854"/>
    <mergeCell ref="U1854:W1854"/>
    <mergeCell ref="I1856:J1856"/>
    <mergeCell ref="K1856:L1856"/>
    <mergeCell ref="M1856:N1856"/>
    <mergeCell ref="O1856:P1856"/>
    <mergeCell ref="Q1856:R1856"/>
    <mergeCell ref="S1856:T1856"/>
    <mergeCell ref="U1856:V1856"/>
    <mergeCell ref="W1856:X1856"/>
    <mergeCell ref="Y1856:AE1856"/>
    <mergeCell ref="Q1875:Z1875"/>
    <mergeCell ref="AA1875:AF1875"/>
    <mergeCell ref="U1876:Z1876"/>
    <mergeCell ref="AA1876:AF1876"/>
    <mergeCell ref="H1877:W1877"/>
    <mergeCell ref="X1877:AD1877"/>
    <mergeCell ref="H1878:I1878"/>
    <mergeCell ref="J1878:K1878"/>
    <mergeCell ref="L1878:M1878"/>
    <mergeCell ref="N1878:O1878"/>
    <mergeCell ref="P1878:Q1878"/>
    <mergeCell ref="R1878:S1878"/>
    <mergeCell ref="T1878:U1878"/>
    <mergeCell ref="V1878:W1878"/>
    <mergeCell ref="X1878:AD1878"/>
    <mergeCell ref="D1865:H1865"/>
    <mergeCell ref="I1865:Q1865"/>
    <mergeCell ref="D1866:J1866"/>
    <mergeCell ref="K1866:X1866"/>
    <mergeCell ref="Y1866:AB1866"/>
    <mergeCell ref="AC1866:AF1866"/>
    <mergeCell ref="E1867:I1867"/>
    <mergeCell ref="D1868:H1868"/>
    <mergeCell ref="I1868:AG1868"/>
    <mergeCell ref="D1869:H1869"/>
    <mergeCell ref="I1869:AF1870"/>
    <mergeCell ref="L1871:Y1871"/>
    <mergeCell ref="AA1871:AF1871"/>
    <mergeCell ref="D1872:AF1872"/>
    <mergeCell ref="E1873:G1873"/>
    <mergeCell ref="H1873:J1873"/>
    <mergeCell ref="K1873:M1873"/>
    <mergeCell ref="N1873:P1873"/>
    <mergeCell ref="Q1873:T1873"/>
    <mergeCell ref="V1873:X1873"/>
    <mergeCell ref="AA1873:AF1873"/>
    <mergeCell ref="E1874:G1874"/>
    <mergeCell ref="H1874:J1874"/>
    <mergeCell ref="K1874:M1874"/>
    <mergeCell ref="N1874:P1874"/>
    <mergeCell ref="Q1874:T1874"/>
    <mergeCell ref="N1882:O1882"/>
    <mergeCell ref="P1882:Q1882"/>
    <mergeCell ref="R1882:S1882"/>
    <mergeCell ref="T1882:U1882"/>
    <mergeCell ref="V1882:W1882"/>
    <mergeCell ref="X1882:AD1882"/>
    <mergeCell ref="D1883:G1885"/>
    <mergeCell ref="H1883:I1883"/>
    <mergeCell ref="J1883:K1883"/>
    <mergeCell ref="L1883:M1883"/>
    <mergeCell ref="N1883:O1883"/>
    <mergeCell ref="P1883:Q1883"/>
    <mergeCell ref="R1883:S1883"/>
    <mergeCell ref="T1883:U1883"/>
    <mergeCell ref="V1883:W1883"/>
    <mergeCell ref="X1883:AD1883"/>
    <mergeCell ref="H1884:I1884"/>
    <mergeCell ref="J1884:K1884"/>
    <mergeCell ref="L1884:M1884"/>
    <mergeCell ref="N1884:O1884"/>
    <mergeCell ref="P1884:Q1884"/>
    <mergeCell ref="R1884:S1884"/>
    <mergeCell ref="T1884:U1884"/>
    <mergeCell ref="V1884:W1884"/>
    <mergeCell ref="X1884:AD1884"/>
    <mergeCell ref="H1885:I1885"/>
    <mergeCell ref="J1885:K1885"/>
    <mergeCell ref="L1885:M1885"/>
    <mergeCell ref="N1885:O1885"/>
    <mergeCell ref="P1885:Q1885"/>
    <mergeCell ref="R1885:S1885"/>
    <mergeCell ref="T1885:U1885"/>
    <mergeCell ref="V1885:W1885"/>
    <mergeCell ref="X1885:AD1885"/>
    <mergeCell ref="H1886:I1886"/>
    <mergeCell ref="J1886:K1886"/>
    <mergeCell ref="L1886:M1886"/>
    <mergeCell ref="N1886:O1886"/>
    <mergeCell ref="P1886:Q1886"/>
    <mergeCell ref="R1886:S1886"/>
    <mergeCell ref="T1886:U1886"/>
    <mergeCell ref="V1886:W1886"/>
    <mergeCell ref="X1886:AD1886"/>
    <mergeCell ref="H1887:I1887"/>
    <mergeCell ref="J1887:K1887"/>
    <mergeCell ref="L1887:M1887"/>
    <mergeCell ref="N1887:O1887"/>
    <mergeCell ref="P1887:Q1887"/>
    <mergeCell ref="R1887:S1887"/>
    <mergeCell ref="T1887:U1887"/>
    <mergeCell ref="V1887:W1887"/>
    <mergeCell ref="X1887:AD1887"/>
    <mergeCell ref="H1888:I1888"/>
    <mergeCell ref="J1888:K1888"/>
    <mergeCell ref="L1888:M1888"/>
    <mergeCell ref="N1888:O1888"/>
    <mergeCell ref="P1888:Q1888"/>
    <mergeCell ref="R1888:S1888"/>
    <mergeCell ref="T1888:U1888"/>
    <mergeCell ref="V1888:W1888"/>
    <mergeCell ref="X1888:AD1888"/>
    <mergeCell ref="N1889:O1889"/>
    <mergeCell ref="P1889:Q1889"/>
    <mergeCell ref="R1889:S1889"/>
    <mergeCell ref="T1889:U1889"/>
    <mergeCell ref="X1889:AD1889"/>
    <mergeCell ref="H1890:I1890"/>
    <mergeCell ref="J1890:K1890"/>
    <mergeCell ref="L1890:M1890"/>
    <mergeCell ref="N1890:O1890"/>
    <mergeCell ref="P1890:Q1890"/>
    <mergeCell ref="R1890:S1890"/>
    <mergeCell ref="T1890:U1890"/>
    <mergeCell ref="X1890:AD1890"/>
    <mergeCell ref="H1891:I1891"/>
    <mergeCell ref="J1891:K1891"/>
    <mergeCell ref="L1891:M1891"/>
    <mergeCell ref="N1891:O1891"/>
    <mergeCell ref="P1891:Q1891"/>
    <mergeCell ref="R1891:S1891"/>
    <mergeCell ref="T1891:U1891"/>
    <mergeCell ref="X1891:AD1891"/>
    <mergeCell ref="H1892:I1892"/>
    <mergeCell ref="J1892:K1892"/>
    <mergeCell ref="L1892:M1892"/>
    <mergeCell ref="N1892:O1892"/>
    <mergeCell ref="P1892:Q1892"/>
    <mergeCell ref="R1892:S1892"/>
    <mergeCell ref="T1892:U1892"/>
    <mergeCell ref="X1892:AD1892"/>
    <mergeCell ref="H1893:I1893"/>
    <mergeCell ref="J1893:K1893"/>
    <mergeCell ref="L1893:M1893"/>
    <mergeCell ref="N1893:O1893"/>
    <mergeCell ref="P1893:Q1893"/>
    <mergeCell ref="R1893:S1893"/>
    <mergeCell ref="T1893:W1893"/>
    <mergeCell ref="X1893:AD1893"/>
    <mergeCell ref="AF1893:AH1893"/>
    <mergeCell ref="I1894:J1894"/>
    <mergeCell ref="K1894:L1894"/>
    <mergeCell ref="M1894:N1894"/>
    <mergeCell ref="O1894:P1894"/>
    <mergeCell ref="Q1894:R1894"/>
    <mergeCell ref="S1894:T1894"/>
    <mergeCell ref="U1894:V1894"/>
    <mergeCell ref="W1894:X1894"/>
    <mergeCell ref="Y1894:AE1894"/>
    <mergeCell ref="D1910:N1910"/>
    <mergeCell ref="O1910:X1910"/>
    <mergeCell ref="Y1910:AA1910"/>
    <mergeCell ref="D1911:N1911"/>
    <mergeCell ref="V1912:Z1912"/>
    <mergeCell ref="AA1912:AF1912"/>
    <mergeCell ref="D1913:H1913"/>
    <mergeCell ref="I1913:Q1913"/>
    <mergeCell ref="D1905:M1905"/>
    <mergeCell ref="D1906:M1906"/>
    <mergeCell ref="D1907:M1907"/>
    <mergeCell ref="V1907:X1907"/>
    <mergeCell ref="AA1907:AC1907"/>
    <mergeCell ref="AE1907:AF1907"/>
    <mergeCell ref="D1908:M1908"/>
    <mergeCell ref="D1909:N1909"/>
    <mergeCell ref="D1914:J1914"/>
    <mergeCell ref="K1914:X1914"/>
    <mergeCell ref="Y1914:AB1914"/>
    <mergeCell ref="AC1914:AF1914"/>
    <mergeCell ref="E1915:I1915"/>
    <mergeCell ref="D1916:H1916"/>
    <mergeCell ref="I1916:AG1916"/>
    <mergeCell ref="D1917:H1917"/>
    <mergeCell ref="I1917:AF1918"/>
    <mergeCell ref="L1919:Y1919"/>
    <mergeCell ref="AA1919:AF1919"/>
    <mergeCell ref="D1920:AF1920"/>
    <mergeCell ref="E1921:G1921"/>
    <mergeCell ref="H1921:J1921"/>
    <mergeCell ref="K1921:M1921"/>
    <mergeCell ref="N1921:P1921"/>
    <mergeCell ref="Q1921:T1921"/>
    <mergeCell ref="V1921:X1921"/>
    <mergeCell ref="AA1921:AF1921"/>
    <mergeCell ref="E1922:G1922"/>
    <mergeCell ref="H1922:J1922"/>
    <mergeCell ref="K1922:M1922"/>
    <mergeCell ref="N1922:P1922"/>
    <mergeCell ref="Q1922:T1922"/>
    <mergeCell ref="V1922:X1922"/>
    <mergeCell ref="AA1922:AF1922"/>
    <mergeCell ref="Q1923:Z1923"/>
    <mergeCell ref="AA1923:AF1923"/>
    <mergeCell ref="U1924:Z1924"/>
    <mergeCell ref="AA1924:AF1924"/>
    <mergeCell ref="H1925:W1925"/>
    <mergeCell ref="X1925:AD1925"/>
    <mergeCell ref="H1926:I1926"/>
    <mergeCell ref="J1926:K1926"/>
    <mergeCell ref="L1926:M1926"/>
    <mergeCell ref="N1926:O1926"/>
    <mergeCell ref="P1926:Q1926"/>
    <mergeCell ref="R1926:S1926"/>
    <mergeCell ref="T1926:U1926"/>
    <mergeCell ref="V1926:W1926"/>
    <mergeCell ref="X1926:AD1926"/>
    <mergeCell ref="H1927:I1927"/>
    <mergeCell ref="J1927:K1927"/>
    <mergeCell ref="L1927:M1927"/>
    <mergeCell ref="N1927:O1927"/>
    <mergeCell ref="P1927:Q1927"/>
    <mergeCell ref="R1927:S1927"/>
    <mergeCell ref="T1927:U1927"/>
    <mergeCell ref="V1927:W1927"/>
    <mergeCell ref="X1927:AD1927"/>
    <mergeCell ref="H1928:I1928"/>
    <mergeCell ref="J1928:K1928"/>
    <mergeCell ref="L1928:M1928"/>
    <mergeCell ref="N1928:O1928"/>
    <mergeCell ref="P1928:Q1928"/>
    <mergeCell ref="R1928:S1928"/>
    <mergeCell ref="T1928:U1928"/>
    <mergeCell ref="V1928:W1928"/>
    <mergeCell ref="X1928:AD1928"/>
    <mergeCell ref="H1929:I1929"/>
    <mergeCell ref="J1929:K1929"/>
    <mergeCell ref="L1929:M1929"/>
    <mergeCell ref="N1929:O1929"/>
    <mergeCell ref="P1929:Q1929"/>
    <mergeCell ref="R1929:S1929"/>
    <mergeCell ref="T1929:U1929"/>
    <mergeCell ref="V1929:W1929"/>
    <mergeCell ref="X1929:AD1929"/>
    <mergeCell ref="H1930:I1930"/>
    <mergeCell ref="J1930:K1930"/>
    <mergeCell ref="L1930:M1930"/>
    <mergeCell ref="N1930:O1930"/>
    <mergeCell ref="P1930:Q1930"/>
    <mergeCell ref="R1930:S1930"/>
    <mergeCell ref="T1930:U1930"/>
    <mergeCell ref="V1930:W1930"/>
    <mergeCell ref="X1930:AD1930"/>
    <mergeCell ref="D1931:G1933"/>
    <mergeCell ref="H1931:I1931"/>
    <mergeCell ref="J1931:K1931"/>
    <mergeCell ref="L1931:M1931"/>
    <mergeCell ref="N1931:O1931"/>
    <mergeCell ref="P1931:Q1931"/>
    <mergeCell ref="R1931:S1931"/>
    <mergeCell ref="T1931:U1931"/>
    <mergeCell ref="V1931:W1931"/>
    <mergeCell ref="X1931:AD1931"/>
    <mergeCell ref="H1932:I1932"/>
    <mergeCell ref="J1932:K1932"/>
    <mergeCell ref="L1932:M1932"/>
    <mergeCell ref="N1932:O1932"/>
    <mergeCell ref="P1932:Q1932"/>
    <mergeCell ref="R1932:S1932"/>
    <mergeCell ref="T1932:U1932"/>
    <mergeCell ref="V1932:W1932"/>
    <mergeCell ref="X1932:AD1932"/>
    <mergeCell ref="H1933:I1933"/>
    <mergeCell ref="J1933:K1933"/>
    <mergeCell ref="L1933:M1933"/>
    <mergeCell ref="N1933:O1933"/>
    <mergeCell ref="P1933:Q1933"/>
    <mergeCell ref="R1933:S1933"/>
    <mergeCell ref="T1933:U1933"/>
    <mergeCell ref="V1933:W1933"/>
    <mergeCell ref="X1933:AD1933"/>
    <mergeCell ref="H1934:I1934"/>
    <mergeCell ref="J1934:K1934"/>
    <mergeCell ref="L1934:M1934"/>
    <mergeCell ref="N1934:O1934"/>
    <mergeCell ref="P1934:Q1934"/>
    <mergeCell ref="R1934:S1934"/>
    <mergeCell ref="T1934:U1934"/>
    <mergeCell ref="V1934:W1934"/>
    <mergeCell ref="X1934:AD1934"/>
    <mergeCell ref="H1935:I1935"/>
    <mergeCell ref="J1935:K1935"/>
    <mergeCell ref="L1935:M1935"/>
    <mergeCell ref="N1935:O1935"/>
    <mergeCell ref="P1935:Q1935"/>
    <mergeCell ref="R1935:S1935"/>
    <mergeCell ref="T1935:U1935"/>
    <mergeCell ref="V1935:W1935"/>
    <mergeCell ref="X1935:AD1935"/>
    <mergeCell ref="H1936:I1936"/>
    <mergeCell ref="J1936:K1936"/>
    <mergeCell ref="L1936:M1936"/>
    <mergeCell ref="N1936:O1936"/>
    <mergeCell ref="P1936:Q1936"/>
    <mergeCell ref="R1936:S1936"/>
    <mergeCell ref="T1936:U1936"/>
    <mergeCell ref="V1936:W1936"/>
    <mergeCell ref="X1936:AD1936"/>
    <mergeCell ref="N1937:O1937"/>
    <mergeCell ref="P1937:Q1937"/>
    <mergeCell ref="R1937:S1937"/>
    <mergeCell ref="T1937:U1937"/>
    <mergeCell ref="X1937:AD1937"/>
    <mergeCell ref="H1938:I1938"/>
    <mergeCell ref="J1938:K1938"/>
    <mergeCell ref="L1938:M1938"/>
    <mergeCell ref="N1938:O1938"/>
    <mergeCell ref="P1938:Q1938"/>
    <mergeCell ref="R1938:S1938"/>
    <mergeCell ref="T1938:U1938"/>
    <mergeCell ref="X1938:AD1938"/>
    <mergeCell ref="H1939:I1939"/>
    <mergeCell ref="J1939:K1939"/>
    <mergeCell ref="L1939:M1939"/>
    <mergeCell ref="N1939:O1939"/>
    <mergeCell ref="P1939:Q1939"/>
    <mergeCell ref="R1939:S1939"/>
    <mergeCell ref="T1939:U1939"/>
    <mergeCell ref="X1939:AD1939"/>
    <mergeCell ref="H1940:I1940"/>
    <mergeCell ref="J1940:K1940"/>
    <mergeCell ref="L1940:M1940"/>
    <mergeCell ref="N1940:O1940"/>
    <mergeCell ref="P1940:Q1940"/>
    <mergeCell ref="R1940:S1940"/>
    <mergeCell ref="T1940:U1940"/>
    <mergeCell ref="X1940:AD1940"/>
    <mergeCell ref="H1941:I1941"/>
    <mergeCell ref="J1941:K1941"/>
    <mergeCell ref="L1941:M1941"/>
    <mergeCell ref="N1941:O1941"/>
    <mergeCell ref="P1941:Q1941"/>
    <mergeCell ref="R1941:S1941"/>
    <mergeCell ref="T1941:W1941"/>
    <mergeCell ref="X1941:AD1941"/>
    <mergeCell ref="AF1941:AH1941"/>
    <mergeCell ref="I1942:J1942"/>
    <mergeCell ref="K1942:L1942"/>
    <mergeCell ref="M1942:N1942"/>
    <mergeCell ref="O1942:P1942"/>
    <mergeCell ref="Q1942:R1942"/>
    <mergeCell ref="S1942:T1942"/>
    <mergeCell ref="U1942:V1942"/>
    <mergeCell ref="W1942:X1942"/>
    <mergeCell ref="Y1942:AE1942"/>
    <mergeCell ref="H1943:S1943"/>
    <mergeCell ref="U1943:AF1943"/>
    <mergeCell ref="H1944:S1946"/>
    <mergeCell ref="U1944:AF1946"/>
    <mergeCell ref="H1947:J1947"/>
    <mergeCell ref="K1947:S1947"/>
    <mergeCell ref="U1947:W1947"/>
    <mergeCell ref="X1947:AF1947"/>
    <mergeCell ref="H1948:S1948"/>
    <mergeCell ref="U1948:AF1948"/>
    <mergeCell ref="H1949:S1951"/>
    <mergeCell ref="U1949:AF1951"/>
    <mergeCell ref="H1952:J1952"/>
    <mergeCell ref="U1952:W1952"/>
    <mergeCell ref="D1953:M1953"/>
    <mergeCell ref="D1954:M1954"/>
    <mergeCell ref="D1955:M1955"/>
    <mergeCell ref="V1955:X1955"/>
    <mergeCell ref="AA1955:AC1955"/>
    <mergeCell ref="AE1955:AF1955"/>
    <mergeCell ref="L1967:Y1967"/>
    <mergeCell ref="AA1967:AF1967"/>
    <mergeCell ref="D1968:AF1968"/>
    <mergeCell ref="E1969:G1969"/>
    <mergeCell ref="R1976:S1976"/>
    <mergeCell ref="T1976:U1976"/>
    <mergeCell ref="V1976:W1976"/>
    <mergeCell ref="X1976:AD1976"/>
    <mergeCell ref="H1977:I1977"/>
    <mergeCell ref="J1977:K1977"/>
    <mergeCell ref="L1977:M1977"/>
    <mergeCell ref="N1977:O1977"/>
    <mergeCell ref="P1977:Q1977"/>
    <mergeCell ref="R1977:S1977"/>
    <mergeCell ref="T1977:U1977"/>
    <mergeCell ref="V1977:W1977"/>
    <mergeCell ref="X1977:AD1977"/>
    <mergeCell ref="H1969:J1969"/>
    <mergeCell ref="K1969:M1969"/>
    <mergeCell ref="N1969:P1969"/>
    <mergeCell ref="Q1969:T1969"/>
    <mergeCell ref="V1969:X1969"/>
    <mergeCell ref="AA1969:AF1969"/>
    <mergeCell ref="E1970:G1970"/>
    <mergeCell ref="H1970:J1970"/>
    <mergeCell ref="K1970:M1970"/>
    <mergeCell ref="N1970:P1970"/>
    <mergeCell ref="Q1970:T1970"/>
    <mergeCell ref="V1970:X1970"/>
    <mergeCell ref="AA1970:AF1970"/>
    <mergeCell ref="Q1971:Z1971"/>
    <mergeCell ref="AA1971:AF1971"/>
    <mergeCell ref="U1972:Z1972"/>
    <mergeCell ref="AA1972:AF1972"/>
    <mergeCell ref="H1973:W1973"/>
    <mergeCell ref="X1973:AD1973"/>
    <mergeCell ref="H1974:I1974"/>
    <mergeCell ref="J1974:K1974"/>
    <mergeCell ref="L1974:M1974"/>
    <mergeCell ref="N1974:O1974"/>
    <mergeCell ref="P1982:Q1982"/>
    <mergeCell ref="R1982:S1982"/>
    <mergeCell ref="T1982:U1982"/>
    <mergeCell ref="V1982:W1982"/>
    <mergeCell ref="X1982:AD1982"/>
    <mergeCell ref="H1983:I1983"/>
    <mergeCell ref="J1983:K1983"/>
    <mergeCell ref="L1983:M1983"/>
    <mergeCell ref="N1983:O1983"/>
    <mergeCell ref="P1983:Q1983"/>
    <mergeCell ref="R1983:S1983"/>
    <mergeCell ref="T1983:U1983"/>
    <mergeCell ref="V1983:W1983"/>
    <mergeCell ref="X1983:AD1983"/>
    <mergeCell ref="H1984:I1984"/>
    <mergeCell ref="J1984:K1984"/>
    <mergeCell ref="L1984:M1984"/>
    <mergeCell ref="N1984:O1984"/>
    <mergeCell ref="P1984:Q1984"/>
    <mergeCell ref="R1984:S1984"/>
    <mergeCell ref="T1984:U1984"/>
    <mergeCell ref="V1984:W1984"/>
    <mergeCell ref="X1984:AD1984"/>
    <mergeCell ref="N1985:O1985"/>
    <mergeCell ref="P1985:Q1985"/>
    <mergeCell ref="R1985:S1985"/>
    <mergeCell ref="T1985:U1985"/>
    <mergeCell ref="X1985:AD1985"/>
    <mergeCell ref="H1986:I1986"/>
    <mergeCell ref="J1986:K1986"/>
    <mergeCell ref="L1986:M1986"/>
    <mergeCell ref="N1986:O1986"/>
    <mergeCell ref="P1986:Q1986"/>
    <mergeCell ref="R1986:S1986"/>
    <mergeCell ref="T1986:U1986"/>
    <mergeCell ref="X1986:AD1986"/>
    <mergeCell ref="H1991:S1991"/>
    <mergeCell ref="U1991:AF1991"/>
    <mergeCell ref="H1992:S1994"/>
    <mergeCell ref="U1992:AF1994"/>
    <mergeCell ref="H1995:J1995"/>
    <mergeCell ref="K1995:S1995"/>
    <mergeCell ref="U1995:W1995"/>
    <mergeCell ref="X1995:AF1995"/>
    <mergeCell ref="H1987:I1987"/>
    <mergeCell ref="J1987:K1987"/>
    <mergeCell ref="L1987:M1987"/>
    <mergeCell ref="N1987:O1987"/>
    <mergeCell ref="P1987:Q1987"/>
    <mergeCell ref="R1987:S1987"/>
    <mergeCell ref="T1987:U1987"/>
    <mergeCell ref="X1987:AD1987"/>
    <mergeCell ref="H1988:I1988"/>
    <mergeCell ref="J1988:K1988"/>
    <mergeCell ref="L1988:M1988"/>
    <mergeCell ref="N1988:O1988"/>
    <mergeCell ref="P1988:Q1988"/>
    <mergeCell ref="R1988:S1988"/>
    <mergeCell ref="T1988:U1988"/>
    <mergeCell ref="X1988:AD1988"/>
    <mergeCell ref="H1989:I1989"/>
    <mergeCell ref="J1989:K1989"/>
    <mergeCell ref="L1989:M1989"/>
    <mergeCell ref="N1989:O1989"/>
    <mergeCell ref="P1989:Q1989"/>
    <mergeCell ref="R1989:S1989"/>
    <mergeCell ref="T1989:W1989"/>
    <mergeCell ref="X1989:AD1989"/>
    <mergeCell ref="AF1989:AH1989"/>
    <mergeCell ref="I1990:J1990"/>
    <mergeCell ref="K1990:L1990"/>
    <mergeCell ref="M1990:N1990"/>
    <mergeCell ref="O1990:P1990"/>
    <mergeCell ref="Q1990:R1990"/>
    <mergeCell ref="S1990:T1990"/>
    <mergeCell ref="U1990:V1990"/>
    <mergeCell ref="W1990:X1990"/>
    <mergeCell ref="Y1990:AE1990"/>
    <mergeCell ref="E2441:N2441"/>
    <mergeCell ref="E2442:N2442"/>
    <mergeCell ref="D2443:N2443"/>
    <mergeCell ref="V2443:X2443"/>
    <mergeCell ref="AA2443:AC2443"/>
    <mergeCell ref="AE2443:AF2443"/>
    <mergeCell ref="D2444:N2444"/>
    <mergeCell ref="D2445:N2445"/>
    <mergeCell ref="V2446:Z2446"/>
    <mergeCell ref="AA2446:AF2446"/>
    <mergeCell ref="O2448:X2448"/>
    <mergeCell ref="Y2448:AA2448"/>
    <mergeCell ref="D2450:H2450"/>
    <mergeCell ref="I2450:Q2450"/>
    <mergeCell ref="D2451:J2451"/>
    <mergeCell ref="K2451:X2451"/>
    <mergeCell ref="Y2451:AB2451"/>
    <mergeCell ref="AC2451:AF2451"/>
    <mergeCell ref="D2452:H2452"/>
    <mergeCell ref="I2452:W2452"/>
    <mergeCell ref="Y2452:AB2452"/>
    <mergeCell ref="AC2452:AF2452"/>
    <mergeCell ref="D2453:H2453"/>
    <mergeCell ref="I2453:AH2453"/>
    <mergeCell ref="D2454:H2454"/>
    <mergeCell ref="I2454:AF2455"/>
    <mergeCell ref="L2456:Y2456"/>
    <mergeCell ref="AA2456:AF2456"/>
    <mergeCell ref="D2457:AF2457"/>
    <mergeCell ref="E2458:G2458"/>
    <mergeCell ref="H2458:J2458"/>
    <mergeCell ref="K2458:M2458"/>
    <mergeCell ref="N2458:P2458"/>
    <mergeCell ref="Q2458:T2458"/>
    <mergeCell ref="V2458:X2458"/>
    <mergeCell ref="AA2458:AF2458"/>
    <mergeCell ref="E2459:G2459"/>
    <mergeCell ref="H2459:J2459"/>
    <mergeCell ref="K2459:M2459"/>
    <mergeCell ref="N2459:P2459"/>
    <mergeCell ref="Q2459:T2459"/>
    <mergeCell ref="V2459:X2459"/>
    <mergeCell ref="AA2459:AF2459"/>
    <mergeCell ref="U2460:Z2460"/>
    <mergeCell ref="AA2460:AF2460"/>
    <mergeCell ref="H2461:W2461"/>
    <mergeCell ref="X2461:AD2461"/>
    <mergeCell ref="H2462:I2462"/>
    <mergeCell ref="J2462:K2462"/>
    <mergeCell ref="L2462:M2462"/>
    <mergeCell ref="N2462:O2462"/>
    <mergeCell ref="P2462:Q2462"/>
    <mergeCell ref="R2462:S2462"/>
    <mergeCell ref="T2462:U2462"/>
    <mergeCell ref="V2462:W2462"/>
    <mergeCell ref="X2462:AD2462"/>
    <mergeCell ref="H2463:I2463"/>
    <mergeCell ref="J2463:K2463"/>
    <mergeCell ref="L2463:M2463"/>
    <mergeCell ref="N2463:O2463"/>
    <mergeCell ref="P2463:Q2463"/>
    <mergeCell ref="R2463:S2463"/>
    <mergeCell ref="T2463:U2463"/>
    <mergeCell ref="V2463:W2463"/>
    <mergeCell ref="X2463:AD2463"/>
    <mergeCell ref="H2464:I2464"/>
    <mergeCell ref="J2464:K2464"/>
    <mergeCell ref="L2464:M2464"/>
    <mergeCell ref="N2464:O2464"/>
    <mergeCell ref="P2464:Q2464"/>
    <mergeCell ref="R2464:S2464"/>
    <mergeCell ref="T2464:U2464"/>
    <mergeCell ref="V2464:W2464"/>
    <mergeCell ref="X2464:AD2464"/>
    <mergeCell ref="H2465:I2465"/>
    <mergeCell ref="J2465:K2465"/>
    <mergeCell ref="L2465:M2465"/>
    <mergeCell ref="N2465:O2465"/>
    <mergeCell ref="P2465:Q2465"/>
    <mergeCell ref="R2465:S2465"/>
    <mergeCell ref="T2465:U2465"/>
    <mergeCell ref="V2465:W2465"/>
    <mergeCell ref="X2465:AD2465"/>
    <mergeCell ref="H2466:I2466"/>
    <mergeCell ref="J2466:K2466"/>
    <mergeCell ref="L2466:M2466"/>
    <mergeCell ref="N2466:O2466"/>
    <mergeCell ref="P2466:Q2466"/>
    <mergeCell ref="R2466:S2466"/>
    <mergeCell ref="T2466:U2466"/>
    <mergeCell ref="V2466:W2466"/>
    <mergeCell ref="X2466:AD2466"/>
    <mergeCell ref="H2467:I2467"/>
    <mergeCell ref="J2467:K2467"/>
    <mergeCell ref="L2467:M2467"/>
    <mergeCell ref="N2467:O2467"/>
    <mergeCell ref="P2467:Q2467"/>
    <mergeCell ref="R2467:S2467"/>
    <mergeCell ref="T2467:U2467"/>
    <mergeCell ref="V2467:W2467"/>
    <mergeCell ref="X2467:AD2467"/>
    <mergeCell ref="H2468:I2468"/>
    <mergeCell ref="J2468:K2468"/>
    <mergeCell ref="L2468:M2468"/>
    <mergeCell ref="N2468:O2468"/>
    <mergeCell ref="P2468:Q2468"/>
    <mergeCell ref="R2468:S2468"/>
    <mergeCell ref="T2468:U2468"/>
    <mergeCell ref="V2468:W2468"/>
    <mergeCell ref="X2468:AD2468"/>
    <mergeCell ref="H2469:I2469"/>
    <mergeCell ref="J2469:K2469"/>
    <mergeCell ref="L2469:M2469"/>
    <mergeCell ref="N2469:O2469"/>
    <mergeCell ref="P2469:Q2469"/>
    <mergeCell ref="R2469:S2469"/>
    <mergeCell ref="T2469:U2469"/>
    <mergeCell ref="V2469:W2469"/>
    <mergeCell ref="X2469:AD2469"/>
    <mergeCell ref="H2470:I2470"/>
    <mergeCell ref="J2470:K2470"/>
    <mergeCell ref="L2470:M2470"/>
    <mergeCell ref="N2470:O2470"/>
    <mergeCell ref="P2470:Q2470"/>
    <mergeCell ref="R2470:S2470"/>
    <mergeCell ref="T2470:U2470"/>
    <mergeCell ref="V2470:W2470"/>
    <mergeCell ref="X2470:AD2470"/>
    <mergeCell ref="H2471:I2471"/>
    <mergeCell ref="J2471:K2471"/>
    <mergeCell ref="L2471:M2471"/>
    <mergeCell ref="N2471:O2471"/>
    <mergeCell ref="P2471:Q2471"/>
    <mergeCell ref="R2471:S2471"/>
    <mergeCell ref="T2471:U2471"/>
    <mergeCell ref="V2471:W2471"/>
    <mergeCell ref="X2471:AD2471"/>
    <mergeCell ref="H2472:I2472"/>
    <mergeCell ref="J2472:K2472"/>
    <mergeCell ref="L2472:M2472"/>
    <mergeCell ref="N2472:O2472"/>
    <mergeCell ref="P2472:Q2472"/>
    <mergeCell ref="R2472:S2472"/>
    <mergeCell ref="T2472:U2472"/>
    <mergeCell ref="V2472:W2472"/>
    <mergeCell ref="X2472:AD2472"/>
    <mergeCell ref="H2473:I2473"/>
    <mergeCell ref="J2473:K2473"/>
    <mergeCell ref="L2473:M2473"/>
    <mergeCell ref="N2473:O2473"/>
    <mergeCell ref="P2473:Q2473"/>
    <mergeCell ref="R2473:S2473"/>
    <mergeCell ref="T2473:U2473"/>
    <mergeCell ref="V2473:W2473"/>
    <mergeCell ref="X2473:AD2473"/>
    <mergeCell ref="H2474:I2474"/>
    <mergeCell ref="J2474:K2474"/>
    <mergeCell ref="L2474:M2474"/>
    <mergeCell ref="N2474:O2474"/>
    <mergeCell ref="P2474:Q2474"/>
    <mergeCell ref="R2474:S2474"/>
    <mergeCell ref="T2474:U2474"/>
    <mergeCell ref="V2474:W2474"/>
    <mergeCell ref="X2474:AD2474"/>
    <mergeCell ref="H2475:I2475"/>
    <mergeCell ref="J2475:K2475"/>
    <mergeCell ref="L2475:M2475"/>
    <mergeCell ref="N2475:O2475"/>
    <mergeCell ref="P2475:Q2475"/>
    <mergeCell ref="R2475:S2475"/>
    <mergeCell ref="T2475:W2475"/>
    <mergeCell ref="X2475:AD2475"/>
    <mergeCell ref="G2477:R2477"/>
    <mergeCell ref="T2477:AE2477"/>
    <mergeCell ref="G2478:R2481"/>
    <mergeCell ref="T2478:AE2481"/>
    <mergeCell ref="G2482:I2482"/>
    <mergeCell ref="J2482:R2482"/>
    <mergeCell ref="T2482:V2482"/>
    <mergeCell ref="W2482:AE2482"/>
    <mergeCell ref="V2210:AA2210"/>
    <mergeCell ref="AB2210:AG2210"/>
    <mergeCell ref="I2211:X2211"/>
    <mergeCell ref="Y2211:AE2211"/>
    <mergeCell ref="I2212:J2212"/>
    <mergeCell ref="K2212:L2212"/>
    <mergeCell ref="M2212:N2212"/>
    <mergeCell ref="O2212:P2212"/>
    <mergeCell ref="Q2212:R2212"/>
    <mergeCell ref="S2212:T2212"/>
    <mergeCell ref="U2212:V2212"/>
    <mergeCell ref="W2212:X2212"/>
    <mergeCell ref="Y2212:AE2212"/>
    <mergeCell ref="I2213:J2213"/>
    <mergeCell ref="K2213:L2213"/>
    <mergeCell ref="M2213:N2213"/>
    <mergeCell ref="O2213:P2213"/>
    <mergeCell ref="Q2213:R2213"/>
    <mergeCell ref="S2213:T2213"/>
    <mergeCell ref="U2213:V2213"/>
    <mergeCell ref="W2213:X2213"/>
    <mergeCell ref="Y2213:AE2213"/>
    <mergeCell ref="I2214:J2214"/>
    <mergeCell ref="K2214:L2214"/>
    <mergeCell ref="M2214:N2214"/>
    <mergeCell ref="O2214:P2214"/>
    <mergeCell ref="Q2214:R2214"/>
    <mergeCell ref="S2214:T2214"/>
    <mergeCell ref="U2214:V2214"/>
    <mergeCell ref="W2214:X2214"/>
    <mergeCell ref="Y2214:AE2214"/>
    <mergeCell ref="I2215:J2215"/>
    <mergeCell ref="K2215:L2215"/>
    <mergeCell ref="M2215:N2215"/>
    <mergeCell ref="O2215:P2215"/>
    <mergeCell ref="Q2215:R2215"/>
    <mergeCell ref="S2215:T2215"/>
    <mergeCell ref="U2215:V2215"/>
    <mergeCell ref="W2215:X2215"/>
    <mergeCell ref="Y2215:AE2215"/>
    <mergeCell ref="K2220:L2220"/>
    <mergeCell ref="M2220:N2220"/>
    <mergeCell ref="O2220:P2220"/>
    <mergeCell ref="Q2220:R2220"/>
    <mergeCell ref="S2220:T2220"/>
    <mergeCell ref="U2220:V2220"/>
    <mergeCell ref="W2220:X2220"/>
    <mergeCell ref="Y2220:AE2220"/>
    <mergeCell ref="I2221:J2221"/>
    <mergeCell ref="K2221:L2221"/>
    <mergeCell ref="M2221:N2221"/>
    <mergeCell ref="O2221:P2221"/>
    <mergeCell ref="Q2221:R2221"/>
    <mergeCell ref="S2221:T2221"/>
    <mergeCell ref="U2221:V2221"/>
    <mergeCell ref="W2221:X2221"/>
    <mergeCell ref="Y2221:AE2221"/>
    <mergeCell ref="I2222:J2222"/>
    <mergeCell ref="K2222:L2222"/>
    <mergeCell ref="M2222:N2222"/>
    <mergeCell ref="O2222:P2222"/>
    <mergeCell ref="Q2222:R2222"/>
    <mergeCell ref="S2222:T2222"/>
    <mergeCell ref="U2222:V2222"/>
    <mergeCell ref="W2222:X2222"/>
    <mergeCell ref="Y2222:AE2222"/>
    <mergeCell ref="I2223:J2223"/>
    <mergeCell ref="K2223:L2223"/>
    <mergeCell ref="M2223:N2223"/>
    <mergeCell ref="O2223:P2223"/>
    <mergeCell ref="Q2223:R2223"/>
    <mergeCell ref="S2223:T2223"/>
    <mergeCell ref="U2223:V2223"/>
    <mergeCell ref="W2223:X2223"/>
    <mergeCell ref="Y2223:AE2223"/>
    <mergeCell ref="I2220:J2220"/>
    <mergeCell ref="M2233:N2233"/>
    <mergeCell ref="O2233:P2233"/>
    <mergeCell ref="Q2233:R2233"/>
    <mergeCell ref="S2233:T2233"/>
    <mergeCell ref="U2233:V2233"/>
    <mergeCell ref="W2233:X2233"/>
    <mergeCell ref="Y2233:AE2233"/>
    <mergeCell ref="O2234:P2234"/>
    <mergeCell ref="U2234:X2234"/>
    <mergeCell ref="Y2234:AE2234"/>
    <mergeCell ref="H2235:S2235"/>
    <mergeCell ref="U2235:AF2235"/>
    <mergeCell ref="H2236:S2238"/>
    <mergeCell ref="U2236:AF2238"/>
    <mergeCell ref="H2239:J2239"/>
    <mergeCell ref="K2239:S2239"/>
    <mergeCell ref="U2239:W2239"/>
    <mergeCell ref="X2239:AF2239"/>
    <mergeCell ref="H2240:S2240"/>
    <mergeCell ref="U2240:AF2240"/>
    <mergeCell ref="H2241:S2241"/>
    <mergeCell ref="U2241:AF2241"/>
    <mergeCell ref="H2242:S2242"/>
    <mergeCell ref="U2242:AF2242"/>
    <mergeCell ref="H2243:S2243"/>
    <mergeCell ref="U2243:AF2243"/>
    <mergeCell ref="H2244:S2244"/>
    <mergeCell ref="U2244:AF2244"/>
    <mergeCell ref="H2245:J2245"/>
    <mergeCell ref="K2245:S2245"/>
    <mergeCell ref="U2245:W2245"/>
    <mergeCell ref="X2245:AF2245"/>
    <mergeCell ref="E2247:N2247"/>
    <mergeCell ref="D2248:N2248"/>
    <mergeCell ref="V2248:X2248"/>
    <mergeCell ref="AA2248:AC2248"/>
    <mergeCell ref="AE2248:AF2248"/>
    <mergeCell ref="D2249:N2249"/>
    <mergeCell ref="D2250:N2250"/>
    <mergeCell ref="D2251:N2251"/>
    <mergeCell ref="O2251:X2251"/>
    <mergeCell ref="Y2251:AA2251"/>
    <mergeCell ref="AA2262:AF2262"/>
    <mergeCell ref="E2263:G2263"/>
    <mergeCell ref="H2263:J2263"/>
    <mergeCell ref="K2263:M2263"/>
    <mergeCell ref="N2263:P2263"/>
    <mergeCell ref="Q2263:T2263"/>
    <mergeCell ref="V2263:X2263"/>
    <mergeCell ref="AA2263:AF2263"/>
    <mergeCell ref="U2264:Z2264"/>
    <mergeCell ref="AA2264:AF2264"/>
    <mergeCell ref="H2265:W2265"/>
    <mergeCell ref="H2266:I2266"/>
    <mergeCell ref="J2266:K2266"/>
    <mergeCell ref="L2266:M2266"/>
    <mergeCell ref="V2266:W2266"/>
    <mergeCell ref="V2267:W2267"/>
    <mergeCell ref="V2268:W2268"/>
    <mergeCell ref="V2269:W2269"/>
    <mergeCell ref="T2270:U2270"/>
    <mergeCell ref="V2270:W2270"/>
    <mergeCell ref="H2271:I2271"/>
    <mergeCell ref="J2271:K2271"/>
    <mergeCell ref="L2271:M2271"/>
    <mergeCell ref="N2271:O2271"/>
    <mergeCell ref="P2271:Q2271"/>
    <mergeCell ref="R2271:S2271"/>
    <mergeCell ref="T2271:U2271"/>
    <mergeCell ref="V2271:W2271"/>
    <mergeCell ref="X2271:AD2271"/>
    <mergeCell ref="D2255:J2255"/>
    <mergeCell ref="K2255:X2255"/>
    <mergeCell ref="Y2255:AB2255"/>
    <mergeCell ref="AC2255:AF2255"/>
    <mergeCell ref="D2256:H2256"/>
    <mergeCell ref="I2256:W2256"/>
    <mergeCell ref="Y2256:AB2256"/>
    <mergeCell ref="AC2256:AF2256"/>
    <mergeCell ref="D2257:H2257"/>
    <mergeCell ref="I2257:AH2257"/>
    <mergeCell ref="D2258:H2258"/>
    <mergeCell ref="I2258:AF2259"/>
    <mergeCell ref="L2260:Y2260"/>
    <mergeCell ref="AA2260:AF2260"/>
    <mergeCell ref="D2261:AF2261"/>
    <mergeCell ref="E2262:G2262"/>
    <mergeCell ref="H2262:J2262"/>
    <mergeCell ref="K2262:M2262"/>
    <mergeCell ref="N2262:P2262"/>
    <mergeCell ref="Q2262:T2262"/>
    <mergeCell ref="V2262:X2262"/>
    <mergeCell ref="H2268:I2268"/>
    <mergeCell ref="J2268:K2268"/>
    <mergeCell ref="L2268:M2268"/>
    <mergeCell ref="N2268:O2268"/>
    <mergeCell ref="P2268:Q2268"/>
    <mergeCell ref="L2277:M2277"/>
    <mergeCell ref="N2277:O2277"/>
    <mergeCell ref="P2277:Q2277"/>
    <mergeCell ref="R2277:S2277"/>
    <mergeCell ref="T2277:U2277"/>
    <mergeCell ref="V2277:W2277"/>
    <mergeCell ref="X2277:AD2277"/>
    <mergeCell ref="H2278:I2278"/>
    <mergeCell ref="J2278:K2278"/>
    <mergeCell ref="L2278:M2278"/>
    <mergeCell ref="N2278:O2278"/>
    <mergeCell ref="P2278:Q2278"/>
    <mergeCell ref="R2278:S2278"/>
    <mergeCell ref="T2278:U2278"/>
    <mergeCell ref="V2278:W2278"/>
    <mergeCell ref="X2278:AD2278"/>
    <mergeCell ref="H2279:I2279"/>
    <mergeCell ref="J2279:K2279"/>
    <mergeCell ref="L2279:M2279"/>
    <mergeCell ref="N2279:O2279"/>
    <mergeCell ref="P2279:Q2279"/>
    <mergeCell ref="R2279:S2279"/>
    <mergeCell ref="T2279:U2279"/>
    <mergeCell ref="V2279:W2279"/>
    <mergeCell ref="X2279:AD2279"/>
    <mergeCell ref="H2274:I2274"/>
    <mergeCell ref="J2274:K2274"/>
    <mergeCell ref="L2274:M2274"/>
    <mergeCell ref="N2274:O2274"/>
    <mergeCell ref="P2274:Q2274"/>
    <mergeCell ref="R2274:S2274"/>
    <mergeCell ref="T2274:U2274"/>
    <mergeCell ref="V2274:W2274"/>
    <mergeCell ref="X2274:AD2274"/>
    <mergeCell ref="H2276:I2276"/>
    <mergeCell ref="J2276:K2276"/>
    <mergeCell ref="L2276:M2276"/>
    <mergeCell ref="N2276:O2276"/>
    <mergeCell ref="P2276:Q2276"/>
    <mergeCell ref="R2276:S2276"/>
    <mergeCell ref="T2276:U2276"/>
    <mergeCell ref="V2276:W2276"/>
    <mergeCell ref="X2276:AD2276"/>
    <mergeCell ref="H2277:I2277"/>
    <mergeCell ref="J2277:K2277"/>
    <mergeCell ref="L2307:Y2307"/>
    <mergeCell ref="AA2307:AF2307"/>
    <mergeCell ref="X2312:AD2312"/>
    <mergeCell ref="D2308:AF2308"/>
    <mergeCell ref="E2309:G2309"/>
    <mergeCell ref="H2309:J2309"/>
    <mergeCell ref="K2309:M2309"/>
    <mergeCell ref="N2309:P2309"/>
    <mergeCell ref="Q2309:T2309"/>
    <mergeCell ref="V2309:X2309"/>
    <mergeCell ref="AA2309:AF2309"/>
    <mergeCell ref="E2310:G2310"/>
    <mergeCell ref="H2310:J2310"/>
    <mergeCell ref="K2310:M2310"/>
    <mergeCell ref="N2310:P2310"/>
    <mergeCell ref="Q2310:T2310"/>
    <mergeCell ref="V2310:X2310"/>
    <mergeCell ref="AA2310:AF2310"/>
    <mergeCell ref="H2321:I2321"/>
    <mergeCell ref="J2321:K2321"/>
    <mergeCell ref="L2321:M2321"/>
    <mergeCell ref="N2321:O2321"/>
    <mergeCell ref="P2321:Q2321"/>
    <mergeCell ref="R2321:S2321"/>
    <mergeCell ref="T2321:U2321"/>
    <mergeCell ref="V2321:W2321"/>
    <mergeCell ref="X2321:AD2321"/>
    <mergeCell ref="N2322:O2322"/>
    <mergeCell ref="P2322:Q2322"/>
    <mergeCell ref="R2322:S2322"/>
    <mergeCell ref="T2322:U2322"/>
    <mergeCell ref="V2322:W2322"/>
    <mergeCell ref="X2322:AD2322"/>
    <mergeCell ref="U2311:Z2311"/>
    <mergeCell ref="AA2311:AF2311"/>
    <mergeCell ref="H2312:W2312"/>
    <mergeCell ref="H2313:I2313"/>
    <mergeCell ref="J2313:K2313"/>
    <mergeCell ref="L2313:M2313"/>
    <mergeCell ref="N2313:O2313"/>
    <mergeCell ref="P2313:Q2313"/>
    <mergeCell ref="R2313:S2313"/>
    <mergeCell ref="T2313:U2313"/>
    <mergeCell ref="V2313:W2313"/>
    <mergeCell ref="X2313:AD2313"/>
    <mergeCell ref="H2314:I2314"/>
    <mergeCell ref="J2314:K2314"/>
    <mergeCell ref="L2314:M2314"/>
    <mergeCell ref="N2314:O2314"/>
    <mergeCell ref="P2314:Q2314"/>
    <mergeCell ref="R2314:S2314"/>
    <mergeCell ref="X2314:AD2314"/>
    <mergeCell ref="T2314:U2314"/>
    <mergeCell ref="V2314:W2314"/>
    <mergeCell ref="H2315:I2315"/>
    <mergeCell ref="J2315:K2315"/>
    <mergeCell ref="L2315:M2315"/>
    <mergeCell ref="N2315:O2315"/>
    <mergeCell ref="P2315:Q2315"/>
    <mergeCell ref="R2315:S2315"/>
    <mergeCell ref="T2315:U2315"/>
    <mergeCell ref="V2315:W2315"/>
    <mergeCell ref="X2315:AD2315"/>
    <mergeCell ref="H2316:I2316"/>
    <mergeCell ref="N2323:O2323"/>
    <mergeCell ref="P2323:Q2323"/>
    <mergeCell ref="R2323:S2323"/>
    <mergeCell ref="T2323:U2323"/>
    <mergeCell ref="V2323:W2323"/>
    <mergeCell ref="X2323:AD2323"/>
    <mergeCell ref="H2324:I2324"/>
    <mergeCell ref="J2324:K2324"/>
    <mergeCell ref="L2324:M2324"/>
    <mergeCell ref="N2324:O2324"/>
    <mergeCell ref="P2324:Q2324"/>
    <mergeCell ref="R2324:S2324"/>
    <mergeCell ref="T2324:U2324"/>
    <mergeCell ref="V2324:W2324"/>
    <mergeCell ref="X2324:AD2324"/>
    <mergeCell ref="H2325:I2325"/>
    <mergeCell ref="J2325:K2325"/>
    <mergeCell ref="L2325:M2325"/>
    <mergeCell ref="N2325:O2325"/>
    <mergeCell ref="P2325:Q2325"/>
    <mergeCell ref="R2325:S2325"/>
    <mergeCell ref="T2325:U2325"/>
    <mergeCell ref="V2325:W2325"/>
    <mergeCell ref="X2325:AD2325"/>
    <mergeCell ref="G2337:R2337"/>
    <mergeCell ref="T2337:AE2337"/>
    <mergeCell ref="G2338:R2338"/>
    <mergeCell ref="T2338:AE2338"/>
    <mergeCell ref="G2339:R2339"/>
    <mergeCell ref="T2339:AE2339"/>
    <mergeCell ref="G2340:I2340"/>
    <mergeCell ref="J2340:R2340"/>
    <mergeCell ref="T2340:V2340"/>
    <mergeCell ref="W2340:AE2340"/>
    <mergeCell ref="G2329:R2329"/>
    <mergeCell ref="T2329:AE2329"/>
    <mergeCell ref="G2330:R2333"/>
    <mergeCell ref="T2330:AE2333"/>
    <mergeCell ref="G2334:I2334"/>
    <mergeCell ref="J2334:R2334"/>
    <mergeCell ref="T2334:V2334"/>
    <mergeCell ref="W2334:AE2334"/>
    <mergeCell ref="E2342:N2342"/>
    <mergeCell ref="D2343:N2343"/>
    <mergeCell ref="V2343:X2343"/>
    <mergeCell ref="AA2343:AC2343"/>
    <mergeCell ref="AE2343:AF2343"/>
    <mergeCell ref="D2344:N2344"/>
    <mergeCell ref="D2345:N2345"/>
    <mergeCell ref="D2346:N2346"/>
    <mergeCell ref="O2346:X2346"/>
    <mergeCell ref="Y2346:AA2346"/>
    <mergeCell ref="D2347:N2347"/>
    <mergeCell ref="V2348:Z2348"/>
    <mergeCell ref="AA2348:AF2348"/>
    <mergeCell ref="D2349:H2349"/>
    <mergeCell ref="I2349:Q2349"/>
    <mergeCell ref="G2335:R2335"/>
    <mergeCell ref="T2335:AE2335"/>
    <mergeCell ref="G2336:R2336"/>
    <mergeCell ref="T2336:AE2336"/>
    <mergeCell ref="R2362:S2362"/>
    <mergeCell ref="T2362:U2362"/>
    <mergeCell ref="V2362:W2362"/>
    <mergeCell ref="X2362:AD2362"/>
    <mergeCell ref="H2363:I2363"/>
    <mergeCell ref="J2363:K2363"/>
    <mergeCell ref="L2363:M2363"/>
    <mergeCell ref="N2363:O2363"/>
    <mergeCell ref="P2363:Q2363"/>
    <mergeCell ref="R2363:S2363"/>
    <mergeCell ref="T2363:U2363"/>
    <mergeCell ref="V2363:W2363"/>
    <mergeCell ref="X2363:AD2363"/>
    <mergeCell ref="H2364:I2364"/>
    <mergeCell ref="J2364:K2364"/>
    <mergeCell ref="L2364:M2364"/>
    <mergeCell ref="N2364:O2364"/>
    <mergeCell ref="P2364:Q2364"/>
    <mergeCell ref="R2364:S2364"/>
    <mergeCell ref="T2364:U2364"/>
    <mergeCell ref="V2364:W2364"/>
    <mergeCell ref="X2364:AD2364"/>
    <mergeCell ref="D2352:H2352"/>
    <mergeCell ref="I2352:AH2352"/>
    <mergeCell ref="D2353:H2353"/>
    <mergeCell ref="I2353:AF2354"/>
    <mergeCell ref="D2350:J2350"/>
    <mergeCell ref="K2350:X2350"/>
    <mergeCell ref="Y2350:AB2350"/>
    <mergeCell ref="AC2350:AF2350"/>
    <mergeCell ref="D2351:H2351"/>
    <mergeCell ref="I2351:W2351"/>
    <mergeCell ref="Y2351:AB2351"/>
    <mergeCell ref="AC2351:AF2351"/>
    <mergeCell ref="L2355:Y2355"/>
    <mergeCell ref="AA2355:AF2355"/>
    <mergeCell ref="D2356:AF2356"/>
    <mergeCell ref="E2357:G2357"/>
    <mergeCell ref="H2357:J2357"/>
    <mergeCell ref="K2357:M2357"/>
    <mergeCell ref="N2357:P2357"/>
    <mergeCell ref="Q2357:T2357"/>
    <mergeCell ref="V2357:X2357"/>
    <mergeCell ref="AA2357:AF2357"/>
    <mergeCell ref="E2358:G2358"/>
    <mergeCell ref="J2387:R2387"/>
    <mergeCell ref="T2387:V2387"/>
    <mergeCell ref="W2387:AE2387"/>
    <mergeCell ref="G2386:R2386"/>
    <mergeCell ref="T2386:AE2386"/>
    <mergeCell ref="H2366:I2366"/>
    <mergeCell ref="J2366:K2366"/>
    <mergeCell ref="L2366:M2366"/>
    <mergeCell ref="N2366:O2366"/>
    <mergeCell ref="P2366:Q2366"/>
    <mergeCell ref="R2366:S2366"/>
    <mergeCell ref="T2366:U2366"/>
    <mergeCell ref="V2366:W2366"/>
    <mergeCell ref="X2366:AD2366"/>
    <mergeCell ref="H2367:I2367"/>
    <mergeCell ref="J2367:K2367"/>
    <mergeCell ref="L2367:M2367"/>
    <mergeCell ref="N2367:O2367"/>
    <mergeCell ref="P2367:Q2367"/>
    <mergeCell ref="R2367:S2367"/>
    <mergeCell ref="T2367:U2367"/>
    <mergeCell ref="V2367:W2367"/>
    <mergeCell ref="X2367:AD2367"/>
    <mergeCell ref="H2368:I2368"/>
    <mergeCell ref="J2368:K2368"/>
    <mergeCell ref="L2368:M2368"/>
    <mergeCell ref="N2368:O2368"/>
    <mergeCell ref="P2368:Q2368"/>
    <mergeCell ref="R2368:S2368"/>
    <mergeCell ref="T2368:U2368"/>
    <mergeCell ref="V2368:W2368"/>
    <mergeCell ref="X2368:AD2368"/>
    <mergeCell ref="H2369:I2369"/>
    <mergeCell ref="J2369:K2369"/>
    <mergeCell ref="L2369:M2369"/>
    <mergeCell ref="N2369:O2369"/>
    <mergeCell ref="P2369:Q2369"/>
    <mergeCell ref="R2369:S2369"/>
    <mergeCell ref="T2369:U2369"/>
    <mergeCell ref="V2369:W2369"/>
    <mergeCell ref="X2369:AD2369"/>
    <mergeCell ref="T2413:U2413"/>
    <mergeCell ref="V2413:W2413"/>
    <mergeCell ref="X2413:AD2413"/>
    <mergeCell ref="O2227:P2227"/>
    <mergeCell ref="Q2227:R2227"/>
    <mergeCell ref="S2227:T2227"/>
    <mergeCell ref="U2227:V2227"/>
    <mergeCell ref="Y2227:AE2227"/>
    <mergeCell ref="E2389:N2389"/>
    <mergeCell ref="E2390:N2390"/>
    <mergeCell ref="D2391:N2391"/>
    <mergeCell ref="V2391:X2391"/>
    <mergeCell ref="AA2391:AC2391"/>
    <mergeCell ref="AE2391:AF2391"/>
    <mergeCell ref="D2392:N2392"/>
    <mergeCell ref="D2393:N2393"/>
    <mergeCell ref="D2394:N2394"/>
    <mergeCell ref="O2394:X2394"/>
    <mergeCell ref="Y2394:AA2394"/>
    <mergeCell ref="D2395:N2395"/>
    <mergeCell ref="V2396:Z2396"/>
    <mergeCell ref="AA2396:AF2396"/>
    <mergeCell ref="D2397:H2397"/>
    <mergeCell ref="I2397:Q2397"/>
    <mergeCell ref="D2398:J2398"/>
    <mergeCell ref="K2398:X2398"/>
    <mergeCell ref="Y2398:AB2398"/>
    <mergeCell ref="AC2398:AF2398"/>
    <mergeCell ref="D2399:H2399"/>
    <mergeCell ref="I2399:W2399"/>
    <mergeCell ref="Y2399:AB2399"/>
    <mergeCell ref="AC2399:AF2399"/>
    <mergeCell ref="J2374:K2374"/>
    <mergeCell ref="L2374:M2374"/>
    <mergeCell ref="N2374:O2374"/>
    <mergeCell ref="P2374:Q2374"/>
    <mergeCell ref="R2374:S2374"/>
    <mergeCell ref="T2374:U2374"/>
    <mergeCell ref="V2374:W2374"/>
    <mergeCell ref="X2374:AD2374"/>
    <mergeCell ref="H2375:I2375"/>
    <mergeCell ref="J2375:K2375"/>
    <mergeCell ref="L2375:M2375"/>
    <mergeCell ref="N2375:O2375"/>
    <mergeCell ref="P2375:Q2375"/>
    <mergeCell ref="R2375:S2375"/>
    <mergeCell ref="T2375:W2375"/>
    <mergeCell ref="X2375:AD2375"/>
    <mergeCell ref="G2376:R2376"/>
    <mergeCell ref="T2376:AE2376"/>
    <mergeCell ref="G2377:R2380"/>
    <mergeCell ref="T2377:AE2380"/>
    <mergeCell ref="G2381:I2381"/>
    <mergeCell ref="T2381:V2381"/>
    <mergeCell ref="W2381:AE2381"/>
    <mergeCell ref="G2382:R2382"/>
    <mergeCell ref="T2382:AE2382"/>
    <mergeCell ref="G2383:R2383"/>
    <mergeCell ref="T2383:AE2383"/>
    <mergeCell ref="G2384:R2384"/>
    <mergeCell ref="T2384:AE2384"/>
    <mergeCell ref="G2385:R2385"/>
    <mergeCell ref="T2385:AE2385"/>
    <mergeCell ref="G2387:I2387"/>
    <mergeCell ref="E2388:N2388"/>
    <mergeCell ref="L2403:Y2403"/>
    <mergeCell ref="AA2403:AF2403"/>
    <mergeCell ref="D2404:AF2404"/>
    <mergeCell ref="E2405:G2405"/>
    <mergeCell ref="H2405:J2405"/>
    <mergeCell ref="K2405:M2405"/>
    <mergeCell ref="N2405:P2405"/>
    <mergeCell ref="Q2405:T2405"/>
    <mergeCell ref="V2405:X2405"/>
    <mergeCell ref="AA2405:AF2405"/>
    <mergeCell ref="E2406:G2406"/>
    <mergeCell ref="H2406:J2406"/>
    <mergeCell ref="K2406:M2406"/>
    <mergeCell ref="N2406:P2406"/>
    <mergeCell ref="Q2406:T2406"/>
    <mergeCell ref="V2406:X2406"/>
    <mergeCell ref="AA2406:AF2406"/>
    <mergeCell ref="U2407:Z2407"/>
    <mergeCell ref="AA2407:AF2407"/>
    <mergeCell ref="H2408:W2408"/>
    <mergeCell ref="X2408:AD2408"/>
    <mergeCell ref="H2409:I2409"/>
    <mergeCell ref="J2409:K2409"/>
    <mergeCell ref="L2409:M2409"/>
    <mergeCell ref="N2409:O2409"/>
    <mergeCell ref="G2433:I2433"/>
    <mergeCell ref="J2433:R2433"/>
    <mergeCell ref="T2433:V2433"/>
    <mergeCell ref="W2433:AE2433"/>
    <mergeCell ref="G2434:R2434"/>
    <mergeCell ref="T2434:AE2434"/>
    <mergeCell ref="G2435:R2435"/>
    <mergeCell ref="T2435:AE2435"/>
    <mergeCell ref="H2410:I2410"/>
    <mergeCell ref="J2410:K2410"/>
    <mergeCell ref="L2410:M2410"/>
    <mergeCell ref="N2410:O2410"/>
    <mergeCell ref="P2410:Q2410"/>
    <mergeCell ref="R2410:S2410"/>
    <mergeCell ref="T2410:U2410"/>
    <mergeCell ref="V2410:W2410"/>
    <mergeCell ref="X2410:AD2410"/>
    <mergeCell ref="H2411:I2411"/>
    <mergeCell ref="J2411:K2411"/>
    <mergeCell ref="L2411:M2411"/>
    <mergeCell ref="N2411:O2411"/>
    <mergeCell ref="P2411:Q2411"/>
    <mergeCell ref="R2411:S2411"/>
    <mergeCell ref="T2411:U2411"/>
    <mergeCell ref="V2411:W2411"/>
    <mergeCell ref="X2411:AD2411"/>
    <mergeCell ref="H2412:I2412"/>
    <mergeCell ref="J2412:K2412"/>
    <mergeCell ref="L2412:M2412"/>
    <mergeCell ref="N2412:O2412"/>
    <mergeCell ref="P2412:Q2412"/>
    <mergeCell ref="R2412:S2412"/>
    <mergeCell ref="T2412:U2412"/>
    <mergeCell ref="V2412:W2412"/>
    <mergeCell ref="X2412:AD2412"/>
    <mergeCell ref="N2413:O2413"/>
    <mergeCell ref="P2413:Q2413"/>
    <mergeCell ref="R2413:S2413"/>
    <mergeCell ref="G2436:R2436"/>
    <mergeCell ref="T2436:AE2436"/>
    <mergeCell ref="G2437:R2437"/>
    <mergeCell ref="T2437:AE2437"/>
    <mergeCell ref="G2438:R2438"/>
    <mergeCell ref="T2438:AE2438"/>
    <mergeCell ref="G2439:I2439"/>
    <mergeCell ref="J2439:R2439"/>
    <mergeCell ref="T2439:V2439"/>
    <mergeCell ref="W2439:AE2439"/>
    <mergeCell ref="D2440:N2440"/>
    <mergeCell ref="H2414:I2414"/>
    <mergeCell ref="J2414:K2414"/>
    <mergeCell ref="L2414:M2414"/>
    <mergeCell ref="N2414:O2414"/>
    <mergeCell ref="P2414:Q2414"/>
    <mergeCell ref="R2414:S2414"/>
    <mergeCell ref="T2414:U2414"/>
    <mergeCell ref="V2414:W2414"/>
    <mergeCell ref="X2414:AD2414"/>
    <mergeCell ref="H2415:I2415"/>
    <mergeCell ref="J2415:K2415"/>
    <mergeCell ref="L2415:M2415"/>
    <mergeCell ref="N2415:O2415"/>
    <mergeCell ref="P2415:Q2415"/>
    <mergeCell ref="R2415:S2415"/>
    <mergeCell ref="T2415:U2415"/>
    <mergeCell ref="V2415:W2415"/>
    <mergeCell ref="X2415:AD2415"/>
    <mergeCell ref="H2421:I2421"/>
    <mergeCell ref="J2421:K2421"/>
    <mergeCell ref="L2421:M2421"/>
    <mergeCell ref="N2421:O2421"/>
    <mergeCell ref="P2421:Q2421"/>
    <mergeCell ref="R2421:S2421"/>
    <mergeCell ref="T2421:U2421"/>
    <mergeCell ref="V2421:W2421"/>
    <mergeCell ref="X2421:AD2421"/>
    <mergeCell ref="H2422:I2422"/>
    <mergeCell ref="J2422:K2422"/>
    <mergeCell ref="L2422:M2422"/>
    <mergeCell ref="N2422:O2422"/>
    <mergeCell ref="P2422:Q2422"/>
    <mergeCell ref="R2422:S2422"/>
    <mergeCell ref="T2422:U2422"/>
    <mergeCell ref="V2422:W2422"/>
    <mergeCell ref="X2422:AD2422"/>
    <mergeCell ref="H2423:I2423"/>
    <mergeCell ref="J2423:K2423"/>
    <mergeCell ref="L2423:M2423"/>
    <mergeCell ref="N2423:O2423"/>
    <mergeCell ref="P2423:Q2423"/>
    <mergeCell ref="R2423:S2423"/>
    <mergeCell ref="T2423:U2423"/>
    <mergeCell ref="V2423:W2423"/>
    <mergeCell ref="X2423:AD2423"/>
  </mergeCells>
  <printOptions horizontalCentered="1" verticalCentered="1"/>
  <pageMargins left="0.70866141732283472" right="0.70866141732283472" top="0.19685039370078741" bottom="0.74803149606299213" header="0.31496062992125984" footer="0.31496062992125984"/>
  <pageSetup scale="81" orientation="portrait" r:id="rId1"/>
  <headerFooter>
    <oddHeader>&amp;L&amp;G&amp;R&amp;G</oddHeader>
  </headerFooter>
  <rowBreaks count="50" manualBreakCount="50">
    <brk id="48" min="3" max="33" man="1"/>
    <brk id="101" min="3" max="33" man="1"/>
    <brk id="146" min="3" max="33" man="1"/>
    <brk id="192" min="3" max="33" man="1"/>
    <brk id="245" min="3" max="33" man="1"/>
    <brk id="292" min="3" max="33" man="1"/>
    <brk id="338" min="3" max="33" man="1"/>
    <brk id="386" min="3" max="33" man="1"/>
    <brk id="431" min="3" max="33" man="1"/>
    <brk id="477" min="3" max="33" man="1"/>
    <brk id="530" min="3" max="33" man="1"/>
    <brk id="577" min="3" max="33" man="1"/>
    <brk id="623" min="3" max="33" man="1"/>
    <brk id="669" min="3" max="33" man="1"/>
    <brk id="721" min="3" max="33" man="1"/>
    <brk id="773" min="3" max="33" man="1"/>
    <brk id="822" min="3" max="33" man="1"/>
    <brk id="871" min="3" max="33" man="1"/>
    <brk id="920" min="3" max="33" man="1"/>
    <brk id="968" min="3" max="33" man="1"/>
    <brk id="1017" min="3" max="33" man="1"/>
    <brk id="1066" min="3" max="33" man="1"/>
    <brk id="1115" min="3" max="33" man="1"/>
    <brk id="1164" min="3" max="33" man="1"/>
    <brk id="1213" min="3" max="33" man="1"/>
    <brk id="1262" min="3" max="33" man="1"/>
    <brk id="1311" min="3" max="33" man="1"/>
    <brk id="1360" min="3" max="33" man="1"/>
    <brk id="1408" min="3" max="33" man="1"/>
    <brk id="1458" min="3" max="33" man="1"/>
    <brk id="1507" min="3" max="33" man="1"/>
    <brk id="1556" min="3" max="33" man="1"/>
    <brk id="1606" min="3" max="33" man="1"/>
    <brk id="1656" min="3" max="33" man="1"/>
    <brk id="1705" min="3" max="33" man="1"/>
    <brk id="1755" min="3" max="33" man="1"/>
    <brk id="1805" min="3" max="33" man="1"/>
    <brk id="1855" min="3" max="33" man="1"/>
    <brk id="1904" min="3" max="33" man="1"/>
    <brk id="1952" min="3" max="33" man="1"/>
    <brk id="2001" min="3" max="33" man="1"/>
    <brk id="2046" min="3" max="33" man="1"/>
    <brk id="2091" min="3" max="33" man="1"/>
    <brk id="2145" min="3" max="33" man="1"/>
    <brk id="2192" min="3" max="33" man="1"/>
    <brk id="2246" min="3" max="33" man="1"/>
    <brk id="2293" min="3" max="33" man="1"/>
    <brk id="2341" min="3" max="33" man="1"/>
    <brk id="2388" min="3" max="33" man="1"/>
    <brk id="2440" min="3" max="33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1"/>
  <sheetViews>
    <sheetView view="pageBreakPreview" topLeftCell="B71" zoomScaleSheetLayoutView="100" workbookViewId="0">
      <selection activeCell="G68" sqref="G68:G70"/>
    </sheetView>
  </sheetViews>
  <sheetFormatPr baseColWidth="10" defaultRowHeight="15" x14ac:dyDescent="0.25"/>
  <cols>
    <col min="1" max="1" width="8.42578125" hidden="1" customWidth="1"/>
    <col min="2" max="2" width="7" customWidth="1"/>
    <col min="3" max="3" width="23.7109375" customWidth="1"/>
    <col min="4" max="4" width="12.42578125" customWidth="1"/>
    <col min="5" max="5" width="10.5703125" customWidth="1"/>
    <col min="6" max="6" width="9.85546875" customWidth="1"/>
    <col min="7" max="7" width="12" bestFit="1" customWidth="1"/>
    <col min="8" max="8" width="15.28515625" customWidth="1"/>
    <col min="9" max="9" width="15.140625" style="7" customWidth="1"/>
    <col min="10" max="10" width="22.28515625" customWidth="1"/>
  </cols>
  <sheetData>
    <row r="3" spans="2:7" x14ac:dyDescent="0.25">
      <c r="B3" s="854" t="s">
        <v>333</v>
      </c>
      <c r="C3" s="854"/>
      <c r="D3" s="854"/>
      <c r="E3" s="239"/>
      <c r="F3" s="239"/>
    </row>
    <row r="5" spans="2:7" ht="15.75" thickBot="1" x14ac:dyDescent="0.3"/>
    <row r="6" spans="2:7" ht="15.75" thickBot="1" x14ac:dyDescent="0.3">
      <c r="B6" s="242" t="s">
        <v>295</v>
      </c>
      <c r="C6" s="243" t="s">
        <v>327</v>
      </c>
      <c r="D6" s="244" t="s">
        <v>27</v>
      </c>
    </row>
    <row r="7" spans="2:7" x14ac:dyDescent="0.25">
      <c r="B7" s="296" t="s">
        <v>296</v>
      </c>
      <c r="C7" s="297" t="s">
        <v>328</v>
      </c>
      <c r="D7" s="298">
        <v>2269.84</v>
      </c>
      <c r="E7" s="71"/>
      <c r="F7" s="71"/>
      <c r="G7" s="71"/>
    </row>
    <row r="8" spans="2:7" x14ac:dyDescent="0.25">
      <c r="B8" s="299" t="s">
        <v>297</v>
      </c>
      <c r="C8" s="300" t="s">
        <v>328</v>
      </c>
      <c r="D8" s="301">
        <v>119.34</v>
      </c>
      <c r="E8" s="71"/>
      <c r="F8" s="71"/>
      <c r="G8" s="71"/>
    </row>
    <row r="9" spans="2:7" x14ac:dyDescent="0.25">
      <c r="B9" s="299" t="s">
        <v>298</v>
      </c>
      <c r="C9" s="300" t="s">
        <v>329</v>
      </c>
      <c r="D9" s="301">
        <v>3543.24</v>
      </c>
      <c r="E9" s="71"/>
      <c r="F9" s="71"/>
      <c r="G9" s="71"/>
    </row>
    <row r="10" spans="2:7" x14ac:dyDescent="0.25">
      <c r="B10" s="299" t="s">
        <v>299</v>
      </c>
      <c r="C10" s="300" t="s">
        <v>329</v>
      </c>
      <c r="D10" s="301">
        <v>1618.2</v>
      </c>
      <c r="E10" s="304"/>
      <c r="F10" s="71"/>
      <c r="G10" s="71"/>
    </row>
    <row r="11" spans="2:7" x14ac:dyDescent="0.25">
      <c r="B11" s="299" t="s">
        <v>300</v>
      </c>
      <c r="C11" s="300" t="s">
        <v>329</v>
      </c>
      <c r="D11" s="301">
        <v>134</v>
      </c>
      <c r="E11" s="71"/>
      <c r="F11" s="71"/>
      <c r="G11" s="71"/>
    </row>
    <row r="12" spans="2:7" x14ac:dyDescent="0.25">
      <c r="B12" s="299" t="s">
        <v>301</v>
      </c>
      <c r="C12" s="300" t="s">
        <v>330</v>
      </c>
      <c r="D12" s="301">
        <v>509.82</v>
      </c>
      <c r="E12" s="71"/>
      <c r="F12" s="71"/>
      <c r="G12" s="71"/>
    </row>
    <row r="13" spans="2:7" x14ac:dyDescent="0.25">
      <c r="B13" s="299" t="s">
        <v>302</v>
      </c>
      <c r="C13" s="300" t="s">
        <v>330</v>
      </c>
      <c r="D13" s="301">
        <v>272.83</v>
      </c>
      <c r="E13" s="71"/>
      <c r="F13" s="71"/>
      <c r="G13" s="71"/>
    </row>
    <row r="14" spans="2:7" x14ac:dyDescent="0.25">
      <c r="B14" s="299" t="s">
        <v>303</v>
      </c>
      <c r="C14" s="300" t="s">
        <v>330</v>
      </c>
      <c r="D14" s="301">
        <v>56.84</v>
      </c>
      <c r="E14" s="71"/>
      <c r="F14" s="71"/>
      <c r="G14" s="71"/>
    </row>
    <row r="15" spans="2:7" x14ac:dyDescent="0.25">
      <c r="B15" s="299" t="s">
        <v>304</v>
      </c>
      <c r="C15" s="300" t="s">
        <v>330</v>
      </c>
      <c r="D15" s="301">
        <v>466.09</v>
      </c>
      <c r="E15" s="71"/>
      <c r="F15" s="71"/>
      <c r="G15" s="71"/>
    </row>
    <row r="16" spans="2:7" x14ac:dyDescent="0.25">
      <c r="B16" s="299" t="s">
        <v>305</v>
      </c>
      <c r="C16" s="300" t="s">
        <v>331</v>
      </c>
      <c r="D16" s="301">
        <v>2494.63</v>
      </c>
      <c r="E16" s="71"/>
      <c r="F16" s="71"/>
      <c r="G16" s="71"/>
    </row>
    <row r="17" spans="2:7" x14ac:dyDescent="0.25">
      <c r="B17" s="299" t="s">
        <v>306</v>
      </c>
      <c r="C17" s="300" t="s">
        <v>330</v>
      </c>
      <c r="D17" s="301">
        <v>323.99</v>
      </c>
      <c r="E17" s="71"/>
      <c r="F17" s="304"/>
      <c r="G17" s="71"/>
    </row>
    <row r="18" spans="2:7" x14ac:dyDescent="0.25">
      <c r="B18" s="299" t="s">
        <v>307</v>
      </c>
      <c r="C18" s="300" t="s">
        <v>332</v>
      </c>
      <c r="D18" s="301">
        <v>376.27</v>
      </c>
      <c r="E18" s="71"/>
      <c r="F18" s="71"/>
      <c r="G18" s="71"/>
    </row>
    <row r="19" spans="2:7" x14ac:dyDescent="0.25">
      <c r="B19" s="299" t="s">
        <v>308</v>
      </c>
      <c r="C19" s="297" t="s">
        <v>328</v>
      </c>
      <c r="D19" s="301">
        <v>2123.27</v>
      </c>
      <c r="E19" s="71"/>
      <c r="F19" s="71"/>
      <c r="G19" s="71"/>
    </row>
    <row r="20" spans="2:7" x14ac:dyDescent="0.25">
      <c r="B20" s="299" t="s">
        <v>309</v>
      </c>
      <c r="C20" s="300" t="s">
        <v>334</v>
      </c>
      <c r="D20" s="301">
        <v>3054.7</v>
      </c>
      <c r="E20" s="71"/>
      <c r="F20" s="71"/>
      <c r="G20" s="71"/>
    </row>
    <row r="21" spans="2:7" x14ac:dyDescent="0.25">
      <c r="B21" s="299" t="s">
        <v>310</v>
      </c>
      <c r="C21" s="300" t="s">
        <v>332</v>
      </c>
      <c r="D21" s="301">
        <v>391.63</v>
      </c>
      <c r="E21" s="71"/>
      <c r="F21" s="71"/>
      <c r="G21" s="71"/>
    </row>
    <row r="22" spans="2:7" x14ac:dyDescent="0.25">
      <c r="B22" s="299" t="s">
        <v>311</v>
      </c>
      <c r="C22" s="300" t="s">
        <v>336</v>
      </c>
      <c r="D22" s="301">
        <v>520.79999999999995</v>
      </c>
      <c r="E22" s="71"/>
      <c r="F22" s="71"/>
      <c r="G22" s="71"/>
    </row>
    <row r="23" spans="2:7" x14ac:dyDescent="0.25">
      <c r="B23" s="299" t="s">
        <v>312</v>
      </c>
      <c r="C23" s="297" t="s">
        <v>328</v>
      </c>
      <c r="D23" s="301">
        <v>2103.5700000000002</v>
      </c>
      <c r="E23" s="71"/>
      <c r="F23" s="71"/>
      <c r="G23" s="71"/>
    </row>
    <row r="24" spans="2:7" x14ac:dyDescent="0.25">
      <c r="B24" s="299" t="s">
        <v>313</v>
      </c>
      <c r="C24" s="297" t="s">
        <v>328</v>
      </c>
      <c r="D24" s="301">
        <v>220.44</v>
      </c>
      <c r="E24" s="71"/>
      <c r="F24" s="71"/>
      <c r="G24" s="71"/>
    </row>
    <row r="25" spans="2:7" x14ac:dyDescent="0.25">
      <c r="B25" s="299" t="s">
        <v>314</v>
      </c>
      <c r="C25" s="300" t="s">
        <v>332</v>
      </c>
      <c r="D25" s="301">
        <v>222.28</v>
      </c>
      <c r="E25" s="71"/>
      <c r="F25" s="71"/>
      <c r="G25" s="71"/>
    </row>
    <row r="26" spans="2:7" x14ac:dyDescent="0.25">
      <c r="B26" s="299" t="s">
        <v>315</v>
      </c>
      <c r="C26" s="300" t="s">
        <v>330</v>
      </c>
      <c r="D26" s="301">
        <f>204.9+32.78</f>
        <v>237.68</v>
      </c>
      <c r="E26" s="71"/>
      <c r="F26" s="71"/>
      <c r="G26" s="71"/>
    </row>
    <row r="27" spans="2:7" x14ac:dyDescent="0.25">
      <c r="B27" s="299" t="s">
        <v>316</v>
      </c>
      <c r="C27" s="300" t="s">
        <v>334</v>
      </c>
      <c r="D27" s="301">
        <v>1045.18</v>
      </c>
      <c r="E27" s="71"/>
      <c r="F27" s="71"/>
      <c r="G27" s="71"/>
    </row>
    <row r="28" spans="2:7" x14ac:dyDescent="0.25">
      <c r="B28" s="299" t="s">
        <v>317</v>
      </c>
      <c r="C28" s="300" t="s">
        <v>335</v>
      </c>
      <c r="D28" s="301">
        <v>539.4</v>
      </c>
      <c r="E28" s="71"/>
      <c r="F28" s="71"/>
      <c r="G28" s="71"/>
    </row>
    <row r="29" spans="2:7" x14ac:dyDescent="0.25">
      <c r="B29" s="299" t="s">
        <v>318</v>
      </c>
      <c r="C29" s="300" t="s">
        <v>330</v>
      </c>
      <c r="D29" s="301">
        <v>348.93</v>
      </c>
      <c r="E29" s="71"/>
      <c r="F29" s="71"/>
      <c r="G29" s="71"/>
    </row>
    <row r="30" spans="2:7" x14ac:dyDescent="0.25">
      <c r="B30" s="299" t="s">
        <v>319</v>
      </c>
      <c r="C30" s="300" t="s">
        <v>330</v>
      </c>
      <c r="D30" s="301">
        <v>872.32</v>
      </c>
      <c r="E30" s="71"/>
      <c r="F30" s="304"/>
      <c r="G30" s="71"/>
    </row>
    <row r="31" spans="2:7" x14ac:dyDescent="0.25">
      <c r="B31" s="299" t="s">
        <v>320</v>
      </c>
      <c r="C31" s="337" t="s">
        <v>330</v>
      </c>
      <c r="D31" s="301">
        <v>868.5</v>
      </c>
      <c r="E31" s="71"/>
      <c r="F31" s="71"/>
      <c r="G31" s="71"/>
    </row>
    <row r="32" spans="2:7" x14ac:dyDescent="0.25">
      <c r="B32" s="299" t="s">
        <v>321</v>
      </c>
      <c r="C32" s="361" t="s">
        <v>328</v>
      </c>
      <c r="D32" s="301">
        <v>1983.59</v>
      </c>
      <c r="E32" s="71"/>
      <c r="F32" s="71"/>
      <c r="G32" s="71"/>
    </row>
    <row r="33" spans="2:9" x14ac:dyDescent="0.25">
      <c r="B33" s="299" t="s">
        <v>322</v>
      </c>
      <c r="C33" s="361" t="s">
        <v>328</v>
      </c>
      <c r="D33" s="301">
        <v>92.46</v>
      </c>
      <c r="E33" s="71"/>
      <c r="F33" s="71"/>
      <c r="G33" s="71"/>
    </row>
    <row r="34" spans="2:9" x14ac:dyDescent="0.25">
      <c r="B34" s="299" t="s">
        <v>323</v>
      </c>
      <c r="C34" s="337" t="s">
        <v>330</v>
      </c>
      <c r="D34" s="301">
        <v>227.36</v>
      </c>
      <c r="E34" s="71"/>
      <c r="F34" s="71"/>
      <c r="G34" s="71"/>
    </row>
    <row r="35" spans="2:9" ht="15.75" thickBot="1" x14ac:dyDescent="0.3">
      <c r="B35" s="299" t="s">
        <v>324</v>
      </c>
      <c r="C35" s="337" t="s">
        <v>330</v>
      </c>
      <c r="D35" s="301">
        <v>244.53</v>
      </c>
      <c r="E35" s="196"/>
    </row>
    <row r="36" spans="2:9" x14ac:dyDescent="0.25">
      <c r="B36" s="250" t="s">
        <v>325</v>
      </c>
      <c r="C36" s="249" t="s">
        <v>329</v>
      </c>
      <c r="D36" s="360">
        <v>520.79999999999995</v>
      </c>
    </row>
    <row r="37" spans="2:9" x14ac:dyDescent="0.25">
      <c r="B37" s="296" t="s">
        <v>326</v>
      </c>
      <c r="C37" s="361" t="s">
        <v>341</v>
      </c>
      <c r="D37" s="360">
        <v>911.94</v>
      </c>
    </row>
    <row r="38" spans="2:9" x14ac:dyDescent="0.25">
      <c r="B38" s="299" t="s">
        <v>337</v>
      </c>
      <c r="C38" s="337" t="s">
        <v>330</v>
      </c>
      <c r="D38" s="360">
        <v>2540.63</v>
      </c>
    </row>
    <row r="39" spans="2:9" x14ac:dyDescent="0.25">
      <c r="B39" s="299" t="s">
        <v>338</v>
      </c>
      <c r="C39" s="337" t="s">
        <v>330</v>
      </c>
      <c r="D39" s="360">
        <v>338.4</v>
      </c>
    </row>
    <row r="40" spans="2:9" x14ac:dyDescent="0.25">
      <c r="B40" s="236" t="s">
        <v>339</v>
      </c>
      <c r="C40" s="337" t="s">
        <v>330</v>
      </c>
      <c r="D40" s="360">
        <v>817.8</v>
      </c>
      <c r="E40" s="196"/>
      <c r="F40" s="196"/>
    </row>
    <row r="41" spans="2:9" s="17" customFormat="1" x14ac:dyDescent="0.25">
      <c r="B41" s="240"/>
      <c r="D41" s="238">
        <f>SUM(D7:D40)</f>
        <v>32411.3</v>
      </c>
      <c r="E41" s="241">
        <f>+'relacion de O.S enero'!D15</f>
        <v>7746.73</v>
      </c>
      <c r="F41" s="241">
        <f>+E41+D41</f>
        <v>40158.03</v>
      </c>
      <c r="G41" s="17" t="s">
        <v>352</v>
      </c>
    </row>
    <row r="42" spans="2:9" s="17" customFormat="1" x14ac:dyDescent="0.25">
      <c r="B42" s="240"/>
      <c r="D42" s="241" t="s">
        <v>353</v>
      </c>
      <c r="E42" s="17" t="s">
        <v>354</v>
      </c>
      <c r="F42" s="241">
        <f>+[1]ENERO!$F$463</f>
        <v>40158.03</v>
      </c>
      <c r="G42" s="17" t="s">
        <v>351</v>
      </c>
    </row>
    <row r="43" spans="2:9" s="17" customFormat="1" x14ac:dyDescent="0.25">
      <c r="B43" s="240"/>
      <c r="D43" s="241"/>
      <c r="F43" s="241">
        <f>+F41-F42</f>
        <v>0</v>
      </c>
    </row>
    <row r="44" spans="2:9" s="17" customFormat="1" x14ac:dyDescent="0.25">
      <c r="B44" s="240"/>
      <c r="D44" s="241"/>
    </row>
    <row r="45" spans="2:9" x14ac:dyDescent="0.25">
      <c r="B45" s="240"/>
      <c r="C45" s="17"/>
      <c r="D45" s="241"/>
    </row>
    <row r="46" spans="2:9" x14ac:dyDescent="0.25">
      <c r="B46" s="240"/>
      <c r="C46" s="17"/>
      <c r="D46" s="241"/>
      <c r="H46" s="196">
        <f>+G62+G71+G89+G94+G100+G107+G113+G118</f>
        <v>32411.3</v>
      </c>
      <c r="I46" s="196"/>
    </row>
    <row r="47" spans="2:9" x14ac:dyDescent="0.25">
      <c r="B47" s="240"/>
      <c r="C47" s="17"/>
      <c r="D47" s="241"/>
      <c r="H47" s="196">
        <f>+H46-D41</f>
        <v>0</v>
      </c>
      <c r="I47" s="196"/>
    </row>
    <row r="48" spans="2:9" x14ac:dyDescent="0.25">
      <c r="B48" s="240"/>
      <c r="C48" s="17"/>
      <c r="D48" s="241"/>
    </row>
    <row r="49" spans="2:10" x14ac:dyDescent="0.25">
      <c r="B49" s="240"/>
      <c r="C49" s="17"/>
      <c r="D49" s="241"/>
    </row>
    <row r="51" spans="2:10" ht="15.75" thickBot="1" x14ac:dyDescent="0.3"/>
    <row r="52" spans="2:10" ht="25.5" customHeight="1" thickBot="1" x14ac:dyDescent="0.35">
      <c r="B52" s="855" t="s">
        <v>340</v>
      </c>
      <c r="C52" s="856"/>
      <c r="D52" s="856"/>
      <c r="E52" s="856"/>
      <c r="F52" s="856"/>
      <c r="G52" s="857"/>
    </row>
    <row r="53" spans="2:10" ht="15.75" thickBot="1" x14ac:dyDescent="0.3"/>
    <row r="54" spans="2:10" ht="30.75" thickBot="1" x14ac:dyDescent="0.3">
      <c r="B54" s="242" t="s">
        <v>295</v>
      </c>
      <c r="C54" s="243" t="s">
        <v>327</v>
      </c>
      <c r="D54" s="277" t="s">
        <v>344</v>
      </c>
      <c r="E54" s="275" t="s">
        <v>343</v>
      </c>
      <c r="F54" s="278" t="s">
        <v>345</v>
      </c>
      <c r="G54" s="362" t="s">
        <v>29</v>
      </c>
      <c r="H54" s="366" t="s">
        <v>357</v>
      </c>
      <c r="I54" s="366" t="s">
        <v>358</v>
      </c>
      <c r="J54" s="366" t="s">
        <v>356</v>
      </c>
    </row>
    <row r="55" spans="2:10" x14ac:dyDescent="0.25">
      <c r="B55" s="254" t="s">
        <v>296</v>
      </c>
      <c r="C55" s="258" t="s">
        <v>328</v>
      </c>
      <c r="D55" s="307">
        <v>2269.84</v>
      </c>
      <c r="E55" s="314">
        <v>0</v>
      </c>
      <c r="F55" s="311">
        <v>0</v>
      </c>
      <c r="G55" s="363">
        <f>D55+E55+F55</f>
        <v>2269.84</v>
      </c>
      <c r="H55" s="858">
        <v>2.88</v>
      </c>
      <c r="I55" s="862"/>
      <c r="J55" s="860">
        <f>+G55+G56-H55</f>
        <v>2386.3000000000002</v>
      </c>
    </row>
    <row r="56" spans="2:10" x14ac:dyDescent="0.25">
      <c r="B56" s="255" t="s">
        <v>297</v>
      </c>
      <c r="C56" s="259" t="s">
        <v>328</v>
      </c>
      <c r="D56" s="309">
        <v>24</v>
      </c>
      <c r="E56" s="315">
        <v>3.84</v>
      </c>
      <c r="F56" s="312">
        <v>91.5</v>
      </c>
      <c r="G56" s="364">
        <f>D56+E56+F56</f>
        <v>119.34</v>
      </c>
      <c r="H56" s="859"/>
      <c r="I56" s="863"/>
      <c r="J56" s="861"/>
    </row>
    <row r="57" spans="2:10" x14ac:dyDescent="0.25">
      <c r="B57" s="256" t="s">
        <v>308</v>
      </c>
      <c r="C57" s="259" t="s">
        <v>328</v>
      </c>
      <c r="D57" s="309">
        <v>2123.27</v>
      </c>
      <c r="E57" s="315">
        <v>0</v>
      </c>
      <c r="F57" s="312">
        <v>0</v>
      </c>
      <c r="G57" s="364">
        <f t="shared" ref="G57:G61" si="0">D57+E57+F57</f>
        <v>2123.27</v>
      </c>
      <c r="H57" s="843"/>
      <c r="I57" s="843">
        <v>126.81</v>
      </c>
      <c r="J57" s="844">
        <f>+G58+G57-I57</f>
        <v>4100.03</v>
      </c>
    </row>
    <row r="58" spans="2:10" x14ac:dyDescent="0.25">
      <c r="B58" s="255" t="s">
        <v>312</v>
      </c>
      <c r="C58" s="259" t="s">
        <v>328</v>
      </c>
      <c r="D58" s="309">
        <v>2103.5700000000002</v>
      </c>
      <c r="E58" s="315">
        <v>0</v>
      </c>
      <c r="F58" s="312">
        <v>0</v>
      </c>
      <c r="G58" s="364">
        <f t="shared" si="0"/>
        <v>2103.5700000000002</v>
      </c>
      <c r="H58" s="843"/>
      <c r="I58" s="843"/>
      <c r="J58" s="843"/>
    </row>
    <row r="59" spans="2:10" x14ac:dyDescent="0.25">
      <c r="B59" s="255" t="s">
        <v>313</v>
      </c>
      <c r="C59" s="259" t="s">
        <v>328</v>
      </c>
      <c r="D59" s="309">
        <v>9</v>
      </c>
      <c r="E59" s="315">
        <v>1.44</v>
      </c>
      <c r="F59" s="312">
        <v>210</v>
      </c>
      <c r="G59" s="364">
        <f t="shared" si="0"/>
        <v>220.44</v>
      </c>
      <c r="H59" s="847">
        <v>4.8</v>
      </c>
      <c r="I59" s="850"/>
      <c r="J59" s="847">
        <f>+G59+G60+G61-H59</f>
        <v>2291.6899999999996</v>
      </c>
    </row>
    <row r="60" spans="2:10" x14ac:dyDescent="0.25">
      <c r="B60" s="255" t="s">
        <v>321</v>
      </c>
      <c r="C60" s="259" t="s">
        <v>328</v>
      </c>
      <c r="D60" s="309">
        <v>1983.59</v>
      </c>
      <c r="E60" s="315">
        <v>0</v>
      </c>
      <c r="F60" s="312">
        <v>0</v>
      </c>
      <c r="G60" s="364">
        <f t="shared" si="0"/>
        <v>1983.59</v>
      </c>
      <c r="H60" s="848"/>
      <c r="I60" s="848"/>
      <c r="J60" s="848"/>
    </row>
    <row r="61" spans="2:10" ht="15.75" thickBot="1" x14ac:dyDescent="0.3">
      <c r="B61" s="257" t="s">
        <v>322</v>
      </c>
      <c r="C61" s="260" t="s">
        <v>328</v>
      </c>
      <c r="D61" s="310">
        <v>31</v>
      </c>
      <c r="E61" s="316">
        <v>4.96</v>
      </c>
      <c r="F61" s="313">
        <v>56.5</v>
      </c>
      <c r="G61" s="364">
        <f t="shared" si="0"/>
        <v>92.460000000000008</v>
      </c>
      <c r="H61" s="849"/>
      <c r="I61" s="849"/>
      <c r="J61" s="849"/>
    </row>
    <row r="62" spans="2:10" ht="15.75" thickBot="1" x14ac:dyDescent="0.3">
      <c r="C62" s="261" t="s">
        <v>348</v>
      </c>
      <c r="D62" s="245">
        <f>SUM(D55:D61)</f>
        <v>8544.27</v>
      </c>
      <c r="E62" s="245">
        <f t="shared" ref="E62:G62" si="1">SUM(E55:E61)</f>
        <v>10.239999999999998</v>
      </c>
      <c r="F62" s="245">
        <f t="shared" si="1"/>
        <v>358</v>
      </c>
      <c r="G62" s="367">
        <f t="shared" si="1"/>
        <v>8912.5099999999984</v>
      </c>
      <c r="H62" s="237"/>
      <c r="I62" s="237"/>
      <c r="J62" s="237"/>
    </row>
    <row r="64" spans="2:10" ht="15.75" thickBot="1" x14ac:dyDescent="0.3"/>
    <row r="65" spans="2:10" ht="30.75" thickBot="1" x14ac:dyDescent="0.3">
      <c r="B65" s="242" t="s">
        <v>295</v>
      </c>
      <c r="C65" s="243" t="s">
        <v>327</v>
      </c>
      <c r="D65" s="277" t="s">
        <v>344</v>
      </c>
      <c r="E65" s="275" t="s">
        <v>343</v>
      </c>
      <c r="F65" s="281" t="s">
        <v>345</v>
      </c>
      <c r="G65" s="295" t="s">
        <v>29</v>
      </c>
      <c r="H65" s="366" t="s">
        <v>357</v>
      </c>
      <c r="I65" s="366" t="s">
        <v>358</v>
      </c>
      <c r="J65" s="366" t="s">
        <v>356</v>
      </c>
    </row>
    <row r="66" spans="2:10" x14ac:dyDescent="0.25">
      <c r="B66" s="250" t="s">
        <v>298</v>
      </c>
      <c r="C66" s="249" t="s">
        <v>329</v>
      </c>
      <c r="D66" s="247">
        <v>3019.62</v>
      </c>
      <c r="E66" s="317">
        <v>483.14</v>
      </c>
      <c r="F66" s="258">
        <v>40.479999999999997</v>
      </c>
      <c r="G66" s="369">
        <f>D66+E66+F66</f>
        <v>3543.24</v>
      </c>
      <c r="H66" s="238">
        <f>+'FEBRERO 2022'!H310:J310</f>
        <v>4320.4799999999996</v>
      </c>
      <c r="I66" s="238">
        <v>362.36</v>
      </c>
      <c r="J66" s="401">
        <f>+G66-H66-I66</f>
        <v>-1139.5999999999999</v>
      </c>
    </row>
    <row r="67" spans="2:10" x14ac:dyDescent="0.25">
      <c r="B67" s="251" t="s">
        <v>299</v>
      </c>
      <c r="C67" s="249" t="s">
        <v>329</v>
      </c>
      <c r="D67" s="248">
        <v>1618.2</v>
      </c>
      <c r="E67" s="272">
        <v>0</v>
      </c>
      <c r="F67" s="283">
        <v>0</v>
      </c>
      <c r="G67" s="370">
        <f t="shared" ref="G67:G70" si="2">D67+E67+F67</f>
        <v>1618.2</v>
      </c>
      <c r="H67" s="237"/>
      <c r="I67" s="237"/>
      <c r="J67" s="238">
        <f>+G67</f>
        <v>1618.2</v>
      </c>
    </row>
    <row r="68" spans="2:10" s="7" customFormat="1" x14ac:dyDescent="0.25">
      <c r="B68" s="251" t="s">
        <v>300</v>
      </c>
      <c r="C68" s="249" t="s">
        <v>329</v>
      </c>
      <c r="D68" s="248">
        <v>134</v>
      </c>
      <c r="E68" s="272">
        <v>0</v>
      </c>
      <c r="F68" s="283">
        <v>0</v>
      </c>
      <c r="G68" s="370">
        <f t="shared" si="2"/>
        <v>134</v>
      </c>
      <c r="H68" s="843"/>
      <c r="I68" s="843"/>
      <c r="J68" s="851">
        <f>+G68+G69+G70</f>
        <v>1175.5999999999999</v>
      </c>
    </row>
    <row r="69" spans="2:10" x14ac:dyDescent="0.25">
      <c r="B69" s="251" t="s">
        <v>311</v>
      </c>
      <c r="C69" s="267" t="s">
        <v>329</v>
      </c>
      <c r="D69" s="283">
        <v>520.79999999999995</v>
      </c>
      <c r="E69" s="272">
        <v>0</v>
      </c>
      <c r="F69" s="283">
        <v>0</v>
      </c>
      <c r="G69" s="370">
        <f t="shared" si="2"/>
        <v>520.79999999999995</v>
      </c>
      <c r="H69" s="843"/>
      <c r="I69" s="843"/>
      <c r="J69" s="852"/>
    </row>
    <row r="70" spans="2:10" s="7" customFormat="1" ht="15.75" thickBot="1" x14ac:dyDescent="0.3">
      <c r="B70" s="282" t="s">
        <v>325</v>
      </c>
      <c r="C70" s="17" t="s">
        <v>329</v>
      </c>
      <c r="D70" s="291">
        <v>520.79999999999995</v>
      </c>
      <c r="E70" s="292"/>
      <c r="F70" s="293"/>
      <c r="G70" s="370">
        <f t="shared" si="2"/>
        <v>520.79999999999995</v>
      </c>
      <c r="H70" s="843"/>
      <c r="I70" s="843"/>
      <c r="J70" s="853"/>
    </row>
    <row r="71" spans="2:10" ht="15.75" thickBot="1" x14ac:dyDescent="0.3">
      <c r="C71" s="261" t="s">
        <v>348</v>
      </c>
      <c r="D71" s="245">
        <f>SUM(D66:D70)</f>
        <v>5813.42</v>
      </c>
      <c r="E71" s="245">
        <f t="shared" ref="E71:F71" si="3">SUM(E66:E70)</f>
        <v>483.14</v>
      </c>
      <c r="F71" s="245">
        <f t="shared" si="3"/>
        <v>40.479999999999997</v>
      </c>
      <c r="G71" s="245">
        <f>SUM(G66:G70)</f>
        <v>6337.04</v>
      </c>
    </row>
    <row r="73" spans="2:10" ht="15.75" thickBot="1" x14ac:dyDescent="0.3"/>
    <row r="74" spans="2:10" ht="30.75" thickBot="1" x14ac:dyDescent="0.3">
      <c r="B74" s="242" t="s">
        <v>295</v>
      </c>
      <c r="C74" s="243" t="s">
        <v>327</v>
      </c>
      <c r="D74" s="277" t="s">
        <v>344</v>
      </c>
      <c r="E74" s="275" t="s">
        <v>343</v>
      </c>
      <c r="F74" s="278" t="s">
        <v>345</v>
      </c>
      <c r="G74" s="244" t="s">
        <v>29</v>
      </c>
      <c r="H74" s="366" t="s">
        <v>357</v>
      </c>
      <c r="I74" s="366" t="s">
        <v>358</v>
      </c>
      <c r="J74" s="366" t="s">
        <v>356</v>
      </c>
    </row>
    <row r="75" spans="2:10" x14ac:dyDescent="0.25">
      <c r="B75" s="250" t="s">
        <v>301</v>
      </c>
      <c r="C75" s="269" t="s">
        <v>330</v>
      </c>
      <c r="D75" s="318">
        <v>439.5</v>
      </c>
      <c r="E75" s="320">
        <v>70.319999999999993</v>
      </c>
      <c r="F75" s="314">
        <v>0</v>
      </c>
      <c r="G75" s="371">
        <f>D75+E75+F75</f>
        <v>509.82</v>
      </c>
      <c r="H75" s="844">
        <v>229.26</v>
      </c>
      <c r="I75" s="843"/>
      <c r="J75" s="844">
        <f>+G75+G76+G77+G78+G79+G80+G81-H75</f>
        <v>1986.9199999999998</v>
      </c>
    </row>
    <row r="76" spans="2:10" x14ac:dyDescent="0.25">
      <c r="B76" s="251" t="s">
        <v>302</v>
      </c>
      <c r="C76" s="249" t="s">
        <v>330</v>
      </c>
      <c r="D76" s="279">
        <v>235.2</v>
      </c>
      <c r="E76" s="321">
        <v>37.630000000000003</v>
      </c>
      <c r="F76" s="315">
        <v>0</v>
      </c>
      <c r="G76" s="364">
        <f>D76+E76+F76</f>
        <v>272.83</v>
      </c>
      <c r="H76" s="843"/>
      <c r="I76" s="843"/>
      <c r="J76" s="843"/>
    </row>
    <row r="77" spans="2:10" x14ac:dyDescent="0.25">
      <c r="B77" s="251" t="s">
        <v>303</v>
      </c>
      <c r="C77" s="249" t="s">
        <v>330</v>
      </c>
      <c r="D77" s="279">
        <v>49</v>
      </c>
      <c r="E77" s="321">
        <v>7.84</v>
      </c>
      <c r="F77" s="315">
        <v>0</v>
      </c>
      <c r="G77" s="364">
        <f t="shared" ref="G77:G88" si="4">D77+E77+F77</f>
        <v>56.84</v>
      </c>
      <c r="H77" s="843"/>
      <c r="I77" s="843"/>
      <c r="J77" s="843"/>
    </row>
    <row r="78" spans="2:10" x14ac:dyDescent="0.25">
      <c r="B78" s="251" t="s">
        <v>304</v>
      </c>
      <c r="C78" s="249" t="s">
        <v>330</v>
      </c>
      <c r="D78" s="279">
        <v>401.8</v>
      </c>
      <c r="E78" s="321">
        <v>64.290000000000006</v>
      </c>
      <c r="F78" s="315">
        <v>0</v>
      </c>
      <c r="G78" s="364">
        <f t="shared" si="4"/>
        <v>466.09000000000003</v>
      </c>
      <c r="H78" s="843"/>
      <c r="I78" s="843"/>
      <c r="J78" s="843"/>
    </row>
    <row r="79" spans="2:10" x14ac:dyDescent="0.25">
      <c r="B79" s="251" t="s">
        <v>306</v>
      </c>
      <c r="C79" s="249" t="s">
        <v>330</v>
      </c>
      <c r="D79" s="279">
        <v>279.3</v>
      </c>
      <c r="E79" s="321">
        <v>44.69</v>
      </c>
      <c r="F79" s="315">
        <v>0</v>
      </c>
      <c r="G79" s="364">
        <f t="shared" si="4"/>
        <v>323.99</v>
      </c>
      <c r="H79" s="843"/>
      <c r="I79" s="843"/>
      <c r="J79" s="843"/>
    </row>
    <row r="80" spans="2:10" x14ac:dyDescent="0.25">
      <c r="B80" s="251" t="s">
        <v>315</v>
      </c>
      <c r="C80" s="249" t="s">
        <v>330</v>
      </c>
      <c r="D80" s="279">
        <v>204.9</v>
      </c>
      <c r="E80" s="321">
        <v>32.78</v>
      </c>
      <c r="F80" s="315">
        <v>0</v>
      </c>
      <c r="G80" s="364">
        <f t="shared" si="4"/>
        <v>237.68</v>
      </c>
      <c r="H80" s="843"/>
      <c r="I80" s="843"/>
      <c r="J80" s="843"/>
    </row>
    <row r="81" spans="2:10" x14ac:dyDescent="0.25">
      <c r="B81" s="251" t="s">
        <v>318</v>
      </c>
      <c r="C81" s="249" t="s">
        <v>330</v>
      </c>
      <c r="D81" s="279">
        <v>300.8</v>
      </c>
      <c r="E81" s="322">
        <v>48.13</v>
      </c>
      <c r="F81" s="323">
        <v>0</v>
      </c>
      <c r="G81" s="372">
        <f t="shared" si="4"/>
        <v>348.93</v>
      </c>
      <c r="H81" s="843"/>
      <c r="I81" s="843"/>
      <c r="J81" s="843"/>
    </row>
    <row r="82" spans="2:10" s="7" customFormat="1" x14ac:dyDescent="0.25">
      <c r="B82" s="251" t="s">
        <v>319</v>
      </c>
      <c r="C82" s="249" t="s">
        <v>330</v>
      </c>
      <c r="D82" s="380">
        <v>752</v>
      </c>
      <c r="E82" s="381">
        <v>120.32</v>
      </c>
      <c r="F82" s="382">
        <v>0</v>
      </c>
      <c r="G82" s="383">
        <f t="shared" si="4"/>
        <v>872.31999999999994</v>
      </c>
      <c r="H82" s="843">
        <v>228.9</v>
      </c>
      <c r="I82" s="843"/>
      <c r="J82" s="844">
        <f>+G82+G83+G84+G85-H82</f>
        <v>1983.81</v>
      </c>
    </row>
    <row r="83" spans="2:10" x14ac:dyDescent="0.25">
      <c r="B83" s="251" t="s">
        <v>320</v>
      </c>
      <c r="C83" s="249" t="s">
        <v>330</v>
      </c>
      <c r="D83" s="380">
        <v>748.71</v>
      </c>
      <c r="E83" s="384">
        <v>119.79</v>
      </c>
      <c r="F83" s="385">
        <v>0</v>
      </c>
      <c r="G83" s="383">
        <f t="shared" si="4"/>
        <v>868.5</v>
      </c>
      <c r="H83" s="843"/>
      <c r="I83" s="843"/>
      <c r="J83" s="843"/>
    </row>
    <row r="84" spans="2:10" x14ac:dyDescent="0.25">
      <c r="B84" s="251" t="s">
        <v>323</v>
      </c>
      <c r="C84" s="249" t="s">
        <v>330</v>
      </c>
      <c r="D84" s="380">
        <v>196</v>
      </c>
      <c r="E84" s="381">
        <v>31.36</v>
      </c>
      <c r="F84" s="382">
        <v>0</v>
      </c>
      <c r="G84" s="383">
        <f t="shared" si="4"/>
        <v>227.36</v>
      </c>
      <c r="H84" s="843"/>
      <c r="I84" s="843"/>
      <c r="J84" s="843"/>
    </row>
    <row r="85" spans="2:10" x14ac:dyDescent="0.25">
      <c r="B85" s="268" t="s">
        <v>324</v>
      </c>
      <c r="C85" s="270" t="s">
        <v>330</v>
      </c>
      <c r="D85" s="386">
        <v>210.8</v>
      </c>
      <c r="E85" s="387">
        <v>33.729999999999997</v>
      </c>
      <c r="F85" s="388">
        <v>0</v>
      </c>
      <c r="G85" s="383">
        <f t="shared" si="4"/>
        <v>244.53</v>
      </c>
      <c r="H85" s="843"/>
      <c r="I85" s="843"/>
      <c r="J85" s="843"/>
    </row>
    <row r="86" spans="2:10" s="7" customFormat="1" ht="15.75" thickBot="1" x14ac:dyDescent="0.3">
      <c r="B86" s="268" t="s">
        <v>337</v>
      </c>
      <c r="C86" s="270" t="s">
        <v>330</v>
      </c>
      <c r="D86" s="357">
        <v>2190.1999999999998</v>
      </c>
      <c r="E86" s="358">
        <v>350.43</v>
      </c>
      <c r="F86" s="359"/>
      <c r="G86" s="373">
        <f t="shared" si="4"/>
        <v>2540.6299999999997</v>
      </c>
      <c r="H86" s="844">
        <v>347.42</v>
      </c>
      <c r="I86" s="843">
        <v>97</v>
      </c>
      <c r="J86" s="844">
        <f>+G86+G87+G88-H86-I86</f>
        <v>3252.41</v>
      </c>
    </row>
    <row r="87" spans="2:10" s="7" customFormat="1" ht="15.75" thickBot="1" x14ac:dyDescent="0.3">
      <c r="B87" s="252" t="s">
        <v>338</v>
      </c>
      <c r="C87" s="270" t="s">
        <v>330</v>
      </c>
      <c r="D87" s="319">
        <v>338.4</v>
      </c>
      <c r="E87" s="273">
        <v>0</v>
      </c>
      <c r="F87" s="273">
        <v>0</v>
      </c>
      <c r="G87" s="374">
        <f t="shared" ref="G87" si="5">D87+E87+F87</f>
        <v>338.4</v>
      </c>
      <c r="H87" s="844"/>
      <c r="I87" s="843"/>
      <c r="J87" s="843"/>
    </row>
    <row r="88" spans="2:10" s="7" customFormat="1" ht="15.75" thickBot="1" x14ac:dyDescent="0.3">
      <c r="B88" s="252" t="s">
        <v>339</v>
      </c>
      <c r="C88" s="270" t="s">
        <v>330</v>
      </c>
      <c r="D88" s="319">
        <v>705</v>
      </c>
      <c r="E88" s="273">
        <v>112.8</v>
      </c>
      <c r="F88" s="273">
        <v>0</v>
      </c>
      <c r="G88" s="374">
        <f t="shared" si="4"/>
        <v>817.8</v>
      </c>
      <c r="H88" s="844"/>
      <c r="I88" s="843"/>
      <c r="J88" s="843"/>
    </row>
    <row r="89" spans="2:10" ht="15.75" thickBot="1" x14ac:dyDescent="0.3">
      <c r="C89" s="261" t="s">
        <v>348</v>
      </c>
      <c r="D89" s="245">
        <f>SUM(D75:D85)</f>
        <v>3818.01</v>
      </c>
      <c r="E89" s="245">
        <f t="shared" ref="E89:F89" si="6">SUM(E75:E85)</f>
        <v>610.88</v>
      </c>
      <c r="F89" s="245">
        <f t="shared" si="6"/>
        <v>0</v>
      </c>
      <c r="G89" s="245">
        <f>SUM(G75:G88)</f>
        <v>8125.7199999999984</v>
      </c>
    </row>
    <row r="91" spans="2:10" ht="15.75" thickBot="1" x14ac:dyDescent="0.3"/>
    <row r="92" spans="2:10" ht="30.75" thickBot="1" x14ac:dyDescent="0.3">
      <c r="B92" s="242" t="s">
        <v>295</v>
      </c>
      <c r="C92" s="243" t="s">
        <v>327</v>
      </c>
      <c r="D92" s="277" t="s">
        <v>344</v>
      </c>
      <c r="E92" s="275" t="s">
        <v>343</v>
      </c>
      <c r="F92" s="278" t="s">
        <v>345</v>
      </c>
      <c r="G92" s="244" t="s">
        <v>29</v>
      </c>
      <c r="H92" s="366" t="s">
        <v>357</v>
      </c>
      <c r="I92" s="366" t="s">
        <v>358</v>
      </c>
      <c r="J92" s="366" t="s">
        <v>356</v>
      </c>
    </row>
    <row r="93" spans="2:10" ht="15.75" thickBot="1" x14ac:dyDescent="0.3">
      <c r="B93" s="264" t="s">
        <v>305</v>
      </c>
      <c r="C93" s="263" t="s">
        <v>331</v>
      </c>
      <c r="D93" s="262">
        <v>2150.54</v>
      </c>
      <c r="E93" s="273">
        <v>344.09</v>
      </c>
      <c r="F93" s="274">
        <v>0</v>
      </c>
      <c r="G93" s="253">
        <f>D93+E93+F93</f>
        <v>2494.63</v>
      </c>
      <c r="H93" s="375">
        <v>258.06</v>
      </c>
      <c r="I93" s="237"/>
      <c r="J93" s="376">
        <f>+G93-H93</f>
        <v>2236.5700000000002</v>
      </c>
    </row>
    <row r="94" spans="2:10" ht="15.75" thickBot="1" x14ac:dyDescent="0.3">
      <c r="C94" s="261" t="s">
        <v>348</v>
      </c>
      <c r="D94" s="245">
        <f>D93</f>
        <v>2150.54</v>
      </c>
      <c r="E94" s="245">
        <f t="shared" ref="E94:G94" si="7">E93</f>
        <v>344.09</v>
      </c>
      <c r="F94" s="245">
        <f t="shared" si="7"/>
        <v>0</v>
      </c>
      <c r="G94" s="245">
        <f t="shared" si="7"/>
        <v>2494.63</v>
      </c>
    </row>
    <row r="96" spans="2:10" s="7" customFormat="1" x14ac:dyDescent="0.25"/>
    <row r="97" spans="2:10" s="7" customFormat="1" ht="15.75" thickBot="1" x14ac:dyDescent="0.3">
      <c r="B97" s="17"/>
      <c r="C97" s="17"/>
      <c r="D97" s="17"/>
    </row>
    <row r="98" spans="2:10" s="7" customFormat="1" ht="30.75" thickBot="1" x14ac:dyDescent="0.3">
      <c r="B98" s="242" t="s">
        <v>295</v>
      </c>
      <c r="C98" s="243" t="s">
        <v>327</v>
      </c>
      <c r="D98" s="277" t="s">
        <v>344</v>
      </c>
      <c r="E98" s="275" t="s">
        <v>343</v>
      </c>
      <c r="F98" s="278" t="s">
        <v>345</v>
      </c>
      <c r="G98" s="244" t="s">
        <v>29</v>
      </c>
      <c r="H98" s="366" t="s">
        <v>357</v>
      </c>
      <c r="I98" s="366" t="s">
        <v>358</v>
      </c>
      <c r="J98" s="366" t="s">
        <v>356</v>
      </c>
    </row>
    <row r="99" spans="2:10" s="7" customFormat="1" ht="15.75" thickBot="1" x14ac:dyDescent="0.3">
      <c r="B99" s="264" t="s">
        <v>326</v>
      </c>
      <c r="C99" s="263" t="s">
        <v>342</v>
      </c>
      <c r="D99" s="271">
        <v>911.94</v>
      </c>
      <c r="E99" s="273">
        <v>0</v>
      </c>
      <c r="F99" s="274">
        <v>0</v>
      </c>
      <c r="G99" s="253">
        <f>D99+E99+F99</f>
        <v>911.94</v>
      </c>
      <c r="H99" s="375"/>
      <c r="I99" s="237"/>
      <c r="J99" s="376">
        <f>+G99-H99</f>
        <v>911.94</v>
      </c>
    </row>
    <row r="100" spans="2:10" s="7" customFormat="1" ht="15.75" thickBot="1" x14ac:dyDescent="0.3">
      <c r="C100" s="261" t="s">
        <v>348</v>
      </c>
      <c r="D100" s="245">
        <f>D99</f>
        <v>911.94</v>
      </c>
      <c r="E100" s="245">
        <f t="shared" ref="E100:G100" si="8">E99</f>
        <v>0</v>
      </c>
      <c r="F100" s="245">
        <f t="shared" si="8"/>
        <v>0</v>
      </c>
      <c r="G100" s="245">
        <f t="shared" si="8"/>
        <v>911.94</v>
      </c>
    </row>
    <row r="101" spans="2:10" s="7" customFormat="1" x14ac:dyDescent="0.25"/>
    <row r="102" spans="2:10" ht="15.75" thickBot="1" x14ac:dyDescent="0.3"/>
    <row r="103" spans="2:10" ht="30.75" thickBot="1" x14ac:dyDescent="0.3">
      <c r="B103" s="242" t="s">
        <v>295</v>
      </c>
      <c r="C103" s="243" t="s">
        <v>327</v>
      </c>
      <c r="D103" s="277" t="s">
        <v>344</v>
      </c>
      <c r="E103" s="275" t="s">
        <v>343</v>
      </c>
      <c r="F103" s="278" t="s">
        <v>345</v>
      </c>
      <c r="G103" s="289" t="s">
        <v>29</v>
      </c>
      <c r="H103" s="366" t="s">
        <v>357</v>
      </c>
      <c r="I103" s="366" t="s">
        <v>358</v>
      </c>
      <c r="J103" s="366" t="s">
        <v>356</v>
      </c>
    </row>
    <row r="104" spans="2:10" x14ac:dyDescent="0.25">
      <c r="B104" s="250" t="s">
        <v>307</v>
      </c>
      <c r="C104" s="249" t="s">
        <v>332</v>
      </c>
      <c r="D104" s="247">
        <v>324.37</v>
      </c>
      <c r="E104" s="308">
        <v>51.9</v>
      </c>
      <c r="F104" s="324">
        <v>0</v>
      </c>
      <c r="G104" s="369">
        <f>D104+E104+F104</f>
        <v>376.27</v>
      </c>
      <c r="H104" s="845">
        <v>102.43</v>
      </c>
      <c r="I104" s="843"/>
      <c r="J104" s="846">
        <f>+G104+G105+G106-H104</f>
        <v>887.75</v>
      </c>
    </row>
    <row r="105" spans="2:10" x14ac:dyDescent="0.25">
      <c r="B105" s="251" t="s">
        <v>310</v>
      </c>
      <c r="C105" s="249" t="s">
        <v>332</v>
      </c>
      <c r="D105" s="279">
        <v>337.61</v>
      </c>
      <c r="E105" s="325">
        <v>54.02</v>
      </c>
      <c r="F105" s="324">
        <v>0</v>
      </c>
      <c r="G105" s="377">
        <f t="shared" ref="G105:G106" si="9">D105+E105+F105</f>
        <v>391.63</v>
      </c>
      <c r="H105" s="845"/>
      <c r="I105" s="843"/>
      <c r="J105" s="843"/>
    </row>
    <row r="106" spans="2:10" ht="15.75" thickBot="1" x14ac:dyDescent="0.3">
      <c r="B106" s="252" t="s">
        <v>314</v>
      </c>
      <c r="C106" s="249" t="s">
        <v>332</v>
      </c>
      <c r="D106" s="280">
        <v>191.62</v>
      </c>
      <c r="E106" s="326">
        <v>30.66</v>
      </c>
      <c r="F106" s="324">
        <v>0</v>
      </c>
      <c r="G106" s="284">
        <f t="shared" si="9"/>
        <v>222.28</v>
      </c>
      <c r="H106" s="845"/>
      <c r="I106" s="843"/>
      <c r="J106" s="843"/>
    </row>
    <row r="107" spans="2:10" ht="15.75" thickBot="1" x14ac:dyDescent="0.3">
      <c r="C107" s="261" t="s">
        <v>348</v>
      </c>
      <c r="D107" s="245">
        <f>SUM(D104:D106)</f>
        <v>853.6</v>
      </c>
      <c r="E107" s="245">
        <f t="shared" ref="E107:G107" si="10">SUM(E104:E106)</f>
        <v>136.58000000000001</v>
      </c>
      <c r="F107" s="245">
        <f t="shared" si="10"/>
        <v>0</v>
      </c>
      <c r="G107" s="245">
        <f t="shared" si="10"/>
        <v>990.18</v>
      </c>
    </row>
    <row r="109" spans="2:10" ht="15.75" thickBot="1" x14ac:dyDescent="0.3"/>
    <row r="110" spans="2:10" ht="30.75" thickBot="1" x14ac:dyDescent="0.3">
      <c r="B110" s="242" t="s">
        <v>295</v>
      </c>
      <c r="C110" s="243" t="s">
        <v>327</v>
      </c>
      <c r="D110" s="328" t="s">
        <v>344</v>
      </c>
      <c r="E110" s="275" t="s">
        <v>343</v>
      </c>
      <c r="F110" s="278" t="s">
        <v>345</v>
      </c>
      <c r="G110" s="276" t="s">
        <v>29</v>
      </c>
      <c r="H110" s="366" t="s">
        <v>357</v>
      </c>
      <c r="I110" s="366" t="s">
        <v>358</v>
      </c>
      <c r="J110" s="366" t="s">
        <v>356</v>
      </c>
    </row>
    <row r="111" spans="2:10" ht="15.75" thickBot="1" x14ac:dyDescent="0.3">
      <c r="B111" s="266" t="s">
        <v>309</v>
      </c>
      <c r="C111" s="265" t="s">
        <v>334</v>
      </c>
      <c r="D111" s="327">
        <v>2633.36</v>
      </c>
      <c r="E111" s="314">
        <v>421.34</v>
      </c>
      <c r="F111" s="324">
        <v>0</v>
      </c>
      <c r="G111" s="253">
        <f>D111+E111+F111</f>
        <v>3054.7000000000003</v>
      </c>
      <c r="H111" s="843">
        <v>424.12</v>
      </c>
      <c r="I111" s="843">
        <v>106.03</v>
      </c>
      <c r="J111" s="844">
        <f>+G111+G112-H111-I111</f>
        <v>3569.73</v>
      </c>
    </row>
    <row r="112" spans="2:10" s="7" customFormat="1" ht="15.75" thickBot="1" x14ac:dyDescent="0.3">
      <c r="B112" s="252" t="s">
        <v>316</v>
      </c>
      <c r="C112" s="263" t="s">
        <v>334</v>
      </c>
      <c r="D112" s="329">
        <v>901.02</v>
      </c>
      <c r="E112" s="331">
        <v>144.16</v>
      </c>
      <c r="F112" s="330">
        <v>0</v>
      </c>
      <c r="G112" s="290">
        <f t="shared" ref="G112" si="11">D112+E112+F112</f>
        <v>1045.18</v>
      </c>
      <c r="H112" s="843"/>
      <c r="I112" s="843"/>
      <c r="J112" s="843"/>
    </row>
    <row r="113" spans="2:10" ht="15.75" thickBot="1" x14ac:dyDescent="0.3">
      <c r="C113" s="261" t="s">
        <v>348</v>
      </c>
      <c r="D113" s="245">
        <f>D111+D112</f>
        <v>3534.38</v>
      </c>
      <c r="E113" s="245">
        <f t="shared" ref="E113:G113" si="12">E111+E112</f>
        <v>565.5</v>
      </c>
      <c r="F113" s="245">
        <f t="shared" si="12"/>
        <v>0</v>
      </c>
      <c r="G113" s="245">
        <f t="shared" si="12"/>
        <v>4099.88</v>
      </c>
    </row>
    <row r="115" spans="2:10" ht="15.75" thickBot="1" x14ac:dyDescent="0.3"/>
    <row r="116" spans="2:10" ht="30.75" thickBot="1" x14ac:dyDescent="0.3">
      <c r="B116" s="242" t="s">
        <v>295</v>
      </c>
      <c r="C116" s="243" t="s">
        <v>327</v>
      </c>
      <c r="D116" s="286" t="s">
        <v>344</v>
      </c>
      <c r="E116" s="275" t="s">
        <v>343</v>
      </c>
      <c r="F116" s="278" t="s">
        <v>345</v>
      </c>
      <c r="G116" s="378" t="s">
        <v>29</v>
      </c>
      <c r="H116" s="365" t="s">
        <v>357</v>
      </c>
      <c r="I116" s="365" t="s">
        <v>358</v>
      </c>
      <c r="J116" s="365" t="s">
        <v>356</v>
      </c>
    </row>
    <row r="117" spans="2:10" ht="15.75" thickBot="1" x14ac:dyDescent="0.3">
      <c r="B117" s="264" t="s">
        <v>317</v>
      </c>
      <c r="C117" s="249" t="s">
        <v>335</v>
      </c>
      <c r="D117" s="294">
        <v>465</v>
      </c>
      <c r="E117" s="287">
        <v>74.400000000000006</v>
      </c>
      <c r="F117" s="288">
        <v>0</v>
      </c>
      <c r="G117" s="379">
        <f>D117+E117+F117</f>
        <v>539.4</v>
      </c>
      <c r="H117" s="301">
        <v>55.8</v>
      </c>
      <c r="I117" s="237"/>
      <c r="J117" s="238">
        <f>+G118-H117</f>
        <v>483.59999999999997</v>
      </c>
    </row>
    <row r="118" spans="2:10" ht="15.75" thickBot="1" x14ac:dyDescent="0.3">
      <c r="B118" s="7"/>
      <c r="C118" s="261" t="s">
        <v>348</v>
      </c>
      <c r="D118" s="284">
        <f>D117</f>
        <v>465</v>
      </c>
      <c r="E118" s="246">
        <f t="shared" ref="E118:G118" si="13">E117</f>
        <v>74.400000000000006</v>
      </c>
      <c r="F118" s="285">
        <f t="shared" si="13"/>
        <v>0</v>
      </c>
      <c r="G118" s="246">
        <f t="shared" si="13"/>
        <v>539.4</v>
      </c>
    </row>
    <row r="119" spans="2:10" x14ac:dyDescent="0.25">
      <c r="F119" s="196"/>
      <c r="G119" s="196"/>
    </row>
    <row r="121" spans="2:10" x14ac:dyDescent="0.25">
      <c r="G121" s="196">
        <f>+G118+G113+G107+G100+G94+G89+G71+G62</f>
        <v>32411.299999999996</v>
      </c>
    </row>
  </sheetData>
  <mergeCells count="29">
    <mergeCell ref="B3:D3"/>
    <mergeCell ref="B52:G52"/>
    <mergeCell ref="H55:H56"/>
    <mergeCell ref="J55:J56"/>
    <mergeCell ref="H57:H58"/>
    <mergeCell ref="J57:J58"/>
    <mergeCell ref="I55:I56"/>
    <mergeCell ref="I57:I58"/>
    <mergeCell ref="H59:H61"/>
    <mergeCell ref="I59:I61"/>
    <mergeCell ref="J59:J61"/>
    <mergeCell ref="H68:H70"/>
    <mergeCell ref="I68:I70"/>
    <mergeCell ref="J68:J70"/>
    <mergeCell ref="H75:H81"/>
    <mergeCell ref="I75:I81"/>
    <mergeCell ref="J75:J81"/>
    <mergeCell ref="H82:H85"/>
    <mergeCell ref="I82:I85"/>
    <mergeCell ref="J82:J85"/>
    <mergeCell ref="H111:H112"/>
    <mergeCell ref="I111:I112"/>
    <mergeCell ref="J111:J112"/>
    <mergeCell ref="H86:H88"/>
    <mergeCell ref="I86:I88"/>
    <mergeCell ref="J86:J88"/>
    <mergeCell ref="H104:H106"/>
    <mergeCell ref="J104:J106"/>
    <mergeCell ref="I104:I106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2" manualBreakCount="2">
    <brk id="50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18"/>
  <sheetViews>
    <sheetView topLeftCell="C16" workbookViewId="0">
      <selection activeCell="K27" sqref="K27"/>
    </sheetView>
  </sheetViews>
  <sheetFormatPr baseColWidth="10" defaultRowHeight="15" x14ac:dyDescent="0.25"/>
  <cols>
    <col min="1" max="1" width="8.42578125" style="7" hidden="1" customWidth="1"/>
    <col min="2" max="2" width="7" style="7" customWidth="1"/>
    <col min="3" max="3" width="23.7109375" style="7" customWidth="1"/>
    <col min="4" max="4" width="12.42578125" style="7" customWidth="1"/>
    <col min="5" max="5" width="10.5703125" style="7" customWidth="1"/>
    <col min="6" max="6" width="9.85546875" style="7" customWidth="1"/>
    <col min="7" max="7" width="11.42578125" style="7"/>
    <col min="8" max="8" width="9.85546875" style="7" customWidth="1"/>
    <col min="9" max="9" width="9.28515625" style="7" customWidth="1"/>
    <col min="10" max="10" width="10.85546875" style="7" customWidth="1"/>
    <col min="11" max="16384" width="11.42578125" style="7"/>
  </cols>
  <sheetData>
    <row r="3" spans="2:6" x14ac:dyDescent="0.25">
      <c r="B3" s="854" t="s">
        <v>346</v>
      </c>
      <c r="C3" s="854"/>
      <c r="D3" s="854"/>
      <c r="E3" s="239"/>
      <c r="F3" s="239"/>
    </row>
    <row r="5" spans="2:6" ht="15.75" thickBot="1" x14ac:dyDescent="0.3"/>
    <row r="6" spans="2:6" ht="15.75" thickBot="1" x14ac:dyDescent="0.3">
      <c r="B6" s="242" t="s">
        <v>349</v>
      </c>
      <c r="C6" s="243" t="s">
        <v>327</v>
      </c>
      <c r="D6" s="244" t="s">
        <v>27</v>
      </c>
    </row>
    <row r="7" spans="2:6" x14ac:dyDescent="0.25">
      <c r="B7" s="296" t="s">
        <v>296</v>
      </c>
      <c r="C7" s="300" t="s">
        <v>330</v>
      </c>
      <c r="D7" s="298">
        <v>588</v>
      </c>
    </row>
    <row r="8" spans="2:6" x14ac:dyDescent="0.25">
      <c r="B8" s="299" t="s">
        <v>297</v>
      </c>
      <c r="C8" s="300" t="s">
        <v>330</v>
      </c>
      <c r="D8" s="301">
        <v>850</v>
      </c>
      <c r="E8" s="196"/>
    </row>
    <row r="9" spans="2:6" x14ac:dyDescent="0.25">
      <c r="B9" s="299" t="s">
        <v>298</v>
      </c>
      <c r="C9" s="300" t="s">
        <v>350</v>
      </c>
      <c r="D9" s="301">
        <v>868.98</v>
      </c>
    </row>
    <row r="10" spans="2:6" x14ac:dyDescent="0.25">
      <c r="B10" s="299" t="s">
        <v>299</v>
      </c>
      <c r="C10" s="300" t="s">
        <v>350</v>
      </c>
      <c r="D10" s="301">
        <v>727.13</v>
      </c>
    </row>
    <row r="11" spans="2:6" x14ac:dyDescent="0.25">
      <c r="B11" s="299" t="s">
        <v>300</v>
      </c>
      <c r="C11" s="300" t="s">
        <v>350</v>
      </c>
      <c r="D11" s="301">
        <v>726.54</v>
      </c>
      <c r="E11" s="196"/>
    </row>
    <row r="12" spans="2:6" x14ac:dyDescent="0.25">
      <c r="B12" s="299" t="s">
        <v>301</v>
      </c>
      <c r="C12" s="300" t="s">
        <v>350</v>
      </c>
      <c r="D12" s="301">
        <v>924.26</v>
      </c>
      <c r="E12" s="196"/>
    </row>
    <row r="13" spans="2:6" x14ac:dyDescent="0.25">
      <c r="B13" s="299" t="s">
        <v>302</v>
      </c>
      <c r="C13" s="300" t="s">
        <v>335</v>
      </c>
      <c r="D13" s="301">
        <v>161.82</v>
      </c>
      <c r="E13" s="196"/>
    </row>
    <row r="14" spans="2:6" x14ac:dyDescent="0.25">
      <c r="B14" s="299" t="s">
        <v>303</v>
      </c>
      <c r="C14" s="300"/>
      <c r="D14" s="301">
        <v>2900</v>
      </c>
      <c r="E14" s="196"/>
    </row>
    <row r="15" spans="2:6" x14ac:dyDescent="0.25">
      <c r="B15" s="299"/>
      <c r="C15" s="306" t="s">
        <v>348</v>
      </c>
      <c r="D15" s="305">
        <f>SUM(D7:D14)</f>
        <v>7746.73</v>
      </c>
    </row>
    <row r="16" spans="2:6" s="17" customFormat="1" x14ac:dyDescent="0.25">
      <c r="B16" s="302"/>
      <c r="C16" s="68"/>
      <c r="D16" s="303"/>
    </row>
    <row r="17" spans="2:11" s="17" customFormat="1" x14ac:dyDescent="0.25">
      <c r="B17" s="302"/>
      <c r="C17" s="68"/>
      <c r="D17" s="303"/>
    </row>
    <row r="18" spans="2:11" s="17" customFormat="1" x14ac:dyDescent="0.25">
      <c r="B18" s="302"/>
      <c r="C18" s="68"/>
      <c r="D18" s="303"/>
    </row>
    <row r="19" spans="2:11" s="17" customFormat="1" ht="15.75" thickBot="1" x14ac:dyDescent="0.3">
      <c r="B19" s="302"/>
      <c r="C19" s="68"/>
      <c r="D19" s="303"/>
    </row>
    <row r="20" spans="2:11" s="17" customFormat="1" ht="30.75" thickBot="1" x14ac:dyDescent="0.3">
      <c r="B20" s="242" t="s">
        <v>349</v>
      </c>
      <c r="C20" s="243" t="s">
        <v>327</v>
      </c>
      <c r="D20" s="333" t="s">
        <v>344</v>
      </c>
      <c r="E20" s="275" t="s">
        <v>343</v>
      </c>
      <c r="F20" s="278" t="s">
        <v>345</v>
      </c>
      <c r="G20" s="362" t="s">
        <v>29</v>
      </c>
      <c r="H20" s="397" t="s">
        <v>357</v>
      </c>
      <c r="I20" s="397" t="s">
        <v>360</v>
      </c>
      <c r="J20" s="397" t="s">
        <v>40</v>
      </c>
      <c r="K20" s="397" t="s">
        <v>361</v>
      </c>
    </row>
    <row r="21" spans="2:11" s="17" customFormat="1" x14ac:dyDescent="0.25">
      <c r="B21" s="296" t="s">
        <v>296</v>
      </c>
      <c r="C21" s="337" t="s">
        <v>330</v>
      </c>
      <c r="D21" s="301">
        <v>506.9</v>
      </c>
      <c r="E21" s="332">
        <v>81.099999999999994</v>
      </c>
      <c r="F21" s="274">
        <v>0</v>
      </c>
      <c r="G21" s="374">
        <f>D21+E21+F21</f>
        <v>588</v>
      </c>
      <c r="H21" s="845">
        <v>148.76</v>
      </c>
      <c r="I21" s="845">
        <v>1.24</v>
      </c>
      <c r="J21" s="845">
        <f>+D23*2%</f>
        <v>24.793199999999999</v>
      </c>
      <c r="K21" s="846">
        <f>+G23-J21-I21-H21</f>
        <v>1263.2067999999999</v>
      </c>
    </row>
    <row r="22" spans="2:11" s="17" customFormat="1" ht="15.75" thickBot="1" x14ac:dyDescent="0.3">
      <c r="B22" s="299" t="s">
        <v>297</v>
      </c>
      <c r="C22" s="300" t="s">
        <v>330</v>
      </c>
      <c r="D22" s="301">
        <v>732.76</v>
      </c>
      <c r="E22" s="300">
        <v>117.24</v>
      </c>
      <c r="F22" s="301">
        <v>0</v>
      </c>
      <c r="G22" s="374">
        <f>D22+E22+F22</f>
        <v>850</v>
      </c>
      <c r="H22" s="845"/>
      <c r="I22" s="845"/>
      <c r="J22" s="845"/>
      <c r="K22" s="843"/>
    </row>
    <row r="23" spans="2:11" s="17" customFormat="1" ht="15.75" thickBot="1" x14ac:dyDescent="0.3">
      <c r="B23" s="302"/>
      <c r="C23" s="261" t="s">
        <v>348</v>
      </c>
      <c r="D23" s="338">
        <f>D21+D22</f>
        <v>1239.6599999999999</v>
      </c>
      <c r="E23" s="338">
        <f t="shared" ref="E23:F23" si="0">E21+E22</f>
        <v>198.33999999999997</v>
      </c>
      <c r="F23" s="338">
        <f t="shared" si="0"/>
        <v>0</v>
      </c>
      <c r="G23" s="245">
        <f>G21+G22</f>
        <v>1438</v>
      </c>
    </row>
    <row r="24" spans="2:11" s="17" customFormat="1" x14ac:dyDescent="0.25">
      <c r="B24" s="302"/>
      <c r="C24" s="68"/>
      <c r="D24" s="303"/>
      <c r="E24" s="68"/>
      <c r="F24" s="68"/>
    </row>
    <row r="25" spans="2:11" s="17" customFormat="1" ht="15.75" thickBot="1" x14ac:dyDescent="0.3">
      <c r="B25" s="302"/>
      <c r="C25" s="68"/>
      <c r="D25" s="303"/>
      <c r="E25" s="68"/>
      <c r="F25" s="68"/>
    </row>
    <row r="26" spans="2:11" s="17" customFormat="1" ht="30.75" thickBot="1" x14ac:dyDescent="0.3">
      <c r="B26" s="242" t="s">
        <v>349</v>
      </c>
      <c r="C26" s="339" t="s">
        <v>327</v>
      </c>
      <c r="D26" s="340" t="s">
        <v>344</v>
      </c>
      <c r="E26" s="275" t="s">
        <v>343</v>
      </c>
      <c r="F26" s="341" t="s">
        <v>345</v>
      </c>
      <c r="G26" s="362" t="s">
        <v>29</v>
      </c>
      <c r="H26" s="365" t="s">
        <v>361</v>
      </c>
    </row>
    <row r="27" spans="2:11" s="17" customFormat="1" x14ac:dyDescent="0.25">
      <c r="B27" s="334" t="s">
        <v>298</v>
      </c>
      <c r="C27" s="342" t="s">
        <v>350</v>
      </c>
      <c r="D27" s="318">
        <v>749.12</v>
      </c>
      <c r="E27" s="343">
        <v>119.86</v>
      </c>
      <c r="F27" s="344">
        <v>0</v>
      </c>
      <c r="G27" s="389">
        <f>D27+E27+F27</f>
        <v>868.98</v>
      </c>
      <c r="H27" s="844">
        <f>+G31</f>
        <v>3246.91</v>
      </c>
    </row>
    <row r="28" spans="2:11" s="17" customFormat="1" x14ac:dyDescent="0.25">
      <c r="B28" s="334" t="s">
        <v>299</v>
      </c>
      <c r="C28" s="345" t="s">
        <v>350</v>
      </c>
      <c r="D28" s="279">
        <v>626.84</v>
      </c>
      <c r="E28" s="345">
        <v>100.29</v>
      </c>
      <c r="F28" s="335">
        <v>0</v>
      </c>
      <c r="G28" s="374">
        <f>D28+E28+F28</f>
        <v>727.13</v>
      </c>
      <c r="H28" s="843"/>
      <c r="I28" s="17" t="s">
        <v>363</v>
      </c>
    </row>
    <row r="29" spans="2:11" s="17" customFormat="1" x14ac:dyDescent="0.25">
      <c r="B29" s="334" t="s">
        <v>300</v>
      </c>
      <c r="C29" s="345" t="s">
        <v>350</v>
      </c>
      <c r="D29" s="279">
        <v>626.33000000000004</v>
      </c>
      <c r="E29" s="345">
        <v>100.21</v>
      </c>
      <c r="F29" s="335">
        <v>0</v>
      </c>
      <c r="G29" s="390">
        <f>D29+E29+F29</f>
        <v>726.54000000000008</v>
      </c>
      <c r="H29" s="843"/>
      <c r="J29" s="17" t="s">
        <v>364</v>
      </c>
    </row>
    <row r="30" spans="2:11" s="17" customFormat="1" ht="15.75" thickBot="1" x14ac:dyDescent="0.3">
      <c r="B30" s="299" t="s">
        <v>301</v>
      </c>
      <c r="C30" s="297" t="s">
        <v>350</v>
      </c>
      <c r="D30" s="303">
        <v>796.78</v>
      </c>
      <c r="E30" s="336">
        <v>127.48</v>
      </c>
      <c r="F30" s="303">
        <v>0</v>
      </c>
      <c r="G30" s="374">
        <f>D30+E30+F30</f>
        <v>924.26</v>
      </c>
      <c r="H30" s="843"/>
    </row>
    <row r="31" spans="2:11" s="17" customFormat="1" ht="15.75" thickBot="1" x14ac:dyDescent="0.3">
      <c r="B31" s="302"/>
      <c r="C31" s="261" t="s">
        <v>348</v>
      </c>
      <c r="D31" s="338">
        <f>D27+D28+D29+D30</f>
        <v>2799.0699999999997</v>
      </c>
      <c r="E31" s="338">
        <f t="shared" ref="E31:G31" si="1">E27+E28+E29+E30</f>
        <v>447.84000000000003</v>
      </c>
      <c r="F31" s="338">
        <f t="shared" si="1"/>
        <v>0</v>
      </c>
      <c r="G31" s="245">
        <f t="shared" si="1"/>
        <v>3246.91</v>
      </c>
    </row>
    <row r="32" spans="2:11" s="17" customFormat="1" x14ac:dyDescent="0.25">
      <c r="B32" s="302"/>
      <c r="C32" s="68"/>
      <c r="D32" s="303"/>
      <c r="E32" s="68"/>
      <c r="F32" s="68"/>
    </row>
    <row r="33" spans="1:12" s="17" customFormat="1" ht="15.75" thickBot="1" x14ac:dyDescent="0.3">
      <c r="B33" s="302"/>
      <c r="C33" s="68"/>
      <c r="D33" s="303"/>
      <c r="E33" s="68"/>
      <c r="F33" s="68"/>
    </row>
    <row r="34" spans="1:12" s="17" customFormat="1" ht="30.75" thickBot="1" x14ac:dyDescent="0.3">
      <c r="B34" s="242" t="s">
        <v>349</v>
      </c>
      <c r="C34" s="339" t="s">
        <v>327</v>
      </c>
      <c r="D34" s="346" t="s">
        <v>344</v>
      </c>
      <c r="E34" s="275" t="s">
        <v>343</v>
      </c>
      <c r="F34" s="341" t="s">
        <v>345</v>
      </c>
      <c r="G34" s="244" t="s">
        <v>29</v>
      </c>
      <c r="H34" s="397" t="s">
        <v>357</v>
      </c>
      <c r="I34" s="397" t="s">
        <v>360</v>
      </c>
      <c r="J34" s="397" t="s">
        <v>40</v>
      </c>
      <c r="K34" s="397" t="s">
        <v>361</v>
      </c>
    </row>
    <row r="35" spans="1:12" s="17" customFormat="1" ht="15.75" thickBot="1" x14ac:dyDescent="0.3">
      <c r="B35" s="299" t="s">
        <v>302</v>
      </c>
      <c r="C35" s="300" t="s">
        <v>335</v>
      </c>
      <c r="D35" s="301">
        <v>139.5</v>
      </c>
      <c r="E35" s="347">
        <v>22.32</v>
      </c>
      <c r="F35" s="348">
        <v>0</v>
      </c>
      <c r="G35" s="253">
        <f>D35+E35+F35</f>
        <v>161.82</v>
      </c>
      <c r="H35" s="391">
        <f>+E36*75%</f>
        <v>16.740000000000002</v>
      </c>
      <c r="I35" s="392">
        <f>+D36*0.001</f>
        <v>0.13950000000000001</v>
      </c>
      <c r="J35" s="392">
        <f>+D36*2%</f>
        <v>2.79</v>
      </c>
      <c r="K35" s="393">
        <f>+G36-J35-I35-H35</f>
        <v>142.15049999999999</v>
      </c>
    </row>
    <row r="36" spans="1:12" s="17" customFormat="1" ht="15.75" thickBot="1" x14ac:dyDescent="0.3">
      <c r="B36" s="302"/>
      <c r="C36" s="261" t="s">
        <v>348</v>
      </c>
      <c r="D36" s="338">
        <f>D35</f>
        <v>139.5</v>
      </c>
      <c r="E36" s="338">
        <f t="shared" ref="E36:G36" si="2">E35</f>
        <v>22.32</v>
      </c>
      <c r="F36" s="338">
        <f t="shared" si="2"/>
        <v>0</v>
      </c>
      <c r="G36" s="245">
        <f t="shared" si="2"/>
        <v>161.82</v>
      </c>
      <c r="H36" s="394"/>
      <c r="I36" s="395"/>
      <c r="J36" s="395"/>
      <c r="K36" s="396"/>
    </row>
    <row r="37" spans="1:12" s="17" customFormat="1" x14ac:dyDescent="0.25">
      <c r="B37" s="302"/>
      <c r="C37" s="68"/>
      <c r="D37" s="303"/>
    </row>
    <row r="38" spans="1:12" s="17" customFormat="1" x14ac:dyDescent="0.25">
      <c r="B38" s="302"/>
      <c r="C38" s="68"/>
      <c r="D38" s="303"/>
    </row>
    <row r="39" spans="1:12" s="17" customFormat="1" ht="15.75" thickBot="1" x14ac:dyDescent="0.3">
      <c r="B39" s="302"/>
      <c r="C39" s="68"/>
      <c r="D39" s="303"/>
    </row>
    <row r="40" spans="1:12" s="17" customFormat="1" ht="30.75" thickBot="1" x14ac:dyDescent="0.3">
      <c r="B40" s="242" t="s">
        <v>349</v>
      </c>
      <c r="C40" s="339" t="s">
        <v>327</v>
      </c>
      <c r="D40" s="346" t="s">
        <v>344</v>
      </c>
      <c r="E40" s="275" t="s">
        <v>343</v>
      </c>
      <c r="F40" s="341" t="s">
        <v>345</v>
      </c>
      <c r="G40" s="362" t="s">
        <v>29</v>
      </c>
      <c r="H40" s="397" t="s">
        <v>357</v>
      </c>
      <c r="I40" s="397" t="s">
        <v>360</v>
      </c>
      <c r="J40" s="397" t="s">
        <v>40</v>
      </c>
      <c r="K40" s="397" t="s">
        <v>362</v>
      </c>
      <c r="L40" s="397" t="s">
        <v>361</v>
      </c>
    </row>
    <row r="41" spans="1:12" s="17" customFormat="1" ht="15.75" thickBot="1" x14ac:dyDescent="0.3">
      <c r="B41" s="299" t="s">
        <v>303</v>
      </c>
      <c r="C41" s="300" t="s">
        <v>355</v>
      </c>
      <c r="D41" s="301">
        <v>2500</v>
      </c>
      <c r="E41" s="347">
        <v>400</v>
      </c>
      <c r="F41" s="348">
        <v>0</v>
      </c>
      <c r="G41" s="374">
        <f>D41+E41+F41</f>
        <v>2900</v>
      </c>
      <c r="H41" s="375">
        <f>+E42*75%</f>
        <v>300</v>
      </c>
      <c r="I41" s="375">
        <f>+D41*1/1000</f>
        <v>2.5</v>
      </c>
      <c r="J41" s="375">
        <f>+D41*2%</f>
        <v>50</v>
      </c>
      <c r="K41" s="375">
        <f>+D41*3%</f>
        <v>75</v>
      </c>
      <c r="L41" s="376">
        <f>+G42-K41-J41-I41-H41</f>
        <v>2472.5</v>
      </c>
    </row>
    <row r="42" spans="1:12" s="17" customFormat="1" ht="15.75" thickBot="1" x14ac:dyDescent="0.3">
      <c r="B42" s="302"/>
      <c r="C42" s="261" t="s">
        <v>348</v>
      </c>
      <c r="D42" s="338">
        <f>D41</f>
        <v>2500</v>
      </c>
      <c r="E42" s="338">
        <f t="shared" ref="E42:G42" si="3">E41</f>
        <v>400</v>
      </c>
      <c r="F42" s="338">
        <f t="shared" si="3"/>
        <v>0</v>
      </c>
      <c r="G42" s="245">
        <f t="shared" si="3"/>
        <v>2900</v>
      </c>
    </row>
    <row r="43" spans="1:12" s="17" customFormat="1" x14ac:dyDescent="0.25">
      <c r="B43" s="302"/>
      <c r="C43" s="68"/>
      <c r="D43" s="303"/>
    </row>
    <row r="44" spans="1:12" s="17" customFormat="1" x14ac:dyDescent="0.25">
      <c r="B44" s="240"/>
      <c r="D44" s="241"/>
    </row>
    <row r="45" spans="1:12" x14ac:dyDescent="0.25">
      <c r="B45" s="240"/>
      <c r="C45" s="17"/>
      <c r="D45" s="241"/>
    </row>
    <row r="46" spans="1:12" x14ac:dyDescent="0.25">
      <c r="B46" s="240"/>
      <c r="C46" s="17"/>
      <c r="D46" s="241"/>
    </row>
    <row r="47" spans="1:12" x14ac:dyDescent="0.25">
      <c r="B47" s="240"/>
      <c r="C47" s="17"/>
      <c r="D47" s="241"/>
    </row>
    <row r="48" spans="1:12" x14ac:dyDescent="0.25">
      <c r="A48" s="68"/>
      <c r="B48" s="302"/>
      <c r="C48" s="68"/>
      <c r="D48" s="303"/>
      <c r="E48" s="68"/>
      <c r="F48" s="68"/>
      <c r="G48" s="68"/>
    </row>
    <row r="49" spans="1:7" x14ac:dyDescent="0.25">
      <c r="A49" s="68"/>
      <c r="B49" s="302"/>
      <c r="C49" s="68"/>
      <c r="D49" s="303"/>
      <c r="E49" s="68"/>
      <c r="F49" s="68"/>
      <c r="G49" s="68"/>
    </row>
    <row r="50" spans="1:7" x14ac:dyDescent="0.25">
      <c r="A50" s="68"/>
      <c r="B50" s="68"/>
      <c r="C50" s="68"/>
      <c r="D50" s="68"/>
      <c r="E50" s="68"/>
      <c r="F50" s="68"/>
      <c r="G50" s="68"/>
    </row>
    <row r="51" spans="1:7" x14ac:dyDescent="0.25">
      <c r="A51" s="68"/>
      <c r="B51" s="68"/>
      <c r="C51" s="68"/>
      <c r="D51" s="68"/>
      <c r="E51" s="68"/>
      <c r="F51" s="68"/>
      <c r="G51" s="68"/>
    </row>
    <row r="52" spans="1:7" ht="25.5" customHeight="1" x14ac:dyDescent="0.3">
      <c r="A52" s="68"/>
      <c r="B52" s="864"/>
      <c r="C52" s="864"/>
      <c r="D52" s="864"/>
      <c r="E52" s="864"/>
      <c r="F52" s="864"/>
      <c r="G52" s="864"/>
    </row>
    <row r="53" spans="1:7" x14ac:dyDescent="0.25">
      <c r="A53" s="68"/>
      <c r="B53" s="68"/>
      <c r="C53" s="68"/>
      <c r="D53" s="68"/>
      <c r="E53" s="68"/>
      <c r="F53" s="68"/>
      <c r="G53" s="68"/>
    </row>
    <row r="54" spans="1:7" x14ac:dyDescent="0.25">
      <c r="A54" s="68"/>
      <c r="B54" s="349"/>
      <c r="C54" s="349"/>
      <c r="D54" s="351"/>
      <c r="E54" s="349"/>
      <c r="F54" s="349"/>
      <c r="G54" s="349"/>
    </row>
    <row r="55" spans="1:7" x14ac:dyDescent="0.25">
      <c r="A55" s="68"/>
      <c r="B55" s="302"/>
      <c r="C55" s="68"/>
      <c r="D55" s="303"/>
      <c r="E55" s="352"/>
      <c r="F55" s="352"/>
      <c r="G55" s="353"/>
    </row>
    <row r="56" spans="1:7" x14ac:dyDescent="0.25">
      <c r="A56" s="68"/>
      <c r="B56" s="302"/>
      <c r="C56" s="68"/>
      <c r="D56" s="303"/>
      <c r="E56" s="352"/>
      <c r="F56" s="352"/>
      <c r="G56" s="353"/>
    </row>
    <row r="57" spans="1:7" x14ac:dyDescent="0.25">
      <c r="A57" s="68"/>
      <c r="B57" s="302"/>
      <c r="C57" s="68"/>
      <c r="D57" s="303"/>
      <c r="E57" s="352"/>
      <c r="F57" s="352"/>
      <c r="G57" s="353"/>
    </row>
    <row r="58" spans="1:7" x14ac:dyDescent="0.25">
      <c r="A58" s="68"/>
      <c r="B58" s="302"/>
      <c r="C58" s="68"/>
      <c r="D58" s="303"/>
      <c r="E58" s="352"/>
      <c r="F58" s="352"/>
      <c r="G58" s="353"/>
    </row>
    <row r="59" spans="1:7" x14ac:dyDescent="0.25">
      <c r="A59" s="68"/>
      <c r="B59" s="302"/>
      <c r="C59" s="68"/>
      <c r="D59" s="303"/>
      <c r="E59" s="352"/>
      <c r="F59" s="352"/>
      <c r="G59" s="353"/>
    </row>
    <row r="60" spans="1:7" x14ac:dyDescent="0.25">
      <c r="A60" s="68"/>
      <c r="B60" s="302"/>
      <c r="C60" s="68"/>
      <c r="D60" s="303"/>
      <c r="E60" s="352"/>
      <c r="F60" s="352"/>
      <c r="G60" s="353"/>
    </row>
    <row r="61" spans="1:7" x14ac:dyDescent="0.25">
      <c r="A61" s="68"/>
      <c r="B61" s="302"/>
      <c r="C61" s="68"/>
      <c r="D61" s="303"/>
      <c r="E61" s="352"/>
      <c r="F61" s="352"/>
      <c r="G61" s="353"/>
    </row>
    <row r="62" spans="1:7" x14ac:dyDescent="0.25">
      <c r="A62" s="68"/>
      <c r="B62" s="68"/>
      <c r="C62" s="350"/>
      <c r="D62" s="353"/>
      <c r="E62" s="353"/>
      <c r="F62" s="353"/>
      <c r="G62" s="353"/>
    </row>
    <row r="63" spans="1:7" x14ac:dyDescent="0.25">
      <c r="A63" s="68"/>
      <c r="B63" s="68"/>
      <c r="C63" s="68"/>
      <c r="D63" s="68"/>
      <c r="E63" s="68"/>
      <c r="F63" s="68"/>
      <c r="G63" s="68"/>
    </row>
    <row r="64" spans="1:7" x14ac:dyDescent="0.25">
      <c r="A64" s="68"/>
      <c r="B64" s="68"/>
      <c r="C64" s="68"/>
      <c r="D64" s="68"/>
      <c r="E64" s="68"/>
      <c r="F64" s="68"/>
      <c r="G64" s="68"/>
    </row>
    <row r="65" spans="1:7" x14ac:dyDescent="0.25">
      <c r="A65" s="68"/>
      <c r="B65" s="349"/>
      <c r="C65" s="349"/>
      <c r="D65" s="351"/>
      <c r="E65" s="349"/>
      <c r="F65" s="349"/>
      <c r="G65" s="350"/>
    </row>
    <row r="66" spans="1:7" x14ac:dyDescent="0.25">
      <c r="A66" s="68"/>
      <c r="B66" s="302"/>
      <c r="C66" s="68"/>
      <c r="D66" s="303"/>
      <c r="E66" s="68"/>
      <c r="F66" s="68"/>
      <c r="G66" s="353"/>
    </row>
    <row r="67" spans="1:7" x14ac:dyDescent="0.25">
      <c r="A67" s="68"/>
      <c r="B67" s="302"/>
      <c r="C67" s="68"/>
      <c r="D67" s="303"/>
      <c r="E67" s="303"/>
      <c r="F67" s="303"/>
      <c r="G67" s="353"/>
    </row>
    <row r="68" spans="1:7" x14ac:dyDescent="0.25">
      <c r="A68" s="68"/>
      <c r="B68" s="302"/>
      <c r="C68" s="68"/>
      <c r="D68" s="303"/>
      <c r="E68" s="303"/>
      <c r="F68" s="303"/>
      <c r="G68" s="353"/>
    </row>
    <row r="69" spans="1:7" x14ac:dyDescent="0.25">
      <c r="A69" s="68"/>
      <c r="B69" s="302"/>
      <c r="C69" s="68"/>
      <c r="D69" s="303"/>
      <c r="E69" s="303"/>
      <c r="F69" s="303"/>
      <c r="G69" s="353"/>
    </row>
    <row r="70" spans="1:7" x14ac:dyDescent="0.25">
      <c r="A70" s="68"/>
      <c r="B70" s="302"/>
      <c r="C70" s="68"/>
      <c r="D70" s="303"/>
      <c r="E70" s="303"/>
      <c r="F70" s="303"/>
      <c r="G70" s="68"/>
    </row>
    <row r="71" spans="1:7" x14ac:dyDescent="0.25">
      <c r="A71" s="68"/>
      <c r="B71" s="68"/>
      <c r="C71" s="350"/>
      <c r="D71" s="353"/>
      <c r="E71" s="353"/>
      <c r="F71" s="353"/>
      <c r="G71" s="353"/>
    </row>
    <row r="72" spans="1:7" x14ac:dyDescent="0.25">
      <c r="A72" s="68"/>
      <c r="B72" s="68"/>
      <c r="C72" s="68"/>
      <c r="D72" s="68"/>
      <c r="E72" s="68"/>
      <c r="F72" s="68"/>
      <c r="G72" s="68"/>
    </row>
    <row r="73" spans="1:7" x14ac:dyDescent="0.25">
      <c r="A73" s="68"/>
      <c r="B73" s="68"/>
      <c r="C73" s="68"/>
      <c r="D73" s="68"/>
      <c r="E73" s="68"/>
      <c r="F73" s="68"/>
      <c r="G73" s="68"/>
    </row>
    <row r="74" spans="1:7" x14ac:dyDescent="0.25">
      <c r="A74" s="68"/>
      <c r="B74" s="349"/>
      <c r="C74" s="349"/>
      <c r="D74" s="351"/>
      <c r="E74" s="349"/>
      <c r="F74" s="349"/>
      <c r="G74" s="349"/>
    </row>
    <row r="75" spans="1:7" x14ac:dyDescent="0.25">
      <c r="A75" s="68"/>
      <c r="B75" s="302"/>
      <c r="C75" s="68"/>
      <c r="D75" s="303"/>
      <c r="E75" s="352"/>
      <c r="F75" s="352"/>
      <c r="G75" s="353"/>
    </row>
    <row r="76" spans="1:7" x14ac:dyDescent="0.25">
      <c r="A76" s="68"/>
      <c r="B76" s="302"/>
      <c r="C76" s="68"/>
      <c r="D76" s="303"/>
      <c r="E76" s="352"/>
      <c r="F76" s="352"/>
      <c r="G76" s="353"/>
    </row>
    <row r="77" spans="1:7" x14ac:dyDescent="0.25">
      <c r="A77" s="68"/>
      <c r="B77" s="302"/>
      <c r="C77" s="68"/>
      <c r="D77" s="303"/>
      <c r="E77" s="352"/>
      <c r="F77" s="352"/>
      <c r="G77" s="353"/>
    </row>
    <row r="78" spans="1:7" x14ac:dyDescent="0.25">
      <c r="A78" s="68"/>
      <c r="B78" s="302"/>
      <c r="C78" s="68"/>
      <c r="D78" s="303"/>
      <c r="E78" s="352"/>
      <c r="F78" s="352"/>
      <c r="G78" s="353"/>
    </row>
    <row r="79" spans="1:7" x14ac:dyDescent="0.25">
      <c r="A79" s="68"/>
      <c r="B79" s="302"/>
      <c r="C79" s="68"/>
      <c r="D79" s="303"/>
      <c r="E79" s="352"/>
      <c r="F79" s="352"/>
      <c r="G79" s="353"/>
    </row>
    <row r="80" spans="1:7" x14ac:dyDescent="0.25">
      <c r="A80" s="68"/>
      <c r="B80" s="302"/>
      <c r="C80" s="68"/>
      <c r="D80" s="303"/>
      <c r="E80" s="352"/>
      <c r="F80" s="352"/>
      <c r="G80" s="353"/>
    </row>
    <row r="81" spans="1:7" x14ac:dyDescent="0.25">
      <c r="A81" s="68"/>
      <c r="B81" s="302"/>
      <c r="C81" s="68"/>
      <c r="D81" s="303"/>
      <c r="E81" s="352"/>
      <c r="F81" s="352"/>
      <c r="G81" s="353"/>
    </row>
    <row r="82" spans="1:7" x14ac:dyDescent="0.25">
      <c r="A82" s="68"/>
      <c r="B82" s="302"/>
      <c r="C82" s="68"/>
      <c r="D82" s="303"/>
      <c r="E82" s="354"/>
      <c r="F82" s="354"/>
      <c r="G82" s="353"/>
    </row>
    <row r="83" spans="1:7" x14ac:dyDescent="0.25">
      <c r="A83" s="68"/>
      <c r="B83" s="302"/>
      <c r="C83" s="68"/>
      <c r="D83" s="303"/>
      <c r="E83" s="352"/>
      <c r="F83" s="352"/>
      <c r="G83" s="353"/>
    </row>
    <row r="84" spans="1:7" x14ac:dyDescent="0.25">
      <c r="A84" s="68"/>
      <c r="B84" s="302"/>
      <c r="C84" s="68"/>
      <c r="D84" s="303"/>
      <c r="E84" s="354"/>
      <c r="F84" s="354"/>
      <c r="G84" s="353"/>
    </row>
    <row r="85" spans="1:7" x14ac:dyDescent="0.25">
      <c r="A85" s="68"/>
      <c r="B85" s="302"/>
      <c r="C85" s="68"/>
      <c r="D85" s="303"/>
      <c r="E85" s="355"/>
      <c r="F85" s="355"/>
      <c r="G85" s="353"/>
    </row>
    <row r="86" spans="1:7" x14ac:dyDescent="0.25">
      <c r="A86" s="68"/>
      <c r="B86" s="302"/>
      <c r="C86" s="68"/>
      <c r="D86" s="303"/>
      <c r="E86" s="353"/>
      <c r="F86" s="353"/>
      <c r="G86" s="353"/>
    </row>
    <row r="87" spans="1:7" x14ac:dyDescent="0.25">
      <c r="A87" s="68"/>
      <c r="B87" s="302"/>
      <c r="C87" s="68"/>
      <c r="D87" s="303"/>
      <c r="E87" s="352"/>
      <c r="F87" s="352"/>
      <c r="G87" s="353"/>
    </row>
    <row r="88" spans="1:7" x14ac:dyDescent="0.25">
      <c r="A88" s="68"/>
      <c r="B88" s="68"/>
      <c r="C88" s="350"/>
      <c r="D88" s="353"/>
      <c r="E88" s="353"/>
      <c r="F88" s="353"/>
      <c r="G88" s="353"/>
    </row>
    <row r="89" spans="1:7" x14ac:dyDescent="0.25">
      <c r="A89" s="68"/>
      <c r="B89" s="68"/>
      <c r="C89" s="68"/>
      <c r="D89" s="68"/>
      <c r="E89" s="68"/>
      <c r="F89" s="68"/>
      <c r="G89" s="68"/>
    </row>
    <row r="90" spans="1:7" x14ac:dyDescent="0.25">
      <c r="A90" s="68"/>
      <c r="B90" s="68"/>
      <c r="C90" s="68"/>
      <c r="D90" s="68"/>
      <c r="E90" s="68"/>
      <c r="F90" s="68"/>
      <c r="G90" s="68"/>
    </row>
    <row r="91" spans="1:7" x14ac:dyDescent="0.25">
      <c r="A91" s="68"/>
      <c r="B91" s="349"/>
      <c r="C91" s="349"/>
      <c r="D91" s="351"/>
      <c r="E91" s="349"/>
      <c r="F91" s="349"/>
      <c r="G91" s="350"/>
    </row>
    <row r="92" spans="1:7" x14ac:dyDescent="0.25">
      <c r="A92" s="68"/>
      <c r="B92" s="302"/>
      <c r="C92" s="68"/>
      <c r="D92" s="303"/>
      <c r="E92" s="352"/>
      <c r="F92" s="352"/>
      <c r="G92" s="353"/>
    </row>
    <row r="93" spans="1:7" x14ac:dyDescent="0.25">
      <c r="A93" s="68"/>
      <c r="B93" s="68"/>
      <c r="C93" s="350"/>
      <c r="D93" s="353"/>
      <c r="E93" s="353"/>
      <c r="F93" s="353"/>
      <c r="G93" s="353"/>
    </row>
    <row r="94" spans="1:7" x14ac:dyDescent="0.25">
      <c r="A94" s="68"/>
      <c r="B94" s="68"/>
      <c r="C94" s="68"/>
      <c r="D94" s="68"/>
      <c r="E94" s="68"/>
      <c r="F94" s="68"/>
      <c r="G94" s="68"/>
    </row>
    <row r="95" spans="1:7" x14ac:dyDescent="0.25">
      <c r="A95" s="68"/>
      <c r="B95" s="68"/>
      <c r="C95" s="68"/>
      <c r="D95" s="68"/>
      <c r="E95" s="68"/>
      <c r="F95" s="68"/>
      <c r="G95" s="68"/>
    </row>
    <row r="96" spans="1:7" x14ac:dyDescent="0.25">
      <c r="A96" s="68"/>
      <c r="B96" s="68"/>
      <c r="C96" s="68"/>
      <c r="D96" s="68"/>
      <c r="E96" s="68"/>
      <c r="F96" s="68"/>
      <c r="G96" s="68"/>
    </row>
    <row r="97" spans="1:8" x14ac:dyDescent="0.25">
      <c r="A97" s="68"/>
      <c r="B97" s="349"/>
      <c r="C97" s="349"/>
      <c r="D97" s="351"/>
      <c r="E97" s="349"/>
      <c r="F97" s="349"/>
      <c r="G97" s="350"/>
    </row>
    <row r="98" spans="1:8" x14ac:dyDescent="0.25">
      <c r="A98" s="68"/>
      <c r="B98" s="302"/>
      <c r="C98" s="68"/>
      <c r="D98" s="303"/>
      <c r="E98" s="352"/>
      <c r="F98" s="352"/>
      <c r="G98" s="353"/>
    </row>
    <row r="99" spans="1:8" x14ac:dyDescent="0.25">
      <c r="A99" s="68"/>
      <c r="B99" s="68"/>
      <c r="C99" s="350"/>
      <c r="D99" s="353"/>
      <c r="E99" s="68"/>
      <c r="F99" s="68"/>
      <c r="G99" s="68"/>
    </row>
    <row r="100" spans="1:8" x14ac:dyDescent="0.25">
      <c r="A100" s="68"/>
      <c r="B100" s="68"/>
      <c r="C100" s="68"/>
      <c r="D100" s="68"/>
      <c r="E100" s="68"/>
      <c r="F100" s="68"/>
      <c r="G100" s="68"/>
    </row>
    <row r="101" spans="1:8" x14ac:dyDescent="0.25">
      <c r="A101" s="68"/>
      <c r="B101" s="68"/>
      <c r="C101" s="68"/>
      <c r="D101" s="68"/>
      <c r="E101" s="68"/>
      <c r="F101" s="68"/>
      <c r="G101" s="68"/>
    </row>
    <row r="102" spans="1:8" x14ac:dyDescent="0.25">
      <c r="A102" s="68"/>
      <c r="B102" s="349"/>
      <c r="C102" s="349"/>
      <c r="D102" s="351"/>
      <c r="E102" s="349"/>
      <c r="F102" s="349"/>
      <c r="G102" s="350"/>
    </row>
    <row r="103" spans="1:8" x14ac:dyDescent="0.25">
      <c r="A103" s="68"/>
      <c r="B103" s="302"/>
      <c r="C103" s="68"/>
      <c r="D103" s="303"/>
      <c r="E103" s="352"/>
      <c r="F103" s="352"/>
      <c r="G103" s="353"/>
    </row>
    <row r="104" spans="1:8" x14ac:dyDescent="0.25">
      <c r="A104" s="68"/>
      <c r="B104" s="302"/>
      <c r="C104" s="68"/>
      <c r="D104" s="303"/>
      <c r="E104" s="68"/>
      <c r="F104" s="352"/>
      <c r="G104" s="353"/>
    </row>
    <row r="105" spans="1:8" x14ac:dyDescent="0.25">
      <c r="A105" s="68"/>
      <c r="B105" s="302"/>
      <c r="C105" s="68"/>
      <c r="D105" s="303"/>
      <c r="E105" s="68"/>
      <c r="F105" s="352"/>
      <c r="G105" s="353"/>
    </row>
    <row r="106" spans="1:8" x14ac:dyDescent="0.25">
      <c r="A106" s="68"/>
      <c r="B106" s="68"/>
      <c r="C106" s="350"/>
      <c r="D106" s="353"/>
      <c r="E106" s="353"/>
      <c r="F106" s="353"/>
      <c r="G106" s="353"/>
    </row>
    <row r="107" spans="1:8" x14ac:dyDescent="0.25">
      <c r="A107" s="68"/>
      <c r="B107" s="68"/>
      <c r="C107" s="68"/>
      <c r="D107" s="68"/>
      <c r="E107" s="68"/>
      <c r="F107" s="68"/>
      <c r="G107" s="68"/>
    </row>
    <row r="108" spans="1:8" x14ac:dyDescent="0.25">
      <c r="A108" s="68"/>
      <c r="B108" s="68"/>
      <c r="C108" s="68"/>
      <c r="D108" s="68"/>
      <c r="E108" s="68"/>
      <c r="F108" s="68"/>
      <c r="G108" s="68"/>
    </row>
    <row r="109" spans="1:8" x14ac:dyDescent="0.25">
      <c r="A109" s="68"/>
      <c r="B109" s="349"/>
      <c r="C109" s="349"/>
      <c r="D109" s="351"/>
      <c r="E109" s="349"/>
      <c r="F109" s="349"/>
      <c r="G109" s="350"/>
    </row>
    <row r="110" spans="1:8" x14ac:dyDescent="0.25">
      <c r="A110" s="68"/>
      <c r="B110" s="302"/>
      <c r="C110" s="68"/>
      <c r="D110" s="303"/>
      <c r="E110" s="352"/>
      <c r="F110" s="352"/>
      <c r="G110" s="353"/>
    </row>
    <row r="111" spans="1:8" x14ac:dyDescent="0.25">
      <c r="A111" s="68"/>
      <c r="B111" s="302"/>
      <c r="C111" s="68"/>
      <c r="D111" s="303"/>
      <c r="E111" s="68"/>
      <c r="F111" s="352"/>
      <c r="G111" s="353"/>
      <c r="H111" s="7" t="s">
        <v>347</v>
      </c>
    </row>
    <row r="112" spans="1:8" x14ac:dyDescent="0.25">
      <c r="A112" s="68"/>
      <c r="B112" s="68"/>
      <c r="C112" s="350"/>
      <c r="D112" s="353"/>
      <c r="E112" s="353"/>
      <c r="F112" s="353"/>
      <c r="G112" s="353"/>
    </row>
    <row r="113" spans="1:7" x14ac:dyDescent="0.25">
      <c r="A113" s="68"/>
      <c r="B113" s="68"/>
      <c r="C113" s="68"/>
      <c r="D113" s="68"/>
      <c r="E113" s="68"/>
      <c r="F113" s="68"/>
      <c r="G113" s="68"/>
    </row>
    <row r="114" spans="1:7" x14ac:dyDescent="0.25">
      <c r="A114" s="68"/>
      <c r="B114" s="68"/>
      <c r="C114" s="68"/>
      <c r="D114" s="68"/>
      <c r="E114" s="68"/>
      <c r="F114" s="68"/>
      <c r="G114" s="68"/>
    </row>
    <row r="115" spans="1:7" x14ac:dyDescent="0.25">
      <c r="A115" s="68"/>
      <c r="B115" s="349"/>
      <c r="C115" s="349"/>
      <c r="D115" s="351"/>
      <c r="E115" s="349"/>
      <c r="F115" s="349"/>
      <c r="G115" s="350"/>
    </row>
    <row r="116" spans="1:7" x14ac:dyDescent="0.25">
      <c r="A116" s="68"/>
      <c r="B116" s="302"/>
      <c r="C116" s="68"/>
      <c r="D116" s="303"/>
      <c r="E116" s="68"/>
      <c r="F116" s="303"/>
      <c r="G116" s="303"/>
    </row>
    <row r="117" spans="1:7" x14ac:dyDescent="0.25">
      <c r="A117" s="68"/>
      <c r="B117" s="68"/>
      <c r="C117" s="350"/>
      <c r="D117" s="353"/>
      <c r="E117" s="353"/>
      <c r="F117" s="353"/>
      <c r="G117" s="353"/>
    </row>
    <row r="118" spans="1:7" x14ac:dyDescent="0.25">
      <c r="F118" s="196"/>
      <c r="G118" s="196"/>
    </row>
  </sheetData>
  <mergeCells count="7">
    <mergeCell ref="K21:K22"/>
    <mergeCell ref="H27:H30"/>
    <mergeCell ref="B3:D3"/>
    <mergeCell ref="B52:G52"/>
    <mergeCell ref="H21:H22"/>
    <mergeCell ref="I21:I22"/>
    <mergeCell ref="J21:J2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FEBRERO 2022</vt:lpstr>
      <vt:lpstr>PERSONAL</vt:lpstr>
      <vt:lpstr>relacion de o.c enero</vt:lpstr>
      <vt:lpstr>relacion de O.S enero</vt:lpstr>
      <vt:lpstr>Hoja6</vt:lpstr>
      <vt:lpstr>Hoja7</vt:lpstr>
      <vt:lpstr>Hoja1</vt:lpstr>
      <vt:lpstr>'FEBRERO 2022'!Área_de_impresión</vt:lpstr>
      <vt:lpstr>PERSONAL!Área_de_impresión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PC03</cp:lastModifiedBy>
  <cp:lastPrinted>2025-03-14T14:50:49Z</cp:lastPrinted>
  <dcterms:created xsi:type="dcterms:W3CDTF">2015-01-26T19:29:39Z</dcterms:created>
  <dcterms:modified xsi:type="dcterms:W3CDTF">2025-08-13T17:54:21Z</dcterms:modified>
</cp:coreProperties>
</file>