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20" windowWidth="15876" windowHeight="5064"/>
  </bookViews>
  <sheets>
    <sheet name="INGRESOS PROP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'INGRESOS PROPIOS'!$A$9:$AA$290</definedName>
    <definedName name="_xlnm.Print_Area" localSheetId="0">'INGRESOS PROPIOS'!$A$1:$AB$293</definedName>
    <definedName name="_xlnm.Print_Titles" localSheetId="0">'INGRESOS PROPIOS'!$1:$9</definedName>
    <definedName name="Z_7F2F629B_5ADF_4BD0_BF94_14705DBBE0B4_.wvu.PrintArea" localSheetId="0" hidden="1">'INGRESOS PROPIOS'!$A$1:$V$264</definedName>
    <definedName name="Z_7F2F629B_5ADF_4BD0_BF94_14705DBBE0B4_.wvu.PrintTitles" localSheetId="0" hidden="1">'INGRESOS PROPIOS'!$1:$9</definedName>
  </definedNames>
  <calcPr calcId="144525" fullCalcOnLoad="1"/>
</workbook>
</file>

<file path=xl/calcChain.xml><?xml version="1.0" encoding="utf-8"?>
<calcChain xmlns="http://schemas.openxmlformats.org/spreadsheetml/2006/main">
  <c r="G302" i="1" l="1"/>
  <c r="I293" i="1"/>
  <c r="Y289" i="1"/>
  <c r="L289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W283" i="1"/>
  <c r="U283" i="1"/>
  <c r="AB283" i="1" s="1"/>
  <c r="T283" i="1"/>
  <c r="V283" i="1" s="1"/>
  <c r="V282" i="1" s="1"/>
  <c r="R283" i="1"/>
  <c r="X283" i="1" s="1"/>
  <c r="P283" i="1"/>
  <c r="O283" i="1"/>
  <c r="O282" i="1" s="1"/>
  <c r="J283" i="1"/>
  <c r="I283" i="1"/>
  <c r="I282" i="1" s="1"/>
  <c r="H283" i="1"/>
  <c r="T282" i="1"/>
  <c r="R282" i="1"/>
  <c r="P282" i="1"/>
  <c r="N282" i="1"/>
  <c r="M282" i="1"/>
  <c r="L282" i="1"/>
  <c r="K282" i="1"/>
  <c r="J282" i="1"/>
  <c r="H282" i="1"/>
  <c r="G282" i="1"/>
  <c r="W281" i="1"/>
  <c r="U281" i="1"/>
  <c r="AB281" i="1" s="1"/>
  <c r="T281" i="1"/>
  <c r="R281" i="1"/>
  <c r="X281" i="1" s="1"/>
  <c r="P281" i="1"/>
  <c r="O281" i="1"/>
  <c r="O279" i="1" s="1"/>
  <c r="J281" i="1"/>
  <c r="I281" i="1"/>
  <c r="I279" i="1" s="1"/>
  <c r="H281" i="1"/>
  <c r="T279" i="1"/>
  <c r="R279" i="1"/>
  <c r="P279" i="1"/>
  <c r="N279" i="1"/>
  <c r="M279" i="1"/>
  <c r="L279" i="1"/>
  <c r="K279" i="1"/>
  <c r="J279" i="1"/>
  <c r="H279" i="1"/>
  <c r="G279" i="1"/>
  <c r="Z278" i="1"/>
  <c r="W278" i="1"/>
  <c r="U278" i="1"/>
  <c r="AB278" i="1" s="1"/>
  <c r="T278" i="1"/>
  <c r="R278" i="1"/>
  <c r="X278" i="1" s="1"/>
  <c r="P278" i="1"/>
  <c r="O278" i="1"/>
  <c r="O277" i="1" s="1"/>
  <c r="O276" i="1" s="1"/>
  <c r="J278" i="1"/>
  <c r="I278" i="1"/>
  <c r="I277" i="1" s="1"/>
  <c r="I276" i="1" s="1"/>
  <c r="H278" i="1"/>
  <c r="W277" i="1"/>
  <c r="T277" i="1"/>
  <c r="R277" i="1"/>
  <c r="R276" i="1" s="1"/>
  <c r="P277" i="1"/>
  <c r="N277" i="1"/>
  <c r="N276" i="1" s="1"/>
  <c r="M277" i="1"/>
  <c r="L277" i="1"/>
  <c r="L276" i="1" s="1"/>
  <c r="L272" i="1" s="1"/>
  <c r="K277" i="1"/>
  <c r="J277" i="1"/>
  <c r="J276" i="1" s="1"/>
  <c r="H277" i="1"/>
  <c r="G277" i="1"/>
  <c r="G276" i="1" s="1"/>
  <c r="W276" i="1"/>
  <c r="T276" i="1"/>
  <c r="P276" i="1"/>
  <c r="M276" i="1"/>
  <c r="K276" i="1"/>
  <c r="H276" i="1"/>
  <c r="U275" i="1"/>
  <c r="T275" i="1"/>
  <c r="S275" i="1"/>
  <c r="R275" i="1"/>
  <c r="P275" i="1"/>
  <c r="O275" i="1"/>
  <c r="N275" i="1"/>
  <c r="M275" i="1"/>
  <c r="U274" i="1"/>
  <c r="T274" i="1"/>
  <c r="S274" i="1"/>
  <c r="R274" i="1"/>
  <c r="P274" i="1"/>
  <c r="O274" i="1"/>
  <c r="N274" i="1"/>
  <c r="M274" i="1"/>
  <c r="U273" i="1"/>
  <c r="T273" i="1"/>
  <c r="S273" i="1"/>
  <c r="R273" i="1"/>
  <c r="P273" i="1"/>
  <c r="O273" i="1"/>
  <c r="N273" i="1"/>
  <c r="M273" i="1"/>
  <c r="L273" i="1"/>
  <c r="K273" i="1"/>
  <c r="J273" i="1"/>
  <c r="I273" i="1"/>
  <c r="H273" i="1"/>
  <c r="G273" i="1"/>
  <c r="U272" i="1"/>
  <c r="T272" i="1"/>
  <c r="S272" i="1"/>
  <c r="R272" i="1"/>
  <c r="P272" i="1"/>
  <c r="O272" i="1"/>
  <c r="N272" i="1"/>
  <c r="M272" i="1"/>
  <c r="K272" i="1"/>
  <c r="J272" i="1"/>
  <c r="I272" i="1"/>
  <c r="H272" i="1"/>
  <c r="G272" i="1"/>
  <c r="L271" i="1"/>
  <c r="K271" i="1"/>
  <c r="L270" i="1"/>
  <c r="K270" i="1"/>
  <c r="L269" i="1"/>
  <c r="K269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U267" i="1"/>
  <c r="U266" i="1" s="1"/>
  <c r="T267" i="1"/>
  <c r="R267" i="1"/>
  <c r="R266" i="1" s="1"/>
  <c r="P267" i="1"/>
  <c r="O267" i="1"/>
  <c r="O266" i="1" s="1"/>
  <c r="N267" i="1"/>
  <c r="M267" i="1"/>
  <c r="Q267" i="1" s="1"/>
  <c r="T266" i="1"/>
  <c r="P266" i="1"/>
  <c r="N266" i="1"/>
  <c r="L266" i="1"/>
  <c r="K266" i="1"/>
  <c r="J266" i="1"/>
  <c r="I266" i="1"/>
  <c r="H266" i="1"/>
  <c r="G266" i="1"/>
  <c r="U265" i="1"/>
  <c r="T265" i="1"/>
  <c r="R265" i="1"/>
  <c r="P265" i="1"/>
  <c r="O265" i="1"/>
  <c r="J265" i="1"/>
  <c r="J263" i="1" s="1"/>
  <c r="I265" i="1"/>
  <c r="I263" i="1" s="1"/>
  <c r="H265" i="1"/>
  <c r="U264" i="1"/>
  <c r="U263" i="1" s="1"/>
  <c r="T264" i="1"/>
  <c r="R264" i="1"/>
  <c r="P264" i="1"/>
  <c r="O264" i="1"/>
  <c r="N264" i="1"/>
  <c r="M264" i="1"/>
  <c r="Q264" i="1" s="1"/>
  <c r="O263" i="1"/>
  <c r="N263" i="1"/>
  <c r="M263" i="1"/>
  <c r="L263" i="1"/>
  <c r="K263" i="1"/>
  <c r="G263" i="1"/>
  <c r="AG262" i="1"/>
  <c r="Z262" i="1"/>
  <c r="W262" i="1"/>
  <c r="U262" i="1"/>
  <c r="AI262" i="1" s="1"/>
  <c r="T262" i="1"/>
  <c r="R262" i="1"/>
  <c r="X262" i="1" s="1"/>
  <c r="P262" i="1"/>
  <c r="O262" i="1"/>
  <c r="Q262" i="1" s="1"/>
  <c r="S262" i="1" s="1"/>
  <c r="J262" i="1"/>
  <c r="I262" i="1"/>
  <c r="H262" i="1"/>
  <c r="U261" i="1"/>
  <c r="T261" i="1"/>
  <c r="R261" i="1"/>
  <c r="P261" i="1"/>
  <c r="O261" i="1"/>
  <c r="N261" i="1"/>
  <c r="M261" i="1"/>
  <c r="Q261" i="1" s="1"/>
  <c r="S261" i="1" s="1"/>
  <c r="AG260" i="1"/>
  <c r="W260" i="1"/>
  <c r="U260" i="1"/>
  <c r="AI260" i="1" s="1"/>
  <c r="T260" i="1"/>
  <c r="Z260" i="1" s="1"/>
  <c r="R260" i="1"/>
  <c r="P260" i="1"/>
  <c r="O260" i="1"/>
  <c r="J260" i="1"/>
  <c r="J256" i="1" s="1"/>
  <c r="I260" i="1"/>
  <c r="H260" i="1"/>
  <c r="Q260" i="1" s="1"/>
  <c r="S260" i="1" s="1"/>
  <c r="AI259" i="1"/>
  <c r="AG259" i="1"/>
  <c r="AB259" i="1"/>
  <c r="Z259" i="1"/>
  <c r="W259" i="1"/>
  <c r="X259" i="1" s="1"/>
  <c r="AG258" i="1"/>
  <c r="W258" i="1"/>
  <c r="U258" i="1"/>
  <c r="T258" i="1"/>
  <c r="R258" i="1"/>
  <c r="X258" i="1" s="1"/>
  <c r="P258" i="1"/>
  <c r="O258" i="1"/>
  <c r="O256" i="1" s="1"/>
  <c r="J258" i="1"/>
  <c r="I258" i="1"/>
  <c r="I256" i="1" s="1"/>
  <c r="H258" i="1"/>
  <c r="AI257" i="1"/>
  <c r="AG257" i="1"/>
  <c r="X257" i="1"/>
  <c r="W257" i="1"/>
  <c r="AG256" i="1"/>
  <c r="W256" i="1"/>
  <c r="T256" i="1"/>
  <c r="P256" i="1"/>
  <c r="N256" i="1"/>
  <c r="M256" i="1"/>
  <c r="L256" i="1"/>
  <c r="K256" i="1"/>
  <c r="H256" i="1"/>
  <c r="G256" i="1"/>
  <c r="U255" i="1"/>
  <c r="T255" i="1"/>
  <c r="R255" i="1"/>
  <c r="P255" i="1"/>
  <c r="O255" i="1"/>
  <c r="N255" i="1"/>
  <c r="M255" i="1"/>
  <c r="H255" i="1"/>
  <c r="AI254" i="1"/>
  <c r="AG254" i="1"/>
  <c r="W254" i="1"/>
  <c r="X254" i="1" s="1"/>
  <c r="AI253" i="1"/>
  <c r="AG253" i="1"/>
  <c r="W253" i="1"/>
  <c r="X253" i="1" s="1"/>
  <c r="L253" i="1"/>
  <c r="K253" i="1"/>
  <c r="U252" i="1"/>
  <c r="T252" i="1"/>
  <c r="R252" i="1"/>
  <c r="R251" i="1" s="1"/>
  <c r="P252" i="1"/>
  <c r="O252" i="1"/>
  <c r="O251" i="1" s="1"/>
  <c r="J252" i="1"/>
  <c r="I252" i="1"/>
  <c r="H252" i="1"/>
  <c r="U251" i="1"/>
  <c r="AG250" i="1"/>
  <c r="W250" i="1"/>
  <c r="U250" i="1"/>
  <c r="AI250" i="1" s="1"/>
  <c r="T250" i="1"/>
  <c r="V250" i="1" s="1"/>
  <c r="V249" i="1" s="1"/>
  <c r="R250" i="1"/>
  <c r="P250" i="1"/>
  <c r="P249" i="1" s="1"/>
  <c r="O250" i="1"/>
  <c r="J250" i="1"/>
  <c r="I250" i="1"/>
  <c r="I249" i="1" s="1"/>
  <c r="H250" i="1"/>
  <c r="H249" i="1" s="1"/>
  <c r="AG249" i="1"/>
  <c r="W249" i="1"/>
  <c r="R249" i="1"/>
  <c r="X249" i="1" s="1"/>
  <c r="N249" i="1"/>
  <c r="M249" i="1"/>
  <c r="L249" i="1"/>
  <c r="K249" i="1"/>
  <c r="J249" i="1"/>
  <c r="G249" i="1"/>
  <c r="U248" i="1"/>
  <c r="T248" i="1"/>
  <c r="V248" i="1" s="1"/>
  <c r="R248" i="1"/>
  <c r="P248" i="1"/>
  <c r="O248" i="1"/>
  <c r="N248" i="1"/>
  <c r="M248" i="1"/>
  <c r="AI247" i="1"/>
  <c r="AG247" i="1"/>
  <c r="W247" i="1"/>
  <c r="U247" i="1"/>
  <c r="T247" i="1"/>
  <c r="V247" i="1" s="1"/>
  <c r="R247" i="1"/>
  <c r="P247" i="1"/>
  <c r="O247" i="1"/>
  <c r="J247" i="1"/>
  <c r="I247" i="1"/>
  <c r="H247" i="1"/>
  <c r="Q247" i="1" s="1"/>
  <c r="S247" i="1" s="1"/>
  <c r="AG246" i="1"/>
  <c r="Z246" i="1"/>
  <c r="W246" i="1"/>
  <c r="U246" i="1"/>
  <c r="AI246" i="1" s="1"/>
  <c r="T246" i="1"/>
  <c r="R246" i="1"/>
  <c r="X246" i="1" s="1"/>
  <c r="P246" i="1"/>
  <c r="O246" i="1"/>
  <c r="Q246" i="1" s="1"/>
  <c r="S246" i="1" s="1"/>
  <c r="J246" i="1"/>
  <c r="I246" i="1"/>
  <c r="H246" i="1"/>
  <c r="AB245" i="1"/>
  <c r="AA245" i="1"/>
  <c r="Z245" i="1"/>
  <c r="Y245" i="1"/>
  <c r="X245" i="1"/>
  <c r="W245" i="1"/>
  <c r="U244" i="1"/>
  <c r="T244" i="1"/>
  <c r="R244" i="1"/>
  <c r="P244" i="1"/>
  <c r="O244" i="1"/>
  <c r="J244" i="1"/>
  <c r="I244" i="1"/>
  <c r="H244" i="1"/>
  <c r="Q243" i="1"/>
  <c r="S243" i="1" s="1"/>
  <c r="U242" i="1"/>
  <c r="T242" i="1"/>
  <c r="V242" i="1" s="1"/>
  <c r="R242" i="1"/>
  <c r="P242" i="1"/>
  <c r="P241" i="1" s="1"/>
  <c r="O242" i="1"/>
  <c r="J242" i="1"/>
  <c r="I242" i="1"/>
  <c r="H242" i="1"/>
  <c r="H241" i="1" s="1"/>
  <c r="AG241" i="1"/>
  <c r="W241" i="1"/>
  <c r="R241" i="1"/>
  <c r="X241" i="1" s="1"/>
  <c r="N241" i="1"/>
  <c r="M241" i="1"/>
  <c r="L241" i="1"/>
  <c r="L233" i="1" s="1"/>
  <c r="K241" i="1"/>
  <c r="J241" i="1"/>
  <c r="J233" i="1" s="1"/>
  <c r="G241" i="1"/>
  <c r="L239" i="1"/>
  <c r="K239" i="1"/>
  <c r="U235" i="1"/>
  <c r="T235" i="1"/>
  <c r="V235" i="1" s="1"/>
  <c r="V234" i="1" s="1"/>
  <c r="R235" i="1"/>
  <c r="P235" i="1"/>
  <c r="P234" i="1" s="1"/>
  <c r="O235" i="1"/>
  <c r="N235" i="1"/>
  <c r="N234" i="1" s="1"/>
  <c r="N233" i="1" s="1"/>
  <c r="M235" i="1"/>
  <c r="U234" i="1"/>
  <c r="R234" i="1"/>
  <c r="O234" i="1"/>
  <c r="M234" i="1"/>
  <c r="L234" i="1"/>
  <c r="K234" i="1"/>
  <c r="J234" i="1"/>
  <c r="I234" i="1"/>
  <c r="H234" i="1"/>
  <c r="G234" i="1"/>
  <c r="AG233" i="1"/>
  <c r="W233" i="1"/>
  <c r="K233" i="1"/>
  <c r="G233" i="1"/>
  <c r="AG232" i="1"/>
  <c r="W232" i="1"/>
  <c r="U232" i="1"/>
  <c r="AI232" i="1" s="1"/>
  <c r="T232" i="1"/>
  <c r="V232" i="1" s="1"/>
  <c r="V230" i="1" s="1"/>
  <c r="R232" i="1"/>
  <c r="P232" i="1"/>
  <c r="P230" i="1" s="1"/>
  <c r="O232" i="1"/>
  <c r="J232" i="1"/>
  <c r="J230" i="1" s="1"/>
  <c r="I232" i="1"/>
  <c r="H232" i="1"/>
  <c r="Q232" i="1" s="1"/>
  <c r="AI231" i="1"/>
  <c r="AG231" i="1"/>
  <c r="AB231" i="1"/>
  <c r="Z231" i="1"/>
  <c r="W231" i="1"/>
  <c r="X231" i="1" s="1"/>
  <c r="AG230" i="1"/>
  <c r="W230" i="1"/>
  <c r="U230" i="1"/>
  <c r="AI230" i="1" s="1"/>
  <c r="R230" i="1"/>
  <c r="O230" i="1"/>
  <c r="N230" i="1"/>
  <c r="M230" i="1"/>
  <c r="L230" i="1"/>
  <c r="K230" i="1"/>
  <c r="I230" i="1"/>
  <c r="G230" i="1"/>
  <c r="AG229" i="1"/>
  <c r="W229" i="1"/>
  <c r="U229" i="1"/>
  <c r="AI229" i="1" s="1"/>
  <c r="T229" i="1"/>
  <c r="V229" i="1" s="1"/>
  <c r="V227" i="1" s="1"/>
  <c r="R229" i="1"/>
  <c r="P229" i="1"/>
  <c r="P227" i="1" s="1"/>
  <c r="O229" i="1"/>
  <c r="J229" i="1"/>
  <c r="J227" i="1" s="1"/>
  <c r="I229" i="1"/>
  <c r="H229" i="1"/>
  <c r="Q229" i="1" s="1"/>
  <c r="AI228" i="1"/>
  <c r="AG228" i="1"/>
  <c r="AB228" i="1"/>
  <c r="Z228" i="1"/>
  <c r="W228" i="1"/>
  <c r="X228" i="1" s="1"/>
  <c r="AG227" i="1"/>
  <c r="W227" i="1"/>
  <c r="U227" i="1"/>
  <c r="AI227" i="1" s="1"/>
  <c r="R227" i="1"/>
  <c r="O227" i="1"/>
  <c r="N227" i="1"/>
  <c r="M227" i="1"/>
  <c r="L227" i="1"/>
  <c r="K227" i="1"/>
  <c r="I227" i="1"/>
  <c r="G227" i="1"/>
  <c r="AG226" i="1"/>
  <c r="W226" i="1"/>
  <c r="U226" i="1"/>
  <c r="AI226" i="1" s="1"/>
  <c r="T226" i="1"/>
  <c r="R226" i="1"/>
  <c r="X226" i="1" s="1"/>
  <c r="P226" i="1"/>
  <c r="O226" i="1"/>
  <c r="J226" i="1"/>
  <c r="I226" i="1"/>
  <c r="H226" i="1"/>
  <c r="AI225" i="1"/>
  <c r="AG225" i="1"/>
  <c r="W225" i="1"/>
  <c r="X225" i="1" s="1"/>
  <c r="L224" i="1"/>
  <c r="K224" i="1"/>
  <c r="K219" i="1" s="1"/>
  <c r="AG223" i="1"/>
  <c r="Z223" i="1"/>
  <c r="W223" i="1"/>
  <c r="U223" i="1"/>
  <c r="AI223" i="1" s="1"/>
  <c r="T223" i="1"/>
  <c r="R223" i="1"/>
  <c r="X223" i="1" s="1"/>
  <c r="P223" i="1"/>
  <c r="O223" i="1"/>
  <c r="Q223" i="1" s="1"/>
  <c r="S223" i="1" s="1"/>
  <c r="J223" i="1"/>
  <c r="I223" i="1"/>
  <c r="H223" i="1"/>
  <c r="AI222" i="1"/>
  <c r="AG222" i="1"/>
  <c r="AB222" i="1"/>
  <c r="Z222" i="1"/>
  <c r="X222" i="1"/>
  <c r="W222" i="1"/>
  <c r="U220" i="1"/>
  <c r="T220" i="1"/>
  <c r="R220" i="1"/>
  <c r="R219" i="1" s="1"/>
  <c r="P220" i="1"/>
  <c r="P219" i="1" s="1"/>
  <c r="O220" i="1"/>
  <c r="O219" i="1" s="1"/>
  <c r="J220" i="1"/>
  <c r="J219" i="1" s="1"/>
  <c r="I220" i="1"/>
  <c r="H220" i="1"/>
  <c r="AG219" i="1"/>
  <c r="W219" i="1"/>
  <c r="U219" i="1"/>
  <c r="AI219" i="1" s="1"/>
  <c r="N219" i="1"/>
  <c r="M219" i="1"/>
  <c r="L219" i="1"/>
  <c r="I219" i="1"/>
  <c r="G219" i="1"/>
  <c r="U218" i="1"/>
  <c r="T218" i="1"/>
  <c r="R218" i="1"/>
  <c r="P218" i="1"/>
  <c r="O218" i="1"/>
  <c r="N218" i="1"/>
  <c r="M218" i="1"/>
  <c r="Q218" i="1" s="1"/>
  <c r="S218" i="1" s="1"/>
  <c r="U217" i="1"/>
  <c r="T217" i="1"/>
  <c r="R217" i="1"/>
  <c r="P217" i="1"/>
  <c r="P215" i="1" s="1"/>
  <c r="O217" i="1"/>
  <c r="N217" i="1"/>
  <c r="N215" i="1" s="1"/>
  <c r="M217" i="1"/>
  <c r="U216" i="1"/>
  <c r="T216" i="1"/>
  <c r="R216" i="1"/>
  <c r="R215" i="1" s="1"/>
  <c r="P216" i="1"/>
  <c r="O216" i="1"/>
  <c r="J216" i="1"/>
  <c r="I216" i="1"/>
  <c r="I215" i="1" s="1"/>
  <c r="H216" i="1"/>
  <c r="T215" i="1"/>
  <c r="L215" i="1"/>
  <c r="K215" i="1"/>
  <c r="J215" i="1"/>
  <c r="H215" i="1"/>
  <c r="G215" i="1"/>
  <c r="AG214" i="1"/>
  <c r="Z214" i="1"/>
  <c r="W214" i="1"/>
  <c r="U214" i="1"/>
  <c r="AI214" i="1" s="1"/>
  <c r="T214" i="1"/>
  <c r="R214" i="1"/>
  <c r="X214" i="1" s="1"/>
  <c r="P214" i="1"/>
  <c r="O214" i="1"/>
  <c r="Q214" i="1" s="1"/>
  <c r="J214" i="1"/>
  <c r="I214" i="1"/>
  <c r="I212" i="1" s="1"/>
  <c r="H214" i="1"/>
  <c r="AI213" i="1"/>
  <c r="AG213" i="1"/>
  <c r="AB213" i="1"/>
  <c r="Z213" i="1"/>
  <c r="X213" i="1"/>
  <c r="W213" i="1"/>
  <c r="AG212" i="1"/>
  <c r="W212" i="1"/>
  <c r="V212" i="1"/>
  <c r="T212" i="1"/>
  <c r="P212" i="1"/>
  <c r="N212" i="1"/>
  <c r="M212" i="1"/>
  <c r="L212" i="1"/>
  <c r="K212" i="1"/>
  <c r="J212" i="1"/>
  <c r="H212" i="1"/>
  <c r="G212" i="1"/>
  <c r="AG210" i="1"/>
  <c r="W210" i="1"/>
  <c r="U210" i="1"/>
  <c r="AI210" i="1" s="1"/>
  <c r="T210" i="1"/>
  <c r="V210" i="1" s="1"/>
  <c r="R210" i="1"/>
  <c r="P210" i="1"/>
  <c r="O210" i="1"/>
  <c r="J210" i="1"/>
  <c r="J207" i="1" s="1"/>
  <c r="I210" i="1"/>
  <c r="H210" i="1"/>
  <c r="H207" i="1" s="1"/>
  <c r="AI209" i="1"/>
  <c r="AG209" i="1"/>
  <c r="AB209" i="1"/>
  <c r="Z209" i="1"/>
  <c r="W209" i="1"/>
  <c r="X209" i="1" s="1"/>
  <c r="U208" i="1"/>
  <c r="T208" i="1"/>
  <c r="T207" i="1" s="1"/>
  <c r="R208" i="1"/>
  <c r="R207" i="1" s="1"/>
  <c r="P208" i="1"/>
  <c r="P207" i="1" s="1"/>
  <c r="O208" i="1"/>
  <c r="N208" i="1"/>
  <c r="N207" i="1" s="1"/>
  <c r="M208" i="1"/>
  <c r="AG207" i="1"/>
  <c r="W207" i="1"/>
  <c r="U207" i="1"/>
  <c r="AI207" i="1" s="1"/>
  <c r="O207" i="1"/>
  <c r="M207" i="1"/>
  <c r="L207" i="1"/>
  <c r="K207" i="1"/>
  <c r="I207" i="1"/>
  <c r="G207" i="1"/>
  <c r="U206" i="1"/>
  <c r="T206" i="1"/>
  <c r="V206" i="1" s="1"/>
  <c r="R206" i="1"/>
  <c r="P206" i="1"/>
  <c r="O206" i="1"/>
  <c r="N206" i="1"/>
  <c r="M206" i="1"/>
  <c r="J206" i="1"/>
  <c r="I206" i="1"/>
  <c r="AI205" i="1"/>
  <c r="AG205" i="1"/>
  <c r="AB205" i="1"/>
  <c r="Z205" i="1"/>
  <c r="W205" i="1"/>
  <c r="X205" i="1" s="1"/>
  <c r="AG204" i="1"/>
  <c r="Z204" i="1"/>
  <c r="W204" i="1"/>
  <c r="U204" i="1"/>
  <c r="AI204" i="1" s="1"/>
  <c r="T204" i="1"/>
  <c r="R204" i="1"/>
  <c r="X204" i="1" s="1"/>
  <c r="P204" i="1"/>
  <c r="O204" i="1"/>
  <c r="Q204" i="1" s="1"/>
  <c r="S204" i="1" s="1"/>
  <c r="J204" i="1"/>
  <c r="I204" i="1"/>
  <c r="I199" i="1" s="1"/>
  <c r="H204" i="1"/>
  <c r="U203" i="1"/>
  <c r="T203" i="1"/>
  <c r="R203" i="1"/>
  <c r="P203" i="1"/>
  <c r="O203" i="1"/>
  <c r="N203" i="1"/>
  <c r="M203" i="1"/>
  <c r="Q203" i="1" s="1"/>
  <c r="S203" i="1" s="1"/>
  <c r="AG202" i="1"/>
  <c r="W202" i="1"/>
  <c r="U202" i="1"/>
  <c r="AI202" i="1" s="1"/>
  <c r="T202" i="1"/>
  <c r="Z202" i="1" s="1"/>
  <c r="R202" i="1"/>
  <c r="P202" i="1"/>
  <c r="O202" i="1"/>
  <c r="J202" i="1"/>
  <c r="J199" i="1" s="1"/>
  <c r="I202" i="1"/>
  <c r="H202" i="1"/>
  <c r="Q202" i="1" s="1"/>
  <c r="S202" i="1" s="1"/>
  <c r="U201" i="1"/>
  <c r="T201" i="1"/>
  <c r="V201" i="1" s="1"/>
  <c r="R201" i="1"/>
  <c r="P201" i="1"/>
  <c r="P199" i="1" s="1"/>
  <c r="O201" i="1"/>
  <c r="N201" i="1"/>
  <c r="M201" i="1"/>
  <c r="AI200" i="1"/>
  <c r="AG200" i="1"/>
  <c r="AB200" i="1"/>
  <c r="Z200" i="1"/>
  <c r="W200" i="1"/>
  <c r="X200" i="1" s="1"/>
  <c r="AG199" i="1"/>
  <c r="W199" i="1"/>
  <c r="R199" i="1"/>
  <c r="N199" i="1"/>
  <c r="L199" i="1"/>
  <c r="K199" i="1"/>
  <c r="H199" i="1"/>
  <c r="G199" i="1"/>
  <c r="AG198" i="1"/>
  <c r="W198" i="1"/>
  <c r="U198" i="1"/>
  <c r="AI198" i="1" s="1"/>
  <c r="T198" i="1"/>
  <c r="Z198" i="1" s="1"/>
  <c r="R198" i="1"/>
  <c r="R196" i="1" s="1"/>
  <c r="P198" i="1"/>
  <c r="P196" i="1" s="1"/>
  <c r="O198" i="1"/>
  <c r="O196" i="1" s="1"/>
  <c r="J198" i="1"/>
  <c r="J196" i="1" s="1"/>
  <c r="I198" i="1"/>
  <c r="H198" i="1"/>
  <c r="AI197" i="1"/>
  <c r="AG197" i="1"/>
  <c r="AB197" i="1"/>
  <c r="Z197" i="1"/>
  <c r="W197" i="1"/>
  <c r="X197" i="1" s="1"/>
  <c r="AG196" i="1"/>
  <c r="W196" i="1"/>
  <c r="V196" i="1"/>
  <c r="U196" i="1"/>
  <c r="AI196" i="1" s="1"/>
  <c r="N196" i="1"/>
  <c r="M196" i="1"/>
  <c r="L196" i="1"/>
  <c r="K196" i="1"/>
  <c r="I196" i="1"/>
  <c r="G196" i="1"/>
  <c r="U195" i="1"/>
  <c r="T195" i="1"/>
  <c r="R195" i="1"/>
  <c r="P195" i="1"/>
  <c r="O195" i="1"/>
  <c r="N195" i="1"/>
  <c r="M195" i="1"/>
  <c r="Q195" i="1" s="1"/>
  <c r="S195" i="1" s="1"/>
  <c r="H195" i="1"/>
  <c r="U194" i="1"/>
  <c r="T194" i="1"/>
  <c r="R194" i="1"/>
  <c r="P194" i="1"/>
  <c r="O194" i="1"/>
  <c r="N194" i="1"/>
  <c r="M194" i="1"/>
  <c r="H194" i="1"/>
  <c r="U193" i="1"/>
  <c r="T193" i="1"/>
  <c r="R193" i="1"/>
  <c r="P193" i="1"/>
  <c r="O193" i="1"/>
  <c r="N193" i="1"/>
  <c r="M193" i="1"/>
  <c r="Q193" i="1" s="1"/>
  <c r="S193" i="1" s="1"/>
  <c r="H193" i="1"/>
  <c r="U192" i="1"/>
  <c r="T192" i="1"/>
  <c r="R192" i="1"/>
  <c r="P192" i="1"/>
  <c r="O192" i="1"/>
  <c r="N192" i="1"/>
  <c r="M192" i="1"/>
  <c r="H192" i="1"/>
  <c r="U191" i="1"/>
  <c r="U190" i="1" s="1"/>
  <c r="T191" i="1"/>
  <c r="R191" i="1"/>
  <c r="P191" i="1"/>
  <c r="O191" i="1"/>
  <c r="N191" i="1"/>
  <c r="M191" i="1"/>
  <c r="Q191" i="1" s="1"/>
  <c r="O190" i="1"/>
  <c r="L190" i="1"/>
  <c r="K190" i="1"/>
  <c r="J190" i="1"/>
  <c r="I190" i="1"/>
  <c r="G190" i="1"/>
  <c r="G185" i="1" s="1"/>
  <c r="AI189" i="1"/>
  <c r="AG189" i="1"/>
  <c r="AB189" i="1"/>
  <c r="Z189" i="1"/>
  <c r="W189" i="1"/>
  <c r="X189" i="1" s="1"/>
  <c r="AI188" i="1"/>
  <c r="AG188" i="1"/>
  <c r="W188" i="1"/>
  <c r="X188" i="1" s="1"/>
  <c r="L188" i="1"/>
  <c r="K188" i="1"/>
  <c r="AA187" i="1"/>
  <c r="Y187" i="1"/>
  <c r="W187" i="1"/>
  <c r="U187" i="1"/>
  <c r="AB187" i="1" s="1"/>
  <c r="T187" i="1"/>
  <c r="R187" i="1"/>
  <c r="X187" i="1" s="1"/>
  <c r="P187" i="1"/>
  <c r="O187" i="1"/>
  <c r="O186" i="1" s="1"/>
  <c r="N187" i="1"/>
  <c r="M187" i="1"/>
  <c r="M186" i="1" s="1"/>
  <c r="H187" i="1"/>
  <c r="T186" i="1"/>
  <c r="P186" i="1"/>
  <c r="N186" i="1"/>
  <c r="L186" i="1"/>
  <c r="L185" i="1" s="1"/>
  <c r="K186" i="1"/>
  <c r="J186" i="1"/>
  <c r="I186" i="1"/>
  <c r="H186" i="1"/>
  <c r="G186" i="1"/>
  <c r="AG185" i="1"/>
  <c r="W185" i="1"/>
  <c r="K185" i="1"/>
  <c r="AG184" i="1"/>
  <c r="W184" i="1"/>
  <c r="U184" i="1"/>
  <c r="AI184" i="1" s="1"/>
  <c r="T184" i="1"/>
  <c r="R184" i="1"/>
  <c r="X184" i="1" s="1"/>
  <c r="P184" i="1"/>
  <c r="O184" i="1"/>
  <c r="Q184" i="1" s="1"/>
  <c r="J184" i="1"/>
  <c r="I184" i="1"/>
  <c r="H184" i="1"/>
  <c r="AI183" i="1"/>
  <c r="AG183" i="1"/>
  <c r="X183" i="1"/>
  <c r="W183" i="1"/>
  <c r="AG182" i="1"/>
  <c r="W182" i="1"/>
  <c r="U182" i="1"/>
  <c r="AI182" i="1" s="1"/>
  <c r="T182" i="1"/>
  <c r="R182" i="1"/>
  <c r="P182" i="1"/>
  <c r="O182" i="1"/>
  <c r="N182" i="1"/>
  <c r="M182" i="1"/>
  <c r="L182" i="1"/>
  <c r="K182" i="1"/>
  <c r="J182" i="1"/>
  <c r="I182" i="1"/>
  <c r="H182" i="1"/>
  <c r="G182" i="1"/>
  <c r="AG181" i="1"/>
  <c r="W181" i="1"/>
  <c r="U181" i="1"/>
  <c r="AI181" i="1" s="1"/>
  <c r="T181" i="1"/>
  <c r="V181" i="1" s="1"/>
  <c r="P181" i="1"/>
  <c r="R181" i="1" s="1"/>
  <c r="O181" i="1"/>
  <c r="Q181" i="1" s="1"/>
  <c r="J181" i="1"/>
  <c r="I181" i="1"/>
  <c r="H181" i="1"/>
  <c r="AI180" i="1"/>
  <c r="AG180" i="1"/>
  <c r="X180" i="1"/>
  <c r="W180" i="1"/>
  <c r="V179" i="1"/>
  <c r="Q179" i="1"/>
  <c r="S179" i="1" s="1"/>
  <c r="AI178" i="1"/>
  <c r="AG178" i="1"/>
  <c r="AB178" i="1"/>
  <c r="Z178" i="1"/>
  <c r="W178" i="1"/>
  <c r="X178" i="1" s="1"/>
  <c r="AG177" i="1"/>
  <c r="Z177" i="1"/>
  <c r="W177" i="1"/>
  <c r="U177" i="1"/>
  <c r="AI177" i="1" s="1"/>
  <c r="T177" i="1"/>
  <c r="R177" i="1"/>
  <c r="X177" i="1" s="1"/>
  <c r="P177" i="1"/>
  <c r="O177" i="1"/>
  <c r="Q177" i="1" s="1"/>
  <c r="S177" i="1" s="1"/>
  <c r="J177" i="1"/>
  <c r="I177" i="1"/>
  <c r="H177" i="1"/>
  <c r="AI176" i="1"/>
  <c r="AG176" i="1"/>
  <c r="AB176" i="1"/>
  <c r="Z176" i="1"/>
  <c r="X176" i="1"/>
  <c r="W176" i="1"/>
  <c r="AI175" i="1"/>
  <c r="AG175" i="1"/>
  <c r="W175" i="1"/>
  <c r="U175" i="1"/>
  <c r="T175" i="1"/>
  <c r="V175" i="1" s="1"/>
  <c r="R175" i="1"/>
  <c r="P175" i="1"/>
  <c r="O175" i="1"/>
  <c r="L175" i="1"/>
  <c r="L163" i="1" s="1"/>
  <c r="K175" i="1"/>
  <c r="J175" i="1"/>
  <c r="I175" i="1"/>
  <c r="H175" i="1"/>
  <c r="Q175" i="1" s="1"/>
  <c r="S175" i="1" s="1"/>
  <c r="AI174" i="1"/>
  <c r="AG174" i="1"/>
  <c r="AB174" i="1"/>
  <c r="Z174" i="1"/>
  <c r="W174" i="1"/>
  <c r="X174" i="1" s="1"/>
  <c r="AG173" i="1"/>
  <c r="W173" i="1"/>
  <c r="U173" i="1"/>
  <c r="T173" i="1"/>
  <c r="Z173" i="1" s="1"/>
  <c r="R173" i="1"/>
  <c r="P173" i="1"/>
  <c r="O173" i="1"/>
  <c r="J173" i="1"/>
  <c r="I173" i="1"/>
  <c r="H173" i="1"/>
  <c r="AI172" i="1"/>
  <c r="AG172" i="1"/>
  <c r="AB172" i="1"/>
  <c r="Z172" i="1"/>
  <c r="W172" i="1"/>
  <c r="X172" i="1" s="1"/>
  <c r="AG171" i="1"/>
  <c r="W171" i="1"/>
  <c r="U171" i="1"/>
  <c r="AI171" i="1" s="1"/>
  <c r="T171" i="1"/>
  <c r="Z171" i="1" s="1"/>
  <c r="R171" i="1"/>
  <c r="P171" i="1"/>
  <c r="O171" i="1"/>
  <c r="J171" i="1"/>
  <c r="I171" i="1"/>
  <c r="H171" i="1"/>
  <c r="Q171" i="1" s="1"/>
  <c r="AI170" i="1"/>
  <c r="AG170" i="1"/>
  <c r="AB170" i="1"/>
  <c r="Z170" i="1"/>
  <c r="W170" i="1"/>
  <c r="X170" i="1" s="1"/>
  <c r="U169" i="1"/>
  <c r="T169" i="1"/>
  <c r="R169" i="1"/>
  <c r="X169" i="1" s="1"/>
  <c r="P169" i="1"/>
  <c r="O169" i="1"/>
  <c r="N169" i="1"/>
  <c r="M169" i="1"/>
  <c r="Q169" i="1" s="1"/>
  <c r="S169" i="1" s="1"/>
  <c r="U168" i="1"/>
  <c r="T168" i="1"/>
  <c r="V168" i="1" s="1"/>
  <c r="R168" i="1"/>
  <c r="P168" i="1"/>
  <c r="O168" i="1"/>
  <c r="N168" i="1"/>
  <c r="M168" i="1"/>
  <c r="AI167" i="1"/>
  <c r="AG167" i="1"/>
  <c r="AB167" i="1"/>
  <c r="W167" i="1"/>
  <c r="U167" i="1"/>
  <c r="T167" i="1"/>
  <c r="R167" i="1"/>
  <c r="X167" i="1" s="1"/>
  <c r="P167" i="1"/>
  <c r="O167" i="1"/>
  <c r="J167" i="1"/>
  <c r="I167" i="1"/>
  <c r="H167" i="1"/>
  <c r="Q167" i="1" s="1"/>
  <c r="S167" i="1" s="1"/>
  <c r="AI166" i="1"/>
  <c r="AG166" i="1"/>
  <c r="AB166" i="1"/>
  <c r="Z166" i="1"/>
  <c r="W166" i="1"/>
  <c r="X166" i="1" s="1"/>
  <c r="U165" i="1"/>
  <c r="U163" i="1" s="1"/>
  <c r="AI163" i="1" s="1"/>
  <c r="T165" i="1"/>
  <c r="R165" i="1"/>
  <c r="P165" i="1"/>
  <c r="O165" i="1"/>
  <c r="O163" i="1" s="1"/>
  <c r="K165" i="1"/>
  <c r="J165" i="1"/>
  <c r="J163" i="1" s="1"/>
  <c r="I165" i="1"/>
  <c r="H165" i="1"/>
  <c r="U164" i="1"/>
  <c r="T164" i="1"/>
  <c r="V164" i="1" s="1"/>
  <c r="R164" i="1"/>
  <c r="P164" i="1"/>
  <c r="O164" i="1"/>
  <c r="N164" i="1"/>
  <c r="M164" i="1"/>
  <c r="H164" i="1"/>
  <c r="AG163" i="1"/>
  <c r="W163" i="1"/>
  <c r="M163" i="1"/>
  <c r="K163" i="1"/>
  <c r="I163" i="1"/>
  <c r="G163" i="1"/>
  <c r="U162" i="1"/>
  <c r="U161" i="1" s="1"/>
  <c r="T162" i="1"/>
  <c r="R162" i="1"/>
  <c r="R161" i="1" s="1"/>
  <c r="P162" i="1"/>
  <c r="O162" i="1"/>
  <c r="O161" i="1" s="1"/>
  <c r="N162" i="1"/>
  <c r="M162" i="1"/>
  <c r="M161" i="1" s="1"/>
  <c r="H162" i="1"/>
  <c r="T161" i="1"/>
  <c r="P161" i="1"/>
  <c r="N161" i="1"/>
  <c r="L161" i="1"/>
  <c r="K161" i="1"/>
  <c r="J161" i="1"/>
  <c r="I161" i="1"/>
  <c r="H161" i="1"/>
  <c r="G161" i="1"/>
  <c r="AG160" i="1"/>
  <c r="AA160" i="1"/>
  <c r="Z160" i="1"/>
  <c r="W160" i="1"/>
  <c r="U160" i="1"/>
  <c r="AI160" i="1" s="1"/>
  <c r="T160" i="1"/>
  <c r="R160" i="1"/>
  <c r="X160" i="1" s="1"/>
  <c r="P160" i="1"/>
  <c r="O160" i="1"/>
  <c r="Q160" i="1" s="1"/>
  <c r="S160" i="1" s="1"/>
  <c r="J160" i="1"/>
  <c r="I160" i="1"/>
  <c r="H160" i="1"/>
  <c r="AI159" i="1"/>
  <c r="AG159" i="1"/>
  <c r="AB159" i="1"/>
  <c r="Z159" i="1"/>
  <c r="X159" i="1"/>
  <c r="W159" i="1"/>
  <c r="AI158" i="1"/>
  <c r="AG158" i="1"/>
  <c r="AB158" i="1"/>
  <c r="W158" i="1"/>
  <c r="U158" i="1"/>
  <c r="T158" i="1"/>
  <c r="Z158" i="1" s="1"/>
  <c r="R158" i="1"/>
  <c r="X158" i="1" s="1"/>
  <c r="P158" i="1"/>
  <c r="O158" i="1"/>
  <c r="J158" i="1"/>
  <c r="I158" i="1"/>
  <c r="H158" i="1"/>
  <c r="Q158" i="1" s="1"/>
  <c r="S158" i="1" s="1"/>
  <c r="AI157" i="1"/>
  <c r="AG157" i="1"/>
  <c r="AB157" i="1"/>
  <c r="Z157" i="1"/>
  <c r="W157" i="1"/>
  <c r="X157" i="1" s="1"/>
  <c r="AA156" i="1"/>
  <c r="U156" i="1"/>
  <c r="AB156" i="1" s="1"/>
  <c r="T156" i="1"/>
  <c r="Z156" i="1" s="1"/>
  <c r="R156" i="1"/>
  <c r="X156" i="1" s="1"/>
  <c r="P156" i="1"/>
  <c r="O156" i="1"/>
  <c r="Q156" i="1" s="1"/>
  <c r="S156" i="1" s="1"/>
  <c r="J156" i="1"/>
  <c r="I156" i="1"/>
  <c r="H156" i="1"/>
  <c r="U155" i="1"/>
  <c r="T155" i="1"/>
  <c r="R155" i="1"/>
  <c r="P155" i="1"/>
  <c r="O155" i="1"/>
  <c r="N155" i="1"/>
  <c r="M155" i="1"/>
  <c r="H155" i="1"/>
  <c r="U154" i="1"/>
  <c r="T154" i="1"/>
  <c r="R154" i="1"/>
  <c r="P154" i="1"/>
  <c r="O154" i="1"/>
  <c r="J154" i="1"/>
  <c r="I154" i="1"/>
  <c r="H154" i="1"/>
  <c r="U153" i="1"/>
  <c r="T153" i="1"/>
  <c r="R153" i="1"/>
  <c r="P153" i="1"/>
  <c r="O153" i="1"/>
  <c r="N153" i="1"/>
  <c r="M153" i="1"/>
  <c r="Q153" i="1" s="1"/>
  <c r="S153" i="1" s="1"/>
  <c r="AG152" i="1"/>
  <c r="W152" i="1"/>
  <c r="U152" i="1"/>
  <c r="AI152" i="1" s="1"/>
  <c r="T152" i="1"/>
  <c r="R152" i="1"/>
  <c r="X152" i="1" s="1"/>
  <c r="P152" i="1"/>
  <c r="O152" i="1"/>
  <c r="J152" i="1"/>
  <c r="I152" i="1"/>
  <c r="H152" i="1"/>
  <c r="AI151" i="1"/>
  <c r="AG151" i="1"/>
  <c r="AC151" i="1"/>
  <c r="AB151" i="1"/>
  <c r="Z151" i="1"/>
  <c r="W151" i="1"/>
  <c r="X151" i="1" s="1"/>
  <c r="U150" i="1"/>
  <c r="T150" i="1"/>
  <c r="V150" i="1" s="1"/>
  <c r="R150" i="1"/>
  <c r="P150" i="1"/>
  <c r="O150" i="1"/>
  <c r="N150" i="1"/>
  <c r="M150" i="1"/>
  <c r="U149" i="1"/>
  <c r="T149" i="1"/>
  <c r="R149" i="1"/>
  <c r="R147" i="1" s="1"/>
  <c r="P149" i="1"/>
  <c r="O149" i="1"/>
  <c r="K149" i="1"/>
  <c r="K147" i="1" s="1"/>
  <c r="J149" i="1"/>
  <c r="I149" i="1"/>
  <c r="H149" i="1"/>
  <c r="Q149" i="1" s="1"/>
  <c r="S149" i="1" s="1"/>
  <c r="U148" i="1"/>
  <c r="T148" i="1"/>
  <c r="V148" i="1" s="1"/>
  <c r="R148" i="1"/>
  <c r="P148" i="1"/>
  <c r="O148" i="1"/>
  <c r="N148" i="1"/>
  <c r="M148" i="1"/>
  <c r="H148" i="1"/>
  <c r="Q148" i="1" s="1"/>
  <c r="AG147" i="1"/>
  <c r="W147" i="1"/>
  <c r="N147" i="1"/>
  <c r="L147" i="1"/>
  <c r="G147" i="1"/>
  <c r="U146" i="1"/>
  <c r="T146" i="1"/>
  <c r="V146" i="1" s="1"/>
  <c r="R146" i="1"/>
  <c r="P146" i="1"/>
  <c r="O146" i="1"/>
  <c r="J146" i="1"/>
  <c r="I146" i="1"/>
  <c r="H146" i="1"/>
  <c r="AI145" i="1"/>
  <c r="AG145" i="1"/>
  <c r="W145" i="1"/>
  <c r="X145" i="1" s="1"/>
  <c r="L145" i="1"/>
  <c r="U144" i="1"/>
  <c r="T144" i="1"/>
  <c r="R144" i="1"/>
  <c r="P144" i="1"/>
  <c r="O144" i="1"/>
  <c r="N144" i="1"/>
  <c r="M144" i="1"/>
  <c r="L144" i="1"/>
  <c r="J144" i="1"/>
  <c r="I144" i="1"/>
  <c r="H144" i="1"/>
  <c r="Q144" i="1" s="1"/>
  <c r="S144" i="1" s="1"/>
  <c r="U143" i="1"/>
  <c r="T143" i="1"/>
  <c r="V143" i="1" s="1"/>
  <c r="R143" i="1"/>
  <c r="P143" i="1"/>
  <c r="O143" i="1"/>
  <c r="N143" i="1"/>
  <c r="M143" i="1"/>
  <c r="L143" i="1"/>
  <c r="J143" i="1"/>
  <c r="I143" i="1"/>
  <c r="H143" i="1"/>
  <c r="AI142" i="1"/>
  <c r="AG142" i="1"/>
  <c r="W142" i="1"/>
  <c r="X142" i="1" s="1"/>
  <c r="K142" i="1"/>
  <c r="AG141" i="1"/>
  <c r="W141" i="1"/>
  <c r="U141" i="1"/>
  <c r="AI141" i="1" s="1"/>
  <c r="T141" i="1"/>
  <c r="V141" i="1" s="1"/>
  <c r="R141" i="1"/>
  <c r="P141" i="1"/>
  <c r="O141" i="1"/>
  <c r="J141" i="1"/>
  <c r="I141" i="1"/>
  <c r="H141" i="1"/>
  <c r="AI140" i="1"/>
  <c r="AG140" i="1"/>
  <c r="AB140" i="1"/>
  <c r="Z140" i="1"/>
  <c r="W140" i="1"/>
  <c r="X140" i="1" s="1"/>
  <c r="U139" i="1"/>
  <c r="T139" i="1"/>
  <c r="V139" i="1" s="1"/>
  <c r="R139" i="1"/>
  <c r="P139" i="1"/>
  <c r="O139" i="1"/>
  <c r="N139" i="1"/>
  <c r="M139" i="1"/>
  <c r="AG138" i="1"/>
  <c r="W138" i="1"/>
  <c r="U138" i="1"/>
  <c r="AI138" i="1" s="1"/>
  <c r="T138" i="1"/>
  <c r="Z138" i="1" s="1"/>
  <c r="R138" i="1"/>
  <c r="X138" i="1" s="1"/>
  <c r="P138" i="1"/>
  <c r="O138" i="1"/>
  <c r="J138" i="1"/>
  <c r="I138" i="1"/>
  <c r="H138" i="1"/>
  <c r="U137" i="1"/>
  <c r="T137" i="1"/>
  <c r="R137" i="1"/>
  <c r="P137" i="1"/>
  <c r="O137" i="1"/>
  <c r="N137" i="1"/>
  <c r="M137" i="1"/>
  <c r="U136" i="1"/>
  <c r="T136" i="1"/>
  <c r="V136" i="1" s="1"/>
  <c r="R136" i="1"/>
  <c r="P136" i="1"/>
  <c r="O136" i="1"/>
  <c r="J136" i="1"/>
  <c r="I136" i="1"/>
  <c r="H136" i="1"/>
  <c r="U135" i="1"/>
  <c r="T135" i="1"/>
  <c r="V135" i="1" s="1"/>
  <c r="R135" i="1"/>
  <c r="P135" i="1"/>
  <c r="O135" i="1"/>
  <c r="N135" i="1"/>
  <c r="N129" i="1" s="1"/>
  <c r="M135" i="1"/>
  <c r="H135" i="1"/>
  <c r="Q135" i="1" s="1"/>
  <c r="S135" i="1" s="1"/>
  <c r="AG134" i="1"/>
  <c r="Z134" i="1"/>
  <c r="W134" i="1"/>
  <c r="U134" i="1"/>
  <c r="AI134" i="1" s="1"/>
  <c r="T134" i="1"/>
  <c r="R134" i="1"/>
  <c r="X134" i="1" s="1"/>
  <c r="P134" i="1"/>
  <c r="O134" i="1"/>
  <c r="Q134" i="1" s="1"/>
  <c r="S134" i="1" s="1"/>
  <c r="J134" i="1"/>
  <c r="I134" i="1"/>
  <c r="I129" i="1" s="1"/>
  <c r="H134" i="1"/>
  <c r="AI133" i="1"/>
  <c r="AG133" i="1"/>
  <c r="AB133" i="1"/>
  <c r="Z133" i="1"/>
  <c r="X133" i="1"/>
  <c r="W133" i="1"/>
  <c r="U132" i="1"/>
  <c r="T132" i="1"/>
  <c r="R132" i="1"/>
  <c r="P132" i="1"/>
  <c r="O132" i="1"/>
  <c r="N132" i="1"/>
  <c r="M132" i="1"/>
  <c r="H132" i="1"/>
  <c r="U131" i="1"/>
  <c r="T131" i="1"/>
  <c r="R131" i="1"/>
  <c r="P131" i="1"/>
  <c r="O131" i="1"/>
  <c r="H131" i="1"/>
  <c r="U130" i="1"/>
  <c r="T130" i="1"/>
  <c r="R130" i="1"/>
  <c r="R129" i="1" s="1"/>
  <c r="P130" i="1"/>
  <c r="O130" i="1"/>
  <c r="N130" i="1"/>
  <c r="M130" i="1"/>
  <c r="H130" i="1"/>
  <c r="AG129" i="1"/>
  <c r="W129" i="1"/>
  <c r="T129" i="1"/>
  <c r="P129" i="1"/>
  <c r="L129" i="1"/>
  <c r="K129" i="1"/>
  <c r="J129" i="1"/>
  <c r="G129" i="1"/>
  <c r="AG128" i="1"/>
  <c r="W128" i="1"/>
  <c r="U128" i="1"/>
  <c r="AI128" i="1" s="1"/>
  <c r="T128" i="1"/>
  <c r="R128" i="1"/>
  <c r="X128" i="1" s="1"/>
  <c r="P128" i="1"/>
  <c r="O128" i="1"/>
  <c r="J128" i="1"/>
  <c r="I128" i="1"/>
  <c r="H128" i="1"/>
  <c r="AG123" i="1"/>
  <c r="W123" i="1"/>
  <c r="U123" i="1"/>
  <c r="AI123" i="1" s="1"/>
  <c r="T123" i="1"/>
  <c r="V123" i="1" s="1"/>
  <c r="R123" i="1"/>
  <c r="P123" i="1"/>
  <c r="O123" i="1"/>
  <c r="L123" i="1"/>
  <c r="L117" i="1" s="1"/>
  <c r="K123" i="1"/>
  <c r="K117" i="1" s="1"/>
  <c r="J123" i="1"/>
  <c r="I123" i="1"/>
  <c r="H123" i="1"/>
  <c r="H117" i="1" s="1"/>
  <c r="AI122" i="1"/>
  <c r="AG122" i="1"/>
  <c r="AB122" i="1"/>
  <c r="Z122" i="1"/>
  <c r="W122" i="1"/>
  <c r="X122" i="1" s="1"/>
  <c r="AI120" i="1"/>
  <c r="AG120" i="1"/>
  <c r="W120" i="1"/>
  <c r="X120" i="1" s="1"/>
  <c r="AG119" i="1"/>
  <c r="W119" i="1"/>
  <c r="U119" i="1"/>
  <c r="AI119" i="1" s="1"/>
  <c r="T119" i="1"/>
  <c r="Z119" i="1" s="1"/>
  <c r="R119" i="1"/>
  <c r="P119" i="1"/>
  <c r="O119" i="1"/>
  <c r="J119" i="1"/>
  <c r="I119" i="1"/>
  <c r="H119" i="1"/>
  <c r="Q119" i="1" s="1"/>
  <c r="AI118" i="1"/>
  <c r="AG118" i="1"/>
  <c r="AB118" i="1"/>
  <c r="Z118" i="1"/>
  <c r="W118" i="1"/>
  <c r="X118" i="1" s="1"/>
  <c r="AG117" i="1"/>
  <c r="W117" i="1"/>
  <c r="T117" i="1"/>
  <c r="P117" i="1"/>
  <c r="N117" i="1"/>
  <c r="M117" i="1"/>
  <c r="J117" i="1"/>
  <c r="G117" i="1"/>
  <c r="U116" i="1"/>
  <c r="T116" i="1"/>
  <c r="V116" i="1" s="1"/>
  <c r="R116" i="1"/>
  <c r="P116" i="1"/>
  <c r="O116" i="1"/>
  <c r="N116" i="1"/>
  <c r="M116" i="1"/>
  <c r="H116" i="1"/>
  <c r="Q116" i="1" s="1"/>
  <c r="S116" i="1" s="1"/>
  <c r="U115" i="1"/>
  <c r="U114" i="1" s="1"/>
  <c r="T115" i="1"/>
  <c r="V115" i="1" s="1"/>
  <c r="V114" i="1" s="1"/>
  <c r="R115" i="1"/>
  <c r="P115" i="1"/>
  <c r="P114" i="1" s="1"/>
  <c r="O115" i="1"/>
  <c r="O114" i="1" s="1"/>
  <c r="N115" i="1"/>
  <c r="M115" i="1"/>
  <c r="M114" i="1" s="1"/>
  <c r="H115" i="1"/>
  <c r="H114" i="1" s="1"/>
  <c r="R114" i="1"/>
  <c r="N114" i="1"/>
  <c r="L114" i="1"/>
  <c r="K114" i="1"/>
  <c r="J114" i="1"/>
  <c r="I114" i="1"/>
  <c r="G114" i="1"/>
  <c r="U113" i="1"/>
  <c r="T113" i="1"/>
  <c r="V113" i="1" s="1"/>
  <c r="R113" i="1"/>
  <c r="P113" i="1"/>
  <c r="O113" i="1"/>
  <c r="N113" i="1"/>
  <c r="N108" i="1" s="1"/>
  <c r="M113" i="1"/>
  <c r="AG112" i="1"/>
  <c r="W112" i="1"/>
  <c r="U112" i="1"/>
  <c r="AI112" i="1" s="1"/>
  <c r="T112" i="1"/>
  <c r="Z112" i="1" s="1"/>
  <c r="R112" i="1"/>
  <c r="X112" i="1" s="1"/>
  <c r="P112" i="1"/>
  <c r="O112" i="1"/>
  <c r="J112" i="1"/>
  <c r="I112" i="1"/>
  <c r="H112" i="1"/>
  <c r="AI111" i="1"/>
  <c r="AG111" i="1"/>
  <c r="AB111" i="1"/>
  <c r="Z111" i="1"/>
  <c r="W111" i="1"/>
  <c r="X111" i="1" s="1"/>
  <c r="AG110" i="1"/>
  <c r="W110" i="1"/>
  <c r="U110" i="1"/>
  <c r="AI110" i="1" s="1"/>
  <c r="T110" i="1"/>
  <c r="Z110" i="1" s="1"/>
  <c r="R110" i="1"/>
  <c r="R108" i="1" s="1"/>
  <c r="P110" i="1"/>
  <c r="O110" i="1"/>
  <c r="M110" i="1"/>
  <c r="J110" i="1"/>
  <c r="I110" i="1"/>
  <c r="H110" i="1"/>
  <c r="Q110" i="1" s="1"/>
  <c r="AI109" i="1"/>
  <c r="AG109" i="1"/>
  <c r="AB109" i="1"/>
  <c r="Z109" i="1"/>
  <c r="W109" i="1"/>
  <c r="X109" i="1" s="1"/>
  <c r="AG108" i="1"/>
  <c r="W108" i="1"/>
  <c r="O108" i="1"/>
  <c r="M108" i="1"/>
  <c r="L108" i="1"/>
  <c r="K108" i="1"/>
  <c r="I108" i="1"/>
  <c r="G108" i="1"/>
  <c r="U107" i="1"/>
  <c r="T107" i="1"/>
  <c r="R107" i="1"/>
  <c r="P107" i="1"/>
  <c r="O107" i="1"/>
  <c r="N107" i="1"/>
  <c r="M107" i="1"/>
  <c r="Q107" i="1" s="1"/>
  <c r="S107" i="1" s="1"/>
  <c r="U106" i="1"/>
  <c r="T106" i="1"/>
  <c r="V106" i="1" s="1"/>
  <c r="R106" i="1"/>
  <c r="P106" i="1"/>
  <c r="P105" i="1" s="1"/>
  <c r="O106" i="1"/>
  <c r="N106" i="1"/>
  <c r="N105" i="1" s="1"/>
  <c r="M106" i="1"/>
  <c r="U105" i="1"/>
  <c r="R105" i="1"/>
  <c r="O105" i="1"/>
  <c r="M105" i="1"/>
  <c r="L105" i="1"/>
  <c r="K105" i="1"/>
  <c r="J105" i="1"/>
  <c r="I105" i="1"/>
  <c r="H105" i="1"/>
  <c r="G105" i="1"/>
  <c r="U104" i="1"/>
  <c r="T104" i="1"/>
  <c r="V104" i="1" s="1"/>
  <c r="R104" i="1"/>
  <c r="P104" i="1"/>
  <c r="O104" i="1"/>
  <c r="J104" i="1"/>
  <c r="I104" i="1"/>
  <c r="H104" i="1"/>
  <c r="U103" i="1"/>
  <c r="T103" i="1"/>
  <c r="V103" i="1" s="1"/>
  <c r="R103" i="1"/>
  <c r="P103" i="1"/>
  <c r="O103" i="1"/>
  <c r="N103" i="1"/>
  <c r="M103" i="1"/>
  <c r="H103" i="1"/>
  <c r="Q103" i="1" s="1"/>
  <c r="S103" i="1" s="1"/>
  <c r="U102" i="1"/>
  <c r="T102" i="1"/>
  <c r="V102" i="1" s="1"/>
  <c r="R102" i="1"/>
  <c r="P102" i="1"/>
  <c r="O102" i="1"/>
  <c r="J102" i="1"/>
  <c r="I102" i="1"/>
  <c r="V101" i="1"/>
  <c r="Q101" i="1"/>
  <c r="S101" i="1" s="1"/>
  <c r="L101" i="1"/>
  <c r="K101" i="1"/>
  <c r="J101" i="1"/>
  <c r="I101" i="1"/>
  <c r="AG100" i="1"/>
  <c r="W100" i="1"/>
  <c r="U100" i="1"/>
  <c r="AI100" i="1" s="1"/>
  <c r="T100" i="1"/>
  <c r="Z100" i="1" s="1"/>
  <c r="R100" i="1"/>
  <c r="P100" i="1"/>
  <c r="P98" i="1" s="1"/>
  <c r="O100" i="1"/>
  <c r="J100" i="1"/>
  <c r="J98" i="1" s="1"/>
  <c r="I100" i="1"/>
  <c r="H100" i="1"/>
  <c r="Q100" i="1" s="1"/>
  <c r="AI99" i="1"/>
  <c r="AG99" i="1"/>
  <c r="AB99" i="1"/>
  <c r="Z99" i="1"/>
  <c r="W99" i="1"/>
  <c r="X99" i="1" s="1"/>
  <c r="AG98" i="1"/>
  <c r="W98" i="1"/>
  <c r="U98" i="1"/>
  <c r="AI98" i="1" s="1"/>
  <c r="R98" i="1"/>
  <c r="O98" i="1"/>
  <c r="N98" i="1"/>
  <c r="M98" i="1"/>
  <c r="L98" i="1"/>
  <c r="K98" i="1"/>
  <c r="I98" i="1"/>
  <c r="G98" i="1"/>
  <c r="AG97" i="1"/>
  <c r="AA97" i="1"/>
  <c r="AB97" i="1" s="1"/>
  <c r="W97" i="1"/>
  <c r="AI92" i="1"/>
  <c r="AG92" i="1"/>
  <c r="Z92" i="1"/>
  <c r="W92" i="1"/>
  <c r="X92" i="1" s="1"/>
  <c r="AI91" i="1"/>
  <c r="AG91" i="1"/>
  <c r="Z91" i="1"/>
  <c r="W91" i="1"/>
  <c r="X91" i="1" s="1"/>
  <c r="AI90" i="1"/>
  <c r="AG90" i="1"/>
  <c r="Z90" i="1"/>
  <c r="W90" i="1"/>
  <c r="X90" i="1" s="1"/>
  <c r="AI89" i="1"/>
  <c r="AG89" i="1"/>
  <c r="AB89" i="1"/>
  <c r="AC89" i="1" s="1"/>
  <c r="Z89" i="1"/>
  <c r="W89" i="1"/>
  <c r="X89" i="1" s="1"/>
  <c r="L89" i="1"/>
  <c r="K89" i="1"/>
  <c r="AI87" i="1"/>
  <c r="AG87" i="1"/>
  <c r="AB87" i="1"/>
  <c r="Z87" i="1"/>
  <c r="W87" i="1"/>
  <c r="X87" i="1" s="1"/>
  <c r="AA86" i="1"/>
  <c r="U86" i="1"/>
  <c r="AB86" i="1" s="1"/>
  <c r="T86" i="1"/>
  <c r="Z86" i="1" s="1"/>
  <c r="R86" i="1"/>
  <c r="X86" i="1" s="1"/>
  <c r="P86" i="1"/>
  <c r="O86" i="1"/>
  <c r="N86" i="1"/>
  <c r="M86" i="1"/>
  <c r="V85" i="1"/>
  <c r="Q85" i="1"/>
  <c r="S85" i="1" s="1"/>
  <c r="V84" i="1"/>
  <c r="Q84" i="1"/>
  <c r="S84" i="1" s="1"/>
  <c r="AA83" i="1"/>
  <c r="U83" i="1"/>
  <c r="AB83" i="1" s="1"/>
  <c r="T83" i="1"/>
  <c r="Z83" i="1" s="1"/>
  <c r="R83" i="1"/>
  <c r="X83" i="1" s="1"/>
  <c r="P83" i="1"/>
  <c r="O83" i="1"/>
  <c r="N83" i="1"/>
  <c r="M83" i="1"/>
  <c r="AA82" i="1"/>
  <c r="U82" i="1"/>
  <c r="AB82" i="1" s="1"/>
  <c r="T82" i="1"/>
  <c r="Z82" i="1" s="1"/>
  <c r="R82" i="1"/>
  <c r="X82" i="1" s="1"/>
  <c r="P82" i="1"/>
  <c r="O82" i="1"/>
  <c r="N82" i="1"/>
  <c r="M82" i="1"/>
  <c r="Q82" i="1" s="1"/>
  <c r="S82" i="1" s="1"/>
  <c r="AI81" i="1"/>
  <c r="AG81" i="1"/>
  <c r="AB81" i="1"/>
  <c r="Z81" i="1"/>
  <c r="W81" i="1"/>
  <c r="X81" i="1" s="1"/>
  <c r="AI79" i="1"/>
  <c r="AG79" i="1"/>
  <c r="AB79" i="1"/>
  <c r="Z79" i="1"/>
  <c r="W79" i="1"/>
  <c r="X79" i="1" s="1"/>
  <c r="AA78" i="1"/>
  <c r="U78" i="1"/>
  <c r="AB78" i="1" s="1"/>
  <c r="T78" i="1"/>
  <c r="Z78" i="1" s="1"/>
  <c r="R78" i="1"/>
  <c r="X78" i="1" s="1"/>
  <c r="P78" i="1"/>
  <c r="O78" i="1"/>
  <c r="N78" i="1"/>
  <c r="M78" i="1"/>
  <c r="AA76" i="1"/>
  <c r="U76" i="1"/>
  <c r="AB76" i="1" s="1"/>
  <c r="T76" i="1"/>
  <c r="Z76" i="1" s="1"/>
  <c r="R76" i="1"/>
  <c r="X76" i="1" s="1"/>
  <c r="P76" i="1"/>
  <c r="O76" i="1"/>
  <c r="N76" i="1"/>
  <c r="M76" i="1"/>
  <c r="Q76" i="1" s="1"/>
  <c r="S76" i="1" s="1"/>
  <c r="AA75" i="1"/>
  <c r="U75" i="1"/>
  <c r="AB75" i="1" s="1"/>
  <c r="T75" i="1"/>
  <c r="Z75" i="1" s="1"/>
  <c r="R75" i="1"/>
  <c r="X75" i="1" s="1"/>
  <c r="P75" i="1"/>
  <c r="O75" i="1"/>
  <c r="N75" i="1"/>
  <c r="M75" i="1"/>
  <c r="AI74" i="1"/>
  <c r="AG74" i="1"/>
  <c r="AB74" i="1"/>
  <c r="Z74" i="1"/>
  <c r="X74" i="1"/>
  <c r="W74" i="1"/>
  <c r="AI73" i="1"/>
  <c r="AG73" i="1"/>
  <c r="AD73" i="1"/>
  <c r="AC73" i="1"/>
  <c r="W73" i="1"/>
  <c r="L73" i="1"/>
  <c r="K73" i="1"/>
  <c r="AG72" i="1"/>
  <c r="W72" i="1"/>
  <c r="U72" i="1"/>
  <c r="AI72" i="1" s="1"/>
  <c r="T72" i="1"/>
  <c r="Z72" i="1" s="1"/>
  <c r="R72" i="1"/>
  <c r="X72" i="1" s="1"/>
  <c r="P72" i="1"/>
  <c r="O72" i="1"/>
  <c r="J72" i="1"/>
  <c r="I72" i="1"/>
  <c r="H72" i="1"/>
  <c r="U71" i="1"/>
  <c r="T71" i="1"/>
  <c r="R71" i="1"/>
  <c r="P71" i="1"/>
  <c r="O71" i="1"/>
  <c r="L71" i="1"/>
  <c r="K71" i="1"/>
  <c r="J71" i="1"/>
  <c r="I71" i="1"/>
  <c r="H71" i="1"/>
  <c r="AI70" i="1"/>
  <c r="AG70" i="1"/>
  <c r="AB70" i="1"/>
  <c r="Z70" i="1"/>
  <c r="W70" i="1"/>
  <c r="X70" i="1" s="1"/>
  <c r="U69" i="1"/>
  <c r="T69" i="1"/>
  <c r="V69" i="1" s="1"/>
  <c r="R69" i="1"/>
  <c r="P69" i="1"/>
  <c r="O69" i="1"/>
  <c r="N69" i="1"/>
  <c r="M69" i="1"/>
  <c r="J69" i="1"/>
  <c r="I69" i="1"/>
  <c r="H69" i="1"/>
  <c r="AI68" i="1"/>
  <c r="AG68" i="1"/>
  <c r="AB68" i="1"/>
  <c r="Z68" i="1"/>
  <c r="W68" i="1"/>
  <c r="X68" i="1" s="1"/>
  <c r="U67" i="1"/>
  <c r="T67" i="1"/>
  <c r="V67" i="1" s="1"/>
  <c r="R67" i="1"/>
  <c r="P67" i="1"/>
  <c r="O67" i="1"/>
  <c r="J67" i="1"/>
  <c r="I67" i="1"/>
  <c r="H67" i="1"/>
  <c r="Q67" i="1" s="1"/>
  <c r="S67" i="1" s="1"/>
  <c r="AI66" i="1"/>
  <c r="AG66" i="1"/>
  <c r="AB66" i="1"/>
  <c r="Z66" i="1"/>
  <c r="W66" i="1"/>
  <c r="X66" i="1" s="1"/>
  <c r="AG65" i="1"/>
  <c r="W65" i="1"/>
  <c r="U65" i="1"/>
  <c r="AI65" i="1" s="1"/>
  <c r="T65" i="1"/>
  <c r="R65" i="1"/>
  <c r="P65" i="1"/>
  <c r="O65" i="1"/>
  <c r="L65" i="1"/>
  <c r="K65" i="1"/>
  <c r="J65" i="1"/>
  <c r="I65" i="1"/>
  <c r="H65" i="1"/>
  <c r="U64" i="1"/>
  <c r="T64" i="1"/>
  <c r="R64" i="1"/>
  <c r="P64" i="1"/>
  <c r="O64" i="1"/>
  <c r="J64" i="1"/>
  <c r="I64" i="1"/>
  <c r="H64" i="1"/>
  <c r="AI63" i="1"/>
  <c r="AG63" i="1"/>
  <c r="AB63" i="1"/>
  <c r="Z63" i="1"/>
  <c r="W63" i="1"/>
  <c r="X63" i="1" s="1"/>
  <c r="U62" i="1"/>
  <c r="T62" i="1"/>
  <c r="V62" i="1" s="1"/>
  <c r="R62" i="1"/>
  <c r="P62" i="1"/>
  <c r="O62" i="1"/>
  <c r="J62" i="1"/>
  <c r="I62" i="1"/>
  <c r="H62" i="1"/>
  <c r="Q62" i="1" s="1"/>
  <c r="S62" i="1" s="1"/>
  <c r="AI61" i="1"/>
  <c r="AG61" i="1"/>
  <c r="AB61" i="1"/>
  <c r="Z61" i="1"/>
  <c r="W61" i="1"/>
  <c r="X61" i="1" s="1"/>
  <c r="U60" i="1"/>
  <c r="T60" i="1"/>
  <c r="R60" i="1"/>
  <c r="P60" i="1"/>
  <c r="O60" i="1"/>
  <c r="Q60" i="1" s="1"/>
  <c r="S60" i="1" s="1"/>
  <c r="J60" i="1"/>
  <c r="I60" i="1"/>
  <c r="H60" i="1"/>
  <c r="AI59" i="1"/>
  <c r="AG59" i="1"/>
  <c r="AB59" i="1"/>
  <c r="Z59" i="1"/>
  <c r="X59" i="1"/>
  <c r="W59" i="1"/>
  <c r="AG58" i="1"/>
  <c r="W58" i="1"/>
  <c r="U58" i="1"/>
  <c r="AI58" i="1" s="1"/>
  <c r="T58" i="1"/>
  <c r="Z58" i="1" s="1"/>
  <c r="R58" i="1"/>
  <c r="X58" i="1" s="1"/>
  <c r="P58" i="1"/>
  <c r="O58" i="1"/>
  <c r="J58" i="1"/>
  <c r="I58" i="1"/>
  <c r="H58" i="1"/>
  <c r="U57" i="1"/>
  <c r="T57" i="1"/>
  <c r="R57" i="1"/>
  <c r="P57" i="1"/>
  <c r="O57" i="1"/>
  <c r="Q57" i="1" s="1"/>
  <c r="S57" i="1" s="1"/>
  <c r="J57" i="1"/>
  <c r="I57" i="1"/>
  <c r="H57" i="1"/>
  <c r="AI56" i="1"/>
  <c r="AG56" i="1"/>
  <c r="AB56" i="1"/>
  <c r="Z56" i="1"/>
  <c r="X56" i="1"/>
  <c r="W56" i="1"/>
  <c r="U55" i="1"/>
  <c r="U51" i="1" s="1"/>
  <c r="AI51" i="1" s="1"/>
  <c r="T55" i="1"/>
  <c r="R55" i="1"/>
  <c r="R51" i="1" s="1"/>
  <c r="P55" i="1"/>
  <c r="O55" i="1"/>
  <c r="J55" i="1"/>
  <c r="I55" i="1"/>
  <c r="H55" i="1"/>
  <c r="AI54" i="1"/>
  <c r="AG54" i="1"/>
  <c r="AB54" i="1"/>
  <c r="Z54" i="1"/>
  <c r="W54" i="1"/>
  <c r="X54" i="1" s="1"/>
  <c r="U53" i="1"/>
  <c r="T53" i="1"/>
  <c r="V53" i="1" s="1"/>
  <c r="R53" i="1"/>
  <c r="P53" i="1"/>
  <c r="O53" i="1"/>
  <c r="J53" i="1"/>
  <c r="I53" i="1"/>
  <c r="H53" i="1"/>
  <c r="AI52" i="1"/>
  <c r="AG52" i="1"/>
  <c r="AB52" i="1"/>
  <c r="Z52" i="1"/>
  <c r="W52" i="1"/>
  <c r="X52" i="1" s="1"/>
  <c r="AG51" i="1"/>
  <c r="W51" i="1"/>
  <c r="O51" i="1"/>
  <c r="N51" i="1"/>
  <c r="M51" i="1"/>
  <c r="K51" i="1"/>
  <c r="I51" i="1"/>
  <c r="G51" i="1"/>
  <c r="AI50" i="1"/>
  <c r="AG50" i="1"/>
  <c r="AB50" i="1"/>
  <c r="Z50" i="1"/>
  <c r="W50" i="1"/>
  <c r="X50" i="1" s="1"/>
  <c r="AI48" i="1"/>
  <c r="AG48" i="1"/>
  <c r="AB48" i="1"/>
  <c r="Z48" i="1"/>
  <c r="W48" i="1"/>
  <c r="X48" i="1" s="1"/>
  <c r="AI46" i="1"/>
  <c r="AG46" i="1"/>
  <c r="AB46" i="1"/>
  <c r="Z46" i="1"/>
  <c r="W46" i="1"/>
  <c r="X46" i="1" s="1"/>
  <c r="AI44" i="1"/>
  <c r="AG44" i="1"/>
  <c r="L44" i="1"/>
  <c r="K44" i="1"/>
  <c r="AG43" i="1"/>
  <c r="W43" i="1"/>
  <c r="U43" i="1"/>
  <c r="AI43" i="1" s="1"/>
  <c r="T43" i="1"/>
  <c r="V43" i="1" s="1"/>
  <c r="R43" i="1"/>
  <c r="P43" i="1"/>
  <c r="O43" i="1"/>
  <c r="J43" i="1"/>
  <c r="I43" i="1"/>
  <c r="H43" i="1"/>
  <c r="AI42" i="1"/>
  <c r="AG42" i="1"/>
  <c r="AB42" i="1"/>
  <c r="Z42" i="1"/>
  <c r="W42" i="1"/>
  <c r="X42" i="1" s="1"/>
  <c r="AG41" i="1"/>
  <c r="W41" i="1"/>
  <c r="U41" i="1"/>
  <c r="AI41" i="1" s="1"/>
  <c r="T41" i="1"/>
  <c r="Z41" i="1" s="1"/>
  <c r="R41" i="1"/>
  <c r="P41" i="1"/>
  <c r="P31" i="1" s="1"/>
  <c r="O41" i="1"/>
  <c r="J41" i="1"/>
  <c r="I41" i="1"/>
  <c r="H41" i="1"/>
  <c r="Q41" i="1" s="1"/>
  <c r="S41" i="1" s="1"/>
  <c r="AI40" i="1"/>
  <c r="AG40" i="1"/>
  <c r="AB40" i="1"/>
  <c r="Z40" i="1"/>
  <c r="W40" i="1"/>
  <c r="X40" i="1" s="1"/>
  <c r="AG39" i="1"/>
  <c r="AD39" i="1"/>
  <c r="W39" i="1"/>
  <c r="U39" i="1"/>
  <c r="AI39" i="1" s="1"/>
  <c r="T39" i="1"/>
  <c r="Z39" i="1" s="1"/>
  <c r="R39" i="1"/>
  <c r="X39" i="1" s="1"/>
  <c r="P39" i="1"/>
  <c r="O39" i="1"/>
  <c r="J39" i="1"/>
  <c r="I39" i="1"/>
  <c r="H39" i="1"/>
  <c r="AI38" i="1"/>
  <c r="AG38" i="1"/>
  <c r="AB38" i="1"/>
  <c r="Z38" i="1"/>
  <c r="W38" i="1"/>
  <c r="X38" i="1" s="1"/>
  <c r="AI37" i="1"/>
  <c r="AG37" i="1"/>
  <c r="AB37" i="1"/>
  <c r="Z37" i="1"/>
  <c r="W37" i="1"/>
  <c r="X37" i="1" s="1"/>
  <c r="AA35" i="1"/>
  <c r="AB35" i="1" s="1"/>
  <c r="Z35" i="1"/>
  <c r="X35" i="1"/>
  <c r="AI34" i="1"/>
  <c r="AG34" i="1"/>
  <c r="AB34" i="1"/>
  <c r="Z34" i="1"/>
  <c r="W34" i="1"/>
  <c r="X34" i="1" s="1"/>
  <c r="AA32" i="1"/>
  <c r="AB32" i="1" s="1"/>
  <c r="Z32" i="1"/>
  <c r="X32" i="1"/>
  <c r="AG31" i="1"/>
  <c r="W31" i="1"/>
  <c r="R31" i="1"/>
  <c r="N31" i="1"/>
  <c r="M31" i="1"/>
  <c r="L31" i="1"/>
  <c r="K31" i="1"/>
  <c r="J31" i="1"/>
  <c r="G31" i="1"/>
  <c r="AI30" i="1"/>
  <c r="AG30" i="1"/>
  <c r="AB30" i="1"/>
  <c r="Z30" i="1"/>
  <c r="W30" i="1"/>
  <c r="X30" i="1" s="1"/>
  <c r="AI29" i="1"/>
  <c r="AG29" i="1"/>
  <c r="AB29" i="1"/>
  <c r="Z29" i="1"/>
  <c r="W29" i="1"/>
  <c r="X29" i="1" s="1"/>
  <c r="AI28" i="1"/>
  <c r="AG28" i="1"/>
  <c r="AB28" i="1"/>
  <c r="Z28" i="1"/>
  <c r="W28" i="1"/>
  <c r="X28" i="1" s="1"/>
  <c r="AI27" i="1"/>
  <c r="AG27" i="1"/>
  <c r="AB27" i="1"/>
  <c r="Z27" i="1"/>
  <c r="W27" i="1"/>
  <c r="X27" i="1" s="1"/>
  <c r="AI26" i="1"/>
  <c r="AG26" i="1"/>
  <c r="AB26" i="1"/>
  <c r="Z26" i="1"/>
  <c r="W26" i="1"/>
  <c r="X26" i="1" s="1"/>
  <c r="AI25" i="1"/>
  <c r="AG25" i="1"/>
  <c r="AB25" i="1"/>
  <c r="Z25" i="1"/>
  <c r="W25" i="1"/>
  <c r="X25" i="1" s="1"/>
  <c r="AI24" i="1"/>
  <c r="AG24" i="1"/>
  <c r="AB24" i="1"/>
  <c r="Z24" i="1"/>
  <c r="W24" i="1"/>
  <c r="X24" i="1" s="1"/>
  <c r="AI23" i="1"/>
  <c r="AG23" i="1"/>
  <c r="AB23" i="1"/>
  <c r="Z23" i="1"/>
  <c r="W23" i="1"/>
  <c r="X23" i="1" s="1"/>
  <c r="AI22" i="1"/>
  <c r="AG22" i="1"/>
  <c r="AB22" i="1"/>
  <c r="Z22" i="1"/>
  <c r="W22" i="1"/>
  <c r="X22" i="1" s="1"/>
  <c r="AI21" i="1"/>
  <c r="AG21" i="1"/>
  <c r="AB21" i="1"/>
  <c r="Z21" i="1"/>
  <c r="W21" i="1"/>
  <c r="X21" i="1" s="1"/>
  <c r="AI20" i="1"/>
  <c r="AG20" i="1"/>
  <c r="AB20" i="1"/>
  <c r="Z20" i="1"/>
  <c r="W20" i="1"/>
  <c r="X20" i="1" s="1"/>
  <c r="AI19" i="1"/>
  <c r="AG19" i="1"/>
  <c r="AC19" i="1"/>
  <c r="W19" i="1"/>
  <c r="U18" i="1"/>
  <c r="T18" i="1"/>
  <c r="V18" i="1" s="1"/>
  <c r="R18" i="1"/>
  <c r="P18" i="1"/>
  <c r="O18" i="1"/>
  <c r="J18" i="1"/>
  <c r="I18" i="1"/>
  <c r="H18" i="1"/>
  <c r="Q18" i="1" s="1"/>
  <c r="S18" i="1" s="1"/>
  <c r="AI17" i="1"/>
  <c r="AG17" i="1"/>
  <c r="AB17" i="1"/>
  <c r="Z17" i="1"/>
  <c r="W17" i="1"/>
  <c r="X17" i="1" s="1"/>
  <c r="U16" i="1"/>
  <c r="T16" i="1"/>
  <c r="R16" i="1"/>
  <c r="P16" i="1"/>
  <c r="O16" i="1"/>
  <c r="Q16" i="1" s="1"/>
  <c r="S16" i="1" s="1"/>
  <c r="J16" i="1"/>
  <c r="I16" i="1"/>
  <c r="H16" i="1"/>
  <c r="AI14" i="1"/>
  <c r="AG14" i="1"/>
  <c r="AB14" i="1"/>
  <c r="Z14" i="1"/>
  <c r="X14" i="1"/>
  <c r="W14" i="1"/>
  <c r="U13" i="1"/>
  <c r="T13" i="1"/>
  <c r="R13" i="1"/>
  <c r="R11" i="1" s="1"/>
  <c r="P13" i="1"/>
  <c r="O13" i="1"/>
  <c r="J13" i="1"/>
  <c r="I13" i="1"/>
  <c r="H13" i="1"/>
  <c r="AI12" i="1"/>
  <c r="AG12" i="1"/>
  <c r="AB12" i="1"/>
  <c r="Z12" i="1"/>
  <c r="W12" i="1"/>
  <c r="X12" i="1" s="1"/>
  <c r="AG11" i="1"/>
  <c r="O11" i="1"/>
  <c r="N11" i="1"/>
  <c r="M11" i="1"/>
  <c r="M10" i="1" s="1"/>
  <c r="L11" i="1"/>
  <c r="K11" i="1"/>
  <c r="K10" i="1" s="1"/>
  <c r="G11" i="1"/>
  <c r="H7" i="1" s="1"/>
  <c r="AG10" i="1"/>
  <c r="AC10" i="1"/>
  <c r="AD10" i="1" s="1"/>
  <c r="G10" i="1"/>
  <c r="Z7" i="1"/>
  <c r="X7" i="1"/>
  <c r="W7" i="1"/>
  <c r="I7" i="1"/>
  <c r="Z4" i="1"/>
  <c r="Z2" i="1"/>
  <c r="Y2" i="1"/>
  <c r="J11" i="1" l="1"/>
  <c r="P11" i="1"/>
  <c r="T11" i="1"/>
  <c r="H31" i="1"/>
  <c r="T31" i="1"/>
  <c r="Q39" i="1"/>
  <c r="S39" i="1" s="1"/>
  <c r="X41" i="1"/>
  <c r="AB41" i="1"/>
  <c r="I31" i="1"/>
  <c r="O31" i="1"/>
  <c r="O10" i="1" s="1"/>
  <c r="X43" i="1"/>
  <c r="Z43" i="1"/>
  <c r="W44" i="1"/>
  <c r="X44" i="1" s="1"/>
  <c r="V65" i="1"/>
  <c r="Z65" i="1"/>
  <c r="I11" i="1"/>
  <c r="I10" i="1" s="1"/>
  <c r="U11" i="1"/>
  <c r="Q31" i="1"/>
  <c r="L10" i="1"/>
  <c r="N10" i="1"/>
  <c r="AB39" i="1"/>
  <c r="AB58" i="1"/>
  <c r="Q53" i="1"/>
  <c r="Q55" i="1"/>
  <c r="S55" i="1" s="1"/>
  <c r="J51" i="1"/>
  <c r="P51" i="1"/>
  <c r="T51" i="1"/>
  <c r="V57" i="1"/>
  <c r="Q58" i="1"/>
  <c r="S58" i="1" s="1"/>
  <c r="V60" i="1"/>
  <c r="Q64" i="1"/>
  <c r="S64" i="1" s="1"/>
  <c r="Q65" i="1"/>
  <c r="S65" i="1" s="1"/>
  <c r="X65" i="1"/>
  <c r="Q69" i="1"/>
  <c r="S69" i="1" s="1"/>
  <c r="Q71" i="1"/>
  <c r="S71" i="1" s="1"/>
  <c r="L51" i="1"/>
  <c r="V71" i="1"/>
  <c r="Q72" i="1"/>
  <c r="S72" i="1" s="1"/>
  <c r="Q75" i="1"/>
  <c r="S75" i="1" s="1"/>
  <c r="Q78" i="1"/>
  <c r="S78" i="1" s="1"/>
  <c r="Q83" i="1"/>
  <c r="S83" i="1" s="1"/>
  <c r="Q86" i="1"/>
  <c r="S86" i="1" s="1"/>
  <c r="H98" i="1"/>
  <c r="T98" i="1"/>
  <c r="X100" i="1"/>
  <c r="AB100" i="1"/>
  <c r="Q102" i="1"/>
  <c r="S102" i="1" s="1"/>
  <c r="Q104" i="1"/>
  <c r="S104" i="1" s="1"/>
  <c r="T105" i="1"/>
  <c r="Q106" i="1"/>
  <c r="V107" i="1"/>
  <c r="U108" i="1"/>
  <c r="AI108" i="1" s="1"/>
  <c r="P108" i="1"/>
  <c r="Q112" i="1"/>
  <c r="S112" i="1" s="1"/>
  <c r="J108" i="1"/>
  <c r="Q113" i="1"/>
  <c r="S113" i="1" s="1"/>
  <c r="T114" i="1"/>
  <c r="R117" i="1"/>
  <c r="X119" i="1"/>
  <c r="AB119" i="1"/>
  <c r="I117" i="1"/>
  <c r="O117" i="1"/>
  <c r="X123" i="1"/>
  <c r="Z123" i="1"/>
  <c r="Q128" i="1"/>
  <c r="S128" i="1" s="1"/>
  <c r="V128" i="1"/>
  <c r="H129" i="1"/>
  <c r="Q130" i="1"/>
  <c r="V130" i="1"/>
  <c r="V131" i="1"/>
  <c r="Q132" i="1"/>
  <c r="S132" i="1" s="1"/>
  <c r="V132" i="1"/>
  <c r="V134" i="1"/>
  <c r="Q136" i="1"/>
  <c r="S136" i="1" s="1"/>
  <c r="V137" i="1"/>
  <c r="Q138" i="1"/>
  <c r="S138" i="1" s="1"/>
  <c r="Q139" i="1"/>
  <c r="S139" i="1" s="1"/>
  <c r="Q141" i="1"/>
  <c r="S141" i="1" s="1"/>
  <c r="X141" i="1"/>
  <c r="Z141" i="1"/>
  <c r="Q143" i="1"/>
  <c r="S143" i="1" s="1"/>
  <c r="V144" i="1"/>
  <c r="L142" i="1"/>
  <c r="L97" i="1" s="1"/>
  <c r="Q146" i="1"/>
  <c r="S146" i="1" s="1"/>
  <c r="H147" i="1"/>
  <c r="M147" i="1"/>
  <c r="V149" i="1"/>
  <c r="Q150" i="1"/>
  <c r="S150" i="1" s="1"/>
  <c r="Q152" i="1"/>
  <c r="V152" i="1"/>
  <c r="V153" i="1"/>
  <c r="V154" i="1"/>
  <c r="Q155" i="1"/>
  <c r="S155" i="1" s="1"/>
  <c r="P147" i="1"/>
  <c r="T147" i="1"/>
  <c r="V160" i="1"/>
  <c r="Q164" i="1"/>
  <c r="Q168" i="1"/>
  <c r="S168" i="1" s="1"/>
  <c r="V169" i="1"/>
  <c r="X171" i="1"/>
  <c r="AB171" i="1"/>
  <c r="Q173" i="1"/>
  <c r="S173" i="1" s="1"/>
  <c r="X173" i="1"/>
  <c r="X175" i="1"/>
  <c r="V177" i="1"/>
  <c r="X181" i="1"/>
  <c r="V184" i="1"/>
  <c r="V182" i="1" s="1"/>
  <c r="R186" i="1"/>
  <c r="Z187" i="1"/>
  <c r="M190" i="1"/>
  <c r="V191" i="1"/>
  <c r="V190" i="1" s="1"/>
  <c r="Q192" i="1"/>
  <c r="S192" i="1" s="1"/>
  <c r="N190" i="1"/>
  <c r="N185" i="1" s="1"/>
  <c r="P190" i="1"/>
  <c r="T190" i="1"/>
  <c r="V193" i="1"/>
  <c r="Q194" i="1"/>
  <c r="S194" i="1" s="1"/>
  <c r="V194" i="1"/>
  <c r="V195" i="1"/>
  <c r="Q198" i="1"/>
  <c r="T199" i="1"/>
  <c r="M199" i="1"/>
  <c r="O199" i="1"/>
  <c r="U199" i="1"/>
  <c r="AI199" i="1" s="1"/>
  <c r="X202" i="1"/>
  <c r="AB202" i="1"/>
  <c r="V203" i="1"/>
  <c r="V204" i="1"/>
  <c r="Q206" i="1"/>
  <c r="S206" i="1" s="1"/>
  <c r="Q208" i="1"/>
  <c r="Q210" i="1"/>
  <c r="S210" i="1" s="1"/>
  <c r="X210" i="1"/>
  <c r="Z210" i="1"/>
  <c r="O212" i="1"/>
  <c r="R212" i="1"/>
  <c r="U212" i="1"/>
  <c r="AI212" i="1" s="1"/>
  <c r="V214" i="1"/>
  <c r="AB72" i="1"/>
  <c r="G97" i="1"/>
  <c r="G288" i="1" s="1"/>
  <c r="K97" i="1"/>
  <c r="K288" i="1" s="1"/>
  <c r="K296" i="1" s="1"/>
  <c r="V105" i="1"/>
  <c r="AB110" i="1"/>
  <c r="AC110" i="1" s="1"/>
  <c r="AB112" i="1"/>
  <c r="O129" i="1"/>
  <c r="U129" i="1"/>
  <c r="AI129" i="1" s="1"/>
  <c r="M129" i="1"/>
  <c r="M97" i="1" s="1"/>
  <c r="AB138" i="1"/>
  <c r="J147" i="1"/>
  <c r="H163" i="1"/>
  <c r="P163" i="1"/>
  <c r="N163" i="1"/>
  <c r="N97" i="1" s="1"/>
  <c r="R190" i="1"/>
  <c r="X196" i="1"/>
  <c r="AB198" i="1"/>
  <c r="I185" i="1"/>
  <c r="V216" i="1"/>
  <c r="M215" i="1"/>
  <c r="V218" i="1"/>
  <c r="V220" i="1"/>
  <c r="V223" i="1"/>
  <c r="Q226" i="1"/>
  <c r="S226" i="1" s="1"/>
  <c r="V226" i="1"/>
  <c r="H227" i="1"/>
  <c r="T227" i="1"/>
  <c r="X229" i="1"/>
  <c r="AB229" i="1"/>
  <c r="H230" i="1"/>
  <c r="T230" i="1"/>
  <c r="X232" i="1"/>
  <c r="AB232" i="1"/>
  <c r="T234" i="1"/>
  <c r="Q235" i="1"/>
  <c r="T241" i="1"/>
  <c r="I241" i="1"/>
  <c r="I233" i="1" s="1"/>
  <c r="Q242" i="1"/>
  <c r="U241" i="1"/>
  <c r="Q244" i="1"/>
  <c r="S244" i="1" s="1"/>
  <c r="V244" i="1"/>
  <c r="V246" i="1"/>
  <c r="X247" i="1"/>
  <c r="Q248" i="1"/>
  <c r="S248" i="1" s="1"/>
  <c r="T249" i="1"/>
  <c r="Q250" i="1"/>
  <c r="X250" i="1"/>
  <c r="Z250" i="1"/>
  <c r="Q252" i="1"/>
  <c r="P251" i="1"/>
  <c r="V252" i="1"/>
  <c r="Q255" i="1"/>
  <c r="V255" i="1"/>
  <c r="R256" i="1"/>
  <c r="X256" i="1" s="1"/>
  <c r="X260" i="1"/>
  <c r="AB260" i="1"/>
  <c r="V261" i="1"/>
  <c r="V262" i="1"/>
  <c r="V264" i="1"/>
  <c r="Q265" i="1"/>
  <c r="S265" i="1" s="1"/>
  <c r="P263" i="1"/>
  <c r="T263" i="1"/>
  <c r="M266" i="1"/>
  <c r="M233" i="1" s="1"/>
  <c r="V267" i="1"/>
  <c r="V266" i="1" s="1"/>
  <c r="Q274" i="1"/>
  <c r="V274" i="1"/>
  <c r="Q275" i="1"/>
  <c r="V275" i="1"/>
  <c r="V278" i="1"/>
  <c r="V277" i="1" s="1"/>
  <c r="V276" i="1" s="1"/>
  <c r="V281" i="1"/>
  <c r="V279" i="1" s="1"/>
  <c r="R233" i="1"/>
  <c r="X233" i="1" s="1"/>
  <c r="R263" i="1"/>
  <c r="Z281" i="1"/>
  <c r="Z283" i="1"/>
  <c r="AI11" i="1"/>
  <c r="Y7" i="1"/>
  <c r="AA7" i="1" s="1"/>
  <c r="R10" i="1"/>
  <c r="V16" i="1"/>
  <c r="S53" i="1"/>
  <c r="S51" i="1" s="1"/>
  <c r="Q51" i="1"/>
  <c r="AC72" i="1"/>
  <c r="S106" i="1"/>
  <c r="S105" i="1" s="1"/>
  <c r="Q105" i="1"/>
  <c r="J97" i="1"/>
  <c r="S130" i="1"/>
  <c r="S164" i="1"/>
  <c r="Q13" i="1"/>
  <c r="H11" i="1"/>
  <c r="V13" i="1"/>
  <c r="V11" i="1" s="1"/>
  <c r="S100" i="1"/>
  <c r="S98" i="1" s="1"/>
  <c r="Q98" i="1"/>
  <c r="S110" i="1"/>
  <c r="S108" i="1" s="1"/>
  <c r="Q108" i="1"/>
  <c r="S119" i="1"/>
  <c r="V39" i="1"/>
  <c r="V41" i="1"/>
  <c r="Q43" i="1"/>
  <c r="S43" i="1" s="1"/>
  <c r="S31" i="1" s="1"/>
  <c r="V55" i="1"/>
  <c r="V58" i="1"/>
  <c r="V72" i="1"/>
  <c r="V75" i="1"/>
  <c r="V76" i="1"/>
  <c r="V78" i="1"/>
  <c r="V82" i="1"/>
  <c r="V83" i="1"/>
  <c r="V86" i="1"/>
  <c r="V100" i="1"/>
  <c r="V98" i="1" s="1"/>
  <c r="V110" i="1"/>
  <c r="X110" i="1"/>
  <c r="V112" i="1"/>
  <c r="Q115" i="1"/>
  <c r="V119" i="1"/>
  <c r="V117" i="1" s="1"/>
  <c r="Q123" i="1"/>
  <c r="S123" i="1" s="1"/>
  <c r="Q131" i="1"/>
  <c r="S131" i="1" s="1"/>
  <c r="Q137" i="1"/>
  <c r="S137" i="1" s="1"/>
  <c r="V138" i="1"/>
  <c r="V129" i="1" s="1"/>
  <c r="V155" i="1"/>
  <c r="V158" i="1"/>
  <c r="Q162" i="1"/>
  <c r="Q165" i="1"/>
  <c r="S165" i="1" s="1"/>
  <c r="Z167" i="1"/>
  <c r="T163" i="1"/>
  <c r="V167" i="1"/>
  <c r="AI173" i="1"/>
  <c r="AB173" i="1"/>
  <c r="S198" i="1"/>
  <c r="S196" i="1" s="1"/>
  <c r="Q196" i="1"/>
  <c r="S208" i="1"/>
  <c r="S207" i="1" s="1"/>
  <c r="Q207" i="1"/>
  <c r="U31" i="1"/>
  <c r="AI31" i="1" s="1"/>
  <c r="AB43" i="1"/>
  <c r="H51" i="1"/>
  <c r="AB65" i="1"/>
  <c r="H108" i="1"/>
  <c r="H97" i="1" s="1"/>
  <c r="T108" i="1"/>
  <c r="T97" i="1" s="1"/>
  <c r="U117" i="1"/>
  <c r="AI117" i="1" s="1"/>
  <c r="AB123" i="1"/>
  <c r="AB134" i="1"/>
  <c r="AB141" i="1"/>
  <c r="S148" i="1"/>
  <c r="I147" i="1"/>
  <c r="I97" i="1" s="1"/>
  <c r="I288" i="1" s="1"/>
  <c r="S152" i="1"/>
  <c r="O147" i="1"/>
  <c r="O97" i="1" s="1"/>
  <c r="Q154" i="1"/>
  <c r="S154" i="1" s="1"/>
  <c r="U147" i="1"/>
  <c r="AI147" i="1" s="1"/>
  <c r="AB160" i="1"/>
  <c r="V162" i="1"/>
  <c r="V161" i="1" s="1"/>
  <c r="V165" i="1"/>
  <c r="R163" i="1"/>
  <c r="R97" i="1" s="1"/>
  <c r="S171" i="1"/>
  <c r="V171" i="1"/>
  <c r="V173" i="1"/>
  <c r="S181" i="1"/>
  <c r="S184" i="1"/>
  <c r="S182" i="1" s="1"/>
  <c r="Q182" i="1"/>
  <c r="J185" i="1"/>
  <c r="P185" i="1"/>
  <c r="M185" i="1"/>
  <c r="S191" i="1"/>
  <c r="S190" i="1" s="1"/>
  <c r="Q190" i="1"/>
  <c r="S214" i="1"/>
  <c r="S212" i="1" s="1"/>
  <c r="Q212" i="1"/>
  <c r="Q187" i="1"/>
  <c r="V192" i="1"/>
  <c r="V198" i="1"/>
  <c r="X198" i="1"/>
  <c r="Q201" i="1"/>
  <c r="V202" i="1"/>
  <c r="V199" i="1" s="1"/>
  <c r="V208" i="1"/>
  <c r="V207" i="1" s="1"/>
  <c r="Q217" i="1"/>
  <c r="S217" i="1" s="1"/>
  <c r="Q220" i="1"/>
  <c r="H219" i="1"/>
  <c r="S235" i="1"/>
  <c r="S234" i="1" s="1"/>
  <c r="Q234" i="1"/>
  <c r="S242" i="1"/>
  <c r="S241" i="1" s="1"/>
  <c r="Q241" i="1"/>
  <c r="AI241" i="1"/>
  <c r="S250" i="1"/>
  <c r="S249" i="1" s="1"/>
  <c r="Q249" i="1"/>
  <c r="Q251" i="1"/>
  <c r="S252" i="1"/>
  <c r="S251" i="1" s="1"/>
  <c r="V156" i="1"/>
  <c r="AB177" i="1"/>
  <c r="U186" i="1"/>
  <c r="V187" i="1"/>
  <c r="V186" i="1" s="1"/>
  <c r="H190" i="1"/>
  <c r="H196" i="1"/>
  <c r="T196" i="1"/>
  <c r="AB204" i="1"/>
  <c r="AB210" i="1"/>
  <c r="AB214" i="1"/>
  <c r="O215" i="1"/>
  <c r="O185" i="1" s="1"/>
  <c r="Q216" i="1"/>
  <c r="U215" i="1"/>
  <c r="V217" i="1"/>
  <c r="V215" i="1" s="1"/>
  <c r="X219" i="1"/>
  <c r="S229" i="1"/>
  <c r="S227" i="1" s="1"/>
  <c r="Q227" i="1"/>
  <c r="S232" i="1"/>
  <c r="S230" i="1" s="1"/>
  <c r="Q230" i="1"/>
  <c r="V241" i="1"/>
  <c r="T219" i="1"/>
  <c r="AB223" i="1"/>
  <c r="Z229" i="1"/>
  <c r="Z232" i="1"/>
  <c r="O241" i="1"/>
  <c r="AB246" i="1"/>
  <c r="O249" i="1"/>
  <c r="U249" i="1"/>
  <c r="AI249" i="1" s="1"/>
  <c r="AB250" i="1"/>
  <c r="T251" i="1"/>
  <c r="T233" i="1" s="1"/>
  <c r="S255" i="1"/>
  <c r="V258" i="1"/>
  <c r="Q258" i="1"/>
  <c r="AI258" i="1"/>
  <c r="U256" i="1"/>
  <c r="AI256" i="1" s="1"/>
  <c r="S264" i="1"/>
  <c r="S263" i="1" s="1"/>
  <c r="Q263" i="1"/>
  <c r="S267" i="1"/>
  <c r="S266" i="1" s="1"/>
  <c r="Q266" i="1"/>
  <c r="V260" i="1"/>
  <c r="V265" i="1"/>
  <c r="V263" i="1" s="1"/>
  <c r="Q278" i="1"/>
  <c r="AI278" i="1"/>
  <c r="Q281" i="1"/>
  <c r="AI281" i="1"/>
  <c r="Q283" i="1"/>
  <c r="AI283" i="1"/>
  <c r="AB262" i="1"/>
  <c r="H263" i="1"/>
  <c r="H233" i="1" s="1"/>
  <c r="U277" i="1"/>
  <c r="U279" i="1"/>
  <c r="U282" i="1"/>
  <c r="V256" i="1" l="1"/>
  <c r="V251" i="1" s="1"/>
  <c r="AF71" i="1"/>
  <c r="AB288" i="1"/>
  <c r="Z288" i="1"/>
  <c r="V147" i="1"/>
  <c r="X288" i="1"/>
  <c r="Y288" i="1" s="1"/>
  <c r="Q273" i="1"/>
  <c r="R185" i="1"/>
  <c r="P97" i="1"/>
  <c r="L288" i="1"/>
  <c r="L296" i="1" s="1"/>
  <c r="T10" i="1"/>
  <c r="T288" i="1" s="1"/>
  <c r="J10" i="1"/>
  <c r="T185" i="1"/>
  <c r="H185" i="1"/>
  <c r="M288" i="1"/>
  <c r="J288" i="1"/>
  <c r="V163" i="1"/>
  <c r="V51" i="1"/>
  <c r="V273" i="1"/>
  <c r="V272" i="1" s="1"/>
  <c r="P233" i="1"/>
  <c r="V219" i="1"/>
  <c r="N288" i="1"/>
  <c r="P10" i="1"/>
  <c r="P288" i="1" s="1"/>
  <c r="V233" i="1"/>
  <c r="U276" i="1"/>
  <c r="AI276" i="1" s="1"/>
  <c r="AI277" i="1"/>
  <c r="Q282" i="1"/>
  <c r="S283" i="1"/>
  <c r="S282" i="1" s="1"/>
  <c r="Q279" i="1"/>
  <c r="S281" i="1"/>
  <c r="S279" i="1" s="1"/>
  <c r="Q277" i="1"/>
  <c r="Q276" i="1" s="1"/>
  <c r="Q272" i="1" s="1"/>
  <c r="S278" i="1"/>
  <c r="S277" i="1" s="1"/>
  <c r="S276" i="1" s="1"/>
  <c r="O233" i="1"/>
  <c r="O288" i="1" s="1"/>
  <c r="Q215" i="1"/>
  <c r="S216" i="1"/>
  <c r="S215" i="1" s="1"/>
  <c r="V185" i="1"/>
  <c r="S220" i="1"/>
  <c r="S219" i="1" s="1"/>
  <c r="Q219" i="1"/>
  <c r="Q199" i="1"/>
  <c r="S201" i="1"/>
  <c r="S199" i="1" s="1"/>
  <c r="Q186" i="1"/>
  <c r="Q185" i="1" s="1"/>
  <c r="S187" i="1"/>
  <c r="S186" i="1" s="1"/>
  <c r="S147" i="1"/>
  <c r="V108" i="1"/>
  <c r="V31" i="1"/>
  <c r="Q117" i="1"/>
  <c r="V10" i="1"/>
  <c r="H10" i="1"/>
  <c r="H288" i="1" s="1"/>
  <c r="H289" i="1" s="1"/>
  <c r="Q163" i="1"/>
  <c r="S129" i="1"/>
  <c r="R288" i="1"/>
  <c r="R290" i="1" s="1"/>
  <c r="S3" i="1"/>
  <c r="T3" i="1" s="1"/>
  <c r="W6" i="1"/>
  <c r="U10" i="1"/>
  <c r="Q256" i="1"/>
  <c r="S258" i="1"/>
  <c r="S256" i="1" s="1"/>
  <c r="S233" i="1" s="1"/>
  <c r="U185" i="1"/>
  <c r="AI185" i="1" s="1"/>
  <c r="U233" i="1"/>
  <c r="AI233" i="1" s="1"/>
  <c r="Q233" i="1"/>
  <c r="Q147" i="1"/>
  <c r="Q161" i="1"/>
  <c r="S162" i="1"/>
  <c r="S161" i="1" s="1"/>
  <c r="Q114" i="1"/>
  <c r="S115" i="1"/>
  <c r="S114" i="1" s="1"/>
  <c r="V97" i="1"/>
  <c r="S117" i="1"/>
  <c r="U97" i="1"/>
  <c r="AI97" i="1" s="1"/>
  <c r="S13" i="1"/>
  <c r="S11" i="1" s="1"/>
  <c r="S10" i="1" s="1"/>
  <c r="Q11" i="1"/>
  <c r="Q10" i="1" s="1"/>
  <c r="S163" i="1"/>
  <c r="S97" i="1" s="1"/>
  <c r="Q129" i="1"/>
  <c r="Q97" i="1" l="1"/>
  <c r="S185" i="1"/>
  <c r="Q288" i="1"/>
  <c r="U288" i="1"/>
  <c r="AI10" i="1"/>
  <c r="W3" i="1"/>
  <c r="S288" i="1"/>
  <c r="V288" i="1"/>
  <c r="AA4" i="1"/>
  <c r="S295" i="1" l="1"/>
  <c r="S290" i="1"/>
  <c r="S326" i="1"/>
  <c r="S328" i="1" s="1"/>
  <c r="Q290" i="1"/>
  <c r="Q297" i="1" s="1"/>
  <c r="P289" i="1"/>
  <c r="AF97" i="1"/>
</calcChain>
</file>

<file path=xl/sharedStrings.xml><?xml version="1.0" encoding="utf-8"?>
<sst xmlns="http://schemas.openxmlformats.org/spreadsheetml/2006/main" count="874" uniqueCount="258">
  <si>
    <t>República Bolivariana de Venezuela</t>
  </si>
  <si>
    <t>Gobernación Bolivariano del Estado Trujillo</t>
  </si>
  <si>
    <t>TEXTILES TRUJILLO, C.A</t>
  </si>
  <si>
    <t>Informe de Ejecución Presupuestaria de Textiles Trujillo, C.A.</t>
  </si>
  <si>
    <t>CORRESPONDIENTE       AL 31 DE MAYO DE 2025</t>
  </si>
  <si>
    <t>EJECUCION TOTAL DE INGRESOS PROPIOS</t>
  </si>
  <si>
    <t>Part.</t>
  </si>
  <si>
    <t>Gen.</t>
  </si>
  <si>
    <t>Esp.</t>
  </si>
  <si>
    <t>SE</t>
  </si>
  <si>
    <t>AUX</t>
  </si>
  <si>
    <t>Denominación</t>
  </si>
  <si>
    <t>Presupuesto Aprobado
Año 2025</t>
  </si>
  <si>
    <t xml:space="preserve">INGRESOS PROPIOS  </t>
  </si>
  <si>
    <t>AUMENTO PRESUPUESTARIO INGRESOS PROPIOS</t>
  </si>
  <si>
    <t>DISMINUCION PRESUPUESTARIA FONDOS PROPIOS</t>
  </si>
  <si>
    <t>INGRESOS CREDITO ADICIONAL  FCI (FINANCIAMIENTO DE PROYECTOS)</t>
  </si>
  <si>
    <t>REMANENTE CREDITO ADICIONAL  PROYECTO FCI</t>
  </si>
  <si>
    <t>INGRESOS CREDITO ADICIONAL SITUADO CONSTITUCIONAL</t>
  </si>
  <si>
    <t>DISMINUCION PRESUPUESTARIA SITUADO CONSTITUCIONAL</t>
  </si>
  <si>
    <t xml:space="preserve">    A FAVOR</t>
  </si>
  <si>
    <t>EN CONTRA</t>
  </si>
  <si>
    <t>PRESUPUESTO 
AJUSTADO</t>
  </si>
  <si>
    <t>COMPROMISOS</t>
  </si>
  <si>
    <t>SALDO
DISPONIBLE</t>
  </si>
  <si>
    <t>CAUSADO</t>
  </si>
  <si>
    <t>PAGADO</t>
  </si>
  <si>
    <t>POR PAGAR</t>
  </si>
  <si>
    <t>compromiso ENERO</t>
  </si>
  <si>
    <t>compromiso       FEBRER</t>
  </si>
  <si>
    <t>CAUSADO ENERO</t>
  </si>
  <si>
    <t>CAUSADO FEBRERO</t>
  </si>
  <si>
    <t>PAGADO ENERO</t>
  </si>
  <si>
    <t>PAGADO FEBRERO</t>
  </si>
  <si>
    <t>4.01</t>
  </si>
  <si>
    <t>00</t>
  </si>
  <si>
    <t>GASTOS DE PERSONAL</t>
  </si>
  <si>
    <t>01</t>
  </si>
  <si>
    <t>Sueldos, salarios y otras retribuciones</t>
  </si>
  <si>
    <t>Sueldos básicos personal fijo a tiempo completo (Ingresos Propios)</t>
  </si>
  <si>
    <t>Remuneraciones al personal contratado</t>
  </si>
  <si>
    <t>Salarios al personal obrero en puestos permanentes a tiempo completo (Ingresos Propios)</t>
  </si>
  <si>
    <t>Sueldo básico del personal de alto nivel y de dirección (Ingresos Propios)</t>
  </si>
  <si>
    <t>04</t>
  </si>
  <si>
    <t>Complementos  de  sueldos  y  salarios</t>
  </si>
  <si>
    <t>Otros complementos al personal de alto nivel y de direccion  (Ingresos Propios)</t>
  </si>
  <si>
    <t>Otros complementos al personal empleado  (Ingresos Propios)</t>
  </si>
  <si>
    <t>Otros complementos al personal obrero  (Ingresos Propios)</t>
  </si>
  <si>
    <t>06</t>
  </si>
  <si>
    <t>Aportes patronales por empleados y obreros</t>
  </si>
  <si>
    <t>Aporte patronal al Instituto Venezolano de los Seguros Sociales (IVSS), al personal empleado (Ingresos Propios)</t>
  </si>
  <si>
    <t>Aporte patronal al Fondo Contributivo del Regimen Prestacional de Empleo al personal empleado (Ingresos Propios)</t>
  </si>
  <si>
    <t>05</t>
  </si>
  <si>
    <t>Aporte patronal al Fondo de Ahorro Obligatorio para la Vivienda del personal empleado (Ingresos Propios)</t>
  </si>
  <si>
    <t>Aporte patronal al Instituto Nacional de Capacitación y Educación Socialista (Inces) al personal empleado  (Ingresos Propios)</t>
  </si>
  <si>
    <t>10</t>
  </si>
  <si>
    <t>Aporte patronal al Instituto Venezolano de los Seguros Sociales (IVSS),  al personal obrero</t>
  </si>
  <si>
    <t>12</t>
  </si>
  <si>
    <t>Aporte patronal al Fondo Contributivo del Regimen Prestacional de Empleo al personal obrero (Ingresos Propios)</t>
  </si>
  <si>
    <t>13</t>
  </si>
  <si>
    <t>Aporte patronal al Fondo de Ahorro Obligatorio para la Vivienda al personal obrero  (Ingresos Propios)</t>
  </si>
  <si>
    <t>14</t>
  </si>
  <si>
    <t>Aporte patronal al Instituto Nacional de Capacitación y Educación Socialista (Inces) al personal obrero (Ingresos Propios)</t>
  </si>
  <si>
    <t>Aporte patronal al Instituto Venezolano de los Seguros Sociales (IVSS), por personal de alto nivel y de dirección  (Ingresos Propios)</t>
  </si>
  <si>
    <t>Aporte patronal al Fondo de Ahorro Obligatorio para la Vivienda por empleados, por personal de alto nivel y de dirección  (Ingresos Propios)</t>
  </si>
  <si>
    <t>Aporte patronal al Fondo Contributivo del Regimen Prestacional de Empleo por personal de alñto nivel y direccion</t>
  </si>
  <si>
    <t>Aporte patronal al Instituto Nacional de Capacitación y Educación Socialista (Inces) al personal de alto nivel y de dirección</t>
  </si>
  <si>
    <t>07</t>
  </si>
  <si>
    <t>03</t>
  </si>
  <si>
    <t>Ayudas por matrimonio al personal empleado</t>
  </si>
  <si>
    <t>Ayudas por nacimiento de hijos e hijas  al personal empleado</t>
  </si>
  <si>
    <t>Ayudas para medicinas, gastos médicos, odontológicos y de hospitalización al personal empleado</t>
  </si>
  <si>
    <t>09</t>
  </si>
  <si>
    <t>Ayudas al personal  empleado para la adquisición de uniformes y útiles escolares de sus hijos e hijas</t>
  </si>
  <si>
    <t>Ayudas por matrimonio al personal obrero</t>
  </si>
  <si>
    <t>Ayudas por nacimiento de hijos e hijas al personal obrero</t>
  </si>
  <si>
    <t>Ayudas por defunción al personal obrero</t>
  </si>
  <si>
    <t>Ayudas para Medicina, Gastos Médicos, Odontológicos y de Hospitalización al personal obrero</t>
  </si>
  <si>
    <t>Ayudas al perosnal obrero para la adquisición de uniformes y útiles escolares de sus hijos e hijas</t>
  </si>
  <si>
    <t>Aportes para la adquisición de juguetes para los hijos e hijas del personal obrero</t>
  </si>
  <si>
    <t>4.02</t>
  </si>
  <si>
    <t>MATERIALES, SUMINISTROS Y MERCANCIAS</t>
  </si>
  <si>
    <t>Productos alimenticios y agropecuarios</t>
  </si>
  <si>
    <t>19</t>
  </si>
  <si>
    <t>Alimentos y bebidas para personas (Ingresos Propios)</t>
  </si>
  <si>
    <t>02</t>
  </si>
  <si>
    <t>Alimentos para animales</t>
  </si>
  <si>
    <t>Alimentos para animales (Fondos Propios)</t>
  </si>
  <si>
    <t>Productos agrícolas y pecuarios</t>
  </si>
  <si>
    <t>Productos agrícolas y pecuarios (Fondos Propios)</t>
  </si>
  <si>
    <t>Productos de minas y canteras</t>
  </si>
  <si>
    <t>Mineral no ferroso</t>
  </si>
  <si>
    <t>Piedra, arcilla, arena y tierra</t>
  </si>
  <si>
    <t>Textiles y vestuarios</t>
  </si>
  <si>
    <t>Textiles (Ingresos Propiosl)</t>
  </si>
  <si>
    <t>Prendas de vestir  ( Ingresos Propios)</t>
  </si>
  <si>
    <t>Calzados</t>
  </si>
  <si>
    <t>Productos de cuero y caucho</t>
  </si>
  <si>
    <t>Cueros y pieles</t>
  </si>
  <si>
    <t>Cauchos y tripas para vehículos</t>
  </si>
  <si>
    <t>Productos de papel, cartón e impresos</t>
  </si>
  <si>
    <t>Pulpa de madera, papel y cartón   ( Ingresos Propios)</t>
  </si>
  <si>
    <t>Productos de papel y cartón para oficina (Ingresos  Propios)</t>
  </si>
  <si>
    <t>Productos de papel y cartón para la imprenta y reproducción (Ingresos Propios)</t>
  </si>
  <si>
    <t>Productos químicos y derivados</t>
  </si>
  <si>
    <t>Sustancias químicas y de uso industrial</t>
  </si>
  <si>
    <t>Sustancias químicas y de uso industrial (Fondos Propios)</t>
  </si>
  <si>
    <t>Abonos, plaguicidas y otros</t>
  </si>
  <si>
    <t>Tintas, pinturas y colorantes Ingresos Propios)</t>
  </si>
  <si>
    <t>Productos farmacéuticos y medicamentos</t>
  </si>
  <si>
    <t>Productos farmacéuticos y medicamentos (Fondos Propios)</t>
  </si>
  <si>
    <t>Productos de tocador</t>
  </si>
  <si>
    <t>Combustibles y lubricantes (Ingresos Propios)</t>
  </si>
  <si>
    <t>Productos diversos derivados del petróleo y del carbón</t>
  </si>
  <si>
    <t>08</t>
  </si>
  <si>
    <t>Productos plásticos (Ingresos Propios)</t>
  </si>
  <si>
    <t>Vidrios y productos de vidrio</t>
  </si>
  <si>
    <t>Productos de arcilla para construcción</t>
  </si>
  <si>
    <t>Cemento, cal y yeso (Fondos Propios)</t>
  </si>
  <si>
    <t>Productos metálicos</t>
  </si>
  <si>
    <t>Productos primarios de hierro y acero</t>
  </si>
  <si>
    <t>Productos primarios de hierro y acero (Fondos Propios)</t>
  </si>
  <si>
    <t>Productos de metales no ferrosos</t>
  </si>
  <si>
    <t>Herramientas menores, cuchillería  y articulos generales de ferretería (Ingresos Propios)</t>
  </si>
  <si>
    <t>Material de educación</t>
  </si>
  <si>
    <t>Material de educación (Fondos Propios)</t>
  </si>
  <si>
    <t>Repuestos y accesorios para equipos de transporte</t>
  </si>
  <si>
    <t>Repuestos y accesorios para equipos de transporte, traccion y elevacion (Ingresos Propios)</t>
  </si>
  <si>
    <t>Repuestos y accesorios para otros equipos   (Ingresos Propios)</t>
  </si>
  <si>
    <t>99</t>
  </si>
  <si>
    <t>Otros productos metalicos  (Ingresos Propios))</t>
  </si>
  <si>
    <t>Productos de madera</t>
  </si>
  <si>
    <t xml:space="preserve">Productos primarios de madera </t>
  </si>
  <si>
    <t>Productos varios y útiles diversos</t>
  </si>
  <si>
    <t>Artículos de deporte, recreación y juguetes</t>
  </si>
  <si>
    <t xml:space="preserve">Artículos de deporte, recreación y juguetes (Fondos Propios) </t>
  </si>
  <si>
    <t>Materiales y útiles de limpieza y aseo (Ingresos Propios)</t>
  </si>
  <si>
    <t>Utensilios de Cocina y Comedor (Ingresos Propios)</t>
  </si>
  <si>
    <t xml:space="preserve">Útiles menores médico-quirurgicos, de lab, dentales y de veterinaria </t>
  </si>
  <si>
    <t>Utiles de escritorio, oficina y materiales de instrucción (Ingresos  Propios)</t>
  </si>
  <si>
    <t>Productos de seguridad en el trabajo (Ingresos  Propios)</t>
  </si>
  <si>
    <t>Materiales para equipos de computación  (Ingresos  Propios)</t>
  </si>
  <si>
    <t>Materiales eléctricos (Ingresos Propios)</t>
  </si>
  <si>
    <t>Materiales para instalaciones sanitarias (Fondos Propios)</t>
  </si>
  <si>
    <t>Otros productos y útiles diversos  (Ingresos Propios)</t>
  </si>
  <si>
    <t>Otros materiales y suministros</t>
  </si>
  <si>
    <t>Otros materiales y suministros (Fondos Propios)</t>
  </si>
  <si>
    <t>4.03</t>
  </si>
  <si>
    <t>SERVICIOS NO PERSONALES</t>
  </si>
  <si>
    <t>Alquileres de Inmuebles</t>
  </si>
  <si>
    <t>Alquiler de instalaciones culturales y recreativas</t>
  </si>
  <si>
    <t>Servicios básicos</t>
  </si>
  <si>
    <t>Electricidad</t>
  </si>
  <si>
    <t>Gas</t>
  </si>
  <si>
    <t>Sevicios de telefonias prestados por organismos publicos</t>
  </si>
  <si>
    <t>Sevicios de telefonias prestados por instituciones privadas</t>
  </si>
  <si>
    <t xml:space="preserve">Servicios de comunicaciones </t>
  </si>
  <si>
    <t>Servicios de Transporte y Almacenaje</t>
  </si>
  <si>
    <t>Fletes y Embalajes  ( Ingresos Propios)</t>
  </si>
  <si>
    <t>Servicios de Información, Impresión y Relaciones Públicas</t>
  </si>
  <si>
    <t>Imprenta y reproducción</t>
  </si>
  <si>
    <t>Imprenta y reproducción  ( Ingresos Propios)</t>
  </si>
  <si>
    <t>Relaciones Sociales</t>
  </si>
  <si>
    <t>Relaciones Sociales   ( Ingresos Propios)</t>
  </si>
  <si>
    <t>Avisos  ( Ingresos Propios)</t>
  </si>
  <si>
    <t xml:space="preserve">Primas y otros gastos de seguro y comisiones bancarias </t>
  </si>
  <si>
    <t>Primas y Gastos de Seguros</t>
  </si>
  <si>
    <t>Comisiones y gastos bancarios (Ingresos Propios)</t>
  </si>
  <si>
    <t>Comisiones y gastos bancarios (FONA)</t>
  </si>
  <si>
    <t>Viáticos y pasajes</t>
  </si>
  <si>
    <t>Viáticos y pasajes dentro del país  (Ingresos Propios)</t>
  </si>
  <si>
    <t>Servicios profesionales, técnicos y demás oficios y ocupaciones</t>
  </si>
  <si>
    <t>Servicios de procesamiento de datos.(Ingresos Propios)</t>
  </si>
  <si>
    <t xml:space="preserve">servicios veterinarios </t>
  </si>
  <si>
    <t>Servicios de capacitación y adiestramiento</t>
  </si>
  <si>
    <t>Conservación y reparaciones menores de maquinarias  y equipos</t>
  </si>
  <si>
    <t>Conservación y reparaciones menores de equipos de transporte, tracción y elevación.(Ingresos Propios)</t>
  </si>
  <si>
    <t>Conservación y reparaciones menores de máquinas, muebles y demás equip. de oficina y alojamiento  (Ingresos Propios)</t>
  </si>
  <si>
    <t>Conservaciones menores de otras maquinas y equipos</t>
  </si>
  <si>
    <t>Impuestos Indirectos</t>
  </si>
  <si>
    <t>Impuesto al valor agregado (Ingresos Propiosl)</t>
  </si>
  <si>
    <t>Otros Servicios no personales</t>
  </si>
  <si>
    <t>Otros Servicios no personales (Ingresos Propios)</t>
  </si>
  <si>
    <t>4.04</t>
  </si>
  <si>
    <t>ACTIVOS REALES</t>
  </si>
  <si>
    <t>Repuestos, reparaciones, mejoras y adiciones mayores</t>
  </si>
  <si>
    <t xml:space="preserve">Repuestos mayores para equipos de transporte, tracción y elevación </t>
  </si>
  <si>
    <t>Maquinarias y Demás Eq. de Construcción, Campo, Industria y Taller.</t>
  </si>
  <si>
    <t>Maquinarias y demás equipos de construcción y mantenimiento.(Ingresos Propios)</t>
  </si>
  <si>
    <t>Maquinarias y Equipos Agrícolas y pecuarios</t>
  </si>
  <si>
    <t>Maquinaria y Equipos de Artes gráficas y reproducción. (Ingresos Propios)</t>
  </si>
  <si>
    <t>Maquinarias y equipos industriales y de taller  (Ingresos Propios)</t>
  </si>
  <si>
    <t>Otras maquinarias y demas equipos de construccion, campo, industria y taller (Ingresos Propios)</t>
  </si>
  <si>
    <t>Equipos de Almacen</t>
  </si>
  <si>
    <t>Equipos de transporte, tracción y elevación</t>
  </si>
  <si>
    <t>Vehículos automotores terrestre (Ingresos Propios)</t>
  </si>
  <si>
    <t>Equipos de Comunicaciones y Señalamiento.</t>
  </si>
  <si>
    <t>Equipos de telecomunicaciones. (Ingresos Propios).</t>
  </si>
  <si>
    <t>Instrumentos musicales y equipos de audio</t>
  </si>
  <si>
    <t>Máquinas, muebles y demás equipos de oficina y alojamiento</t>
  </si>
  <si>
    <t>Mobiliario y equipos de oficina  (Ingresos Propios)</t>
  </si>
  <si>
    <t>Equipos de computación    (Ingresos Propios)</t>
  </si>
  <si>
    <t>Mobiliario y equipos de alojamiento</t>
  </si>
  <si>
    <t>Mobiliario y equipos de alojamiento  (Ingresos Propiosl)</t>
  </si>
  <si>
    <t>Semovientes</t>
  </si>
  <si>
    <t>Semovientes (Fondos Propios)</t>
  </si>
  <si>
    <t>Otros Activos Reales</t>
  </si>
  <si>
    <t>4.11</t>
  </si>
  <si>
    <t>DISMINUCION DE PASIVOS</t>
  </si>
  <si>
    <t>Disminución de Gastos de Personal por Pagar</t>
  </si>
  <si>
    <t>Disminución de aportes patronales y retenciones laborales por pagar al Instituto Venezolano de los Seguros Sociales (IVSS)</t>
  </si>
  <si>
    <t>Disminución de aportes patronales y retenciones laborales por pagar al Fondo de Seguro de Paro Forzoso</t>
  </si>
  <si>
    <t>4.08</t>
  </si>
  <si>
    <t xml:space="preserve">OTROS GASTOS  </t>
  </si>
  <si>
    <t xml:space="preserve">Pérdidas ajenas a la operación </t>
  </si>
  <si>
    <t>Impuestos Directos (Ingresos Propios)</t>
  </si>
  <si>
    <t>Indemnizaciones y sanciones pecuniarias</t>
  </si>
  <si>
    <t xml:space="preserve">Sanciones Pecuniarias  </t>
  </si>
  <si>
    <t>Sanciones Pecuniarias  (Ingresos Propios)</t>
  </si>
  <si>
    <t>Otros Gastos</t>
  </si>
  <si>
    <t>Otros Gastos  (Ingresos Propios)</t>
  </si>
  <si>
    <t>Disminución de Aportes Patronales y Retenciones Laborales por pagar al IVSS</t>
  </si>
  <si>
    <t>Disminución de Aportes Patronales y Retenciones Laborales por pagar al Fondo Contributivo del Regimen Prestacional de Empleo</t>
  </si>
  <si>
    <t>Disminución de Aportes Patronales y Retenciones Laborales por pagar al Fondo de Ahorro Obligatorio para la Vivienda (FAOV)</t>
  </si>
  <si>
    <t xml:space="preserve">TOTALES </t>
  </si>
  <si>
    <t>ELABORADO POR:</t>
  </si>
  <si>
    <t>REVISADO POR:</t>
  </si>
  <si>
    <t>APROBADO POR:</t>
  </si>
  <si>
    <t>LCDO. JOSE LUIS OLMOS</t>
  </si>
  <si>
    <t>ECON. MARIANELA GONZALEZ</t>
  </si>
  <si>
    <t>MY.  MARÍA ALMAZAN</t>
  </si>
  <si>
    <t xml:space="preserve">     ADMINISTRADOR 1</t>
  </si>
  <si>
    <t>DIRECCION ADMINISTRATIVA</t>
  </si>
  <si>
    <t>PRESIDENTA</t>
  </si>
  <si>
    <t>CAUSADO NOVIEMBRE</t>
  </si>
  <si>
    <t>CAUSADO OCTUBRE</t>
  </si>
  <si>
    <t>TOTALES</t>
  </si>
  <si>
    <t>COMPROMISOS NOVIEMBRE</t>
  </si>
  <si>
    <t>COMPROMISOS OCTUBRE</t>
  </si>
  <si>
    <t>PAGADO  NOVIEMBRE</t>
  </si>
  <si>
    <t>PAGADO OCTUBRE</t>
  </si>
  <si>
    <t>PAGADO PRESUPUESTO</t>
  </si>
  <si>
    <t>PAGADO CONTABILIDAD</t>
  </si>
  <si>
    <t xml:space="preserve">DIFERENCIA </t>
  </si>
  <si>
    <t>COMISIONES  TRANSFERIDAS DE AGOSTO 328</t>
  </si>
  <si>
    <t>COMISIONES TRANSFERIDAS DE AGOSTO 116</t>
  </si>
  <si>
    <t>COMISIONES TRANSFERIDAS DE AGOSTO 116 Y 5890</t>
  </si>
  <si>
    <t>MENOS</t>
  </si>
  <si>
    <t>GASTOS FONDOS PROPIOS</t>
  </si>
  <si>
    <t xml:space="preserve">COMISIONES </t>
  </si>
  <si>
    <t>COMISIONES 328  VZLA</t>
  </si>
  <si>
    <t>RETENCIONES  POR TRANSFERIR FINANCIERAMENTE</t>
  </si>
  <si>
    <t>MOVILNET AÑO 2018</t>
  </si>
  <si>
    <t xml:space="preserve">MAS </t>
  </si>
  <si>
    <t xml:space="preserve">COMSIONES TRANSFERIDAS 328,5889 </t>
  </si>
  <si>
    <t>CHEQUE ANULADO</t>
  </si>
  <si>
    <t>PAGO DE PERSONAL PROYECTO FCI</t>
  </si>
  <si>
    <t>DIFERENCIA DE PAGO AL PROVEEDOR 4R, DESCONTADA ERRADAMENTE POR CRS Y NO PAGADA EN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</si>
</sst>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-* #,##0.00\ _€_-;\-* #,##0.00\ _€_-;_-* &quot;-&quot;??\ _€_-;_-@_-"/>
    <numFmt numFmtId="166" formatCode="_-* #,##0.00\ &quot;€&quot;_-;\-* #,##0.00\ &quot;€&quot;_-;_-* &quot;-&quot;??\ &quot;€&quot;_-;_-@_-"/>
    <numFmt numFmtId="167" formatCode="_([$€-2]\ * #,##0.00_);_([$€-2]\ * \(#,##0.00\);_([$€-2]\ * &quot;-&quot;??_)"/>
    <numFmt numFmtId="168" formatCode="_-* #,##0.000\ _€_-;\-* #,##0.000\ _€_-;_-* &quot;-&quot;??\ _€_-;_-@_-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1"/>
      <name val="Garamond"/>
      <family val="1"/>
    </font>
    <font>
      <sz val="10"/>
      <name val="Arial"/>
      <family val="2"/>
    </font>
    <font>
      <b/>
      <sz val="8"/>
      <name val="Arial"/>
      <family val="2"/>
    </font>
    <font>
      <b/>
      <i/>
      <sz val="11"/>
      <name val="Garamond"/>
      <family val="1"/>
    </font>
    <font>
      <sz val="10"/>
      <color theme="0"/>
      <name val="Arial"/>
      <family val="2"/>
    </font>
    <font>
      <b/>
      <i/>
      <sz val="18"/>
      <name val="Times New Roman"/>
      <family val="1"/>
    </font>
    <font>
      <b/>
      <i/>
      <sz val="16"/>
      <name val="Garamond"/>
      <family val="1"/>
    </font>
    <font>
      <b/>
      <i/>
      <sz val="10"/>
      <name val="Times New Roman"/>
      <family val="1"/>
    </font>
    <font>
      <b/>
      <i/>
      <sz val="8"/>
      <name val="Times New Roman"/>
      <family val="1"/>
    </font>
    <font>
      <b/>
      <i/>
      <sz val="18"/>
      <color theme="0"/>
      <name val="Times New Roman"/>
      <family val="1"/>
    </font>
    <font>
      <b/>
      <i/>
      <sz val="12"/>
      <name val="Times New Roman"/>
      <family val="1"/>
    </font>
    <font>
      <sz val="14"/>
      <color indexed="21"/>
      <name val="Arial"/>
      <family val="2"/>
    </font>
    <font>
      <b/>
      <i/>
      <sz val="12"/>
      <color theme="0"/>
      <name val="Times New Roman"/>
      <family val="1"/>
    </font>
    <font>
      <sz val="12"/>
      <color rgb="FFFF0000"/>
      <name val="Arial"/>
      <family val="2"/>
    </font>
    <font>
      <sz val="12"/>
      <color theme="0"/>
      <name val="Arial"/>
      <family val="2"/>
    </font>
    <font>
      <i/>
      <sz val="9"/>
      <name val="Arial"/>
      <family val="2"/>
    </font>
    <font>
      <i/>
      <sz val="10"/>
      <name val="Bookman Old Style"/>
      <family val="1"/>
    </font>
    <font>
      <b/>
      <sz val="9"/>
      <name val="Arial"/>
      <family val="2"/>
    </font>
    <font>
      <b/>
      <i/>
      <sz val="10"/>
      <name val="Bookman Old Style"/>
      <family val="1"/>
    </font>
    <font>
      <b/>
      <i/>
      <sz val="10"/>
      <color rgb="FFFF0000"/>
      <name val="Bookman Old Style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b/>
      <i/>
      <u/>
      <sz val="12"/>
      <name val="Bookman Old Style"/>
      <family val="1"/>
    </font>
    <font>
      <b/>
      <i/>
      <u/>
      <sz val="10"/>
      <name val="Bookman Old Style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Tahoma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Bookman Old Style"/>
      <family val="1"/>
    </font>
    <font>
      <sz val="12"/>
      <name val="Calibri"/>
      <family val="2"/>
      <scheme val="minor"/>
    </font>
    <font>
      <b/>
      <i/>
      <sz val="10"/>
      <color indexed="10"/>
      <name val="Bookman Old Style"/>
      <family val="1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Bookman Old Style"/>
      <family val="1"/>
    </font>
    <font>
      <b/>
      <u/>
      <sz val="12"/>
      <color theme="0"/>
      <name val="Arial"/>
      <family val="2"/>
    </font>
    <font>
      <b/>
      <u/>
      <sz val="12"/>
      <color theme="1"/>
      <name val="Arial"/>
      <family val="2"/>
    </font>
    <font>
      <i/>
      <sz val="10"/>
      <color theme="0"/>
      <name val="Bookman Old Style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sz val="10"/>
      <color theme="0"/>
      <name val="Tahoma"/>
      <family val="2"/>
    </font>
    <font>
      <b/>
      <sz val="12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D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5F19D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53">
    <xf numFmtId="0" fontId="0" fillId="0" borderId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1" fillId="27" borderId="57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2" fillId="28" borderId="58" applyNumberFormat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0" fontId="55" fillId="18" borderId="57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0" fontId="3" fillId="34" borderId="60" applyNumberFormat="0" applyFont="0" applyAlignment="0" applyProtection="0"/>
    <xf numFmtId="9" fontId="3" fillId="0" borderId="0" applyFont="0" applyFill="0" applyBorder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8" fillId="27" borderId="61" applyNumberFormat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62" applyNumberFormat="0" applyFill="0" applyAlignment="0" applyProtection="0"/>
    <xf numFmtId="0" fontId="61" fillId="0" borderId="62" applyNumberFormat="0" applyFill="0" applyAlignment="0" applyProtection="0"/>
    <xf numFmtId="0" fontId="61" fillId="0" borderId="62" applyNumberFormat="0" applyFill="0" applyAlignment="0" applyProtection="0"/>
    <xf numFmtId="0" fontId="61" fillId="0" borderId="62" applyNumberFormat="0" applyFill="0" applyAlignment="0" applyProtection="0"/>
    <xf numFmtId="0" fontId="61" fillId="0" borderId="62" applyNumberFormat="0" applyFill="0" applyAlignment="0" applyProtection="0"/>
    <xf numFmtId="0" fontId="61" fillId="0" borderId="62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54" fillId="0" borderId="64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  <xf numFmtId="0" fontId="64" fillId="0" borderId="65" applyNumberFormat="0" applyFill="0" applyAlignment="0" applyProtection="0"/>
  </cellStyleXfs>
  <cellXfs count="704">
    <xf numFmtId="0" fontId="0" fillId="0" borderId="0" xfId="0"/>
    <xf numFmtId="0" fontId="2" fillId="2" borderId="0" xfId="0" applyFont="1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2" borderId="0" xfId="0" applyNumberFormat="1" applyFill="1" applyAlignment="1" applyProtection="1">
      <alignment vertical="center"/>
    </xf>
    <xf numFmtId="164" fontId="4" fillId="2" borderId="0" xfId="1" applyFont="1" applyFill="1" applyBorder="1" applyAlignment="1" applyProtection="1">
      <alignment horizontal="right" vertical="center"/>
    </xf>
    <xf numFmtId="4" fontId="0" fillId="2" borderId="0" xfId="0" applyNumberForma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4" fontId="2" fillId="2" borderId="0" xfId="0" applyNumberFormat="1" applyFont="1" applyFill="1" applyBorder="1" applyAlignment="1" applyProtection="1">
      <alignment vertical="center"/>
    </xf>
    <xf numFmtId="4" fontId="6" fillId="2" borderId="0" xfId="0" applyNumberFormat="1" applyFont="1" applyFill="1" applyBorder="1" applyAlignment="1" applyProtection="1">
      <alignment vertical="center"/>
    </xf>
    <xf numFmtId="4" fontId="0" fillId="2" borderId="0" xfId="0" applyNumberForma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</xf>
    <xf numFmtId="4" fontId="9" fillId="2" borderId="0" xfId="0" applyNumberFormat="1" applyFont="1" applyFill="1" applyBorder="1" applyAlignment="1" applyProtection="1">
      <alignment horizontal="center" vertical="center"/>
    </xf>
    <xf numFmtId="4" fontId="7" fillId="2" borderId="0" xfId="0" applyNumberFormat="1" applyFont="1" applyFill="1" applyBorder="1" applyAlignment="1" applyProtection="1">
      <alignment horizontal="center" vertical="center"/>
    </xf>
    <xf numFmtId="4" fontId="10" fillId="2" borderId="0" xfId="0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4" fontId="0" fillId="2" borderId="0" xfId="0" applyNumberFormat="1" applyFill="1" applyProtection="1"/>
    <xf numFmtId="0" fontId="0" fillId="2" borderId="0" xfId="0" applyFill="1"/>
    <xf numFmtId="0" fontId="0" fillId="2" borderId="0" xfId="0" applyFill="1" applyProtection="1"/>
    <xf numFmtId="0" fontId="12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4" fontId="13" fillId="2" borderId="0" xfId="0" applyNumberFormat="1" applyFont="1" applyFill="1" applyProtection="1"/>
    <xf numFmtId="0" fontId="13" fillId="2" borderId="0" xfId="0" applyFont="1" applyFill="1" applyProtection="1"/>
    <xf numFmtId="17" fontId="12" fillId="2" borderId="0" xfId="0" applyNumberFormat="1" applyFont="1" applyFill="1" applyBorder="1" applyAlignment="1" applyProtection="1">
      <alignment horizontal="center" vertical="center"/>
    </xf>
    <xf numFmtId="164" fontId="14" fillId="2" borderId="0" xfId="1" applyFont="1" applyFill="1" applyBorder="1" applyAlignment="1" applyProtection="1">
      <alignment horizontal="left" vertical="center"/>
    </xf>
    <xf numFmtId="164" fontId="14" fillId="2" borderId="0" xfId="1" applyFont="1" applyFill="1" applyBorder="1" applyAlignment="1" applyProtection="1">
      <alignment horizontal="left" vertical="center"/>
    </xf>
    <xf numFmtId="164" fontId="12" fillId="2" borderId="0" xfId="1" applyFont="1" applyFill="1" applyBorder="1" applyAlignment="1" applyProtection="1">
      <alignment horizontal="center" vertical="center"/>
    </xf>
    <xf numFmtId="164" fontId="12" fillId="2" borderId="0" xfId="1" applyFont="1" applyFill="1" applyBorder="1" applyAlignment="1" applyProtection="1">
      <alignment horizontal="left" vertical="center"/>
    </xf>
    <xf numFmtId="4" fontId="15" fillId="2" borderId="0" xfId="0" applyNumberFormat="1" applyFont="1" applyFill="1" applyBorder="1" applyProtection="1"/>
    <xf numFmtId="4" fontId="16" fillId="2" borderId="0" xfId="0" applyNumberFormat="1" applyFont="1" applyFill="1" applyBorder="1" applyProtection="1"/>
    <xf numFmtId="0" fontId="17" fillId="2" borderId="1" xfId="0" applyFont="1" applyFill="1" applyBorder="1" applyProtection="1"/>
    <xf numFmtId="0" fontId="17" fillId="2" borderId="0" xfId="0" applyFont="1" applyFill="1" applyBorder="1" applyProtection="1"/>
    <xf numFmtId="0" fontId="17" fillId="2" borderId="0" xfId="0" applyNumberFormat="1" applyFont="1" applyFill="1" applyBorder="1" applyProtection="1"/>
    <xf numFmtId="0" fontId="17" fillId="2" borderId="2" xfId="0" applyFont="1" applyFill="1" applyBorder="1" applyProtection="1"/>
    <xf numFmtId="0" fontId="17" fillId="2" borderId="3" xfId="0" applyFont="1" applyFill="1" applyBorder="1" applyProtection="1"/>
    <xf numFmtId="0" fontId="17" fillId="2" borderId="4" xfId="0" applyFont="1" applyFill="1" applyBorder="1" applyProtection="1"/>
    <xf numFmtId="4" fontId="18" fillId="2" borderId="0" xfId="0" applyNumberFormat="1" applyFont="1" applyFill="1" applyProtection="1"/>
    <xf numFmtId="0" fontId="18" fillId="2" borderId="0" xfId="0" applyFont="1" applyFill="1" applyProtection="1"/>
    <xf numFmtId="0" fontId="19" fillId="2" borderId="5" xfId="0" applyFont="1" applyFill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center" vertical="center"/>
    </xf>
    <xf numFmtId="0" fontId="19" fillId="2" borderId="6" xfId="0" applyNumberFormat="1" applyFont="1" applyFill="1" applyBorder="1" applyAlignment="1" applyProtection="1">
      <alignment horizontal="center" vertical="center"/>
    </xf>
    <xf numFmtId="0" fontId="19" fillId="2" borderId="7" xfId="0" applyFont="1" applyFill="1" applyBorder="1" applyAlignment="1" applyProtection="1">
      <alignment horizontal="center" vertical="center" wrapText="1"/>
    </xf>
    <xf numFmtId="0" fontId="19" fillId="2" borderId="6" xfId="0" applyFont="1" applyFill="1" applyBorder="1" applyAlignment="1" applyProtection="1">
      <alignment horizontal="center" vertical="center" wrapText="1"/>
    </xf>
    <xf numFmtId="0" fontId="19" fillId="2" borderId="8" xfId="0" applyFont="1" applyFill="1" applyBorder="1" applyAlignment="1" applyProtection="1">
      <alignment horizontal="center" vertical="center" wrapText="1"/>
    </xf>
    <xf numFmtId="0" fontId="19" fillId="2" borderId="9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10" xfId="0" applyFont="1" applyFill="1" applyBorder="1" applyAlignment="1" applyProtection="1">
      <alignment horizontal="center" vertical="center" wrapText="1"/>
    </xf>
    <xf numFmtId="0" fontId="19" fillId="2" borderId="11" xfId="0" applyFont="1" applyFill="1" applyBorder="1" applyAlignment="1" applyProtection="1">
      <alignment horizontal="center" vertical="center" wrapText="1"/>
    </xf>
    <xf numFmtId="4" fontId="20" fillId="2" borderId="12" xfId="0" applyNumberFormat="1" applyFont="1" applyFill="1" applyBorder="1" applyAlignment="1" applyProtection="1">
      <alignment horizontal="center" vertical="center" wrapText="1"/>
    </xf>
    <xf numFmtId="0" fontId="20" fillId="2" borderId="13" xfId="0" applyFont="1" applyFill="1" applyBorder="1" applyAlignment="1" applyProtection="1">
      <alignment horizontal="center" vertical="center" wrapText="1"/>
    </xf>
    <xf numFmtId="0" fontId="20" fillId="3" borderId="13" xfId="0" applyFont="1" applyFill="1" applyBorder="1" applyAlignment="1" applyProtection="1">
      <alignment horizontal="center" vertical="center" wrapText="1"/>
    </xf>
    <xf numFmtId="0" fontId="21" fillId="3" borderId="13" xfId="0" applyFont="1" applyFill="1" applyBorder="1" applyAlignment="1" applyProtection="1">
      <alignment horizontal="center" vertical="center" wrapText="1"/>
    </xf>
    <xf numFmtId="0" fontId="20" fillId="2" borderId="0" xfId="0" applyFont="1" applyFill="1" applyAlignment="1" applyProtection="1">
      <alignment vertical="center"/>
    </xf>
    <xf numFmtId="4" fontId="20" fillId="2" borderId="0" xfId="0" applyNumberFormat="1" applyFont="1" applyFill="1" applyAlignment="1" applyProtection="1">
      <alignment vertical="center"/>
    </xf>
    <xf numFmtId="0" fontId="22" fillId="4" borderId="14" xfId="0" quotePrefix="1" applyFont="1" applyFill="1" applyBorder="1" applyAlignment="1">
      <alignment horizontal="center" vertical="center" wrapText="1"/>
    </xf>
    <xf numFmtId="0" fontId="22" fillId="4" borderId="15" xfId="0" quotePrefix="1" applyFont="1" applyFill="1" applyBorder="1" applyAlignment="1">
      <alignment horizontal="center" vertical="center" wrapText="1"/>
    </xf>
    <xf numFmtId="0" fontId="22" fillId="4" borderId="15" xfId="1" applyNumberFormat="1" applyFont="1" applyFill="1" applyBorder="1" applyAlignment="1">
      <alignment horizontal="justify" vertical="center" wrapText="1"/>
    </xf>
    <xf numFmtId="4" fontId="23" fillId="4" borderId="15" xfId="1" applyNumberFormat="1" applyFont="1" applyFill="1" applyBorder="1" applyAlignment="1">
      <alignment vertical="center" wrapText="1"/>
    </xf>
    <xf numFmtId="4" fontId="23" fillId="4" borderId="16" xfId="1" applyNumberFormat="1" applyFont="1" applyFill="1" applyBorder="1" applyAlignment="1">
      <alignment vertical="center" wrapText="1"/>
    </xf>
    <xf numFmtId="4" fontId="23" fillId="4" borderId="17" xfId="1" applyNumberFormat="1" applyFont="1" applyFill="1" applyBorder="1" applyAlignment="1">
      <alignment vertical="center" wrapText="1"/>
    </xf>
    <xf numFmtId="4" fontId="23" fillId="4" borderId="18" xfId="1" applyNumberFormat="1" applyFont="1" applyFill="1" applyBorder="1" applyAlignment="1">
      <alignment vertical="center" wrapText="1"/>
    </xf>
    <xf numFmtId="4" fontId="23" fillId="4" borderId="14" xfId="1" applyNumberFormat="1" applyFont="1" applyFill="1" applyBorder="1" applyAlignment="1">
      <alignment vertical="center" wrapText="1"/>
    </xf>
    <xf numFmtId="4" fontId="24" fillId="2" borderId="0" xfId="0" applyNumberFormat="1" applyFont="1" applyFill="1" applyBorder="1" applyAlignment="1" applyProtection="1">
      <alignment vertical="center"/>
    </xf>
    <xf numFmtId="4" fontId="24" fillId="5" borderId="0" xfId="0" applyNumberFormat="1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4" fontId="18" fillId="5" borderId="0" xfId="0" applyNumberFormat="1" applyFont="1" applyFill="1" applyBorder="1" applyAlignment="1" applyProtection="1">
      <alignment vertical="center"/>
    </xf>
    <xf numFmtId="4" fontId="18" fillId="6" borderId="0" xfId="0" applyNumberFormat="1" applyFont="1" applyFill="1" applyBorder="1" applyAlignment="1" applyProtection="1">
      <alignment vertical="center"/>
    </xf>
    <xf numFmtId="0" fontId="22" fillId="2" borderId="19" xfId="0" quotePrefix="1" applyFont="1" applyFill="1" applyBorder="1" applyAlignment="1">
      <alignment horizontal="center" vertical="center" wrapText="1"/>
    </xf>
    <xf numFmtId="0" fontId="22" fillId="2" borderId="13" xfId="0" quotePrefix="1" applyFont="1" applyFill="1" applyBorder="1" applyAlignment="1">
      <alignment horizontal="center" vertical="center" wrapText="1"/>
    </xf>
    <xf numFmtId="0" fontId="22" fillId="2" borderId="13" xfId="3" applyNumberFormat="1" applyFont="1" applyFill="1" applyBorder="1" applyAlignment="1">
      <alignment horizontal="justify" vertical="center" wrapText="1"/>
    </xf>
    <xf numFmtId="4" fontId="23" fillId="0" borderId="13" xfId="4" applyNumberFormat="1" applyFont="1" applyFill="1" applyBorder="1" applyAlignment="1">
      <alignment vertical="center"/>
    </xf>
    <xf numFmtId="4" fontId="25" fillId="2" borderId="0" xfId="0" applyNumberFormat="1" applyFont="1" applyFill="1" applyBorder="1" applyAlignment="1" applyProtection="1">
      <alignment vertical="center"/>
    </xf>
    <xf numFmtId="0" fontId="18" fillId="2" borderId="0" xfId="0" applyFont="1" applyFill="1" applyBorder="1" applyAlignment="1" applyProtection="1">
      <alignment vertic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1" applyNumberFormat="1" applyFont="1" applyFill="1" applyBorder="1" applyAlignment="1">
      <alignment horizontal="justify" vertical="center" wrapText="1"/>
    </xf>
    <xf numFmtId="4" fontId="26" fillId="2" borderId="13" xfId="1" applyNumberFormat="1" applyFont="1" applyFill="1" applyBorder="1" applyAlignment="1">
      <alignment vertical="center"/>
    </xf>
    <xf numFmtId="4" fontId="26" fillId="2" borderId="20" xfId="1" applyNumberFormat="1" applyFont="1" applyFill="1" applyBorder="1" applyAlignment="1">
      <alignment vertical="center"/>
    </xf>
    <xf numFmtId="4" fontId="26" fillId="2" borderId="21" xfId="1" applyNumberFormat="1" applyFont="1" applyFill="1" applyBorder="1" applyAlignment="1">
      <alignment vertical="center"/>
    </xf>
    <xf numFmtId="4" fontId="26" fillId="2" borderId="22" xfId="1" applyNumberFormat="1" applyFont="1" applyFill="1" applyBorder="1" applyAlignment="1">
      <alignment vertical="center"/>
    </xf>
    <xf numFmtId="4" fontId="26" fillId="2" borderId="19" xfId="1" applyNumberFormat="1" applyFont="1" applyFill="1" applyBorder="1" applyAlignment="1">
      <alignment vertical="center"/>
    </xf>
    <xf numFmtId="4" fontId="26" fillId="2" borderId="13" xfId="0" applyNumberFormat="1" applyFont="1" applyFill="1" applyBorder="1" applyAlignment="1">
      <alignment vertical="center"/>
    </xf>
    <xf numFmtId="4" fontId="26" fillId="2" borderId="20" xfId="0" applyNumberFormat="1" applyFont="1" applyFill="1" applyBorder="1" applyAlignment="1">
      <alignment vertical="center"/>
    </xf>
    <xf numFmtId="4" fontId="18" fillId="2" borderId="0" xfId="0" applyNumberFormat="1" applyFont="1" applyFill="1" applyBorder="1" applyAlignment="1" applyProtection="1">
      <alignment vertical="center"/>
    </xf>
    <xf numFmtId="0" fontId="3" fillId="3" borderId="19" xfId="0" quotePrefix="1" applyFont="1" applyFill="1" applyBorder="1" applyAlignment="1">
      <alignment horizontal="center" vertical="center"/>
    </xf>
    <xf numFmtId="0" fontId="3" fillId="3" borderId="13" xfId="0" quotePrefix="1" applyFont="1" applyFill="1" applyBorder="1" applyAlignment="1">
      <alignment horizontal="center" vertical="center"/>
    </xf>
    <xf numFmtId="0" fontId="3" fillId="3" borderId="13" xfId="1" applyNumberFormat="1" applyFont="1" applyFill="1" applyBorder="1" applyAlignment="1">
      <alignment horizontal="justify" vertical="center" wrapText="1"/>
    </xf>
    <xf numFmtId="4" fontId="26" fillId="3" borderId="23" xfId="1" applyNumberFormat="1" applyFont="1" applyFill="1" applyBorder="1" applyAlignment="1">
      <alignment vertical="center"/>
    </xf>
    <xf numFmtId="4" fontId="26" fillId="3" borderId="24" xfId="1" applyNumberFormat="1" applyFont="1" applyFill="1" applyBorder="1" applyAlignment="1">
      <alignment vertical="center"/>
    </xf>
    <xf numFmtId="4" fontId="26" fillId="3" borderId="13" xfId="0" applyNumberFormat="1" applyFont="1" applyFill="1" applyBorder="1" applyAlignment="1">
      <alignment vertical="center"/>
    </xf>
    <xf numFmtId="4" fontId="26" fillId="3" borderId="20" xfId="0" applyNumberFormat="1" applyFont="1" applyFill="1" applyBorder="1" applyAlignment="1">
      <alignment vertical="center"/>
    </xf>
    <xf numFmtId="0" fontId="18" fillId="3" borderId="0" xfId="0" applyFont="1" applyFill="1" applyBorder="1" applyAlignment="1" applyProtection="1">
      <alignment vertical="center"/>
    </xf>
    <xf numFmtId="0" fontId="3" fillId="2" borderId="25" xfId="0" quotePrefix="1" applyFont="1" applyFill="1" applyBorder="1" applyAlignment="1">
      <alignment horizontal="center" vertical="center"/>
    </xf>
    <xf numFmtId="0" fontId="3" fillId="2" borderId="26" xfId="0" quotePrefix="1" applyFont="1" applyFill="1" applyBorder="1" applyAlignment="1">
      <alignment horizontal="center" vertical="center"/>
    </xf>
    <xf numFmtId="0" fontId="3" fillId="2" borderId="26" xfId="1" applyNumberFormat="1" applyFont="1" applyFill="1" applyBorder="1" applyAlignment="1">
      <alignment horizontal="justify" vertical="center" wrapText="1"/>
    </xf>
    <xf numFmtId="4" fontId="26" fillId="2" borderId="26" xfId="1" applyNumberFormat="1" applyFont="1" applyFill="1" applyBorder="1" applyAlignment="1">
      <alignment vertical="center"/>
    </xf>
    <xf numFmtId="4" fontId="26" fillId="2" borderId="27" xfId="1" applyNumberFormat="1" applyFont="1" applyFill="1" applyBorder="1" applyAlignment="1">
      <alignment vertical="center"/>
    </xf>
    <xf numFmtId="4" fontId="26" fillId="2" borderId="25" xfId="1" applyNumberFormat="1" applyFont="1" applyFill="1" applyBorder="1" applyAlignment="1">
      <alignment vertical="center"/>
    </xf>
    <xf numFmtId="4" fontId="26" fillId="2" borderId="26" xfId="0" applyNumberFormat="1" applyFont="1" applyFill="1" applyBorder="1" applyAlignment="1">
      <alignment vertical="center"/>
    </xf>
    <xf numFmtId="4" fontId="26" fillId="2" borderId="27" xfId="0" applyNumberFormat="1" applyFont="1" applyFill="1" applyBorder="1" applyAlignment="1">
      <alignment vertical="center"/>
    </xf>
    <xf numFmtId="0" fontId="3" fillId="2" borderId="28" xfId="0" quotePrefix="1" applyFont="1" applyFill="1" applyBorder="1" applyAlignment="1">
      <alignment horizontal="center" vertical="center"/>
    </xf>
    <xf numFmtId="0" fontId="3" fillId="2" borderId="29" xfId="0" quotePrefix="1" applyFont="1" applyFill="1" applyBorder="1" applyAlignment="1">
      <alignment horizontal="center" vertical="center"/>
    </xf>
    <xf numFmtId="0" fontId="3" fillId="2" borderId="29" xfId="1" applyNumberFormat="1" applyFont="1" applyFill="1" applyBorder="1" applyAlignment="1">
      <alignment horizontal="justify" vertical="center" wrapText="1"/>
    </xf>
    <xf numFmtId="4" fontId="26" fillId="2" borderId="29" xfId="1" applyNumberFormat="1" applyFont="1" applyFill="1" applyBorder="1" applyAlignment="1">
      <alignment vertical="center"/>
    </xf>
    <xf numFmtId="4" fontId="26" fillId="2" borderId="30" xfId="1" applyNumberFormat="1" applyFont="1" applyFill="1" applyBorder="1" applyAlignment="1">
      <alignment vertical="center"/>
    </xf>
    <xf numFmtId="4" fontId="23" fillId="2" borderId="21" xfId="1" applyNumberFormat="1" applyFont="1" applyFill="1" applyBorder="1" applyAlignment="1">
      <alignment vertical="center"/>
    </xf>
    <xf numFmtId="4" fontId="23" fillId="2" borderId="22" xfId="1" applyNumberFormat="1" applyFont="1" applyFill="1" applyBorder="1" applyAlignment="1">
      <alignment vertical="center"/>
    </xf>
    <xf numFmtId="4" fontId="26" fillId="2" borderId="28" xfId="1" applyNumberFormat="1" applyFont="1" applyFill="1" applyBorder="1" applyAlignment="1">
      <alignment vertical="center"/>
    </xf>
    <xf numFmtId="4" fontId="26" fillId="2" borderId="29" xfId="0" applyNumberFormat="1" applyFont="1" applyFill="1" applyBorder="1" applyAlignment="1">
      <alignment vertical="center"/>
    </xf>
    <xf numFmtId="4" fontId="26" fillId="2" borderId="30" xfId="0" applyNumberFormat="1" applyFont="1" applyFill="1" applyBorder="1" applyAlignment="1">
      <alignment vertical="center"/>
    </xf>
    <xf numFmtId="4" fontId="26" fillId="2" borderId="15" xfId="1" applyNumberFormat="1" applyFont="1" applyFill="1" applyBorder="1" applyAlignment="1">
      <alignment vertical="center"/>
    </xf>
    <xf numFmtId="0" fontId="3" fillId="3" borderId="25" xfId="0" quotePrefix="1" applyFont="1" applyFill="1" applyBorder="1" applyAlignment="1">
      <alignment horizontal="center" vertical="center"/>
    </xf>
    <xf numFmtId="0" fontId="3" fillId="3" borderId="26" xfId="0" quotePrefix="1" applyFont="1" applyFill="1" applyBorder="1" applyAlignment="1">
      <alignment horizontal="center" vertical="center"/>
    </xf>
    <xf numFmtId="0" fontId="3" fillId="3" borderId="31" xfId="1" applyNumberFormat="1" applyFont="1" applyFill="1" applyBorder="1" applyAlignment="1">
      <alignment horizontal="justify" vertical="center" wrapText="1"/>
    </xf>
    <xf numFmtId="4" fontId="26" fillId="3" borderId="13" xfId="1" applyNumberFormat="1" applyFont="1" applyFill="1" applyBorder="1" applyAlignment="1">
      <alignment vertical="center"/>
    </xf>
    <xf numFmtId="4" fontId="26" fillId="2" borderId="32" xfId="1" applyNumberFormat="1" applyFont="1" applyFill="1" applyBorder="1" applyAlignment="1">
      <alignment vertical="center"/>
    </xf>
    <xf numFmtId="4" fontId="18" fillId="3" borderId="0" xfId="0" applyNumberFormat="1" applyFont="1" applyFill="1" applyBorder="1" applyAlignment="1" applyProtection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/>
    </xf>
    <xf numFmtId="0" fontId="3" fillId="2" borderId="15" xfId="5" applyNumberFormat="1" applyFont="1" applyFill="1" applyBorder="1" applyAlignment="1">
      <alignment horizontal="left" vertical="center" wrapText="1"/>
    </xf>
    <xf numFmtId="4" fontId="26" fillId="2" borderId="33" xfId="1" applyNumberFormat="1" applyFont="1" applyFill="1" applyBorder="1" applyAlignment="1">
      <alignment vertical="center"/>
    </xf>
    <xf numFmtId="4" fontId="26" fillId="2" borderId="34" xfId="1" applyNumberFormat="1" applyFont="1" applyFill="1" applyBorder="1" applyAlignment="1">
      <alignment vertical="center"/>
    </xf>
    <xf numFmtId="4" fontId="26" fillId="2" borderId="35" xfId="1" applyNumberFormat="1" applyFont="1" applyFill="1" applyBorder="1" applyAlignment="1">
      <alignment vertical="center"/>
    </xf>
    <xf numFmtId="4" fontId="26" fillId="2" borderId="33" xfId="0" applyNumberFormat="1" applyFont="1" applyFill="1" applyBorder="1" applyAlignment="1">
      <alignment vertical="center"/>
    </xf>
    <xf numFmtId="4" fontId="26" fillId="2" borderId="34" xfId="0" applyNumberFormat="1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quotePrefix="1" applyFont="1" applyFill="1" applyBorder="1" applyAlignment="1">
      <alignment horizontal="center" vertical="center"/>
    </xf>
    <xf numFmtId="0" fontId="3" fillId="3" borderId="15" xfId="5" applyNumberFormat="1" applyFont="1" applyFill="1" applyBorder="1" applyAlignment="1">
      <alignment horizontal="left" vertical="center" wrapText="1"/>
    </xf>
    <xf numFmtId="4" fontId="26" fillId="3" borderId="33" xfId="1" applyNumberFormat="1" applyFont="1" applyFill="1" applyBorder="1" applyAlignment="1">
      <alignment vertical="center"/>
    </xf>
    <xf numFmtId="4" fontId="26" fillId="3" borderId="35" xfId="1" applyNumberFormat="1" applyFont="1" applyFill="1" applyBorder="1" applyAlignment="1">
      <alignment vertical="center"/>
    </xf>
    <xf numFmtId="4" fontId="26" fillId="3" borderId="15" xfId="0" applyNumberFormat="1" applyFont="1" applyFill="1" applyBorder="1" applyAlignment="1">
      <alignment vertical="center"/>
    </xf>
    <xf numFmtId="4" fontId="26" fillId="3" borderId="16" xfId="0" applyNumberFormat="1" applyFont="1" applyFill="1" applyBorder="1" applyAlignment="1">
      <alignment vertical="center"/>
    </xf>
    <xf numFmtId="0" fontId="22" fillId="2" borderId="19" xfId="0" quotePrefix="1" applyFont="1" applyFill="1" applyBorder="1" applyAlignment="1">
      <alignment horizontal="center" vertical="center"/>
    </xf>
    <xf numFmtId="0" fontId="22" fillId="2" borderId="13" xfId="0" quotePrefix="1" applyFont="1" applyFill="1" applyBorder="1" applyAlignment="1">
      <alignment horizontal="center" vertical="center"/>
    </xf>
    <xf numFmtId="0" fontId="22" fillId="2" borderId="13" xfId="1" applyNumberFormat="1" applyFont="1" applyFill="1" applyBorder="1" applyAlignment="1">
      <alignment horizontal="justify" vertical="center" wrapText="1"/>
    </xf>
    <xf numFmtId="4" fontId="23" fillId="2" borderId="13" xfId="4" applyNumberFormat="1" applyFont="1" applyFill="1" applyBorder="1" applyAlignment="1">
      <alignment vertical="center"/>
    </xf>
    <xf numFmtId="4" fontId="23" fillId="2" borderId="20" xfId="4" applyNumberFormat="1" applyFont="1" applyFill="1" applyBorder="1" applyAlignment="1">
      <alignment vertical="center"/>
    </xf>
    <xf numFmtId="4" fontId="23" fillId="2" borderId="19" xfId="4" applyNumberFormat="1" applyFont="1" applyFill="1" applyBorder="1" applyAlignment="1">
      <alignment vertical="center"/>
    </xf>
    <xf numFmtId="4" fontId="23" fillId="0" borderId="20" xfId="4" applyNumberFormat="1" applyFont="1" applyFill="1" applyBorder="1" applyAlignment="1">
      <alignment vertical="center"/>
    </xf>
    <xf numFmtId="4" fontId="20" fillId="2" borderId="0" xfId="0" applyNumberFormat="1" applyFont="1" applyFill="1" applyBorder="1" applyAlignment="1" applyProtection="1">
      <alignment vertical="center"/>
    </xf>
    <xf numFmtId="0" fontId="3" fillId="2" borderId="13" xfId="5" applyNumberFormat="1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49" fontId="3" fillId="2" borderId="13" xfId="0" quotePrefix="1" applyNumberFormat="1" applyFont="1" applyFill="1" applyBorder="1" applyAlignment="1">
      <alignment horizontal="center" vertical="center"/>
    </xf>
    <xf numFmtId="0" fontId="22" fillId="2" borderId="25" xfId="0" quotePrefix="1" applyFont="1" applyFill="1" applyBorder="1" applyAlignment="1">
      <alignment horizontal="center" vertical="center"/>
    </xf>
    <xf numFmtId="0" fontId="22" fillId="2" borderId="26" xfId="0" quotePrefix="1" applyFont="1" applyFill="1" applyBorder="1" applyAlignment="1">
      <alignment horizontal="center" vertical="center"/>
    </xf>
    <xf numFmtId="0" fontId="22" fillId="2" borderId="26" xfId="1" applyNumberFormat="1" applyFont="1" applyFill="1" applyBorder="1" applyAlignment="1">
      <alignment horizontal="justify" vertical="center" wrapText="1"/>
    </xf>
    <xf numFmtId="4" fontId="23" fillId="0" borderId="26" xfId="4" applyNumberFormat="1" applyFont="1" applyFill="1" applyBorder="1" applyAlignment="1">
      <alignment vertical="center"/>
    </xf>
    <xf numFmtId="4" fontId="23" fillId="2" borderId="26" xfId="4" applyNumberFormat="1" applyFont="1" applyFill="1" applyBorder="1" applyAlignment="1">
      <alignment vertical="center"/>
    </xf>
    <xf numFmtId="4" fontId="23" fillId="2" borderId="27" xfId="4" applyNumberFormat="1" applyFont="1" applyFill="1" applyBorder="1" applyAlignment="1">
      <alignment vertical="center"/>
    </xf>
    <xf numFmtId="4" fontId="23" fillId="2" borderId="24" xfId="4" applyNumberFormat="1" applyFont="1" applyFill="1" applyBorder="1" applyAlignment="1">
      <alignment vertical="center"/>
    </xf>
    <xf numFmtId="4" fontId="27" fillId="3" borderId="26" xfId="0" applyNumberFormat="1" applyFont="1" applyFill="1" applyBorder="1" applyAlignment="1">
      <alignment vertical="center"/>
    </xf>
    <xf numFmtId="4" fontId="23" fillId="0" borderId="27" xfId="4" applyNumberFormat="1" applyFont="1" applyFill="1" applyBorder="1" applyAlignment="1">
      <alignment vertical="center"/>
    </xf>
    <xf numFmtId="0" fontId="3" fillId="2" borderId="29" xfId="5" applyNumberFormat="1" applyFont="1" applyFill="1" applyBorder="1" applyAlignment="1">
      <alignment horizontal="left" vertical="center" wrapText="1"/>
    </xf>
    <xf numFmtId="4" fontId="26" fillId="2" borderId="23" xfId="1" applyNumberFormat="1" applyFont="1" applyFill="1" applyBorder="1" applyAlignment="1">
      <alignment vertical="center"/>
    </xf>
    <xf numFmtId="0" fontId="3" fillId="2" borderId="23" xfId="0" quotePrefix="1" applyFont="1" applyFill="1" applyBorder="1" applyAlignment="1">
      <alignment horizontal="center" vertical="center"/>
    </xf>
    <xf numFmtId="0" fontId="3" fillId="2" borderId="23" xfId="5" applyNumberFormat="1" applyFont="1" applyFill="1" applyBorder="1" applyAlignment="1">
      <alignment horizontal="left" vertical="center" wrapText="1"/>
    </xf>
    <xf numFmtId="4" fontId="23" fillId="2" borderId="36" xfId="1" applyNumberFormat="1" applyFont="1" applyFill="1" applyBorder="1" applyAlignment="1">
      <alignment vertical="center"/>
    </xf>
    <xf numFmtId="4" fontId="23" fillId="2" borderId="37" xfId="1" applyNumberFormat="1" applyFont="1" applyFill="1" applyBorder="1" applyAlignment="1">
      <alignment vertical="center"/>
    </xf>
    <xf numFmtId="0" fontId="3" fillId="2" borderId="13" xfId="1" applyNumberFormat="1" applyFont="1" applyFill="1" applyBorder="1" applyAlignment="1">
      <alignment horizontal="left" vertical="center" wrapText="1"/>
    </xf>
    <xf numFmtId="4" fontId="26" fillId="2" borderId="38" xfId="1" applyNumberFormat="1" applyFont="1" applyFill="1" applyBorder="1" applyAlignment="1">
      <alignment vertical="center"/>
    </xf>
    <xf numFmtId="4" fontId="26" fillId="2" borderId="18" xfId="1" applyNumberFormat="1" applyFont="1" applyFill="1" applyBorder="1" applyAlignment="1">
      <alignment vertical="center"/>
    </xf>
    <xf numFmtId="4" fontId="26" fillId="2" borderId="39" xfId="1" applyNumberFormat="1" applyFont="1" applyFill="1" applyBorder="1" applyAlignment="1">
      <alignment vertical="center"/>
    </xf>
    <xf numFmtId="4" fontId="26" fillId="7" borderId="21" xfId="1" applyNumberFormat="1" applyFont="1" applyFill="1" applyBorder="1" applyAlignment="1">
      <alignment vertical="center"/>
    </xf>
    <xf numFmtId="4" fontId="26" fillId="2" borderId="40" xfId="1" applyNumberFormat="1" applyFont="1" applyFill="1" applyBorder="1" applyAlignment="1">
      <alignment vertical="center"/>
    </xf>
    <xf numFmtId="4" fontId="26" fillId="2" borderId="37" xfId="1" applyNumberFormat="1" applyFont="1" applyFill="1" applyBorder="1" applyAlignment="1">
      <alignment vertical="center"/>
    </xf>
    <xf numFmtId="0" fontId="3" fillId="2" borderId="35" xfId="0" quotePrefix="1" applyFont="1" applyFill="1" applyBorder="1" applyAlignment="1">
      <alignment horizontal="center" vertical="center"/>
    </xf>
    <xf numFmtId="0" fontId="3" fillId="2" borderId="33" xfId="0" quotePrefix="1" applyFont="1" applyFill="1" applyBorder="1" applyAlignment="1">
      <alignment horizontal="center" vertical="center"/>
    </xf>
    <xf numFmtId="0" fontId="3" fillId="2" borderId="33" xfId="5" applyNumberFormat="1" applyFont="1" applyFill="1" applyBorder="1" applyAlignment="1">
      <alignment horizontal="left" vertical="center" wrapText="1"/>
    </xf>
    <xf numFmtId="4" fontId="26" fillId="2" borderId="16" xfId="1" applyNumberFormat="1" applyFont="1" applyFill="1" applyBorder="1" applyAlignment="1">
      <alignment vertical="center"/>
    </xf>
    <xf numFmtId="0" fontId="3" fillId="0" borderId="19" xfId="0" quotePrefix="1" applyFont="1" applyFill="1" applyBorder="1" applyAlignment="1">
      <alignment horizontal="center" vertical="center"/>
    </xf>
    <xf numFmtId="0" fontId="3" fillId="0" borderId="13" xfId="0" quotePrefix="1" applyFont="1" applyFill="1" applyBorder="1" applyAlignment="1">
      <alignment horizontal="center" vertical="center"/>
    </xf>
    <xf numFmtId="0" fontId="3" fillId="0" borderId="13" xfId="5" applyNumberFormat="1" applyFont="1" applyFill="1" applyBorder="1" applyAlignment="1">
      <alignment horizontal="left" vertical="center" wrapText="1"/>
    </xf>
    <xf numFmtId="4" fontId="26" fillId="0" borderId="13" xfId="1" applyNumberFormat="1" applyFont="1" applyFill="1" applyBorder="1" applyAlignment="1">
      <alignment vertical="center"/>
    </xf>
    <xf numFmtId="4" fontId="26" fillId="0" borderId="13" xfId="0" applyNumberFormat="1" applyFont="1" applyFill="1" applyBorder="1" applyAlignment="1">
      <alignment vertical="center"/>
    </xf>
    <xf numFmtId="4" fontId="26" fillId="0" borderId="20" xfId="0" applyNumberFormat="1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vertical="center"/>
    </xf>
    <xf numFmtId="0" fontId="3" fillId="7" borderId="19" xfId="0" quotePrefix="1" applyFont="1" applyFill="1" applyBorder="1" applyAlignment="1">
      <alignment horizontal="center" vertical="center"/>
    </xf>
    <xf numFmtId="0" fontId="3" fillId="7" borderId="13" xfId="0" quotePrefix="1" applyFont="1" applyFill="1" applyBorder="1" applyAlignment="1">
      <alignment horizontal="center" vertical="center"/>
    </xf>
    <xf numFmtId="0" fontId="3" fillId="7" borderId="13" xfId="5" applyNumberFormat="1" applyFont="1" applyFill="1" applyBorder="1" applyAlignment="1">
      <alignment horizontal="left" vertical="center" wrapText="1"/>
    </xf>
    <xf numFmtId="4" fontId="26" fillId="7" borderId="13" xfId="1" applyNumberFormat="1" applyFont="1" applyFill="1" applyBorder="1" applyAlignment="1">
      <alignment vertical="center"/>
    </xf>
    <xf numFmtId="4" fontId="26" fillId="7" borderId="34" xfId="1" applyNumberFormat="1" applyFont="1" applyFill="1" applyBorder="1" applyAlignment="1">
      <alignment vertical="center"/>
    </xf>
    <xf numFmtId="4" fontId="23" fillId="7" borderId="21" xfId="1" applyNumberFormat="1" applyFont="1" applyFill="1" applyBorder="1" applyAlignment="1">
      <alignment vertical="center"/>
    </xf>
    <xf numFmtId="4" fontId="23" fillId="7" borderId="22" xfId="1" applyNumberFormat="1" applyFont="1" applyFill="1" applyBorder="1" applyAlignment="1">
      <alignment vertical="center"/>
    </xf>
    <xf numFmtId="4" fontId="26" fillId="7" borderId="19" xfId="1" applyNumberFormat="1" applyFont="1" applyFill="1" applyBorder="1" applyAlignment="1">
      <alignment vertical="center"/>
    </xf>
    <xf numFmtId="4" fontId="26" fillId="8" borderId="13" xfId="0" applyNumberFormat="1" applyFont="1" applyFill="1" applyBorder="1" applyAlignment="1">
      <alignment vertical="center"/>
    </xf>
    <xf numFmtId="4" fontId="26" fillId="7" borderId="20" xfId="0" applyNumberFormat="1" applyFont="1" applyFill="1" applyBorder="1" applyAlignment="1">
      <alignment vertical="center"/>
    </xf>
    <xf numFmtId="4" fontId="18" fillId="9" borderId="0" xfId="0" applyNumberFormat="1" applyFont="1" applyFill="1" applyBorder="1" applyAlignment="1" applyProtection="1">
      <alignment vertical="center"/>
    </xf>
    <xf numFmtId="0" fontId="3" fillId="0" borderId="13" xfId="0" applyFont="1" applyFill="1" applyBorder="1" applyAlignment="1">
      <alignment horizontal="center" vertical="center"/>
    </xf>
    <xf numFmtId="0" fontId="3" fillId="7" borderId="35" xfId="0" quotePrefix="1" applyFont="1" applyFill="1" applyBorder="1" applyAlignment="1">
      <alignment horizontal="center" vertical="center"/>
    </xf>
    <xf numFmtId="0" fontId="3" fillId="7" borderId="33" xfId="0" quotePrefix="1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3" xfId="5" applyNumberFormat="1" applyFont="1" applyFill="1" applyBorder="1" applyAlignment="1">
      <alignment horizontal="left" vertical="center" wrapText="1"/>
    </xf>
    <xf numFmtId="4" fontId="26" fillId="7" borderId="33" xfId="1" applyNumberFormat="1" applyFont="1" applyFill="1" applyBorder="1" applyAlignment="1">
      <alignment vertical="center"/>
    </xf>
    <xf numFmtId="4" fontId="26" fillId="7" borderId="35" xfId="1" applyNumberFormat="1" applyFont="1" applyFill="1" applyBorder="1" applyAlignment="1">
      <alignment vertical="center"/>
    </xf>
    <xf numFmtId="4" fontId="26" fillId="7" borderId="34" xfId="0" applyNumberFormat="1" applyFont="1" applyFill="1" applyBorder="1" applyAlignment="1">
      <alignment vertical="center"/>
    </xf>
    <xf numFmtId="4" fontId="26" fillId="8" borderId="33" xfId="0" applyNumberFormat="1" applyFont="1" applyFill="1" applyBorder="1" applyAlignment="1">
      <alignment vertical="center"/>
    </xf>
    <xf numFmtId="0" fontId="22" fillId="0" borderId="25" xfId="0" quotePrefix="1" applyFont="1" applyFill="1" applyBorder="1" applyAlignment="1">
      <alignment horizontal="center" vertical="center"/>
    </xf>
    <xf numFmtId="0" fontId="22" fillId="0" borderId="26" xfId="0" quotePrefix="1" applyFont="1" applyFill="1" applyBorder="1" applyAlignment="1">
      <alignment horizontal="center" vertical="center"/>
    </xf>
    <xf numFmtId="0" fontId="22" fillId="0" borderId="26" xfId="1" applyNumberFormat="1" applyFont="1" applyFill="1" applyBorder="1" applyAlignment="1">
      <alignment horizontal="justify" vertical="center" wrapText="1"/>
    </xf>
    <xf numFmtId="4" fontId="25" fillId="0" borderId="0" xfId="0" applyNumberFormat="1" applyFont="1" applyFill="1" applyBorder="1" applyAlignment="1" applyProtection="1">
      <alignment vertical="center"/>
    </xf>
    <xf numFmtId="164" fontId="28" fillId="2" borderId="29" xfId="6" applyNumberFormat="1" applyFont="1" applyFill="1" applyBorder="1" applyAlignment="1">
      <alignment horizontal="justify" vertical="center" wrapText="1"/>
    </xf>
    <xf numFmtId="4" fontId="26" fillId="2" borderId="29" xfId="4" applyNumberFormat="1" applyFont="1" applyFill="1" applyBorder="1" applyAlignment="1">
      <alignment vertical="center"/>
    </xf>
    <xf numFmtId="4" fontId="26" fillId="2" borderId="41" xfId="1" applyNumberFormat="1" applyFont="1" applyFill="1" applyBorder="1" applyAlignment="1">
      <alignment vertical="center"/>
    </xf>
    <xf numFmtId="4" fontId="26" fillId="2" borderId="42" xfId="1" applyNumberFormat="1" applyFont="1" applyFill="1" applyBorder="1" applyAlignment="1">
      <alignment vertical="center"/>
    </xf>
    <xf numFmtId="4" fontId="26" fillId="3" borderId="21" xfId="1" applyNumberFormat="1" applyFont="1" applyFill="1" applyBorder="1" applyAlignment="1">
      <alignment vertical="center"/>
    </xf>
    <xf numFmtId="4" fontId="26" fillId="2" borderId="43" xfId="1" applyNumberFormat="1" applyFont="1" applyFill="1" applyBorder="1" applyAlignment="1">
      <alignment vertical="center"/>
    </xf>
    <xf numFmtId="4" fontId="26" fillId="2" borderId="6" xfId="0" applyNumberFormat="1" applyFont="1" applyFill="1" applyBorder="1" applyAlignment="1">
      <alignment vertical="center"/>
    </xf>
    <xf numFmtId="4" fontId="26" fillId="2" borderId="11" xfId="0" applyNumberFormat="1" applyFont="1" applyFill="1" applyBorder="1" applyAlignment="1">
      <alignment vertical="center"/>
    </xf>
    <xf numFmtId="4" fontId="23" fillId="3" borderId="13" xfId="4" applyNumberFormat="1" applyFont="1" applyFill="1" applyBorder="1" applyAlignment="1">
      <alignment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0" fontId="3" fillId="0" borderId="6" xfId="5" applyNumberFormat="1" applyFont="1" applyFill="1" applyBorder="1" applyAlignment="1">
      <alignment horizontal="left" vertical="center" wrapText="1"/>
    </xf>
    <xf numFmtId="4" fontId="26" fillId="0" borderId="6" xfId="1" applyNumberFormat="1" applyFont="1" applyFill="1" applyBorder="1" applyAlignment="1">
      <alignment vertical="center"/>
    </xf>
    <xf numFmtId="4" fontId="26" fillId="2" borderId="6" xfId="1" applyNumberFormat="1" applyFont="1" applyFill="1" applyBorder="1" applyAlignment="1">
      <alignment vertical="center"/>
    </xf>
    <xf numFmtId="4" fontId="26" fillId="10" borderId="34" xfId="1" applyNumberFormat="1" applyFont="1" applyFill="1" applyBorder="1" applyAlignment="1">
      <alignment vertical="center"/>
    </xf>
    <xf numFmtId="4" fontId="26" fillId="2" borderId="8" xfId="1" applyNumberFormat="1" applyFont="1" applyFill="1" applyBorder="1" applyAlignment="1">
      <alignment vertical="center"/>
    </xf>
    <xf numFmtId="4" fontId="26" fillId="0" borderId="6" xfId="0" applyNumberFormat="1" applyFont="1" applyFill="1" applyBorder="1" applyAlignment="1">
      <alignment vertical="center"/>
    </xf>
    <xf numFmtId="4" fontId="26" fillId="0" borderId="11" xfId="0" applyNumberFormat="1" applyFont="1" applyFill="1" applyBorder="1" applyAlignment="1">
      <alignment vertical="center"/>
    </xf>
    <xf numFmtId="4" fontId="18" fillId="0" borderId="0" xfId="0" applyNumberFormat="1" applyFont="1" applyFill="1" applyBorder="1" applyAlignment="1" applyProtection="1">
      <alignment vertic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 vertical="center"/>
    </xf>
    <xf numFmtId="0" fontId="3" fillId="2" borderId="6" xfId="5" applyNumberFormat="1" applyFont="1" applyFill="1" applyBorder="1" applyAlignment="1">
      <alignment horizontal="left" vertical="center" wrapText="1"/>
    </xf>
    <xf numFmtId="4" fontId="26" fillId="2" borderId="7" xfId="1" applyNumberFormat="1" applyFont="1" applyFill="1" applyBorder="1" applyAlignment="1">
      <alignment vertical="center"/>
    </xf>
    <xf numFmtId="4" fontId="29" fillId="2" borderId="6" xfId="1" applyNumberFormat="1" applyFont="1" applyFill="1" applyBorder="1" applyAlignment="1">
      <alignment vertical="center"/>
    </xf>
    <xf numFmtId="0" fontId="3" fillId="0" borderId="14" xfId="0" quotePrefix="1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5" xfId="5" applyNumberFormat="1" applyFont="1" applyFill="1" applyBorder="1" applyAlignment="1">
      <alignment horizontal="left" vertical="center" wrapText="1"/>
    </xf>
    <xf numFmtId="4" fontId="26" fillId="0" borderId="15" xfId="1" applyNumberFormat="1" applyFont="1" applyFill="1" applyBorder="1" applyAlignment="1">
      <alignment vertical="center"/>
    </xf>
    <xf numFmtId="4" fontId="26" fillId="2" borderId="17" xfId="1" applyNumberFormat="1" applyFont="1" applyFill="1" applyBorder="1" applyAlignment="1">
      <alignment vertical="center"/>
    </xf>
    <xf numFmtId="4" fontId="26" fillId="0" borderId="15" xfId="0" applyNumberFormat="1" applyFont="1" applyFill="1" applyBorder="1" applyAlignment="1">
      <alignment vertical="center"/>
    </xf>
    <xf numFmtId="4" fontId="26" fillId="0" borderId="16" xfId="0" applyNumberFormat="1" applyFont="1" applyFill="1" applyBorder="1" applyAlignment="1">
      <alignment vertical="center"/>
    </xf>
    <xf numFmtId="0" fontId="22" fillId="0" borderId="19" xfId="0" quotePrefix="1" applyFont="1" applyFill="1" applyBorder="1" applyAlignment="1">
      <alignment horizontal="center" vertical="center"/>
    </xf>
    <xf numFmtId="0" fontId="22" fillId="0" borderId="13" xfId="0" quotePrefix="1" applyFont="1" applyFill="1" applyBorder="1" applyAlignment="1">
      <alignment horizontal="center" vertical="center"/>
    </xf>
    <xf numFmtId="0" fontId="22" fillId="0" borderId="13" xfId="1" applyNumberFormat="1" applyFont="1" applyFill="1" applyBorder="1" applyAlignment="1">
      <alignment horizontal="justify" vertical="center" wrapText="1"/>
    </xf>
    <xf numFmtId="4" fontId="23" fillId="0" borderId="21" xfId="4" applyNumberFormat="1" applyFont="1" applyFill="1" applyBorder="1" applyAlignment="1">
      <alignment vertical="center"/>
    </xf>
    <xf numFmtId="4" fontId="23" fillId="0" borderId="22" xfId="4" applyNumberFormat="1" applyFont="1" applyFill="1" applyBorder="1" applyAlignment="1">
      <alignment vertical="center"/>
    </xf>
    <xf numFmtId="0" fontId="3" fillId="0" borderId="35" xfId="0" quotePrefix="1" applyFont="1" applyFill="1" applyBorder="1" applyAlignment="1">
      <alignment horizontal="center" vertical="center"/>
    </xf>
    <xf numFmtId="0" fontId="3" fillId="0" borderId="33" xfId="0" quotePrefix="1" applyFont="1" applyFill="1" applyBorder="1" applyAlignment="1">
      <alignment horizontal="center" vertical="center"/>
    </xf>
    <xf numFmtId="0" fontId="3" fillId="0" borderId="33" xfId="1" applyNumberFormat="1" applyFont="1" applyFill="1" applyBorder="1" applyAlignment="1">
      <alignment horizontal="justify" vertical="center" wrapText="1"/>
    </xf>
    <xf numFmtId="4" fontId="26" fillId="0" borderId="33" xfId="1" applyNumberFormat="1" applyFont="1" applyFill="1" applyBorder="1" applyAlignment="1">
      <alignment vertical="center"/>
    </xf>
    <xf numFmtId="4" fontId="26" fillId="0" borderId="33" xfId="0" applyNumberFormat="1" applyFont="1" applyFill="1" applyBorder="1" applyAlignment="1">
      <alignment vertical="center"/>
    </xf>
    <xf numFmtId="4" fontId="26" fillId="0" borderId="34" xfId="0" applyNumberFormat="1" applyFont="1" applyFill="1" applyBorder="1" applyAlignment="1">
      <alignment vertical="center"/>
    </xf>
    <xf numFmtId="0" fontId="3" fillId="3" borderId="35" xfId="0" quotePrefix="1" applyFont="1" applyFill="1" applyBorder="1" applyAlignment="1">
      <alignment horizontal="center" vertical="center"/>
    </xf>
    <xf numFmtId="0" fontId="3" fillId="3" borderId="33" xfId="0" quotePrefix="1" applyFont="1" applyFill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justify" vertical="center" wrapText="1"/>
    </xf>
    <xf numFmtId="4" fontId="26" fillId="3" borderId="33" xfId="0" applyNumberFormat="1" applyFont="1" applyFill="1" applyBorder="1" applyAlignment="1">
      <alignment vertical="center"/>
    </xf>
    <xf numFmtId="4" fontId="26" fillId="3" borderId="34" xfId="0" applyNumberFormat="1" applyFont="1" applyFill="1" applyBorder="1" applyAlignment="1">
      <alignment vertical="center"/>
    </xf>
    <xf numFmtId="0" fontId="3" fillId="0" borderId="13" xfId="1" applyNumberFormat="1" applyFont="1" applyFill="1" applyBorder="1" applyAlignment="1">
      <alignment horizontal="justify" vertical="center" wrapText="1"/>
    </xf>
    <xf numFmtId="4" fontId="26" fillId="2" borderId="44" xfId="1" applyNumberFormat="1" applyFont="1" applyFill="1" applyBorder="1" applyAlignment="1">
      <alignment vertical="center"/>
    </xf>
    <xf numFmtId="4" fontId="26" fillId="3" borderId="19" xfId="1" applyNumberFormat="1" applyFont="1" applyFill="1" applyBorder="1" applyAlignment="1">
      <alignment vertical="center"/>
    </xf>
    <xf numFmtId="0" fontId="3" fillId="7" borderId="13" xfId="1" applyNumberFormat="1" applyFont="1" applyFill="1" applyBorder="1" applyAlignment="1">
      <alignment horizontal="justify" vertical="center" wrapText="1"/>
    </xf>
    <xf numFmtId="4" fontId="26" fillId="7" borderId="20" xfId="1" applyNumberFormat="1" applyFont="1" applyFill="1" applyBorder="1" applyAlignment="1">
      <alignment vertical="center"/>
    </xf>
    <xf numFmtId="4" fontId="26" fillId="7" borderId="13" xfId="0" applyNumberFormat="1" applyFont="1" applyFill="1" applyBorder="1" applyAlignment="1">
      <alignment vertical="center"/>
    </xf>
    <xf numFmtId="4" fontId="30" fillId="0" borderId="13" xfId="1" applyNumberFormat="1" applyFont="1" applyFill="1" applyBorder="1" applyAlignment="1">
      <alignment vertical="center"/>
    </xf>
    <xf numFmtId="4" fontId="30" fillId="3" borderId="13" xfId="1" applyNumberFormat="1" applyFont="1" applyFill="1" applyBorder="1" applyAlignment="1">
      <alignment vertical="center"/>
    </xf>
    <xf numFmtId="4" fontId="26" fillId="7" borderId="22" xfId="1" applyNumberFormat="1" applyFont="1" applyFill="1" applyBorder="1" applyAlignment="1">
      <alignment vertical="center"/>
    </xf>
    <xf numFmtId="0" fontId="3" fillId="0" borderId="25" xfId="0" quotePrefix="1" applyFont="1" applyFill="1" applyBorder="1" applyAlignment="1">
      <alignment horizontal="center" vertical="center"/>
    </xf>
    <xf numFmtId="0" fontId="3" fillId="0" borderId="26" xfId="0" quotePrefix="1" applyFont="1" applyFill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justify" vertical="center" wrapText="1"/>
    </xf>
    <xf numFmtId="4" fontId="26" fillId="0" borderId="26" xfId="1" applyNumberFormat="1" applyFont="1" applyFill="1" applyBorder="1" applyAlignment="1">
      <alignment vertical="center"/>
    </xf>
    <xf numFmtId="4" fontId="26" fillId="0" borderId="26" xfId="0" applyNumberFormat="1" applyFont="1" applyFill="1" applyBorder="1" applyAlignment="1">
      <alignment vertical="center"/>
    </xf>
    <xf numFmtId="4" fontId="26" fillId="0" borderId="27" xfId="0" applyNumberFormat="1" applyFont="1" applyFill="1" applyBorder="1" applyAlignment="1">
      <alignment vertical="center"/>
    </xf>
    <xf numFmtId="0" fontId="3" fillId="0" borderId="28" xfId="0" quotePrefix="1" applyFont="1" applyFill="1" applyBorder="1" applyAlignment="1">
      <alignment horizontal="center" vertical="center"/>
    </xf>
    <xf numFmtId="0" fontId="3" fillId="0" borderId="29" xfId="0" quotePrefix="1" applyFont="1" applyFill="1" applyBorder="1" applyAlignment="1">
      <alignment horizontal="center" vertical="center"/>
    </xf>
    <xf numFmtId="164" fontId="28" fillId="0" borderId="29" xfId="6" applyNumberFormat="1" applyFont="1" applyFill="1" applyBorder="1" applyAlignment="1">
      <alignment horizontal="justify" vertical="center" wrapText="1"/>
    </xf>
    <xf numFmtId="4" fontId="23" fillId="2" borderId="13" xfId="1" applyNumberFormat="1" applyFont="1" applyFill="1" applyBorder="1" applyAlignment="1">
      <alignment vertical="center"/>
    </xf>
    <xf numFmtId="4" fontId="23" fillId="0" borderId="13" xfId="1" applyNumberFormat="1" applyFont="1" applyFill="1" applyBorder="1" applyAlignment="1">
      <alignment vertical="center"/>
    </xf>
    <xf numFmtId="0" fontId="3" fillId="0" borderId="45" xfId="0" quotePrefix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6" xfId="1" applyNumberFormat="1" applyFont="1" applyFill="1" applyBorder="1" applyAlignment="1">
      <alignment horizontal="justify" vertical="center" wrapText="1"/>
    </xf>
    <xf numFmtId="4" fontId="26" fillId="0" borderId="46" xfId="1" applyNumberFormat="1" applyFont="1" applyFill="1" applyBorder="1" applyAlignment="1">
      <alignment vertical="center"/>
    </xf>
    <xf numFmtId="4" fontId="26" fillId="2" borderId="46" xfId="1" applyNumberFormat="1" applyFont="1" applyFill="1" applyBorder="1" applyAlignment="1">
      <alignment vertical="center"/>
    </xf>
    <xf numFmtId="4" fontId="26" fillId="2" borderId="47" xfId="1" applyNumberFormat="1" applyFont="1" applyFill="1" applyBorder="1" applyAlignment="1">
      <alignment vertical="center"/>
    </xf>
    <xf numFmtId="4" fontId="26" fillId="2" borderId="45" xfId="1" applyNumberFormat="1" applyFont="1" applyFill="1" applyBorder="1" applyAlignment="1">
      <alignment vertical="center"/>
    </xf>
    <xf numFmtId="4" fontId="26" fillId="0" borderId="46" xfId="0" applyNumberFormat="1" applyFont="1" applyFill="1" applyBorder="1" applyAlignment="1">
      <alignment vertical="center"/>
    </xf>
    <xf numFmtId="4" fontId="26" fillId="0" borderId="47" xfId="0" applyNumberFormat="1" applyFont="1" applyFill="1" applyBorder="1" applyAlignment="1">
      <alignment vertical="center"/>
    </xf>
    <xf numFmtId="4" fontId="26" fillId="0" borderId="48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justify" vertical="center" wrapText="1"/>
    </xf>
    <xf numFmtId="4" fontId="26" fillId="2" borderId="11" xfId="1" applyNumberFormat="1" applyFont="1" applyFill="1" applyBorder="1" applyAlignment="1">
      <alignment vertical="center"/>
    </xf>
    <xf numFmtId="4" fontId="26" fillId="2" borderId="5" xfId="1" applyNumberFormat="1" applyFont="1" applyFill="1" applyBorder="1" applyAlignment="1">
      <alignment vertical="center"/>
    </xf>
    <xf numFmtId="0" fontId="3" fillId="0" borderId="29" xfId="0" applyFont="1" applyFill="1" applyBorder="1" applyAlignment="1">
      <alignment horizontal="center" vertical="center"/>
    </xf>
    <xf numFmtId="4" fontId="23" fillId="0" borderId="15" xfId="1" applyNumberFormat="1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/>
    </xf>
    <xf numFmtId="4" fontId="26" fillId="7" borderId="26" xfId="0" applyNumberFormat="1" applyFont="1" applyFill="1" applyBorder="1" applyAlignment="1">
      <alignment vertical="center"/>
    </xf>
    <xf numFmtId="0" fontId="3" fillId="2" borderId="24" xfId="0" quotePrefix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3" xfId="1" applyNumberFormat="1" applyFont="1" applyFill="1" applyBorder="1" applyAlignment="1">
      <alignment horizontal="justify" vertical="center" wrapText="1"/>
    </xf>
    <xf numFmtId="4" fontId="26" fillId="2" borderId="23" xfId="0" applyNumberFormat="1" applyFont="1" applyFill="1" applyBorder="1" applyAlignment="1">
      <alignment vertical="center"/>
    </xf>
    <xf numFmtId="4" fontId="26" fillId="2" borderId="49" xfId="0" applyNumberFormat="1" applyFont="1" applyFill="1" applyBorder="1" applyAlignment="1">
      <alignment vertical="center"/>
    </xf>
    <xf numFmtId="0" fontId="31" fillId="0" borderId="28" xfId="0" quotePrefix="1" applyFont="1" applyFill="1" applyBorder="1" applyAlignment="1">
      <alignment horizontal="center" vertical="center"/>
    </xf>
    <xf numFmtId="0" fontId="31" fillId="0" borderId="29" xfId="0" quotePrefix="1" applyFont="1" applyFill="1" applyBorder="1" applyAlignment="1">
      <alignment horizontal="center" vertical="center"/>
    </xf>
    <xf numFmtId="0" fontId="3" fillId="0" borderId="29" xfId="1" applyNumberFormat="1" applyFont="1" applyFill="1" applyBorder="1" applyAlignment="1">
      <alignment horizontal="justify" vertical="center" wrapText="1"/>
    </xf>
    <xf numFmtId="4" fontId="26" fillId="2" borderId="41" xfId="0" applyNumberFormat="1" applyFont="1" applyFill="1" applyBorder="1" applyAlignment="1">
      <alignment vertical="center"/>
    </xf>
    <xf numFmtId="0" fontId="22" fillId="0" borderId="14" xfId="0" quotePrefix="1" applyFont="1" applyFill="1" applyBorder="1" applyAlignment="1">
      <alignment horizontal="center" vertical="center"/>
    </xf>
    <xf numFmtId="0" fontId="22" fillId="0" borderId="15" xfId="0" quotePrefix="1" applyFont="1" applyFill="1" applyBorder="1" applyAlignment="1">
      <alignment horizontal="center" vertical="center"/>
    </xf>
    <xf numFmtId="0" fontId="22" fillId="0" borderId="15" xfId="1" applyNumberFormat="1" applyFont="1" applyFill="1" applyBorder="1" applyAlignment="1">
      <alignment horizontal="justify" vertical="center" wrapText="1"/>
    </xf>
    <xf numFmtId="4" fontId="23" fillId="2" borderId="14" xfId="4" applyNumberFormat="1" applyFont="1" applyFill="1" applyBorder="1" applyAlignment="1">
      <alignment vertical="center"/>
    </xf>
    <xf numFmtId="4" fontId="23" fillId="2" borderId="16" xfId="4" applyNumberFormat="1" applyFont="1" applyFill="1" applyBorder="1" applyAlignment="1">
      <alignment vertical="center"/>
    </xf>
    <xf numFmtId="0" fontId="3" fillId="0" borderId="24" xfId="0" quotePrefix="1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0" fontId="3" fillId="0" borderId="23" xfId="1" applyNumberFormat="1" applyFont="1" applyFill="1" applyBorder="1" applyAlignment="1">
      <alignment horizontal="justify" vertical="center" wrapText="1"/>
    </xf>
    <xf numFmtId="4" fontId="26" fillId="0" borderId="23" xfId="1" applyNumberFormat="1" applyFont="1" applyFill="1" applyBorder="1" applyAlignment="1">
      <alignment vertical="center"/>
    </xf>
    <xf numFmtId="4" fontId="26" fillId="2" borderId="49" xfId="1" applyNumberFormat="1" applyFont="1" applyFill="1" applyBorder="1" applyAlignment="1">
      <alignment vertical="center"/>
    </xf>
    <xf numFmtId="4" fontId="26" fillId="2" borderId="24" xfId="1" applyNumberFormat="1" applyFont="1" applyFill="1" applyBorder="1" applyAlignment="1">
      <alignment vertical="center"/>
    </xf>
    <xf numFmtId="4" fontId="26" fillId="0" borderId="23" xfId="0" applyNumberFormat="1" applyFont="1" applyFill="1" applyBorder="1" applyAlignment="1">
      <alignment vertical="center"/>
    </xf>
    <xf numFmtId="4" fontId="26" fillId="0" borderId="49" xfId="0" applyNumberFormat="1" applyFont="1" applyFill="1" applyBorder="1" applyAlignment="1">
      <alignment vertical="center"/>
    </xf>
    <xf numFmtId="49" fontId="3" fillId="0" borderId="13" xfId="0" quotePrefix="1" applyNumberFormat="1" applyFont="1" applyFill="1" applyBorder="1" applyAlignment="1">
      <alignment horizontal="center" vertical="center"/>
    </xf>
    <xf numFmtId="0" fontId="22" fillId="4" borderId="35" xfId="0" quotePrefix="1" applyFont="1" applyFill="1" applyBorder="1" applyAlignment="1">
      <alignment horizontal="center" vertical="center" wrapText="1"/>
    </xf>
    <xf numFmtId="0" fontId="22" fillId="4" borderId="33" xfId="0" quotePrefix="1" applyFont="1" applyFill="1" applyBorder="1" applyAlignment="1">
      <alignment horizontal="center" vertical="center" wrapText="1"/>
    </xf>
    <xf numFmtId="0" fontId="22" fillId="4" borderId="33" xfId="1" applyNumberFormat="1" applyFont="1" applyFill="1" applyBorder="1" applyAlignment="1">
      <alignment horizontal="justify" vertical="center" wrapText="1"/>
    </xf>
    <xf numFmtId="4" fontId="23" fillId="4" borderId="33" xfId="1" applyNumberFormat="1" applyFont="1" applyFill="1" applyBorder="1" applyAlignment="1">
      <alignment vertical="center" wrapText="1"/>
    </xf>
    <xf numFmtId="4" fontId="23" fillId="4" borderId="34" xfId="1" applyNumberFormat="1" applyFont="1" applyFill="1" applyBorder="1" applyAlignment="1">
      <alignment vertical="center" wrapText="1"/>
    </xf>
    <xf numFmtId="4" fontId="23" fillId="4" borderId="32" xfId="1" applyNumberFormat="1" applyFont="1" applyFill="1" applyBorder="1" applyAlignment="1">
      <alignment vertical="center" wrapText="1"/>
    </xf>
    <xf numFmtId="4" fontId="23" fillId="4" borderId="37" xfId="1" applyNumberFormat="1" applyFont="1" applyFill="1" applyBorder="1" applyAlignment="1">
      <alignment vertical="center" wrapText="1"/>
    </xf>
    <xf numFmtId="4" fontId="23" fillId="4" borderId="35" xfId="1" applyNumberFormat="1" applyFont="1" applyFill="1" applyBorder="1" applyAlignment="1">
      <alignment vertical="center" wrapText="1"/>
    </xf>
    <xf numFmtId="4" fontId="32" fillId="5" borderId="0" xfId="0" applyNumberFormat="1" applyFont="1" applyFill="1" applyBorder="1" applyAlignment="1" applyProtection="1">
      <alignment vertical="center"/>
    </xf>
    <xf numFmtId="0" fontId="32" fillId="5" borderId="0" xfId="0" applyFont="1" applyFill="1" applyBorder="1" applyAlignment="1" applyProtection="1">
      <alignment vertical="center"/>
    </xf>
    <xf numFmtId="0" fontId="22" fillId="0" borderId="19" xfId="0" quotePrefix="1" applyFont="1" applyFill="1" applyBorder="1" applyAlignment="1">
      <alignment horizontal="center" vertical="center" wrapText="1"/>
    </xf>
    <xf numFmtId="0" fontId="22" fillId="0" borderId="13" xfId="0" quotePrefix="1" applyFont="1" applyFill="1" applyBorder="1" applyAlignment="1">
      <alignment horizontal="center" vertical="center" wrapText="1"/>
    </xf>
    <xf numFmtId="4" fontId="23" fillId="2" borderId="20" xfId="1" applyNumberFormat="1" applyFont="1" applyFill="1" applyBorder="1" applyAlignment="1">
      <alignment vertical="center"/>
    </xf>
    <xf numFmtId="4" fontId="23" fillId="2" borderId="19" xfId="1" applyNumberFormat="1" applyFont="1" applyFill="1" applyBorder="1" applyAlignment="1">
      <alignment vertical="center"/>
    </xf>
    <xf numFmtId="4" fontId="23" fillId="0" borderId="20" xfId="1" applyNumberFormat="1" applyFont="1" applyFill="1" applyBorder="1" applyAlignment="1">
      <alignment vertical="center"/>
    </xf>
    <xf numFmtId="49" fontId="3" fillId="0" borderId="19" xfId="0" quotePrefix="1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3" fillId="0" borderId="13" xfId="0" quotePrefix="1" applyNumberFormat="1" applyFont="1" applyFill="1" applyBorder="1" applyAlignment="1">
      <alignment horizontal="center" vertical="center" wrapText="1"/>
    </xf>
    <xf numFmtId="4" fontId="26" fillId="2" borderId="21" xfId="0" applyNumberFormat="1" applyFont="1" applyFill="1" applyBorder="1" applyAlignment="1">
      <alignment vertical="center"/>
    </xf>
    <xf numFmtId="4" fontId="26" fillId="2" borderId="22" xfId="0" applyNumberFormat="1" applyFont="1" applyFill="1" applyBorder="1" applyAlignment="1">
      <alignment vertical="center"/>
    </xf>
    <xf numFmtId="4" fontId="26" fillId="2" borderId="19" xfId="0" applyNumberFormat="1" applyFont="1" applyFill="1" applyBorder="1" applyAlignment="1">
      <alignment vertical="center"/>
    </xf>
    <xf numFmtId="49" fontId="3" fillId="7" borderId="25" xfId="0" quotePrefix="1" applyNumberFormat="1" applyFont="1" applyFill="1" applyBorder="1" applyAlignment="1">
      <alignment horizontal="center" vertical="center" wrapText="1"/>
    </xf>
    <xf numFmtId="49" fontId="3" fillId="7" borderId="26" xfId="0" applyNumberFormat="1" applyFont="1" applyFill="1" applyBorder="1" applyAlignment="1">
      <alignment horizontal="center" vertical="center" wrapText="1"/>
    </xf>
    <xf numFmtId="49" fontId="3" fillId="7" borderId="26" xfId="0" quotePrefix="1" applyNumberFormat="1" applyFont="1" applyFill="1" applyBorder="1" applyAlignment="1">
      <alignment horizontal="center" vertical="center" wrapText="1"/>
    </xf>
    <xf numFmtId="0" fontId="3" fillId="7" borderId="26" xfId="1" applyNumberFormat="1" applyFont="1" applyFill="1" applyBorder="1" applyAlignment="1">
      <alignment horizontal="justify" vertical="center" wrapText="1"/>
    </xf>
    <xf numFmtId="4" fontId="33" fillId="7" borderId="26" xfId="7" applyNumberFormat="1" applyFont="1" applyFill="1" applyBorder="1" applyAlignment="1">
      <alignment horizontal="right" vertical="center"/>
    </xf>
    <xf numFmtId="4" fontId="26" fillId="7" borderId="27" xfId="0" applyNumberFormat="1" applyFont="1" applyFill="1" applyBorder="1" applyAlignment="1">
      <alignment vertical="center"/>
    </xf>
    <xf numFmtId="4" fontId="26" fillId="7" borderId="21" xfId="0" applyNumberFormat="1" applyFont="1" applyFill="1" applyBorder="1" applyAlignment="1">
      <alignment vertical="center"/>
    </xf>
    <xf numFmtId="4" fontId="26" fillId="7" borderId="22" xfId="0" applyNumberFormat="1" applyFont="1" applyFill="1" applyBorder="1" applyAlignment="1">
      <alignment vertical="center"/>
    </xf>
    <xf numFmtId="4" fontId="26" fillId="7" borderId="25" xfId="0" applyNumberFormat="1" applyFont="1" applyFill="1" applyBorder="1" applyAlignment="1">
      <alignment vertical="center"/>
    </xf>
    <xf numFmtId="4" fontId="26" fillId="8" borderId="26" xfId="0" applyNumberFormat="1" applyFont="1" applyFill="1" applyBorder="1" applyAlignment="1">
      <alignment vertical="center"/>
    </xf>
    <xf numFmtId="49" fontId="3" fillId="2" borderId="35" xfId="0" quotePrefix="1" applyNumberFormat="1" applyFont="1" applyFill="1" applyBorder="1" applyAlignment="1">
      <alignment horizontal="center" vertical="center" wrapText="1"/>
    </xf>
    <xf numFmtId="49" fontId="3" fillId="2" borderId="33" xfId="0" applyNumberFormat="1" applyFont="1" applyFill="1" applyBorder="1" applyAlignment="1">
      <alignment horizontal="center" vertical="center" wrapText="1"/>
    </xf>
    <xf numFmtId="49" fontId="3" fillId="2" borderId="33" xfId="0" quotePrefix="1" applyNumberFormat="1" applyFont="1" applyFill="1" applyBorder="1" applyAlignment="1">
      <alignment horizontal="center" vertical="center" wrapText="1"/>
    </xf>
    <xf numFmtId="0" fontId="3" fillId="2" borderId="33" xfId="1" applyNumberFormat="1" applyFont="1" applyFill="1" applyBorder="1" applyAlignment="1">
      <alignment horizontal="justify" vertical="center" wrapText="1"/>
    </xf>
    <xf numFmtId="49" fontId="3" fillId="2" borderId="19" xfId="0" quotePrefix="1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3" xfId="0" quotePrefix="1" applyNumberFormat="1" applyFont="1" applyFill="1" applyBorder="1" applyAlignment="1">
      <alignment horizontal="center" vertical="center" wrapText="1"/>
    </xf>
    <xf numFmtId="4" fontId="26" fillId="3" borderId="50" xfId="0" applyNumberFormat="1" applyFont="1" applyFill="1" applyBorder="1" applyAlignment="1">
      <alignment vertical="center"/>
    </xf>
    <xf numFmtId="49" fontId="3" fillId="2" borderId="24" xfId="0" quotePrefix="1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3" xfId="0" quotePrefix="1" applyNumberFormat="1" applyFont="1" applyFill="1" applyBorder="1" applyAlignment="1">
      <alignment horizontal="center" vertical="center" wrapText="1"/>
    </xf>
    <xf numFmtId="0" fontId="22" fillId="2" borderId="14" xfId="0" quotePrefix="1" applyFont="1" applyFill="1" applyBorder="1" applyAlignment="1">
      <alignment horizontal="center" vertical="center" wrapText="1"/>
    </xf>
    <xf numFmtId="0" fontId="22" fillId="2" borderId="15" xfId="0" quotePrefix="1" applyFont="1" applyFill="1" applyBorder="1" applyAlignment="1">
      <alignment horizontal="center" vertical="center" wrapText="1"/>
    </xf>
    <xf numFmtId="0" fontId="22" fillId="2" borderId="15" xfId="1" applyNumberFormat="1" applyFont="1" applyFill="1" applyBorder="1" applyAlignment="1">
      <alignment horizontal="justify" vertical="center" wrapText="1"/>
    </xf>
    <xf numFmtId="4" fontId="23" fillId="2" borderId="15" xfId="1" applyNumberFormat="1" applyFont="1" applyFill="1" applyBorder="1" applyAlignment="1">
      <alignment vertical="center"/>
    </xf>
    <xf numFmtId="4" fontId="23" fillId="2" borderId="16" xfId="1" applyNumberFormat="1" applyFont="1" applyFill="1" applyBorder="1" applyAlignment="1">
      <alignment vertical="center"/>
    </xf>
    <xf numFmtId="4" fontId="23" fillId="2" borderId="14" xfId="1" applyNumberFormat="1" applyFont="1" applyFill="1" applyBorder="1" applyAlignment="1">
      <alignment vertical="center"/>
    </xf>
    <xf numFmtId="0" fontId="3" fillId="2" borderId="19" xfId="0" quotePrefix="1" applyFont="1" applyFill="1" applyBorder="1" applyAlignment="1">
      <alignment horizontal="center" vertical="center" wrapText="1"/>
    </xf>
    <xf numFmtId="0" fontId="3" fillId="2" borderId="13" xfId="0" quotePrefix="1" applyFont="1" applyFill="1" applyBorder="1" applyAlignment="1">
      <alignment horizontal="center" vertical="center" wrapText="1"/>
    </xf>
    <xf numFmtId="0" fontId="3" fillId="2" borderId="24" xfId="0" quotePrefix="1" applyFont="1" applyFill="1" applyBorder="1" applyAlignment="1">
      <alignment horizontal="center" vertical="center" wrapText="1"/>
    </xf>
    <xf numFmtId="0" fontId="3" fillId="2" borderId="23" xfId="0" quotePrefix="1" applyFont="1" applyFill="1" applyBorder="1" applyAlignment="1">
      <alignment horizontal="center" vertical="center" wrapText="1"/>
    </xf>
    <xf numFmtId="4" fontId="26" fillId="2" borderId="24" xfId="0" applyNumberFormat="1" applyFont="1" applyFill="1" applyBorder="1" applyAlignment="1">
      <alignment vertical="center"/>
    </xf>
    <xf numFmtId="4" fontId="23" fillId="2" borderId="6" xfId="1" applyNumberFormat="1" applyFont="1" applyFill="1" applyBorder="1" applyAlignment="1">
      <alignment vertical="center"/>
    </xf>
    <xf numFmtId="0" fontId="22" fillId="0" borderId="14" xfId="0" quotePrefix="1" applyFont="1" applyFill="1" applyBorder="1" applyAlignment="1">
      <alignment horizontal="center" vertical="center" wrapText="1"/>
    </xf>
    <xf numFmtId="0" fontId="22" fillId="0" borderId="15" xfId="0" quotePrefix="1" applyFont="1" applyFill="1" applyBorder="1" applyAlignment="1">
      <alignment horizontal="center" vertical="center" wrapText="1"/>
    </xf>
    <xf numFmtId="4" fontId="23" fillId="0" borderId="16" xfId="1" applyNumberFormat="1" applyFont="1" applyFill="1" applyBorder="1" applyAlignment="1">
      <alignment vertical="center"/>
    </xf>
    <xf numFmtId="0" fontId="3" fillId="0" borderId="19" xfId="0" quotePrefix="1" applyFont="1" applyFill="1" applyBorder="1" applyAlignment="1">
      <alignment horizontal="center" vertical="center" wrapText="1"/>
    </xf>
    <xf numFmtId="0" fontId="3" fillId="0" borderId="13" xfId="0" quotePrefix="1" applyFont="1" applyFill="1" applyBorder="1" applyAlignment="1">
      <alignment horizontal="center" vertical="center" wrapText="1"/>
    </xf>
    <xf numFmtId="0" fontId="3" fillId="7" borderId="19" xfId="0" quotePrefix="1" applyFont="1" applyFill="1" applyBorder="1" applyAlignment="1">
      <alignment horizontal="center" vertical="center" wrapText="1"/>
    </xf>
    <xf numFmtId="49" fontId="3" fillId="7" borderId="13" xfId="0" applyNumberFormat="1" applyFont="1" applyFill="1" applyBorder="1" applyAlignment="1">
      <alignment horizontal="center" vertical="center" wrapText="1"/>
    </xf>
    <xf numFmtId="0" fontId="3" fillId="7" borderId="13" xfId="0" quotePrefix="1" applyFont="1" applyFill="1" applyBorder="1" applyAlignment="1">
      <alignment horizontal="center" vertical="center" wrapText="1"/>
    </xf>
    <xf numFmtId="4" fontId="26" fillId="7" borderId="33" xfId="0" applyNumberFormat="1" applyFont="1" applyFill="1" applyBorder="1" applyAlignment="1">
      <alignment vertical="center"/>
    </xf>
    <xf numFmtId="0" fontId="3" fillId="7" borderId="25" xfId="0" quotePrefix="1" applyFont="1" applyFill="1" applyBorder="1" applyAlignment="1">
      <alignment horizontal="center" vertical="center" wrapText="1"/>
    </xf>
    <xf numFmtId="0" fontId="3" fillId="7" borderId="26" xfId="0" quotePrefix="1" applyFont="1" applyFill="1" applyBorder="1" applyAlignment="1">
      <alignment horizontal="center" vertical="center" wrapText="1"/>
    </xf>
    <xf numFmtId="0" fontId="3" fillId="2" borderId="35" xfId="0" quotePrefix="1" applyFont="1" applyFill="1" applyBorder="1" applyAlignment="1">
      <alignment horizontal="center" vertical="center" wrapText="1"/>
    </xf>
    <xf numFmtId="0" fontId="3" fillId="2" borderId="33" xfId="0" quotePrefix="1" applyFont="1" applyFill="1" applyBorder="1" applyAlignment="1">
      <alignment horizontal="center" vertical="center" wrapText="1"/>
    </xf>
    <xf numFmtId="4" fontId="26" fillId="2" borderId="35" xfId="0" applyNumberFormat="1" applyFont="1" applyFill="1" applyBorder="1" applyAlignment="1">
      <alignment vertical="center"/>
    </xf>
    <xf numFmtId="0" fontId="3" fillId="3" borderId="19" xfId="0" quotePrefix="1" applyFont="1" applyFill="1" applyBorder="1" applyAlignment="1">
      <alignment horizontal="center" vertical="center" wrapText="1"/>
    </xf>
    <xf numFmtId="0" fontId="3" fillId="3" borderId="13" xfId="0" quotePrefix="1" applyFont="1" applyFill="1" applyBorder="1" applyAlignment="1">
      <alignment horizontal="center" vertical="center" wrapText="1"/>
    </xf>
    <xf numFmtId="4" fontId="26" fillId="3" borderId="19" xfId="0" applyNumberFormat="1" applyFont="1" applyFill="1" applyBorder="1" applyAlignment="1">
      <alignment vertical="center"/>
    </xf>
    <xf numFmtId="4" fontId="24" fillId="3" borderId="0" xfId="0" applyNumberFormat="1" applyFont="1" applyFill="1" applyBorder="1" applyAlignment="1" applyProtection="1">
      <alignment vertical="center"/>
    </xf>
    <xf numFmtId="0" fontId="3" fillId="2" borderId="25" xfId="0" quotePrefix="1" applyFont="1" applyFill="1" applyBorder="1" applyAlignment="1">
      <alignment horizontal="center" vertical="center" wrapText="1"/>
    </xf>
    <xf numFmtId="0" fontId="3" fillId="2" borderId="26" xfId="0" quotePrefix="1" applyFont="1" applyFill="1" applyBorder="1" applyAlignment="1">
      <alignment horizontal="center" vertical="center" wrapText="1"/>
    </xf>
    <xf numFmtId="4" fontId="26" fillId="2" borderId="25" xfId="0" applyNumberFormat="1" applyFont="1" applyFill="1" applyBorder="1" applyAlignment="1">
      <alignment vertical="center"/>
    </xf>
    <xf numFmtId="0" fontId="3" fillId="2" borderId="28" xfId="0" quotePrefix="1" applyFont="1" applyFill="1" applyBorder="1" applyAlignment="1">
      <alignment horizontal="center" vertical="center" wrapText="1"/>
    </xf>
    <xf numFmtId="0" fontId="3" fillId="2" borderId="29" xfId="0" quotePrefix="1" applyFont="1" applyFill="1" applyBorder="1" applyAlignment="1">
      <alignment horizontal="center" vertical="center" wrapText="1"/>
    </xf>
    <xf numFmtId="4" fontId="26" fillId="2" borderId="28" xfId="0" applyNumberFormat="1" applyFont="1" applyFill="1" applyBorder="1" applyAlignment="1">
      <alignment vertical="center"/>
    </xf>
    <xf numFmtId="0" fontId="3" fillId="0" borderId="14" xfId="0" quotePrefix="1" applyFont="1" applyFill="1" applyBorder="1" applyAlignment="1">
      <alignment horizontal="center" vertical="center" wrapText="1"/>
    </xf>
    <xf numFmtId="0" fontId="3" fillId="0" borderId="15" xfId="0" quotePrefix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3" fillId="0" borderId="15" xfId="1" applyNumberFormat="1" applyFont="1" applyFill="1" applyBorder="1" applyAlignment="1">
      <alignment horizontal="justify" vertical="center" wrapText="1"/>
    </xf>
    <xf numFmtId="4" fontId="26" fillId="2" borderId="15" xfId="0" applyNumberFormat="1" applyFont="1" applyFill="1" applyBorder="1" applyAlignment="1">
      <alignment vertical="center"/>
    </xf>
    <xf numFmtId="4" fontId="26" fillId="2" borderId="16" xfId="0" applyNumberFormat="1" applyFont="1" applyFill="1" applyBorder="1" applyAlignment="1">
      <alignment vertical="center"/>
    </xf>
    <xf numFmtId="4" fontId="26" fillId="2" borderId="14" xfId="0" applyNumberFormat="1" applyFont="1" applyFill="1" applyBorder="1" applyAlignment="1">
      <alignment vertical="center"/>
    </xf>
    <xf numFmtId="4" fontId="23" fillId="4" borderId="6" xfId="0" applyNumberFormat="1" applyFont="1" applyFill="1" applyBorder="1" applyAlignment="1">
      <alignment vertical="center" wrapText="1"/>
    </xf>
    <xf numFmtId="0" fontId="3" fillId="2" borderId="45" xfId="0" quotePrefix="1" applyFont="1" applyFill="1" applyBorder="1" applyAlignment="1">
      <alignment horizontal="center" vertical="center" wrapText="1"/>
    </xf>
    <xf numFmtId="0" fontId="3" fillId="2" borderId="46" xfId="0" quotePrefix="1" applyFont="1" applyFill="1" applyBorder="1" applyAlignment="1">
      <alignment horizontal="center" vertical="center" wrapText="1"/>
    </xf>
    <xf numFmtId="49" fontId="3" fillId="2" borderId="46" xfId="0" applyNumberFormat="1" applyFont="1" applyFill="1" applyBorder="1" applyAlignment="1">
      <alignment horizontal="center" vertical="center" wrapText="1"/>
    </xf>
    <xf numFmtId="0" fontId="3" fillId="2" borderId="46" xfId="1" applyNumberFormat="1" applyFont="1" applyFill="1" applyBorder="1" applyAlignment="1">
      <alignment horizontal="justify" vertical="center" wrapText="1"/>
    </xf>
    <xf numFmtId="4" fontId="26" fillId="2" borderId="46" xfId="0" applyNumberFormat="1" applyFont="1" applyFill="1" applyBorder="1" applyAlignment="1">
      <alignment vertical="center"/>
    </xf>
    <xf numFmtId="4" fontId="26" fillId="2" borderId="47" xfId="0" applyNumberFormat="1" applyFont="1" applyFill="1" applyBorder="1" applyAlignment="1">
      <alignment vertical="center"/>
    </xf>
    <xf numFmtId="4" fontId="26" fillId="2" borderId="45" xfId="0" applyNumberFormat="1" applyFont="1" applyFill="1" applyBorder="1" applyAlignment="1">
      <alignment vertical="center"/>
    </xf>
    <xf numFmtId="0" fontId="3" fillId="7" borderId="14" xfId="0" quotePrefix="1" applyFont="1" applyFill="1" applyBorder="1" applyAlignment="1">
      <alignment horizontal="center" vertical="center" wrapText="1"/>
    </xf>
    <xf numFmtId="0" fontId="3" fillId="7" borderId="15" xfId="0" quotePrefix="1" applyFont="1" applyFill="1" applyBorder="1" applyAlignment="1">
      <alignment horizontal="center" vertical="center" wrapText="1"/>
    </xf>
    <xf numFmtId="49" fontId="3" fillId="7" borderId="15" xfId="0" applyNumberFormat="1" applyFont="1" applyFill="1" applyBorder="1" applyAlignment="1">
      <alignment horizontal="center" vertical="center" wrapText="1"/>
    </xf>
    <xf numFmtId="0" fontId="3" fillId="7" borderId="15" xfId="1" applyNumberFormat="1" applyFont="1" applyFill="1" applyBorder="1" applyAlignment="1">
      <alignment horizontal="justify" vertical="center" wrapText="1"/>
    </xf>
    <xf numFmtId="4" fontId="26" fillId="7" borderId="15" xfId="0" applyNumberFormat="1" applyFont="1" applyFill="1" applyBorder="1" applyAlignment="1">
      <alignment vertical="center"/>
    </xf>
    <xf numFmtId="4" fontId="26" fillId="7" borderId="14" xfId="0" applyNumberFormat="1" applyFont="1" applyFill="1" applyBorder="1" applyAlignment="1">
      <alignment vertical="center"/>
    </xf>
    <xf numFmtId="4" fontId="26" fillId="7" borderId="16" xfId="0" applyNumberFormat="1" applyFont="1" applyFill="1" applyBorder="1" applyAlignment="1">
      <alignment vertical="center"/>
    </xf>
    <xf numFmtId="0" fontId="18" fillId="7" borderId="0" xfId="0" applyFont="1" applyFill="1" applyBorder="1" applyAlignment="1" applyProtection="1">
      <alignment vertical="center"/>
    </xf>
    <xf numFmtId="4" fontId="18" fillId="7" borderId="0" xfId="0" applyNumberFormat="1" applyFont="1" applyFill="1" applyBorder="1" applyAlignment="1" applyProtection="1">
      <alignment vertical="center"/>
    </xf>
    <xf numFmtId="0" fontId="22" fillId="0" borderId="25" xfId="0" quotePrefix="1" applyFont="1" applyFill="1" applyBorder="1" applyAlignment="1">
      <alignment horizontal="center" vertical="center" wrapText="1"/>
    </xf>
    <xf numFmtId="0" fontId="22" fillId="0" borderId="26" xfId="0" quotePrefix="1" applyFont="1" applyFill="1" applyBorder="1" applyAlignment="1">
      <alignment horizontal="center" vertical="center" wrapText="1"/>
    </xf>
    <xf numFmtId="49" fontId="22" fillId="0" borderId="26" xfId="0" quotePrefix="1" applyNumberFormat="1" applyFont="1" applyFill="1" applyBorder="1" applyAlignment="1">
      <alignment horizontal="center" vertical="center" wrapText="1"/>
    </xf>
    <xf numFmtId="4" fontId="23" fillId="0" borderId="26" xfId="1" applyNumberFormat="1" applyFont="1" applyFill="1" applyBorder="1" applyAlignment="1">
      <alignment vertical="center"/>
    </xf>
    <xf numFmtId="4" fontId="23" fillId="2" borderId="26" xfId="1" applyNumberFormat="1" applyFont="1" applyFill="1" applyBorder="1" applyAlignment="1">
      <alignment vertical="center"/>
    </xf>
    <xf numFmtId="4" fontId="23" fillId="2" borderId="27" xfId="1" applyNumberFormat="1" applyFont="1" applyFill="1" applyBorder="1" applyAlignment="1">
      <alignment vertical="center"/>
    </xf>
    <xf numFmtId="4" fontId="23" fillId="2" borderId="25" xfId="1" applyNumberFormat="1" applyFont="1" applyFill="1" applyBorder="1" applyAlignment="1">
      <alignment vertical="center"/>
    </xf>
    <xf numFmtId="4" fontId="23" fillId="0" borderId="27" xfId="1" applyNumberFormat="1" applyFont="1" applyFill="1" applyBorder="1" applyAlignment="1">
      <alignment vertical="center"/>
    </xf>
    <xf numFmtId="4" fontId="26" fillId="11" borderId="33" xfId="0" applyNumberFormat="1" applyFont="1" applyFill="1" applyBorder="1" applyAlignment="1">
      <alignment vertical="center"/>
    </xf>
    <xf numFmtId="43" fontId="18" fillId="2" borderId="0" xfId="0" applyNumberFormat="1" applyFont="1" applyFill="1" applyBorder="1" applyAlignment="1" applyProtection="1">
      <alignment vertical="center"/>
    </xf>
    <xf numFmtId="4" fontId="26" fillId="11" borderId="13" xfId="0" applyNumberFormat="1" applyFont="1" applyFill="1" applyBorder="1" applyAlignment="1">
      <alignment vertical="center"/>
    </xf>
    <xf numFmtId="4" fontId="26" fillId="3" borderId="23" xfId="0" applyNumberFormat="1" applyFont="1" applyFill="1" applyBorder="1" applyAlignment="1">
      <alignment vertical="center"/>
    </xf>
    <xf numFmtId="4" fontId="26" fillId="11" borderId="23" xfId="0" applyNumberFormat="1" applyFont="1" applyFill="1" applyBorder="1" applyAlignment="1">
      <alignment vertical="center"/>
    </xf>
    <xf numFmtId="4" fontId="26" fillId="7" borderId="6" xfId="0" applyNumberFormat="1" applyFont="1" applyFill="1" applyBorder="1" applyAlignment="1">
      <alignment vertical="center"/>
    </xf>
    <xf numFmtId="4" fontId="23" fillId="0" borderId="6" xfId="1" applyNumberFormat="1" applyFont="1" applyFill="1" applyBorder="1" applyAlignment="1">
      <alignment vertical="center"/>
    </xf>
    <xf numFmtId="0" fontId="3" fillId="7" borderId="5" xfId="0" quotePrefix="1" applyFont="1" applyFill="1" applyBorder="1" applyAlignment="1">
      <alignment horizontal="center" vertical="center" wrapText="1"/>
    </xf>
    <xf numFmtId="0" fontId="3" fillId="7" borderId="6" xfId="0" quotePrefix="1" applyFont="1" applyFill="1" applyBorder="1" applyAlignment="1">
      <alignment horizontal="center" vertical="center" wrapText="1"/>
    </xf>
    <xf numFmtId="49" fontId="3" fillId="7" borderId="6" xfId="0" quotePrefix="1" applyNumberFormat="1" applyFont="1" applyFill="1" applyBorder="1" applyAlignment="1">
      <alignment horizontal="center" vertical="center" wrapText="1"/>
    </xf>
    <xf numFmtId="0" fontId="3" fillId="7" borderId="6" xfId="1" applyNumberFormat="1" applyFont="1" applyFill="1" applyBorder="1" applyAlignment="1">
      <alignment horizontal="justify" vertical="center" wrapText="1"/>
    </xf>
    <xf numFmtId="4" fontId="26" fillId="7" borderId="5" xfId="0" applyNumberFormat="1" applyFont="1" applyFill="1" applyBorder="1" applyAlignment="1">
      <alignment vertical="center"/>
    </xf>
    <xf numFmtId="4" fontId="26" fillId="7" borderId="11" xfId="0" applyNumberFormat="1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center" vertical="center" wrapText="1"/>
    </xf>
    <xf numFmtId="49" fontId="3" fillId="0" borderId="15" xfId="0" quotePrefix="1" applyNumberFormat="1" applyFont="1" applyFill="1" applyBorder="1" applyAlignment="1">
      <alignment horizontal="center" vertical="center" wrapText="1"/>
    </xf>
    <xf numFmtId="49" fontId="3" fillId="7" borderId="13" xfId="0" quotePrefix="1" applyNumberFormat="1" applyFont="1" applyFill="1" applyBorder="1" applyAlignment="1">
      <alignment horizontal="center" vertical="center" wrapText="1"/>
    </xf>
    <xf numFmtId="4" fontId="26" fillId="7" borderId="19" xfId="0" applyNumberFormat="1" applyFont="1" applyFill="1" applyBorder="1" applyAlignment="1">
      <alignment vertical="center"/>
    </xf>
    <xf numFmtId="4" fontId="24" fillId="7" borderId="0" xfId="0" applyNumberFormat="1" applyFont="1" applyFill="1" applyBorder="1" applyAlignment="1" applyProtection="1">
      <alignment vertical="center"/>
    </xf>
    <xf numFmtId="0" fontId="22" fillId="2" borderId="25" xfId="0" quotePrefix="1" applyFont="1" applyFill="1" applyBorder="1" applyAlignment="1">
      <alignment horizontal="center" vertical="center" wrapText="1"/>
    </xf>
    <xf numFmtId="0" fontId="22" fillId="2" borderId="26" xfId="0" quotePrefix="1" applyFont="1" applyFill="1" applyBorder="1" applyAlignment="1">
      <alignment horizontal="center" vertical="center" wrapText="1"/>
    </xf>
    <xf numFmtId="49" fontId="22" fillId="2" borderId="26" xfId="0" quotePrefix="1" applyNumberFormat="1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 wrapText="1"/>
    </xf>
    <xf numFmtId="49" fontId="3" fillId="2" borderId="6" xfId="0" quotePrefix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justify" vertical="center" wrapText="1"/>
    </xf>
    <xf numFmtId="4" fontId="26" fillId="2" borderId="5" xfId="0" applyNumberFormat="1" applyFont="1" applyFill="1" applyBorder="1" applyAlignment="1">
      <alignment vertical="center"/>
    </xf>
    <xf numFmtId="49" fontId="3" fillId="2" borderId="29" xfId="0" quotePrefix="1" applyNumberFormat="1" applyFont="1" applyFill="1" applyBorder="1" applyAlignment="1">
      <alignment horizontal="center" vertical="center" wrapText="1"/>
    </xf>
    <xf numFmtId="4" fontId="26" fillId="3" borderId="29" xfId="0" applyNumberFormat="1" applyFont="1" applyFill="1" applyBorder="1" applyAlignment="1">
      <alignment vertical="center"/>
    </xf>
    <xf numFmtId="4" fontId="26" fillId="11" borderId="29" xfId="0" applyNumberFormat="1" applyFont="1" applyFill="1" applyBorder="1" applyAlignment="1">
      <alignment vertical="center"/>
    </xf>
    <xf numFmtId="0" fontId="22" fillId="0" borderId="5" xfId="0" quotePrefix="1" applyFont="1" applyFill="1" applyBorder="1" applyAlignment="1">
      <alignment horizontal="center" vertical="center" wrapText="1"/>
    </xf>
    <xf numFmtId="0" fontId="22" fillId="0" borderId="6" xfId="0" quotePrefix="1" applyFont="1" applyFill="1" applyBorder="1" applyAlignment="1">
      <alignment horizontal="center" vertical="center" wrapText="1"/>
    </xf>
    <xf numFmtId="49" fontId="22" fillId="0" borderId="6" xfId="0" quotePrefix="1" applyNumberFormat="1" applyFont="1" applyFill="1" applyBorder="1" applyAlignment="1">
      <alignment horizontal="center" vertical="center" wrapText="1"/>
    </xf>
    <xf numFmtId="0" fontId="22" fillId="0" borderId="6" xfId="1" applyNumberFormat="1" applyFont="1" applyFill="1" applyBorder="1" applyAlignment="1">
      <alignment horizontal="justify" vertical="center" wrapText="1"/>
    </xf>
    <xf numFmtId="4" fontId="23" fillId="2" borderId="11" xfId="1" applyNumberFormat="1" applyFont="1" applyFill="1" applyBorder="1" applyAlignment="1">
      <alignment vertical="center"/>
    </xf>
    <xf numFmtId="4" fontId="23" fillId="2" borderId="5" xfId="1" applyNumberFormat="1" applyFont="1" applyFill="1" applyBorder="1" applyAlignment="1">
      <alignment vertical="center"/>
    </xf>
    <xf numFmtId="4" fontId="23" fillId="0" borderId="11" xfId="1" applyNumberFormat="1" applyFont="1" applyFill="1" applyBorder="1" applyAlignment="1">
      <alignment vertical="center"/>
    </xf>
    <xf numFmtId="4" fontId="26" fillId="2" borderId="37" xfId="0" applyNumberFormat="1" applyFont="1" applyFill="1" applyBorder="1" applyAlignment="1">
      <alignment vertical="center"/>
    </xf>
    <xf numFmtId="4" fontId="26" fillId="2" borderId="51" xfId="0" applyNumberFormat="1" applyFont="1" applyFill="1" applyBorder="1" applyAlignment="1">
      <alignment vertical="center"/>
    </xf>
    <xf numFmtId="0" fontId="3" fillId="0" borderId="5" xfId="0" quotePrefix="1" applyFont="1" applyFill="1" applyBorder="1" applyAlignment="1">
      <alignment horizontal="center" vertical="center" wrapText="1"/>
    </xf>
    <xf numFmtId="0" fontId="3" fillId="0" borderId="6" xfId="0" quotePrefix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3" borderId="52" xfId="0" quotePrefix="1" applyFont="1" applyFill="1" applyBorder="1" applyAlignment="1">
      <alignment horizontal="center" vertical="center" wrapText="1"/>
    </xf>
    <xf numFmtId="0" fontId="3" fillId="3" borderId="50" xfId="0" quotePrefix="1" applyFont="1" applyFill="1" applyBorder="1" applyAlignment="1">
      <alignment horizontal="center" vertical="center" wrapText="1"/>
    </xf>
    <xf numFmtId="49" fontId="3" fillId="3" borderId="50" xfId="0" applyNumberFormat="1" applyFont="1" applyFill="1" applyBorder="1" applyAlignment="1">
      <alignment horizontal="center" vertical="center" wrapText="1"/>
    </xf>
    <xf numFmtId="0" fontId="3" fillId="3" borderId="50" xfId="1" applyNumberFormat="1" applyFont="1" applyFill="1" applyBorder="1" applyAlignment="1">
      <alignment horizontal="justify" vertical="center" wrapText="1"/>
    </xf>
    <xf numFmtId="4" fontId="26" fillId="3" borderId="53" xfId="0" applyNumberFormat="1" applyFont="1" applyFill="1" applyBorder="1" applyAlignment="1">
      <alignment vertical="center"/>
    </xf>
    <xf numFmtId="4" fontId="26" fillId="3" borderId="52" xfId="0" applyNumberFormat="1" applyFont="1" applyFill="1" applyBorder="1" applyAlignment="1">
      <alignment vertical="center"/>
    </xf>
    <xf numFmtId="0" fontId="3" fillId="7" borderId="45" xfId="0" quotePrefix="1" applyFont="1" applyFill="1" applyBorder="1" applyAlignment="1">
      <alignment horizontal="center" vertical="center" wrapText="1"/>
    </xf>
    <xf numFmtId="0" fontId="3" fillId="7" borderId="46" xfId="0" quotePrefix="1" applyFont="1" applyFill="1" applyBorder="1" applyAlignment="1">
      <alignment horizontal="center" vertical="center" wrapText="1"/>
    </xf>
    <xf numFmtId="49" fontId="3" fillId="7" borderId="46" xfId="0" applyNumberFormat="1" applyFont="1" applyFill="1" applyBorder="1" applyAlignment="1">
      <alignment horizontal="center" vertical="center" wrapText="1"/>
    </xf>
    <xf numFmtId="0" fontId="3" fillId="7" borderId="46" xfId="1" applyNumberFormat="1" applyFont="1" applyFill="1" applyBorder="1" applyAlignment="1">
      <alignment horizontal="justify" vertical="center" wrapText="1"/>
    </xf>
    <xf numFmtId="4" fontId="26" fillId="7" borderId="46" xfId="0" applyNumberFormat="1" applyFont="1" applyFill="1" applyBorder="1" applyAlignment="1">
      <alignment vertical="center"/>
    </xf>
    <xf numFmtId="4" fontId="26" fillId="7" borderId="47" xfId="0" applyNumberFormat="1" applyFont="1" applyFill="1" applyBorder="1" applyAlignment="1">
      <alignment vertical="center"/>
    </xf>
    <xf numFmtId="4" fontId="26" fillId="7" borderId="45" xfId="0" applyNumberFormat="1" applyFont="1" applyFill="1" applyBorder="1" applyAlignment="1">
      <alignment vertical="center"/>
    </xf>
    <xf numFmtId="0" fontId="22" fillId="2" borderId="35" xfId="0" quotePrefix="1" applyFont="1" applyFill="1" applyBorder="1" applyAlignment="1">
      <alignment horizontal="center" vertical="center" wrapText="1"/>
    </xf>
    <xf numFmtId="0" fontId="22" fillId="2" borderId="33" xfId="0" quotePrefix="1" applyFont="1" applyFill="1" applyBorder="1" applyAlignment="1">
      <alignment horizontal="center" vertical="center" wrapText="1"/>
    </xf>
    <xf numFmtId="49" fontId="22" fillId="2" borderId="33" xfId="0" quotePrefix="1" applyNumberFormat="1" applyFont="1" applyFill="1" applyBorder="1" applyAlignment="1">
      <alignment horizontal="center" vertical="center" wrapText="1"/>
    </xf>
    <xf numFmtId="0" fontId="22" fillId="2" borderId="33" xfId="1" applyNumberFormat="1" applyFont="1" applyFill="1" applyBorder="1" applyAlignment="1">
      <alignment horizontal="justify" vertical="center" wrapText="1"/>
    </xf>
    <xf numFmtId="4" fontId="23" fillId="2" borderId="33" xfId="1" applyNumberFormat="1" applyFont="1" applyFill="1" applyBorder="1" applyAlignment="1">
      <alignment vertical="center"/>
    </xf>
    <xf numFmtId="4" fontId="23" fillId="2" borderId="34" xfId="1" applyNumberFormat="1" applyFont="1" applyFill="1" applyBorder="1" applyAlignment="1">
      <alignment vertical="center"/>
    </xf>
    <xf numFmtId="4" fontId="23" fillId="2" borderId="35" xfId="1" applyNumberFormat="1" applyFont="1" applyFill="1" applyBorder="1" applyAlignment="1">
      <alignment vertical="center"/>
    </xf>
    <xf numFmtId="0" fontId="22" fillId="0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4" fontId="26" fillId="2" borderId="30" xfId="8" applyNumberFormat="1" applyFont="1" applyFill="1" applyBorder="1" applyAlignment="1">
      <alignment vertical="center"/>
    </xf>
    <xf numFmtId="0" fontId="3" fillId="2" borderId="46" xfId="0" applyFont="1" applyFill="1" applyBorder="1" applyAlignment="1">
      <alignment horizontal="center" vertical="center" wrapText="1"/>
    </xf>
    <xf numFmtId="49" fontId="3" fillId="2" borderId="46" xfId="0" quotePrefix="1" applyNumberFormat="1" applyFont="1" applyFill="1" applyBorder="1" applyAlignment="1">
      <alignment horizontal="center" vertical="center" wrapText="1"/>
    </xf>
    <xf numFmtId="4" fontId="18" fillId="0" borderId="54" xfId="0" applyNumberFormat="1" applyFont="1" applyFill="1" applyBorder="1" applyAlignment="1" applyProtection="1">
      <alignment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49" fontId="3" fillId="3" borderId="13" xfId="0" quotePrefix="1" applyNumberFormat="1" applyFont="1" applyFill="1" applyBorder="1" applyAlignment="1">
      <alignment horizontal="center" vertical="center" wrapText="1"/>
    </xf>
    <xf numFmtId="4" fontId="26" fillId="3" borderId="21" xfId="0" applyNumberFormat="1" applyFont="1" applyFill="1" applyBorder="1" applyAlignment="1">
      <alignment vertical="center"/>
    </xf>
    <xf numFmtId="0" fontId="3" fillId="0" borderId="25" xfId="0" quotePrefix="1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49" fontId="3" fillId="0" borderId="26" xfId="0" applyNumberFormat="1" applyFont="1" applyFill="1" applyBorder="1" applyAlignment="1">
      <alignment horizontal="center" vertical="center" wrapText="1"/>
    </xf>
    <xf numFmtId="0" fontId="3" fillId="0" borderId="26" xfId="0" quotePrefix="1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5" xfId="0" quotePrefix="1" applyFont="1" applyFill="1" applyBorder="1" applyAlignment="1">
      <alignment horizontal="center" vertical="center" wrapText="1"/>
    </xf>
    <xf numFmtId="0" fontId="3" fillId="2" borderId="15" xfId="1" applyNumberFormat="1" applyFont="1" applyFill="1" applyBorder="1" applyAlignment="1">
      <alignment horizontal="justify" vertical="center" wrapText="1"/>
    </xf>
    <xf numFmtId="0" fontId="3" fillId="3" borderId="24" xfId="0" quotePrefix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3" borderId="15" xfId="0" quotePrefix="1" applyFont="1" applyFill="1" applyBorder="1" applyAlignment="1">
      <alignment horizontal="center" vertical="center" wrapText="1"/>
    </xf>
    <xf numFmtId="0" fontId="3" fillId="3" borderId="23" xfId="0" quotePrefix="1" applyFont="1" applyFill="1" applyBorder="1" applyAlignment="1">
      <alignment horizontal="center" vertical="center" wrapText="1"/>
    </xf>
    <xf numFmtId="0" fontId="3" fillId="3" borderId="15" xfId="1" applyNumberFormat="1" applyFont="1" applyFill="1" applyBorder="1" applyAlignment="1">
      <alignment horizontal="justify" vertical="center" wrapText="1"/>
    </xf>
    <xf numFmtId="4" fontId="26" fillId="3" borderId="49" xfId="0" applyNumberFormat="1" applyFont="1" applyFill="1" applyBorder="1" applyAlignment="1">
      <alignment vertical="center"/>
    </xf>
    <xf numFmtId="4" fontId="26" fillId="3" borderId="24" xfId="0" applyNumberFormat="1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 wrapText="1"/>
    </xf>
    <xf numFmtId="49" fontId="22" fillId="2" borderId="13" xfId="0" quotePrefix="1" applyNumberFormat="1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49" fontId="3" fillId="2" borderId="26" xfId="0" quotePrefix="1" applyNumberFormat="1" applyFont="1" applyFill="1" applyBorder="1" applyAlignment="1">
      <alignment horizontal="center" vertical="center" wrapText="1"/>
    </xf>
    <xf numFmtId="0" fontId="3" fillId="7" borderId="35" xfId="0" quotePrefix="1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49" fontId="3" fillId="7" borderId="33" xfId="0" quotePrefix="1" applyNumberFormat="1" applyFont="1" applyFill="1" applyBorder="1" applyAlignment="1">
      <alignment horizontal="center" vertical="center" wrapText="1"/>
    </xf>
    <xf numFmtId="0" fontId="3" fillId="7" borderId="33" xfId="0" quotePrefix="1" applyFont="1" applyFill="1" applyBorder="1" applyAlignment="1">
      <alignment horizontal="center" vertical="center" wrapText="1"/>
    </xf>
    <xf numFmtId="0" fontId="3" fillId="7" borderId="33" xfId="1" applyNumberFormat="1" applyFont="1" applyFill="1" applyBorder="1" applyAlignment="1">
      <alignment horizontal="justify" vertical="center" wrapText="1"/>
    </xf>
    <xf numFmtId="4" fontId="26" fillId="7" borderId="35" xfId="0" applyNumberFormat="1" applyFont="1" applyFill="1" applyBorder="1" applyAlignment="1">
      <alignment vertical="center"/>
    </xf>
    <xf numFmtId="0" fontId="22" fillId="4" borderId="5" xfId="0" quotePrefix="1" applyFont="1" applyFill="1" applyBorder="1" applyAlignment="1">
      <alignment horizontal="center" vertical="center" wrapText="1"/>
    </xf>
    <xf numFmtId="0" fontId="22" fillId="4" borderId="6" xfId="0" quotePrefix="1" applyFont="1" applyFill="1" applyBorder="1" applyAlignment="1">
      <alignment horizontal="center" vertical="center" wrapText="1"/>
    </xf>
    <xf numFmtId="49" fontId="22" fillId="4" borderId="6" xfId="0" quotePrefix="1" applyNumberFormat="1" applyFont="1" applyFill="1" applyBorder="1" applyAlignment="1">
      <alignment horizontal="center" vertical="center" wrapText="1"/>
    </xf>
    <xf numFmtId="0" fontId="22" fillId="4" borderId="6" xfId="1" applyNumberFormat="1" applyFont="1" applyFill="1" applyBorder="1" applyAlignment="1">
      <alignment horizontal="justify" vertical="center" wrapText="1"/>
    </xf>
    <xf numFmtId="4" fontId="23" fillId="4" borderId="11" xfId="0" applyNumberFormat="1" applyFont="1" applyFill="1" applyBorder="1" applyAlignment="1">
      <alignment vertical="center" wrapText="1"/>
    </xf>
    <xf numFmtId="4" fontId="23" fillId="4" borderId="21" xfId="0" applyNumberFormat="1" applyFont="1" applyFill="1" applyBorder="1" applyAlignment="1">
      <alignment vertical="center" wrapText="1"/>
    </xf>
    <xf numFmtId="4" fontId="23" fillId="4" borderId="22" xfId="0" applyNumberFormat="1" applyFont="1" applyFill="1" applyBorder="1" applyAlignment="1">
      <alignment vertical="center" wrapText="1"/>
    </xf>
    <xf numFmtId="4" fontId="23" fillId="4" borderId="5" xfId="0" applyNumberFormat="1" applyFont="1" applyFill="1" applyBorder="1" applyAlignment="1">
      <alignment vertical="center" wrapText="1"/>
    </xf>
    <xf numFmtId="49" fontId="22" fillId="2" borderId="33" xfId="0" applyNumberFormat="1" applyFont="1" applyFill="1" applyBorder="1" applyAlignment="1">
      <alignment horizontal="center" vertical="center" wrapText="1"/>
    </xf>
    <xf numFmtId="49" fontId="22" fillId="0" borderId="15" xfId="0" quotePrefix="1" applyNumberFormat="1" applyFont="1" applyFill="1" applyBorder="1" applyAlignment="1">
      <alignment horizontal="center" vertical="center" wrapText="1"/>
    </xf>
    <xf numFmtId="49" fontId="3" fillId="0" borderId="26" xfId="0" quotePrefix="1" applyNumberFormat="1" applyFont="1" applyFill="1" applyBorder="1" applyAlignment="1">
      <alignment horizontal="center" vertical="center" wrapText="1"/>
    </xf>
    <xf numFmtId="4" fontId="23" fillId="3" borderId="33" xfId="1" applyNumberFormat="1" applyFont="1" applyFill="1" applyBorder="1" applyAlignment="1">
      <alignment vertical="center"/>
    </xf>
    <xf numFmtId="4" fontId="23" fillId="11" borderId="33" xfId="1" applyNumberFormat="1" applyFont="1" applyFill="1" applyBorder="1" applyAlignment="1">
      <alignment vertical="center"/>
    </xf>
    <xf numFmtId="4" fontId="23" fillId="0" borderId="33" xfId="4" applyNumberFormat="1" applyFont="1" applyFill="1" applyBorder="1" applyAlignment="1">
      <alignment vertical="center"/>
    </xf>
    <xf numFmtId="49" fontId="22" fillId="0" borderId="13" xfId="0" quotePrefix="1" applyNumberFormat="1" applyFont="1" applyFill="1" applyBorder="1" applyAlignment="1">
      <alignment horizontal="center" vertical="center" wrapText="1"/>
    </xf>
    <xf numFmtId="166" fontId="3" fillId="0" borderId="25" xfId="2" quotePrefix="1" applyFont="1" applyFill="1" applyBorder="1" applyAlignment="1">
      <alignment horizontal="center" vertical="center" wrapText="1"/>
    </xf>
    <xf numFmtId="166" fontId="3" fillId="0" borderId="26" xfId="2" quotePrefix="1" applyFont="1" applyFill="1" applyBorder="1" applyAlignment="1">
      <alignment horizontal="center" vertical="center" wrapText="1"/>
    </xf>
    <xf numFmtId="166" fontId="3" fillId="0" borderId="26" xfId="2" applyFont="1" applyFill="1" applyBorder="1" applyAlignment="1">
      <alignment horizontal="justify" vertical="center" wrapText="1"/>
    </xf>
    <xf numFmtId="166" fontId="26" fillId="0" borderId="26" xfId="2" applyFont="1" applyFill="1" applyBorder="1" applyAlignment="1">
      <alignment vertical="center"/>
    </xf>
    <xf numFmtId="166" fontId="26" fillId="2" borderId="26" xfId="2" applyFont="1" applyFill="1" applyBorder="1" applyAlignment="1">
      <alignment vertical="center"/>
    </xf>
    <xf numFmtId="166" fontId="26" fillId="2" borderId="27" xfId="2" applyFont="1" applyFill="1" applyBorder="1" applyAlignment="1">
      <alignment vertical="center"/>
    </xf>
    <xf numFmtId="166" fontId="26" fillId="2" borderId="25" xfId="2" applyFont="1" applyFill="1" applyBorder="1" applyAlignment="1">
      <alignment vertical="center"/>
    </xf>
    <xf numFmtId="166" fontId="26" fillId="0" borderId="27" xfId="2" applyFont="1" applyFill="1" applyBorder="1" applyAlignment="1">
      <alignment vertical="center"/>
    </xf>
    <xf numFmtId="166" fontId="18" fillId="0" borderId="0" xfId="2" applyFont="1" applyFill="1" applyBorder="1" applyAlignment="1" applyProtection="1">
      <alignment vertical="center"/>
    </xf>
    <xf numFmtId="4" fontId="23" fillId="0" borderId="29" xfId="4" applyNumberFormat="1" applyFont="1" applyFill="1" applyBorder="1" applyAlignment="1">
      <alignment vertical="center"/>
    </xf>
    <xf numFmtId="4" fontId="26" fillId="8" borderId="6" xfId="0" applyNumberFormat="1" applyFont="1" applyFill="1" applyBorder="1" applyAlignment="1">
      <alignment vertical="center"/>
    </xf>
    <xf numFmtId="4" fontId="26" fillId="0" borderId="29" xfId="1" applyNumberFormat="1" applyFont="1" applyFill="1" applyBorder="1" applyAlignment="1">
      <alignment vertical="center"/>
    </xf>
    <xf numFmtId="49" fontId="3" fillId="7" borderId="15" xfId="0" quotePrefix="1" applyNumberFormat="1" applyFont="1" applyFill="1" applyBorder="1" applyAlignment="1">
      <alignment horizontal="center" vertical="center" wrapText="1"/>
    </xf>
    <xf numFmtId="0" fontId="3" fillId="3" borderId="28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49" fontId="3" fillId="3" borderId="29" xfId="0" quotePrefix="1" applyNumberFormat="1" applyFont="1" applyFill="1" applyBorder="1" applyAlignment="1">
      <alignment horizontal="center" vertical="center" wrapText="1"/>
    </xf>
    <xf numFmtId="0" fontId="3" fillId="3" borderId="29" xfId="1" applyNumberFormat="1" applyFont="1" applyFill="1" applyBorder="1" applyAlignment="1">
      <alignment horizontal="justify" vertical="center" wrapText="1"/>
    </xf>
    <xf numFmtId="4" fontId="26" fillId="3" borderId="30" xfId="0" applyNumberFormat="1" applyFont="1" applyFill="1" applyBorder="1" applyAlignment="1">
      <alignment vertical="center"/>
    </xf>
    <xf numFmtId="14" fontId="3" fillId="3" borderId="0" xfId="0" applyNumberFormat="1" applyFont="1" applyFill="1" applyBorder="1" applyAlignment="1">
      <alignment wrapText="1"/>
    </xf>
    <xf numFmtId="4" fontId="23" fillId="0" borderId="23" xfId="4" applyNumberFormat="1" applyFont="1" applyFill="1" applyBorder="1" applyAlignment="1">
      <alignment vertical="center"/>
    </xf>
    <xf numFmtId="4" fontId="23" fillId="0" borderId="21" xfId="1" applyNumberFormat="1" applyFont="1" applyFill="1" applyBorder="1" applyAlignment="1">
      <alignment vertical="center"/>
    </xf>
    <xf numFmtId="4" fontId="23" fillId="0" borderId="5" xfId="1" applyNumberFormat="1" applyFont="1" applyFill="1" applyBorder="1" applyAlignment="1">
      <alignment vertical="center"/>
    </xf>
    <xf numFmtId="0" fontId="3" fillId="3" borderId="35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49" fontId="3" fillId="3" borderId="33" xfId="0" quotePrefix="1" applyNumberFormat="1" applyFont="1" applyFill="1" applyBorder="1" applyAlignment="1">
      <alignment horizontal="center" vertical="center" wrapText="1"/>
    </xf>
    <xf numFmtId="4" fontId="26" fillId="3" borderId="35" xfId="0" applyNumberFormat="1" applyFont="1" applyFill="1" applyBorder="1" applyAlignment="1">
      <alignment vertical="center"/>
    </xf>
    <xf numFmtId="0" fontId="22" fillId="2" borderId="29" xfId="1" applyNumberFormat="1" applyFont="1" applyFill="1" applyBorder="1" applyAlignment="1">
      <alignment horizontal="justify" vertical="center" wrapText="1"/>
    </xf>
    <xf numFmtId="4" fontId="23" fillId="2" borderId="29" xfId="1" applyNumberFormat="1" applyFont="1" applyFill="1" applyBorder="1" applyAlignment="1">
      <alignment vertical="center"/>
    </xf>
    <xf numFmtId="4" fontId="23" fillId="2" borderId="30" xfId="1" applyNumberFormat="1" applyFont="1" applyFill="1" applyBorder="1" applyAlignment="1">
      <alignment vertical="center"/>
    </xf>
    <xf numFmtId="4" fontId="23" fillId="2" borderId="28" xfId="1" applyNumberFormat="1" applyFont="1" applyFill="1" applyBorder="1" applyAlignment="1">
      <alignment vertical="center"/>
    </xf>
    <xf numFmtId="49" fontId="3" fillId="3" borderId="13" xfId="0" applyNumberFormat="1" applyFont="1" applyFill="1" applyBorder="1" applyAlignment="1">
      <alignment horizontal="center" vertical="center" wrapText="1"/>
    </xf>
    <xf numFmtId="0" fontId="22" fillId="4" borderId="25" xfId="0" quotePrefix="1" applyFont="1" applyFill="1" applyBorder="1" applyAlignment="1">
      <alignment horizontal="center" vertical="center" wrapText="1"/>
    </xf>
    <xf numFmtId="0" fontId="22" fillId="4" borderId="26" xfId="0" quotePrefix="1" applyFont="1" applyFill="1" applyBorder="1" applyAlignment="1">
      <alignment horizontal="center" vertical="center" wrapText="1"/>
    </xf>
    <xf numFmtId="49" fontId="22" fillId="4" borderId="26" xfId="0" quotePrefix="1" applyNumberFormat="1" applyFont="1" applyFill="1" applyBorder="1" applyAlignment="1">
      <alignment horizontal="center" vertical="center" wrapText="1"/>
    </xf>
    <xf numFmtId="0" fontId="22" fillId="4" borderId="26" xfId="1" applyNumberFormat="1" applyFont="1" applyFill="1" applyBorder="1" applyAlignment="1">
      <alignment horizontal="justify" vertical="center" wrapText="1"/>
    </xf>
    <xf numFmtId="4" fontId="23" fillId="4" borderId="26" xfId="0" applyNumberFormat="1" applyFont="1" applyFill="1" applyBorder="1" applyAlignment="1">
      <alignment vertical="center" wrapText="1"/>
    </xf>
    <xf numFmtId="4" fontId="23" fillId="4" borderId="27" xfId="0" applyNumberFormat="1" applyFont="1" applyFill="1" applyBorder="1" applyAlignment="1">
      <alignment vertical="center" wrapText="1"/>
    </xf>
    <xf numFmtId="4" fontId="23" fillId="4" borderId="25" xfId="0" applyNumberFormat="1" applyFont="1" applyFill="1" applyBorder="1" applyAlignment="1">
      <alignment vertical="center" wrapText="1"/>
    </xf>
    <xf numFmtId="4" fontId="26" fillId="12" borderId="13" xfId="0" applyNumberFormat="1" applyFont="1" applyFill="1" applyBorder="1" applyAlignment="1">
      <alignment vertical="center"/>
    </xf>
    <xf numFmtId="0" fontId="34" fillId="2" borderId="0" xfId="0" applyFont="1" applyFill="1" applyBorder="1" applyAlignment="1" applyProtection="1">
      <alignment vertical="center"/>
    </xf>
    <xf numFmtId="4" fontId="26" fillId="7" borderId="23" xfId="0" applyNumberFormat="1" applyFont="1" applyFill="1" applyBorder="1" applyAlignment="1">
      <alignment vertical="center"/>
    </xf>
    <xf numFmtId="49" fontId="3" fillId="3" borderId="33" xfId="0" applyNumberFormat="1" applyFont="1" applyFill="1" applyBorder="1" applyAlignment="1">
      <alignment horizontal="center" vertical="center" wrapText="1"/>
    </xf>
    <xf numFmtId="4" fontId="26" fillId="3" borderId="34" xfId="1" applyNumberFormat="1" applyFont="1" applyFill="1" applyBorder="1" applyAlignment="1">
      <alignment vertical="center"/>
    </xf>
    <xf numFmtId="0" fontId="3" fillId="0" borderId="24" xfId="0" quotePrefix="1" applyFont="1" applyFill="1" applyBorder="1" applyAlignment="1">
      <alignment horizontal="center" vertical="center" wrapText="1"/>
    </xf>
    <xf numFmtId="0" fontId="3" fillId="0" borderId="23" xfId="0" quotePrefix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" fontId="23" fillId="4" borderId="46" xfId="1" applyNumberFormat="1" applyFont="1" applyFill="1" applyBorder="1" applyAlignment="1">
      <alignment vertical="center" wrapText="1"/>
    </xf>
    <xf numFmtId="4" fontId="26" fillId="8" borderId="15" xfId="0" applyNumberFormat="1" applyFont="1" applyFill="1" applyBorder="1" applyAlignment="1">
      <alignment vertical="center"/>
    </xf>
    <xf numFmtId="0" fontId="3" fillId="7" borderId="25" xfId="0" quotePrefix="1" applyFont="1" applyFill="1" applyBorder="1" applyAlignment="1">
      <alignment horizontal="center" vertical="center"/>
    </xf>
    <xf numFmtId="0" fontId="3" fillId="7" borderId="26" xfId="0" quotePrefix="1" applyFont="1" applyFill="1" applyBorder="1" applyAlignment="1">
      <alignment horizontal="center" vertical="center"/>
    </xf>
    <xf numFmtId="49" fontId="3" fillId="7" borderId="26" xfId="0" quotePrefix="1" applyNumberFormat="1" applyFont="1" applyFill="1" applyBorder="1" applyAlignment="1">
      <alignment horizontal="center" vertical="center"/>
    </xf>
    <xf numFmtId="49" fontId="3" fillId="2" borderId="29" xfId="0" quotePrefix="1" applyNumberFormat="1" applyFont="1" applyFill="1" applyBorder="1" applyAlignment="1">
      <alignment horizontal="center" vertical="center"/>
    </xf>
    <xf numFmtId="4" fontId="26" fillId="0" borderId="29" xfId="0" applyNumberFormat="1" applyFont="1" applyFill="1" applyBorder="1" applyAlignment="1">
      <alignment vertical="center"/>
    </xf>
    <xf numFmtId="4" fontId="26" fillId="7" borderId="49" xfId="0" applyNumberFormat="1" applyFont="1" applyFill="1" applyBorder="1" applyAlignment="1">
      <alignment vertical="center"/>
    </xf>
    <xf numFmtId="49" fontId="3" fillId="3" borderId="23" xfId="0" applyNumberFormat="1" applyFont="1" applyFill="1" applyBorder="1" applyAlignment="1">
      <alignment horizontal="center" vertical="center" wrapText="1"/>
    </xf>
    <xf numFmtId="0" fontId="3" fillId="3" borderId="23" xfId="1" applyNumberFormat="1" applyFont="1" applyFill="1" applyBorder="1" applyAlignment="1">
      <alignment horizontal="justify" vertical="center" wrapText="1"/>
    </xf>
    <xf numFmtId="4" fontId="26" fillId="3" borderId="51" xfId="0" applyNumberFormat="1" applyFont="1" applyFill="1" applyBorder="1" applyAlignment="1">
      <alignment vertical="center"/>
    </xf>
    <xf numFmtId="4" fontId="26" fillId="3" borderId="13" xfId="0" applyNumberFormat="1" applyFont="1" applyFill="1" applyBorder="1" applyAlignment="1" applyProtection="1">
      <alignment vertical="center"/>
    </xf>
    <xf numFmtId="4" fontId="26" fillId="3" borderId="27" xfId="0" applyNumberFormat="1" applyFont="1" applyFill="1" applyBorder="1" applyAlignment="1">
      <alignment vertical="center"/>
    </xf>
    <xf numFmtId="49" fontId="22" fillId="2" borderId="15" xfId="0" quotePrefix="1" applyNumberFormat="1" applyFont="1" applyFill="1" applyBorder="1" applyAlignment="1">
      <alignment horizontal="center" vertical="center" wrapText="1"/>
    </xf>
    <xf numFmtId="4" fontId="26" fillId="11" borderId="35" xfId="0" applyNumberFormat="1" applyFont="1" applyFill="1" applyBorder="1" applyAlignment="1">
      <alignment vertical="center"/>
    </xf>
    <xf numFmtId="49" fontId="3" fillId="3" borderId="23" xfId="0" quotePrefix="1" applyNumberFormat="1" applyFont="1" applyFill="1" applyBorder="1" applyAlignment="1">
      <alignment horizontal="center" vertical="center" wrapText="1"/>
    </xf>
    <xf numFmtId="4" fontId="26" fillId="7" borderId="29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 wrapText="1"/>
    </xf>
    <xf numFmtId="4" fontId="23" fillId="2" borderId="33" xfId="0" applyNumberFormat="1" applyFont="1" applyFill="1" applyBorder="1" applyAlignment="1">
      <alignment vertical="center"/>
    </xf>
    <xf numFmtId="4" fontId="23" fillId="3" borderId="33" xfId="0" applyNumberFormat="1" applyFont="1" applyFill="1" applyBorder="1" applyAlignment="1">
      <alignment vertical="center"/>
    </xf>
    <xf numFmtId="4" fontId="23" fillId="2" borderId="13" xfId="0" applyNumberFormat="1" applyFont="1" applyFill="1" applyBorder="1" applyAlignment="1">
      <alignment vertical="center"/>
    </xf>
    <xf numFmtId="4" fontId="23" fillId="11" borderId="33" xfId="0" applyNumberFormat="1" applyFont="1" applyFill="1" applyBorder="1" applyAlignment="1">
      <alignment vertical="center"/>
    </xf>
    <xf numFmtId="4" fontId="23" fillId="2" borderId="34" xfId="0" applyNumberFormat="1" applyFont="1" applyFill="1" applyBorder="1" applyAlignment="1">
      <alignment vertical="center"/>
    </xf>
    <xf numFmtId="0" fontId="35" fillId="2" borderId="13" xfId="1" applyNumberFormat="1" applyFont="1" applyFill="1" applyBorder="1" applyAlignment="1">
      <alignment horizontal="justify" vertical="center" wrapText="1"/>
    </xf>
    <xf numFmtId="4" fontId="23" fillId="2" borderId="13" xfId="0" applyNumberFormat="1" applyFont="1" applyFill="1" applyBorder="1" applyAlignment="1">
      <alignment vertical="center" wrapText="1"/>
    </xf>
    <xf numFmtId="4" fontId="23" fillId="2" borderId="20" xfId="0" applyNumberFormat="1" applyFont="1" applyFill="1" applyBorder="1" applyAlignment="1">
      <alignment vertical="center" wrapText="1"/>
    </xf>
    <xf numFmtId="49" fontId="22" fillId="4" borderId="15" xfId="0" quotePrefix="1" applyNumberFormat="1" applyFont="1" applyFill="1" applyBorder="1" applyAlignment="1">
      <alignment horizontal="center" vertical="center" wrapText="1"/>
    </xf>
    <xf numFmtId="4" fontId="27" fillId="4" borderId="13" xfId="0" applyNumberFormat="1" applyFont="1" applyFill="1" applyBorder="1" applyAlignment="1">
      <alignment vertical="center"/>
    </xf>
    <xf numFmtId="4" fontId="27" fillId="0" borderId="13" xfId="0" applyNumberFormat="1" applyFont="1" applyFill="1" applyBorder="1" applyAlignment="1">
      <alignment vertical="center"/>
    </xf>
    <xf numFmtId="4" fontId="23" fillId="4" borderId="15" xfId="1" applyNumberFormat="1" applyFont="1" applyFill="1" applyBorder="1" applyAlignment="1">
      <alignment vertical="center"/>
    </xf>
    <xf numFmtId="0" fontId="35" fillId="2" borderId="19" xfId="0" quotePrefix="1" applyFont="1" applyFill="1" applyBorder="1" applyAlignment="1">
      <alignment horizontal="center" vertical="center" wrapText="1"/>
    </xf>
    <xf numFmtId="0" fontId="35" fillId="2" borderId="13" xfId="0" quotePrefix="1" applyFont="1" applyFill="1" applyBorder="1" applyAlignment="1">
      <alignment horizontal="center" vertical="center" wrapText="1"/>
    </xf>
    <xf numFmtId="49" fontId="35" fillId="2" borderId="13" xfId="0" quotePrefix="1" applyNumberFormat="1" applyFont="1" applyFill="1" applyBorder="1" applyAlignment="1">
      <alignment horizontal="center" vertical="center" wrapText="1"/>
    </xf>
    <xf numFmtId="4" fontId="23" fillId="4" borderId="15" xfId="0" applyNumberFormat="1" applyFont="1" applyFill="1" applyBorder="1" applyAlignment="1">
      <alignment vertical="center" wrapText="1"/>
    </xf>
    <xf numFmtId="49" fontId="3" fillId="3" borderId="13" xfId="0" applyNumberFormat="1" applyFont="1" applyFill="1" applyBorder="1" applyAlignment="1">
      <alignment horizontal="center" vertical="center"/>
    </xf>
    <xf numFmtId="0" fontId="0" fillId="3" borderId="0" xfId="0" applyFill="1" applyProtection="1"/>
    <xf numFmtId="0" fontId="3" fillId="2" borderId="2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49" fontId="3" fillId="2" borderId="46" xfId="0" quotePrefix="1" applyNumberFormat="1" applyFont="1" applyFill="1" applyBorder="1" applyAlignment="1">
      <alignment horizontal="center" vertical="center"/>
    </xf>
    <xf numFmtId="4" fontId="26" fillId="2" borderId="43" xfId="0" applyNumberFormat="1" applyFont="1" applyFill="1" applyBorder="1" applyAlignment="1">
      <alignment vertical="center"/>
    </xf>
    <xf numFmtId="0" fontId="0" fillId="0" borderId="0" xfId="0" applyFill="1" applyProtection="1"/>
    <xf numFmtId="0" fontId="35" fillId="2" borderId="25" xfId="0" quotePrefix="1" applyFont="1" applyFill="1" applyBorder="1" applyAlignment="1">
      <alignment horizontal="center" vertical="center" wrapText="1"/>
    </xf>
    <xf numFmtId="0" fontId="35" fillId="2" borderId="26" xfId="0" quotePrefix="1" applyFont="1" applyFill="1" applyBorder="1" applyAlignment="1">
      <alignment horizontal="center" vertical="center" wrapText="1"/>
    </xf>
    <xf numFmtId="49" fontId="35" fillId="2" borderId="26" xfId="0" applyNumberFormat="1" applyFont="1" applyFill="1" applyBorder="1" applyAlignment="1">
      <alignment horizontal="center" vertical="center" wrapText="1"/>
    </xf>
    <xf numFmtId="49" fontId="35" fillId="2" borderId="26" xfId="0" quotePrefix="1" applyNumberFormat="1" applyFont="1" applyFill="1" applyBorder="1" applyAlignment="1">
      <alignment horizontal="center" vertical="center" wrapText="1"/>
    </xf>
    <xf numFmtId="0" fontId="35" fillId="2" borderId="24" xfId="0" quotePrefix="1" applyFont="1" applyFill="1" applyBorder="1" applyAlignment="1">
      <alignment horizontal="center" vertical="center" wrapText="1"/>
    </xf>
    <xf numFmtId="0" fontId="22" fillId="2" borderId="23" xfId="1" applyNumberFormat="1" applyFont="1" applyFill="1" applyBorder="1" applyAlignment="1">
      <alignment horizontal="justify" vertical="center" wrapText="1"/>
    </xf>
    <xf numFmtId="4" fontId="27" fillId="2" borderId="13" xfId="0" applyNumberFormat="1" applyFont="1" applyFill="1" applyBorder="1" applyAlignment="1">
      <alignment vertical="center"/>
    </xf>
    <xf numFmtId="0" fontId="35" fillId="4" borderId="52" xfId="0" quotePrefix="1" applyFont="1" applyFill="1" applyBorder="1" applyAlignment="1">
      <alignment horizontal="center" vertical="center" wrapText="1"/>
    </xf>
    <xf numFmtId="0" fontId="35" fillId="4" borderId="50" xfId="0" quotePrefix="1" applyFont="1" applyFill="1" applyBorder="1" applyAlignment="1">
      <alignment horizontal="center" vertical="center" wrapText="1"/>
    </xf>
    <xf numFmtId="49" fontId="35" fillId="4" borderId="50" xfId="0" quotePrefix="1" applyNumberFormat="1" applyFont="1" applyFill="1" applyBorder="1" applyAlignment="1">
      <alignment horizontal="center" vertical="center" wrapText="1"/>
    </xf>
    <xf numFmtId="0" fontId="35" fillId="4" borderId="55" xfId="0" quotePrefix="1" applyFont="1" applyFill="1" applyBorder="1" applyAlignment="1">
      <alignment horizontal="center" vertical="center" wrapText="1"/>
    </xf>
    <xf numFmtId="0" fontId="35" fillId="4" borderId="56" xfId="1" applyNumberFormat="1" applyFont="1" applyFill="1" applyBorder="1" applyAlignment="1">
      <alignment horizontal="justify" vertical="center" wrapText="1"/>
    </xf>
    <xf numFmtId="4" fontId="26" fillId="2" borderId="12" xfId="1" applyNumberFormat="1" applyFont="1" applyFill="1" applyBorder="1" applyAlignment="1">
      <alignment vertical="center"/>
    </xf>
    <xf numFmtId="0" fontId="0" fillId="4" borderId="0" xfId="0" applyFill="1" applyProtection="1"/>
    <xf numFmtId="49" fontId="3" fillId="3" borderId="13" xfId="0" quotePrefix="1" applyNumberFormat="1" applyFont="1" applyFill="1" applyBorder="1" applyAlignment="1">
      <alignment horizontal="center" vertical="center"/>
    </xf>
    <xf numFmtId="4" fontId="26" fillId="3" borderId="26" xfId="0" applyNumberFormat="1" applyFont="1" applyFill="1" applyBorder="1" applyAlignment="1">
      <alignment vertical="center"/>
    </xf>
    <xf numFmtId="0" fontId="36" fillId="2" borderId="52" xfId="0" applyFont="1" applyFill="1" applyBorder="1" applyAlignment="1">
      <alignment wrapText="1"/>
    </xf>
    <xf numFmtId="0" fontId="36" fillId="2" borderId="50" xfId="0" applyFont="1" applyFill="1" applyBorder="1" applyAlignment="1">
      <alignment wrapText="1"/>
    </xf>
    <xf numFmtId="49" fontId="36" fillId="2" borderId="50" xfId="0" applyNumberFormat="1" applyFont="1" applyFill="1" applyBorder="1" applyAlignment="1">
      <alignment wrapText="1"/>
    </xf>
    <xf numFmtId="0" fontId="36" fillId="2" borderId="56" xfId="0" applyFont="1" applyFill="1" applyBorder="1" applyAlignment="1">
      <alignment wrapText="1"/>
    </xf>
    <xf numFmtId="0" fontId="22" fillId="2" borderId="56" xfId="0" applyNumberFormat="1" applyFont="1" applyFill="1" applyBorder="1" applyAlignment="1">
      <alignment horizontal="center" vertical="center" wrapText="1"/>
    </xf>
    <xf numFmtId="4" fontId="23" fillId="2" borderId="42" xfId="0" applyNumberFormat="1" applyFont="1" applyFill="1" applyBorder="1" applyAlignment="1">
      <alignment vertical="center" wrapText="1"/>
    </xf>
    <xf numFmtId="4" fontId="26" fillId="0" borderId="12" xfId="1" applyNumberFormat="1" applyFont="1" applyFill="1" applyBorder="1" applyAlignment="1">
      <alignment vertical="center"/>
    </xf>
    <xf numFmtId="4" fontId="37" fillId="0" borderId="54" xfId="0" applyNumberFormat="1" applyFont="1" applyFill="1" applyBorder="1" applyAlignment="1" applyProtection="1">
      <alignment vertical="center"/>
    </xf>
    <xf numFmtId="4" fontId="3" fillId="2" borderId="0" xfId="0" applyNumberFormat="1" applyFont="1" applyFill="1"/>
    <xf numFmtId="4" fontId="3" fillId="0" borderId="0" xfId="0" applyNumberFormat="1" applyFont="1" applyAlignment="1">
      <alignment horizontal="right"/>
    </xf>
    <xf numFmtId="0" fontId="6" fillId="2" borderId="0" xfId="0" applyFont="1" applyFill="1" applyProtection="1"/>
    <xf numFmtId="0" fontId="6" fillId="2" borderId="0" xfId="0" applyNumberFormat="1" applyFont="1" applyFill="1" applyProtection="1"/>
    <xf numFmtId="4" fontId="23" fillId="2" borderId="0" xfId="0" applyNumberFormat="1" applyFont="1" applyFill="1" applyBorder="1" applyAlignment="1">
      <alignment vertical="center" wrapText="1"/>
    </xf>
    <xf numFmtId="4" fontId="38" fillId="2" borderId="0" xfId="0" applyNumberFormat="1" applyFont="1" applyFill="1" applyBorder="1" applyAlignment="1">
      <alignment vertical="center" wrapText="1"/>
    </xf>
    <xf numFmtId="4" fontId="39" fillId="2" borderId="0" xfId="0" applyNumberFormat="1" applyFont="1" applyFill="1" applyBorder="1" applyAlignment="1">
      <alignment vertical="center" wrapText="1"/>
    </xf>
    <xf numFmtId="4" fontId="26" fillId="0" borderId="0" xfId="0" applyNumberFormat="1" applyFont="1" applyFill="1" applyBorder="1" applyAlignment="1">
      <alignment vertical="center"/>
    </xf>
    <xf numFmtId="4" fontId="32" fillId="0" borderId="54" xfId="0" applyNumberFormat="1" applyFont="1" applyFill="1" applyBorder="1" applyAlignment="1" applyProtection="1">
      <alignment vertical="center"/>
    </xf>
    <xf numFmtId="4" fontId="3" fillId="2" borderId="0" xfId="0" applyNumberFormat="1" applyFont="1" applyFill="1" applyProtection="1"/>
    <xf numFmtId="4" fontId="40" fillId="2" borderId="0" xfId="0" applyNumberFormat="1" applyFont="1" applyFill="1" applyBorder="1" applyAlignment="1" applyProtection="1">
      <alignment vertical="center"/>
    </xf>
    <xf numFmtId="0" fontId="41" fillId="2" borderId="0" xfId="0" applyFont="1" applyFill="1" applyProtection="1"/>
    <xf numFmtId="0" fontId="42" fillId="2" borderId="0" xfId="0" applyFont="1" applyFill="1" applyProtection="1"/>
    <xf numFmtId="4" fontId="6" fillId="2" borderId="0" xfId="0" applyNumberFormat="1" applyFont="1" applyFill="1" applyProtection="1"/>
    <xf numFmtId="4" fontId="6" fillId="2" borderId="0" xfId="0" applyNumberFormat="1" applyFont="1" applyFill="1" applyAlignment="1" applyProtection="1">
      <alignment horizontal="right"/>
    </xf>
    <xf numFmtId="4" fontId="3" fillId="2" borderId="0" xfId="0" applyNumberFormat="1" applyFont="1" applyFill="1" applyBorder="1" applyProtection="1"/>
    <xf numFmtId="4" fontId="15" fillId="7" borderId="0" xfId="0" applyNumberFormat="1" applyFont="1" applyFill="1" applyBorder="1" applyAlignment="1">
      <alignment vertical="center"/>
    </xf>
    <xf numFmtId="4" fontId="41" fillId="2" borderId="0" xfId="0" applyNumberFormat="1" applyFont="1" applyFill="1" applyProtection="1"/>
    <xf numFmtId="4" fontId="42" fillId="2" borderId="0" xfId="0" applyNumberFormat="1" applyFont="1" applyFill="1" applyProtection="1"/>
    <xf numFmtId="0" fontId="26" fillId="2" borderId="0" xfId="0" applyFont="1" applyFill="1" applyAlignment="1" applyProtection="1">
      <alignment horizontal="left"/>
    </xf>
    <xf numFmtId="0" fontId="16" fillId="2" borderId="0" xfId="0" applyFont="1" applyFill="1" applyAlignment="1" applyProtection="1">
      <alignment horizontal="center"/>
    </xf>
    <xf numFmtId="0" fontId="16" fillId="2" borderId="0" xfId="0" applyFont="1" applyFill="1" applyProtection="1"/>
    <xf numFmtId="164" fontId="43" fillId="2" borderId="0" xfId="1" applyFont="1" applyFill="1" applyProtection="1"/>
    <xf numFmtId="0" fontId="26" fillId="2" borderId="0" xfId="0" applyFont="1" applyFill="1" applyProtection="1"/>
    <xf numFmtId="4" fontId="26" fillId="2" borderId="0" xfId="0" applyNumberFormat="1" applyFont="1" applyFill="1" applyProtection="1"/>
    <xf numFmtId="4" fontId="15" fillId="2" borderId="0" xfId="0" applyNumberFormat="1" applyFont="1" applyFill="1" applyProtection="1"/>
    <xf numFmtId="4" fontId="44" fillId="2" borderId="0" xfId="0" applyNumberFormat="1" applyFont="1" applyFill="1" applyProtection="1"/>
    <xf numFmtId="0" fontId="30" fillId="2" borderId="0" xfId="0" applyFont="1" applyFill="1" applyAlignment="1" applyProtection="1"/>
    <xf numFmtId="4" fontId="27" fillId="2" borderId="0" xfId="0" applyNumberFormat="1" applyFont="1" applyFill="1" applyProtection="1"/>
    <xf numFmtId="0" fontId="27" fillId="2" borderId="0" xfId="0" applyFont="1" applyFill="1" applyAlignment="1" applyProtection="1">
      <alignment horizontal="center"/>
    </xf>
    <xf numFmtId="4" fontId="23" fillId="0" borderId="0" xfId="1" applyNumberFormat="1" applyFont="1" applyFill="1" applyBorder="1" applyAlignment="1">
      <alignment vertical="center"/>
    </xf>
    <xf numFmtId="0" fontId="16" fillId="2" borderId="0" xfId="0" applyFont="1" applyFill="1" applyBorder="1" applyAlignment="1" applyProtection="1">
      <alignment horizontal="center"/>
    </xf>
    <xf numFmtId="0" fontId="26" fillId="2" borderId="0" xfId="0" applyFont="1" applyFill="1" applyBorder="1" applyAlignment="1" applyProtection="1">
      <alignment horizontal="left"/>
    </xf>
    <xf numFmtId="4" fontId="45" fillId="2" borderId="0" xfId="0" applyNumberFormat="1" applyFont="1" applyFill="1" applyAlignment="1" applyProtection="1"/>
    <xf numFmtId="0" fontId="26" fillId="2" borderId="0" xfId="0" applyFont="1" applyFill="1" applyAlignment="1" applyProtection="1">
      <alignment horizontal="center"/>
    </xf>
    <xf numFmtId="0" fontId="26" fillId="2" borderId="0" xfId="0" applyFont="1" applyFill="1" applyAlignment="1" applyProtection="1"/>
    <xf numFmtId="0" fontId="26" fillId="2" borderId="0" xfId="0" applyFont="1" applyFill="1" applyAlignment="1" applyProtection="1">
      <alignment horizontal="left"/>
    </xf>
    <xf numFmtId="4" fontId="46" fillId="0" borderId="0" xfId="0" applyNumberFormat="1" applyFont="1" applyFill="1" applyBorder="1" applyAlignment="1">
      <alignment horizontal="right" vertical="center"/>
    </xf>
    <xf numFmtId="4" fontId="47" fillId="2" borderId="0" xfId="0" applyNumberFormat="1" applyFont="1" applyFill="1" applyProtection="1"/>
    <xf numFmtId="4" fontId="26" fillId="7" borderId="0" xfId="0" applyNumberFormat="1" applyFont="1" applyFill="1" applyBorder="1" applyAlignment="1">
      <alignment vertical="center"/>
    </xf>
    <xf numFmtId="0" fontId="3" fillId="2" borderId="0" xfId="0" applyFont="1" applyFill="1" applyProtection="1"/>
    <xf numFmtId="0" fontId="26" fillId="2" borderId="0" xfId="0" applyFont="1" applyFill="1" applyAlignment="1" applyProtection="1">
      <alignment horizontal="center"/>
    </xf>
    <xf numFmtId="4" fontId="35" fillId="2" borderId="0" xfId="0" applyNumberFormat="1" applyFont="1" applyFill="1" applyProtection="1"/>
    <xf numFmtId="164" fontId="3" fillId="2" borderId="0" xfId="1" applyFont="1" applyFill="1" applyProtection="1"/>
    <xf numFmtId="0" fontId="43" fillId="2" borderId="0" xfId="0" applyFont="1" applyFill="1" applyProtection="1"/>
    <xf numFmtId="4" fontId="23" fillId="4" borderId="13" xfId="0" applyNumberFormat="1" applyFont="1" applyFill="1" applyBorder="1" applyAlignment="1">
      <alignment vertical="center" wrapText="1"/>
    </xf>
    <xf numFmtId="0" fontId="0" fillId="2" borderId="0" xfId="0" applyNumberFormat="1" applyFill="1" applyProtection="1"/>
    <xf numFmtId="0" fontId="0" fillId="2" borderId="0" xfId="0" applyFont="1" applyFill="1" applyBorder="1" applyProtection="1"/>
    <xf numFmtId="10" fontId="0" fillId="2" borderId="0" xfId="0" applyNumberFormat="1" applyFill="1" applyProtection="1"/>
    <xf numFmtId="4" fontId="0" fillId="2" borderId="0" xfId="0" applyNumberFormat="1" applyFont="1" applyFill="1" applyBorder="1" applyProtection="1"/>
    <xf numFmtId="4" fontId="43" fillId="2" borderId="0" xfId="0" applyNumberFormat="1" applyFont="1" applyFill="1" applyAlignment="1" applyProtection="1">
      <alignment wrapText="1"/>
    </xf>
    <xf numFmtId="4" fontId="26" fillId="7" borderId="26" xfId="1" applyNumberFormat="1" applyFont="1" applyFill="1" applyBorder="1" applyAlignment="1">
      <alignment vertical="center"/>
    </xf>
  </cellXfs>
  <cellStyles count="653">
    <cellStyle name="20% - Énfasis1 2" xfId="9"/>
    <cellStyle name="20% - Énfasis1 2 2" xfId="10"/>
    <cellStyle name="20% - Énfasis1 2 3" xfId="11"/>
    <cellStyle name="20% - Énfasis1 2 4" xfId="12"/>
    <cellStyle name="20% - Énfasis1 2 5" xfId="13"/>
    <cellStyle name="20% - Énfasis1 3" xfId="14"/>
    <cellStyle name="20% - Énfasis1 3 2" xfId="15"/>
    <cellStyle name="20% - Énfasis1 3 3" xfId="16"/>
    <cellStyle name="20% - Énfasis1 4" xfId="17"/>
    <cellStyle name="20% - Énfasis1 4 2" xfId="18"/>
    <cellStyle name="20% - Énfasis1 4 3" xfId="19"/>
    <cellStyle name="20% - Énfasis1 5" xfId="20"/>
    <cellStyle name="20% - Énfasis1 5 2" xfId="21"/>
    <cellStyle name="20% - Énfasis1 5 3" xfId="22"/>
    <cellStyle name="20% - Énfasis1 6" xfId="23"/>
    <cellStyle name="20% - Énfasis1 6 2" xfId="24"/>
    <cellStyle name="20% - Énfasis1 6 3" xfId="25"/>
    <cellStyle name="20% - Énfasis1 7" xfId="26"/>
    <cellStyle name="20% - Énfasis1 8" xfId="27"/>
    <cellStyle name="20% - Énfasis1 9" xfId="28"/>
    <cellStyle name="20% - Énfasis2 2" xfId="29"/>
    <cellStyle name="20% - Énfasis2 2 2" xfId="30"/>
    <cellStyle name="20% - Énfasis2 2 3" xfId="31"/>
    <cellStyle name="20% - Énfasis2 2 4" xfId="32"/>
    <cellStyle name="20% - Énfasis2 2 5" xfId="33"/>
    <cellStyle name="20% - Énfasis2 3" xfId="34"/>
    <cellStyle name="20% - Énfasis2 3 2" xfId="35"/>
    <cellStyle name="20% - Énfasis2 3 3" xfId="36"/>
    <cellStyle name="20% - Énfasis2 4" xfId="37"/>
    <cellStyle name="20% - Énfasis2 4 2" xfId="38"/>
    <cellStyle name="20% - Énfasis2 4 3" xfId="39"/>
    <cellStyle name="20% - Énfasis2 5" xfId="40"/>
    <cellStyle name="20% - Énfasis2 5 2" xfId="41"/>
    <cellStyle name="20% - Énfasis2 5 3" xfId="42"/>
    <cellStyle name="20% - Énfasis2 6" xfId="43"/>
    <cellStyle name="20% - Énfasis2 6 2" xfId="44"/>
    <cellStyle name="20% - Énfasis2 6 3" xfId="45"/>
    <cellStyle name="20% - Énfasis2 7" xfId="46"/>
    <cellStyle name="20% - Énfasis2 8" xfId="47"/>
    <cellStyle name="20% - Énfasis2 9" xfId="48"/>
    <cellStyle name="20% - Énfasis3 2" xfId="49"/>
    <cellStyle name="20% - Énfasis3 2 2" xfId="50"/>
    <cellStyle name="20% - Énfasis3 2 3" xfId="51"/>
    <cellStyle name="20% - Énfasis3 2 4" xfId="52"/>
    <cellStyle name="20% - Énfasis3 2 5" xfId="53"/>
    <cellStyle name="20% - Énfasis3 3" xfId="54"/>
    <cellStyle name="20% - Énfasis3 3 2" xfId="55"/>
    <cellStyle name="20% - Énfasis3 3 3" xfId="56"/>
    <cellStyle name="20% - Énfasis3 4" xfId="57"/>
    <cellStyle name="20% - Énfasis3 4 2" xfId="58"/>
    <cellStyle name="20% - Énfasis3 4 3" xfId="59"/>
    <cellStyle name="20% - Énfasis3 5" xfId="60"/>
    <cellStyle name="20% - Énfasis3 5 2" xfId="61"/>
    <cellStyle name="20% - Énfasis3 5 3" xfId="62"/>
    <cellStyle name="20% - Énfasis3 6" xfId="63"/>
    <cellStyle name="20% - Énfasis3 6 2" xfId="64"/>
    <cellStyle name="20% - Énfasis3 6 3" xfId="65"/>
    <cellStyle name="20% - Énfasis3 7" xfId="66"/>
    <cellStyle name="20% - Énfasis3 8" xfId="67"/>
    <cellStyle name="20% - Énfasis3 9" xfId="68"/>
    <cellStyle name="20% - Énfasis4 2" xfId="69"/>
    <cellStyle name="20% - Énfasis4 2 2" xfId="70"/>
    <cellStyle name="20% - Énfasis4 2 3" xfId="71"/>
    <cellStyle name="20% - Énfasis4 2 4" xfId="72"/>
    <cellStyle name="20% - Énfasis4 2 5" xfId="73"/>
    <cellStyle name="20% - Énfasis4 3" xfId="74"/>
    <cellStyle name="20% - Énfasis4 3 2" xfId="75"/>
    <cellStyle name="20% - Énfasis4 3 3" xfId="76"/>
    <cellStyle name="20% - Énfasis4 4" xfId="77"/>
    <cellStyle name="20% - Énfasis4 4 2" xfId="78"/>
    <cellStyle name="20% - Énfasis4 4 3" xfId="79"/>
    <cellStyle name="20% - Énfasis4 5" xfId="80"/>
    <cellStyle name="20% - Énfasis4 5 2" xfId="81"/>
    <cellStyle name="20% - Énfasis4 5 3" xfId="82"/>
    <cellStyle name="20% - Énfasis4 6" xfId="83"/>
    <cellStyle name="20% - Énfasis4 6 2" xfId="84"/>
    <cellStyle name="20% - Énfasis4 6 3" xfId="85"/>
    <cellStyle name="20% - Énfasis4 7" xfId="86"/>
    <cellStyle name="20% - Énfasis4 8" xfId="87"/>
    <cellStyle name="20% - Énfasis4 9" xfId="88"/>
    <cellStyle name="20% - Énfasis5 2" xfId="89"/>
    <cellStyle name="20% - Énfasis5 2 2" xfId="90"/>
    <cellStyle name="20% - Énfasis5 2 3" xfId="91"/>
    <cellStyle name="20% - Énfasis5 2 4" xfId="92"/>
    <cellStyle name="20% - Énfasis5 2 5" xfId="93"/>
    <cellStyle name="20% - Énfasis5 3" xfId="94"/>
    <cellStyle name="20% - Énfasis5 3 2" xfId="95"/>
    <cellStyle name="20% - Énfasis5 3 3" xfId="96"/>
    <cellStyle name="20% - Énfasis5 4" xfId="97"/>
    <cellStyle name="20% - Énfasis5 4 2" xfId="98"/>
    <cellStyle name="20% - Énfasis5 4 3" xfId="99"/>
    <cellStyle name="20% - Énfasis5 5" xfId="100"/>
    <cellStyle name="20% - Énfasis5 5 2" xfId="101"/>
    <cellStyle name="20% - Énfasis5 5 3" xfId="102"/>
    <cellStyle name="20% - Énfasis5 6" xfId="103"/>
    <cellStyle name="20% - Énfasis5 6 2" xfId="104"/>
    <cellStyle name="20% - Énfasis5 6 3" xfId="105"/>
    <cellStyle name="20% - Énfasis5 7" xfId="106"/>
    <cellStyle name="20% - Énfasis5 8" xfId="107"/>
    <cellStyle name="20% - Énfasis5 9" xfId="108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3" xfId="114"/>
    <cellStyle name="20% - Énfasis6 3 2" xfId="115"/>
    <cellStyle name="20% - Énfasis6 3 3" xfId="116"/>
    <cellStyle name="20% - Énfasis6 4" xfId="117"/>
    <cellStyle name="20% - Énfasis6 4 2" xfId="118"/>
    <cellStyle name="20% - Énfasis6 4 3" xfId="119"/>
    <cellStyle name="20% - Énfasis6 5" xfId="120"/>
    <cellStyle name="20% - Énfasis6 5 2" xfId="121"/>
    <cellStyle name="20% - Énfasis6 5 3" xfId="122"/>
    <cellStyle name="20% - Énfasis6 6" xfId="123"/>
    <cellStyle name="20% - Énfasis6 6 2" xfId="124"/>
    <cellStyle name="20% - Énfasis6 6 3" xfId="125"/>
    <cellStyle name="20% - Énfasis6 7" xfId="126"/>
    <cellStyle name="20% - Énfasis6 8" xfId="127"/>
    <cellStyle name="20% - Énfasis6 9" xfId="128"/>
    <cellStyle name="40% - Énfasis1 2" xfId="129"/>
    <cellStyle name="40% - Énfasis1 2 2" xfId="130"/>
    <cellStyle name="40% - Énfasis1 2 3" xfId="131"/>
    <cellStyle name="40% - Énfasis1 2 4" xfId="132"/>
    <cellStyle name="40% - Énfasis1 2 5" xfId="133"/>
    <cellStyle name="40% - Énfasis1 3" xfId="134"/>
    <cellStyle name="40% - Énfasis1 3 2" xfId="135"/>
    <cellStyle name="40% - Énfasis1 3 3" xfId="136"/>
    <cellStyle name="40% - Énfasis1 4" xfId="137"/>
    <cellStyle name="40% - Énfasis1 4 2" xfId="138"/>
    <cellStyle name="40% - Énfasis1 4 3" xfId="139"/>
    <cellStyle name="40% - Énfasis1 5" xfId="140"/>
    <cellStyle name="40% - Énfasis1 5 2" xfId="141"/>
    <cellStyle name="40% - Énfasis1 5 3" xfId="142"/>
    <cellStyle name="40% - Énfasis1 6" xfId="143"/>
    <cellStyle name="40% - Énfasis1 6 2" xfId="144"/>
    <cellStyle name="40% - Énfasis1 6 3" xfId="145"/>
    <cellStyle name="40% - Énfasis1 7" xfId="146"/>
    <cellStyle name="40% - Énfasis1 8" xfId="147"/>
    <cellStyle name="40% - Énfasis1 9" xfId="148"/>
    <cellStyle name="40% - Énfasis2 2" xfId="149"/>
    <cellStyle name="40% - Énfasis2 2 2" xfId="150"/>
    <cellStyle name="40% - Énfasis2 2 3" xfId="151"/>
    <cellStyle name="40% - Énfasis2 2 4" xfId="152"/>
    <cellStyle name="40% - Énfasis2 2 5" xfId="153"/>
    <cellStyle name="40% - Énfasis2 3" xfId="154"/>
    <cellStyle name="40% - Énfasis2 3 2" xfId="155"/>
    <cellStyle name="40% - Énfasis2 3 3" xfId="156"/>
    <cellStyle name="40% - Énfasis2 4" xfId="157"/>
    <cellStyle name="40% - Énfasis2 4 2" xfId="158"/>
    <cellStyle name="40% - Énfasis2 4 3" xfId="159"/>
    <cellStyle name="40% - Énfasis2 5" xfId="160"/>
    <cellStyle name="40% - Énfasis2 5 2" xfId="161"/>
    <cellStyle name="40% - Énfasis2 5 3" xfId="162"/>
    <cellStyle name="40% - Énfasis2 6" xfId="163"/>
    <cellStyle name="40% - Énfasis2 6 2" xfId="164"/>
    <cellStyle name="40% - Énfasis2 6 3" xfId="165"/>
    <cellStyle name="40% - Énfasis2 7" xfId="166"/>
    <cellStyle name="40% - Énfasis2 8" xfId="167"/>
    <cellStyle name="40% - Énfasis2 9" xfId="168"/>
    <cellStyle name="40% - Énfasis3 2" xfId="169"/>
    <cellStyle name="40% - Énfasis3 2 2" xfId="170"/>
    <cellStyle name="40% - Énfasis3 2 3" xfId="171"/>
    <cellStyle name="40% - Énfasis3 2 4" xfId="172"/>
    <cellStyle name="40% - Énfasis3 2 5" xfId="173"/>
    <cellStyle name="40% - Énfasis3 3" xfId="174"/>
    <cellStyle name="40% - Énfasis3 3 2" xfId="175"/>
    <cellStyle name="40% - Énfasis3 3 3" xfId="176"/>
    <cellStyle name="40% - Énfasis3 4" xfId="177"/>
    <cellStyle name="40% - Énfasis3 4 2" xfId="178"/>
    <cellStyle name="40% - Énfasis3 4 3" xfId="179"/>
    <cellStyle name="40% - Énfasis3 5" xfId="180"/>
    <cellStyle name="40% - Énfasis3 5 2" xfId="181"/>
    <cellStyle name="40% - Énfasis3 5 3" xfId="182"/>
    <cellStyle name="40% - Énfasis3 6" xfId="183"/>
    <cellStyle name="40% - Énfasis3 6 2" xfId="184"/>
    <cellStyle name="40% - Énfasis3 6 3" xfId="185"/>
    <cellStyle name="40% - Énfasis3 7" xfId="186"/>
    <cellStyle name="40% - Énfasis3 8" xfId="187"/>
    <cellStyle name="40% - Énfasis3 9" xfId="188"/>
    <cellStyle name="40% - Énfasis4 2" xfId="189"/>
    <cellStyle name="40% - Énfasis4 2 2" xfId="190"/>
    <cellStyle name="40% - Énfasis4 2 3" xfId="191"/>
    <cellStyle name="40% - Énfasis4 2 4" xfId="192"/>
    <cellStyle name="40% - Énfasis4 2 5" xfId="193"/>
    <cellStyle name="40% - Énfasis4 3" xfId="194"/>
    <cellStyle name="40% - Énfasis4 3 2" xfId="195"/>
    <cellStyle name="40% - Énfasis4 3 3" xfId="196"/>
    <cellStyle name="40% - Énfasis4 4" xfId="197"/>
    <cellStyle name="40% - Énfasis4 4 2" xfId="198"/>
    <cellStyle name="40% - Énfasis4 4 3" xfId="199"/>
    <cellStyle name="40% - Énfasis4 5" xfId="200"/>
    <cellStyle name="40% - Énfasis4 5 2" xfId="201"/>
    <cellStyle name="40% - Énfasis4 5 3" xfId="202"/>
    <cellStyle name="40% - Énfasis4 6" xfId="203"/>
    <cellStyle name="40% - Énfasis4 6 2" xfId="204"/>
    <cellStyle name="40% - Énfasis4 6 3" xfId="205"/>
    <cellStyle name="40% - Énfasis4 7" xfId="206"/>
    <cellStyle name="40% - Énfasis4 8" xfId="207"/>
    <cellStyle name="40% - Énfasis4 9" xfId="208"/>
    <cellStyle name="40% - Énfasis5 2" xfId="209"/>
    <cellStyle name="40% - Énfasis5 2 2" xfId="210"/>
    <cellStyle name="40% - Énfasis5 2 3" xfId="211"/>
    <cellStyle name="40% - Énfasis5 2 4" xfId="212"/>
    <cellStyle name="40% - Énfasis5 2 5" xfId="213"/>
    <cellStyle name="40% - Énfasis5 3" xfId="214"/>
    <cellStyle name="40% - Énfasis5 3 2" xfId="215"/>
    <cellStyle name="40% - Énfasis5 3 3" xfId="216"/>
    <cellStyle name="40% - Énfasis5 4" xfId="217"/>
    <cellStyle name="40% - Énfasis5 4 2" xfId="218"/>
    <cellStyle name="40% - Énfasis5 4 3" xfId="219"/>
    <cellStyle name="40% - Énfasis5 5" xfId="220"/>
    <cellStyle name="40% - Énfasis5 5 2" xfId="221"/>
    <cellStyle name="40% - Énfasis5 5 3" xfId="222"/>
    <cellStyle name="40% - Énfasis5 6" xfId="223"/>
    <cellStyle name="40% - Énfasis5 6 2" xfId="224"/>
    <cellStyle name="40% - Énfasis5 6 3" xfId="225"/>
    <cellStyle name="40% - Énfasis5 7" xfId="226"/>
    <cellStyle name="40% - Énfasis5 8" xfId="227"/>
    <cellStyle name="40% - Énfasis5 9" xfId="228"/>
    <cellStyle name="40% - Énfasis6 2" xfId="229"/>
    <cellStyle name="40% - Énfasis6 2 2" xfId="230"/>
    <cellStyle name="40% - Énfasis6 2 3" xfId="231"/>
    <cellStyle name="40% - Énfasis6 2 4" xfId="232"/>
    <cellStyle name="40% - Énfasis6 2 5" xfId="233"/>
    <cellStyle name="40% - Énfasis6 3" xfId="234"/>
    <cellStyle name="40% - Énfasis6 3 2" xfId="235"/>
    <cellStyle name="40% - Énfasis6 3 3" xfId="236"/>
    <cellStyle name="40% - Énfasis6 4" xfId="237"/>
    <cellStyle name="40% - Énfasis6 4 2" xfId="238"/>
    <cellStyle name="40% - Énfasis6 4 3" xfId="239"/>
    <cellStyle name="40% - Énfasis6 5" xfId="240"/>
    <cellStyle name="40% - Énfasis6 5 2" xfId="241"/>
    <cellStyle name="40% - Énfasis6 5 3" xfId="242"/>
    <cellStyle name="40% - Énfasis6 6" xfId="243"/>
    <cellStyle name="40% - Énfasis6 6 2" xfId="244"/>
    <cellStyle name="40% - Énfasis6 6 3" xfId="245"/>
    <cellStyle name="40% - Énfasis6 7" xfId="246"/>
    <cellStyle name="40% - Énfasis6 8" xfId="247"/>
    <cellStyle name="40% - Énfasis6 9" xfId="248"/>
    <cellStyle name="60% - Énfasis1 2" xfId="249"/>
    <cellStyle name="60% - Énfasis1 2 2" xfId="250"/>
    <cellStyle name="60% - Énfasis1 2 3" xfId="251"/>
    <cellStyle name="60% - Énfasis1 2 4" xfId="252"/>
    <cellStyle name="60% - Énfasis1 2 5" xfId="253"/>
    <cellStyle name="60% - Énfasis1 3" xfId="254"/>
    <cellStyle name="60% - Énfasis1 4" xfId="255"/>
    <cellStyle name="60% - Énfasis1 5" xfId="256"/>
    <cellStyle name="60% - Énfasis1 6" xfId="257"/>
    <cellStyle name="60% - Énfasis1 7" xfId="258"/>
    <cellStyle name="60% - Énfasis1 8" xfId="259"/>
    <cellStyle name="60% - Énfasis1 9" xfId="260"/>
    <cellStyle name="60% - Énfasis2 2" xfId="261"/>
    <cellStyle name="60% - Énfasis2 2 2" xfId="262"/>
    <cellStyle name="60% - Énfasis2 2 3" xfId="263"/>
    <cellStyle name="60% - Énfasis2 2 4" xfId="264"/>
    <cellStyle name="60% - Énfasis2 2 5" xfId="265"/>
    <cellStyle name="60% - Énfasis2 3" xfId="266"/>
    <cellStyle name="60% - Énfasis2 4" xfId="267"/>
    <cellStyle name="60% - Énfasis2 5" xfId="268"/>
    <cellStyle name="60% - Énfasis2 6" xfId="269"/>
    <cellStyle name="60% - Énfasis2 7" xfId="270"/>
    <cellStyle name="60% - Énfasis2 8" xfId="271"/>
    <cellStyle name="60% - Énfasis2 9" xfId="272"/>
    <cellStyle name="60% - Énfasis3 2" xfId="273"/>
    <cellStyle name="60% - Énfasis3 2 2" xfId="274"/>
    <cellStyle name="60% - Énfasis3 2 3" xfId="275"/>
    <cellStyle name="60% - Énfasis3 2 4" xfId="276"/>
    <cellStyle name="60% - Énfasis3 2 5" xfId="277"/>
    <cellStyle name="60% - Énfasis3 3" xfId="278"/>
    <cellStyle name="60% - Énfasis3 4" xfId="279"/>
    <cellStyle name="60% - Énfasis3 5" xfId="280"/>
    <cellStyle name="60% - Énfasis3 6" xfId="281"/>
    <cellStyle name="60% - Énfasis3 7" xfId="282"/>
    <cellStyle name="60% - Énfasis3 8" xfId="283"/>
    <cellStyle name="60% - Énfasis3 9" xfId="284"/>
    <cellStyle name="60% - Énfasis4 2" xfId="285"/>
    <cellStyle name="60% - Énfasis4 2 2" xfId="286"/>
    <cellStyle name="60% - Énfasis4 2 3" xfId="287"/>
    <cellStyle name="60% - Énfasis4 2 4" xfId="288"/>
    <cellStyle name="60% - Énfasis4 2 5" xfId="289"/>
    <cellStyle name="60% - Énfasis4 3" xfId="290"/>
    <cellStyle name="60% - Énfasis4 4" xfId="291"/>
    <cellStyle name="60% - Énfasis4 5" xfId="292"/>
    <cellStyle name="60% - Énfasis4 6" xfId="293"/>
    <cellStyle name="60% - Énfasis4 7" xfId="294"/>
    <cellStyle name="60% - Énfasis4 8" xfId="295"/>
    <cellStyle name="60% - Énfasis4 9" xfId="296"/>
    <cellStyle name="60% - Énfasis5 2" xfId="297"/>
    <cellStyle name="60% - Énfasis5 2 2" xfId="298"/>
    <cellStyle name="60% - Énfasis5 2 3" xfId="299"/>
    <cellStyle name="60% - Énfasis5 2 4" xfId="300"/>
    <cellStyle name="60% - Énfasis5 2 5" xfId="301"/>
    <cellStyle name="60% - Énfasis5 3" xfId="302"/>
    <cellStyle name="60% - Énfasis5 4" xfId="303"/>
    <cellStyle name="60% - Énfasis5 5" xfId="304"/>
    <cellStyle name="60% - Énfasis5 6" xfId="305"/>
    <cellStyle name="60% - Énfasis5 7" xfId="306"/>
    <cellStyle name="60% - Énfasis5 8" xfId="307"/>
    <cellStyle name="60% - Énfasis5 9" xfId="308"/>
    <cellStyle name="60% - Énfasis6 2" xfId="309"/>
    <cellStyle name="60% - Énfasis6 2 2" xfId="310"/>
    <cellStyle name="60% - Énfasis6 2 3" xfId="311"/>
    <cellStyle name="60% - Énfasis6 2 4" xfId="312"/>
    <cellStyle name="60% - Énfasis6 2 5" xfId="313"/>
    <cellStyle name="60% - Énfasis6 3" xfId="314"/>
    <cellStyle name="60% - Énfasis6 4" xfId="315"/>
    <cellStyle name="60% - Énfasis6 5" xfId="316"/>
    <cellStyle name="60% - Énfasis6 6" xfId="317"/>
    <cellStyle name="60% - Énfasis6 7" xfId="318"/>
    <cellStyle name="60% - Énfasis6 8" xfId="319"/>
    <cellStyle name="60% - Énfasis6 9" xfId="320"/>
    <cellStyle name="Buena 2" xfId="321"/>
    <cellStyle name="Buena 2 2" xfId="322"/>
    <cellStyle name="Buena 2 3" xfId="323"/>
    <cellStyle name="Buena 2 4" xfId="324"/>
    <cellStyle name="Buena 2 5" xfId="325"/>
    <cellStyle name="Buena 3" xfId="326"/>
    <cellStyle name="Buena 4" xfId="327"/>
    <cellStyle name="Buena 5" xfId="328"/>
    <cellStyle name="Buena 6" xfId="329"/>
    <cellStyle name="Buena 7" xfId="330"/>
    <cellStyle name="Buena 8" xfId="331"/>
    <cellStyle name="Buena 9" xfId="332"/>
    <cellStyle name="Cálculo 2" xfId="333"/>
    <cellStyle name="Cálculo 2 2" xfId="334"/>
    <cellStyle name="Cálculo 2 3" xfId="335"/>
    <cellStyle name="Cálculo 2 4" xfId="336"/>
    <cellStyle name="Cálculo 2 5" xfId="337"/>
    <cellStyle name="Cálculo 3" xfId="338"/>
    <cellStyle name="Cálculo 4" xfId="339"/>
    <cellStyle name="Cálculo 5" xfId="340"/>
    <cellStyle name="Cálculo 6" xfId="341"/>
    <cellStyle name="Cálculo 7" xfId="342"/>
    <cellStyle name="Cálculo 8" xfId="343"/>
    <cellStyle name="Cálculo 9" xfId="344"/>
    <cellStyle name="Celda de comprobación 2" xfId="345"/>
    <cellStyle name="Celda de comprobación 2 2" xfId="346"/>
    <cellStyle name="Celda de comprobación 2 3" xfId="347"/>
    <cellStyle name="Celda de comprobación 2 4" xfId="348"/>
    <cellStyle name="Celda de comprobación 2 5" xfId="349"/>
    <cellStyle name="Celda de comprobación 3" xfId="350"/>
    <cellStyle name="Celda de comprobación 4" xfId="351"/>
    <cellStyle name="Celda de comprobación 5" xfId="352"/>
    <cellStyle name="Celda de comprobación 6" xfId="353"/>
    <cellStyle name="Celda de comprobación 7" xfId="354"/>
    <cellStyle name="Celda de comprobación 8" xfId="355"/>
    <cellStyle name="Celda de comprobación 9" xfId="356"/>
    <cellStyle name="Celda vinculada 2" xfId="357"/>
    <cellStyle name="Celda vinculada 2 2" xfId="358"/>
    <cellStyle name="Celda vinculada 2 3" xfId="359"/>
    <cellStyle name="Celda vinculada 2 4" xfId="360"/>
    <cellStyle name="Celda vinculada 2 5" xfId="361"/>
    <cellStyle name="Celda vinculada 3" xfId="362"/>
    <cellStyle name="Celda vinculada 4" xfId="363"/>
    <cellStyle name="Celda vinculada 5" xfId="364"/>
    <cellStyle name="Celda vinculada 6" xfId="365"/>
    <cellStyle name="Celda vinculada 7" xfId="366"/>
    <cellStyle name="Celda vinculada 8" xfId="367"/>
    <cellStyle name="Celda vinculada 9" xfId="368"/>
    <cellStyle name="Encabezado 4 2" xfId="369"/>
    <cellStyle name="Encabezado 4 2 2" xfId="370"/>
    <cellStyle name="Encabezado 4 2 3" xfId="371"/>
    <cellStyle name="Encabezado 4 2 4" xfId="372"/>
    <cellStyle name="Encabezado 4 2 5" xfId="373"/>
    <cellStyle name="Encabezado 4 3" xfId="374"/>
    <cellStyle name="Encabezado 4 4" xfId="375"/>
    <cellStyle name="Encabezado 4 5" xfId="376"/>
    <cellStyle name="Encabezado 4 6" xfId="377"/>
    <cellStyle name="Encabezado 4 7" xfId="378"/>
    <cellStyle name="Encabezado 4 8" xfId="379"/>
    <cellStyle name="Encabezado 4 9" xfId="380"/>
    <cellStyle name="Énfasis1 2" xfId="381"/>
    <cellStyle name="Énfasis1 2 2" xfId="382"/>
    <cellStyle name="Énfasis1 2 3" xfId="383"/>
    <cellStyle name="Énfasis1 2 4" xfId="384"/>
    <cellStyle name="Énfasis1 2 5" xfId="385"/>
    <cellStyle name="Énfasis1 3" xfId="386"/>
    <cellStyle name="Énfasis1 4" xfId="387"/>
    <cellStyle name="Énfasis1 5" xfId="388"/>
    <cellStyle name="Énfasis1 6" xfId="389"/>
    <cellStyle name="Énfasis1 7" xfId="390"/>
    <cellStyle name="Énfasis1 8" xfId="391"/>
    <cellStyle name="Énfasis1 9" xfId="392"/>
    <cellStyle name="Énfasis2 2" xfId="393"/>
    <cellStyle name="Énfasis2 2 2" xfId="394"/>
    <cellStyle name="Énfasis2 2 3" xfId="395"/>
    <cellStyle name="Énfasis2 2 4" xfId="396"/>
    <cellStyle name="Énfasis2 2 5" xfId="397"/>
    <cellStyle name="Énfasis2 3" xfId="398"/>
    <cellStyle name="Énfasis2 4" xfId="399"/>
    <cellStyle name="Énfasis2 5" xfId="400"/>
    <cellStyle name="Énfasis2 6" xfId="401"/>
    <cellStyle name="Énfasis2 7" xfId="402"/>
    <cellStyle name="Énfasis2 8" xfId="403"/>
    <cellStyle name="Énfasis2 9" xfId="404"/>
    <cellStyle name="Énfasis3 2" xfId="405"/>
    <cellStyle name="Énfasis3 2 2" xfId="406"/>
    <cellStyle name="Énfasis3 2 3" xfId="407"/>
    <cellStyle name="Énfasis3 2 4" xfId="408"/>
    <cellStyle name="Énfasis3 2 5" xfId="409"/>
    <cellStyle name="Énfasis3 3" xfId="410"/>
    <cellStyle name="Énfasis3 4" xfId="411"/>
    <cellStyle name="Énfasis3 5" xfId="412"/>
    <cellStyle name="Énfasis3 6" xfId="413"/>
    <cellStyle name="Énfasis3 7" xfId="414"/>
    <cellStyle name="Énfasis3 8" xfId="415"/>
    <cellStyle name="Énfasis3 9" xfId="416"/>
    <cellStyle name="Énfasis4 2" xfId="417"/>
    <cellStyle name="Énfasis4 2 2" xfId="418"/>
    <cellStyle name="Énfasis4 2 3" xfId="419"/>
    <cellStyle name="Énfasis4 2 4" xfId="420"/>
    <cellStyle name="Énfasis4 2 5" xfId="421"/>
    <cellStyle name="Énfasis4 3" xfId="422"/>
    <cellStyle name="Énfasis4 4" xfId="423"/>
    <cellStyle name="Énfasis4 5" xfId="424"/>
    <cellStyle name="Énfasis4 6" xfId="425"/>
    <cellStyle name="Énfasis4 7" xfId="426"/>
    <cellStyle name="Énfasis4 8" xfId="427"/>
    <cellStyle name="Énfasis4 9" xfId="428"/>
    <cellStyle name="Énfasis5 2" xfId="429"/>
    <cellStyle name="Énfasis5 2 2" xfId="430"/>
    <cellStyle name="Énfasis5 2 3" xfId="431"/>
    <cellStyle name="Énfasis5 2 4" xfId="432"/>
    <cellStyle name="Énfasis5 2 5" xfId="433"/>
    <cellStyle name="Énfasis5 3" xfId="434"/>
    <cellStyle name="Énfasis5 4" xfId="435"/>
    <cellStyle name="Énfasis5 5" xfId="436"/>
    <cellStyle name="Énfasis5 6" xfId="437"/>
    <cellStyle name="Énfasis5 7" xfId="438"/>
    <cellStyle name="Énfasis5 8" xfId="439"/>
    <cellStyle name="Énfasis5 9" xfId="440"/>
    <cellStyle name="Énfasis6 2" xfId="441"/>
    <cellStyle name="Énfasis6 2 2" xfId="442"/>
    <cellStyle name="Énfasis6 2 3" xfId="443"/>
    <cellStyle name="Énfasis6 2 4" xfId="444"/>
    <cellStyle name="Énfasis6 2 5" xfId="445"/>
    <cellStyle name="Énfasis6 3" xfId="446"/>
    <cellStyle name="Énfasis6 4" xfId="447"/>
    <cellStyle name="Énfasis6 5" xfId="448"/>
    <cellStyle name="Énfasis6 6" xfId="449"/>
    <cellStyle name="Énfasis6 7" xfId="450"/>
    <cellStyle name="Énfasis6 8" xfId="451"/>
    <cellStyle name="Énfasis6 9" xfId="452"/>
    <cellStyle name="Entrada 2" xfId="453"/>
    <cellStyle name="Entrada 2 2" xfId="454"/>
    <cellStyle name="Entrada 2 3" xfId="455"/>
    <cellStyle name="Entrada 2 4" xfId="456"/>
    <cellStyle name="Entrada 2 5" xfId="457"/>
    <cellStyle name="Entrada 3" xfId="458"/>
    <cellStyle name="Entrada 4" xfId="459"/>
    <cellStyle name="Entrada 5" xfId="460"/>
    <cellStyle name="Entrada 6" xfId="461"/>
    <cellStyle name="Entrada 7" xfId="462"/>
    <cellStyle name="Entrada 8" xfId="463"/>
    <cellStyle name="Entrada 9" xfId="464"/>
    <cellStyle name="Euro" xfId="465"/>
    <cellStyle name="Euro 2" xfId="466"/>
    <cellStyle name="Euro 2 2" xfId="467"/>
    <cellStyle name="Euro 2 3" xfId="468"/>
    <cellStyle name="Euro 3" xfId="469"/>
    <cellStyle name="Euro 4" xfId="470"/>
    <cellStyle name="Incorrecto 2" xfId="471"/>
    <cellStyle name="Incorrecto 2 2" xfId="472"/>
    <cellStyle name="Incorrecto 2 3" xfId="473"/>
    <cellStyle name="Incorrecto 2 4" xfId="474"/>
    <cellStyle name="Incorrecto 2 5" xfId="475"/>
    <cellStyle name="Incorrecto 3" xfId="476"/>
    <cellStyle name="Incorrecto 4" xfId="477"/>
    <cellStyle name="Incorrecto 5" xfId="478"/>
    <cellStyle name="Incorrecto 6" xfId="479"/>
    <cellStyle name="Incorrecto 7" xfId="480"/>
    <cellStyle name="Incorrecto 8" xfId="481"/>
    <cellStyle name="Incorrecto 9" xfId="482"/>
    <cellStyle name="Millares" xfId="1" builtinId="3"/>
    <cellStyle name="Millares 2" xfId="483"/>
    <cellStyle name="Millares 2 2" xfId="484"/>
    <cellStyle name="Millares 2 2 2" xfId="6"/>
    <cellStyle name="Millares 2 2 3" xfId="485"/>
    <cellStyle name="Millares 2 3" xfId="3"/>
    <cellStyle name="Millares 2 4" xfId="486"/>
    <cellStyle name="Millares 2 4 2" xfId="487"/>
    <cellStyle name="Millares 2 5" xfId="488"/>
    <cellStyle name="Millares 3" xfId="489"/>
    <cellStyle name="Millares 3 2" xfId="490"/>
    <cellStyle name="Millares 3 3" xfId="491"/>
    <cellStyle name="Millares 4" xfId="492"/>
    <cellStyle name="Millares 4 2" xfId="493"/>
    <cellStyle name="Millares 4 3" xfId="494"/>
    <cellStyle name="Millares 5" xfId="495"/>
    <cellStyle name="Millares 5 2" xfId="496"/>
    <cellStyle name="Millares 5 3" xfId="497"/>
    <cellStyle name="Millares 6" xfId="498"/>
    <cellStyle name="Millares 6 2" xfId="499"/>
    <cellStyle name="Millares 6 3" xfId="500"/>
    <cellStyle name="Millares 7" xfId="501"/>
    <cellStyle name="Millares 7 2" xfId="502"/>
    <cellStyle name="Millares 7 3" xfId="503"/>
    <cellStyle name="Millares 8 2" xfId="504"/>
    <cellStyle name="Millares 9" xfId="7"/>
    <cellStyle name="Millares_DISTRIBUCION GENERAL POR PROGRAMAS GASTOS DE PERSONAL AÑO 20091" xfId="4"/>
    <cellStyle name="Millares_PASADAS" xfId="5"/>
    <cellStyle name="Moneda" xfId="2" builtinId="4"/>
    <cellStyle name="Neutral 2" xfId="505"/>
    <cellStyle name="Neutral 2 2" xfId="506"/>
    <cellStyle name="Neutral 2 3" xfId="507"/>
    <cellStyle name="Neutral 2 4" xfId="508"/>
    <cellStyle name="Neutral 2 5" xfId="509"/>
    <cellStyle name="Neutral 3" xfId="510"/>
    <cellStyle name="Neutral 4" xfId="511"/>
    <cellStyle name="Neutral 5" xfId="512"/>
    <cellStyle name="Neutral 6" xfId="513"/>
    <cellStyle name="Neutral 7" xfId="514"/>
    <cellStyle name="Neutral 8" xfId="515"/>
    <cellStyle name="Neutral 9" xfId="516"/>
    <cellStyle name="Normal" xfId="0" builtinId="0"/>
    <cellStyle name="Normal 2" xfId="517"/>
    <cellStyle name="Normal 2 2" xfId="8"/>
    <cellStyle name="Normal 2 3" xfId="518"/>
    <cellStyle name="Normal 2 4" xfId="519"/>
    <cellStyle name="Normal 2 5" xfId="520"/>
    <cellStyle name="Normal 3" xfId="521"/>
    <cellStyle name="Normal 3 2" xfId="522"/>
    <cellStyle name="Normal 3 2 2" xfId="523"/>
    <cellStyle name="Normal 3 2 3" xfId="524"/>
    <cellStyle name="Normal 3 3" xfId="525"/>
    <cellStyle name="Normal 4" xfId="526"/>
    <cellStyle name="Normal 4 2" xfId="527"/>
    <cellStyle name="Normal 4 3" xfId="528"/>
    <cellStyle name="Normal 5" xfId="529"/>
    <cellStyle name="Normal 5 2" xfId="530"/>
    <cellStyle name="Normal 5 3" xfId="531"/>
    <cellStyle name="Normal 6" xfId="532"/>
    <cellStyle name="Normal 6 2" xfId="533"/>
    <cellStyle name="Normal 6 3" xfId="534"/>
    <cellStyle name="Normal 7" xfId="535"/>
    <cellStyle name="Normal 7 2" xfId="536"/>
    <cellStyle name="Normal 7 3" xfId="537"/>
    <cellStyle name="Normal 8 2" xfId="538"/>
    <cellStyle name="Normal 8 3" xfId="539"/>
    <cellStyle name="Normal 9 2" xfId="540"/>
    <cellStyle name="Normal 9 3" xfId="541"/>
    <cellStyle name="Notas 2" xfId="542"/>
    <cellStyle name="Notas 2 2" xfId="543"/>
    <cellStyle name="Notas 2 3" xfId="544"/>
    <cellStyle name="Notas 2 4" xfId="545"/>
    <cellStyle name="Notas 2 5" xfId="546"/>
    <cellStyle name="Notas 3" xfId="547"/>
    <cellStyle name="Notas 3 2" xfId="548"/>
    <cellStyle name="Notas 3 3" xfId="549"/>
    <cellStyle name="Notas 4" xfId="550"/>
    <cellStyle name="Notas 4 2" xfId="551"/>
    <cellStyle name="Notas 4 3" xfId="552"/>
    <cellStyle name="Notas 5" xfId="553"/>
    <cellStyle name="Notas 5 2" xfId="554"/>
    <cellStyle name="Notas 5 3" xfId="555"/>
    <cellStyle name="Notas 6" xfId="556"/>
    <cellStyle name="Notas 6 2" xfId="557"/>
    <cellStyle name="Notas 6 3" xfId="558"/>
    <cellStyle name="Notas 7" xfId="559"/>
    <cellStyle name="Notas 8" xfId="560"/>
    <cellStyle name="Notas 9" xfId="561"/>
    <cellStyle name="Porcentaje 2" xfId="562"/>
    <cellStyle name="Salida 2" xfId="563"/>
    <cellStyle name="Salida 2 2" xfId="564"/>
    <cellStyle name="Salida 2 3" xfId="565"/>
    <cellStyle name="Salida 2 4" xfId="566"/>
    <cellStyle name="Salida 2 5" xfId="567"/>
    <cellStyle name="Salida 3" xfId="568"/>
    <cellStyle name="Salida 4" xfId="569"/>
    <cellStyle name="Salida 5" xfId="570"/>
    <cellStyle name="Salida 6" xfId="571"/>
    <cellStyle name="Salida 7" xfId="572"/>
    <cellStyle name="Salida 8" xfId="573"/>
    <cellStyle name="Salida 9" xfId="574"/>
    <cellStyle name="Texto de advertencia 2" xfId="575"/>
    <cellStyle name="Texto de advertencia 2 2" xfId="576"/>
    <cellStyle name="Texto de advertencia 2 3" xfId="577"/>
    <cellStyle name="Texto de advertencia 2 4" xfId="578"/>
    <cellStyle name="Texto de advertencia 2 5" xfId="579"/>
    <cellStyle name="Texto de advertencia 3" xfId="580"/>
    <cellStyle name="Texto de advertencia 4" xfId="581"/>
    <cellStyle name="Texto de advertencia 5" xfId="582"/>
    <cellStyle name="Texto de advertencia 6" xfId="583"/>
    <cellStyle name="Texto de advertencia 7" xfId="584"/>
    <cellStyle name="Texto de advertencia 8" xfId="585"/>
    <cellStyle name="Texto de advertencia 9" xfId="586"/>
    <cellStyle name="Texto explicativo 2" xfId="587"/>
    <cellStyle name="Texto explicativo 2 2" xfId="588"/>
    <cellStyle name="Texto explicativo 2 3" xfId="589"/>
    <cellStyle name="Texto explicativo 2 4" xfId="590"/>
    <cellStyle name="Texto explicativo 2 5" xfId="591"/>
    <cellStyle name="Texto explicativo 3" xfId="592"/>
    <cellStyle name="Texto explicativo 4" xfId="593"/>
    <cellStyle name="Texto explicativo 5" xfId="594"/>
    <cellStyle name="Texto explicativo 6" xfId="595"/>
    <cellStyle name="Texto explicativo 7" xfId="596"/>
    <cellStyle name="Texto explicativo 8" xfId="597"/>
    <cellStyle name="Texto explicativo 9" xfId="598"/>
    <cellStyle name="Título 1 2" xfId="599"/>
    <cellStyle name="Título 1 2 2" xfId="600"/>
    <cellStyle name="Título 1 3" xfId="601"/>
    <cellStyle name="Título 1 4" xfId="602"/>
    <cellStyle name="Título 1 5" xfId="603"/>
    <cellStyle name="Título 1 6" xfId="604"/>
    <cellStyle name="Título 10" xfId="605"/>
    <cellStyle name="Título 11" xfId="606"/>
    <cellStyle name="Título 2 2" xfId="607"/>
    <cellStyle name="Título 2 2 2" xfId="608"/>
    <cellStyle name="Título 2 2 3" xfId="609"/>
    <cellStyle name="Título 2 2 4" xfId="610"/>
    <cellStyle name="Título 2 2 5" xfId="611"/>
    <cellStyle name="Título 2 3" xfId="612"/>
    <cellStyle name="Título 2 4" xfId="613"/>
    <cellStyle name="Título 2 5" xfId="614"/>
    <cellStyle name="Título 2 6" xfId="615"/>
    <cellStyle name="Título 2 7" xfId="616"/>
    <cellStyle name="Título 2 8" xfId="617"/>
    <cellStyle name="Título 2 9" xfId="618"/>
    <cellStyle name="Título 3 2" xfId="619"/>
    <cellStyle name="Título 3 2 2" xfId="620"/>
    <cellStyle name="Título 3 2 3" xfId="621"/>
    <cellStyle name="Título 3 2 4" xfId="622"/>
    <cellStyle name="Título 3 2 5" xfId="623"/>
    <cellStyle name="Título 3 3" xfId="624"/>
    <cellStyle name="Título 3 4" xfId="625"/>
    <cellStyle name="Título 3 5" xfId="626"/>
    <cellStyle name="Título 3 6" xfId="627"/>
    <cellStyle name="Título 3 7" xfId="628"/>
    <cellStyle name="Título 3 8" xfId="629"/>
    <cellStyle name="Título 3 9" xfId="630"/>
    <cellStyle name="Título 4" xfId="631"/>
    <cellStyle name="Título 4 2" xfId="632"/>
    <cellStyle name="Título 4 3" xfId="633"/>
    <cellStyle name="Título 4 4" xfId="634"/>
    <cellStyle name="Título 4 5" xfId="635"/>
    <cellStyle name="Título 5" xfId="636"/>
    <cellStyle name="Título 6" xfId="637"/>
    <cellStyle name="Título 7" xfId="638"/>
    <cellStyle name="Título 8" xfId="639"/>
    <cellStyle name="Título 9" xfId="640"/>
    <cellStyle name="Total 2" xfId="641"/>
    <cellStyle name="Total 2 2" xfId="642"/>
    <cellStyle name="Total 2 3" xfId="643"/>
    <cellStyle name="Total 2 4" xfId="644"/>
    <cellStyle name="Total 2 5" xfId="645"/>
    <cellStyle name="Total 3" xfId="646"/>
    <cellStyle name="Total 4" xfId="647"/>
    <cellStyle name="Total 5" xfId="648"/>
    <cellStyle name="Total 6" xfId="649"/>
    <cellStyle name="Total 7" xfId="650"/>
    <cellStyle name="Total 8" xfId="651"/>
    <cellStyle name="Total 9" xfId="6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99060</xdr:colOff>
      <xdr:row>3</xdr:row>
      <xdr:rowOff>220980</xdr:rowOff>
    </xdr:to>
    <xdr:pic>
      <xdr:nvPicPr>
        <xdr:cNvPr id="2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68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396240</xdr:colOff>
      <xdr:row>1</xdr:row>
      <xdr:rowOff>30480</xdr:rowOff>
    </xdr:from>
    <xdr:to>
      <xdr:col>20</xdr:col>
      <xdr:colOff>312420</xdr:colOff>
      <xdr:row>2</xdr:row>
      <xdr:rowOff>175260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8420" y="205740"/>
          <a:ext cx="100584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TEXTILES01\Documents\ADMINISTRACION\A&#209;O%202023\EJECUCION%20PRESUPUESTARIA%20%202023%20TEXTILES%20TRUJILLO%20MILA\OCTUBRE%202023%20EJECUCION%20PRESUPUESTARIA%20TEXTILES\EJECUCION%20PRESUPUESTARIA%20OCTUBR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TEXTILES\Documents\respaldo%20textiles\Contabilidad%202025\1)%20ENERO%202025\ESTADO%20FINANCIEROS%20ENER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Alejandro\Downloads\TEXTILES%20TRUJILLO%20POAI%20A&#209;O%202023%20ANTEPROYECTO%20AJUSTADO%20NOVIEM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IERRE%20mayo%202025/EJECUCION%20PRESUPUESTARIA%20MAYO%202025/EJECUCION%20PRESUPUESTARIA%20MA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TEXTILES01\Documents\ADMINISTRACION\A&#209;O%202023\EJECUCION%20PRESUPUESTARIA%20%202023%20TEXTILES%20TRUJILLO%20MILA\MARZO%202023%20EJECUCION%20PRESUPUESTARIA%20TEXTILES\EJECUCION%20PRESUPUESTARIA%20MARZ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TEXTILES01\Documents\ADMINISTRACION\A&#209;O%202023\EJECUCION%20PRESUPUESTARIA%20%202023%20TEXTILES%20TRUJILLO%20MILA\JUNIO%202023%20EJECUCION%20PRESUPUESTARIA%20TEXTILES\EJECUCION%20PRESUPUESTARIA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IERRE%20mayo%202025/EJECUCION%20PRESUPUESTARIA%20MAYO%202025/TOT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PC%201500\Documents\marzo%20ejecucion%20mil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jose%20Luis\Downloads\TOTAL%20-%20A&#209;O%2020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TEXTILES01\Documents\EJECUCION%20PRESUPUESTARIA%20NO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"/>
      <sheetName val="TOTAL"/>
      <sheetName val="SITUADO CONTITUCIONAL"/>
      <sheetName val="INGRESOS PROPIOS"/>
      <sheetName val="TOTAL (3)"/>
      <sheetName val="TOTAL (2)"/>
      <sheetName val="TOTAL (4)"/>
      <sheetName val="SITUADO CONTITUCIONAL (2)"/>
      <sheetName val="Hoja7"/>
      <sheetName val="Hoja1"/>
      <sheetName val="Hoja4"/>
      <sheetName val="Hoja2"/>
      <sheetName val="Hoja3"/>
      <sheetName val="Hoja5"/>
      <sheetName val="Hoja6"/>
      <sheetName val="SITUADO (2)"/>
      <sheetName val="FONDOS PROPIOS (2)"/>
      <sheetName val="Hoja8"/>
      <sheetName val="TOTAL (5)"/>
      <sheetName val="SITUADO CONTITUCIONAL (3)"/>
    </sheetNames>
    <sheetDataSet>
      <sheetData sheetId="0"/>
      <sheetData sheetId="1">
        <row r="10">
          <cell r="R10">
            <v>332978.88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c. acu"/>
      <sheetName val="Bl d C ac"/>
      <sheetName val="Gtos"/>
      <sheetName val="ENERO"/>
      <sheetName val="ASIENTOS DE APERTURA  "/>
      <sheetName val="MAYORES"/>
      <sheetName val="BALANCE DE COMPROBACIÓN "/>
      <sheetName val="BALANCE GENERAL "/>
      <sheetName val="102 TES ENERO"/>
      <sheetName val="216 PA ENERO"/>
      <sheetName val="214 BM ENERO"/>
      <sheetName val="132 FONDO TERC. OCTUBRE"/>
      <sheetName val="122 INGRESOS POR RECAUDAR ENERO"/>
      <sheetName val="301 INGRESOS ORDINARIOS ENERO"/>
      <sheetName val="BALANCE DE COMPROBACIÓN AC."/>
      <sheetName val="BALANCE GENERAL AC."/>
      <sheetName val="Hoja1"/>
    </sheetNames>
    <sheetDataSet>
      <sheetData sheetId="0"/>
      <sheetData sheetId="1"/>
      <sheetData sheetId="2"/>
      <sheetData sheetId="3">
        <row r="14">
          <cell r="C14">
            <v>2344502</v>
          </cell>
          <cell r="D14">
            <v>5566031</v>
          </cell>
          <cell r="E14">
            <v>63459.079999999994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OAI 2023 EMPRESA TEXTILERA"/>
      <sheetName val="DISTRIBUCION PRESUPUESTARIA"/>
      <sheetName val="CONSOLIDACIÓN"/>
      <sheetName val="Grados_O"/>
      <sheetName val="TABLA_O"/>
      <sheetName val="TABLA"/>
      <sheetName val="DESCRIPCION DE CADA OBJETIVO"/>
      <sheetName val="GASTOS DE PERSONAL "/>
      <sheetName val="GASTOS DE FUNCIONAMIENTO "/>
      <sheetName val="BASE DE CALCULO FUNCIONAMIENTO"/>
      <sheetName val="GASTOS DE INVERSION"/>
      <sheetName val="MATRIZ INVERSION"/>
    </sheetNames>
    <sheetDataSet>
      <sheetData sheetId="0"/>
      <sheetData sheetId="1">
        <row r="8">
          <cell r="C8">
            <v>227994.99600000001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 SITUADO"/>
      <sheetName val="DISPONIBILIDAD INGRESOS PROPIOS"/>
      <sheetName val="TOTAL"/>
      <sheetName val="sit total"/>
      <sheetName val="SITUADO CONSTITUCIONAL"/>
      <sheetName val="INGRESOS PROPIOS"/>
      <sheetName val="sit total (2) disponibilida"/>
      <sheetName val="DISMI SITUADO CONSTI"/>
      <sheetName val="RESUMEN ingresos p."/>
    </sheetNames>
    <sheetDataSet>
      <sheetData sheetId="0"/>
      <sheetData sheetId="1"/>
      <sheetData sheetId="2"/>
      <sheetData sheetId="3">
        <row r="79">
          <cell r="Q79">
            <v>506908</v>
          </cell>
          <cell r="R79">
            <v>315099.02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"/>
      <sheetName val="TOTAL"/>
      <sheetName val="SITUADO CONSTITUCIONAL"/>
      <sheetName val="INGRESOS PROPIOS"/>
      <sheetName val="TOTAL (3)"/>
      <sheetName val="TOTAL (2)"/>
      <sheetName val="TOTAL (4)"/>
      <sheetName val="Hoja7"/>
      <sheetName val="Hoja1"/>
      <sheetName val="Hoja4"/>
      <sheetName val="Hoja2"/>
      <sheetName val="Hoja3"/>
      <sheetName val="Hoja5"/>
      <sheetName val="Hoja6"/>
      <sheetName val="SITUADO (2)"/>
      <sheetName val="FONDOS PROPIOS (2)"/>
    </sheetNames>
    <sheetDataSet>
      <sheetData sheetId="0"/>
      <sheetData sheetId="1">
        <row r="10">
          <cell r="U10">
            <v>66986.41</v>
          </cell>
        </row>
        <row r="11">
          <cell r="U11">
            <v>6602.8499999999995</v>
          </cell>
        </row>
        <row r="12">
          <cell r="U12">
            <v>2209.27</v>
          </cell>
        </row>
        <row r="13">
          <cell r="U13">
            <v>3580.2</v>
          </cell>
        </row>
        <row r="15">
          <cell r="U15">
            <v>813.38</v>
          </cell>
        </row>
        <row r="16">
          <cell r="U16">
            <v>6609.21</v>
          </cell>
        </row>
        <row r="17">
          <cell r="U17">
            <v>1300</v>
          </cell>
        </row>
        <row r="18">
          <cell r="U18">
            <v>125</v>
          </cell>
        </row>
        <row r="19">
          <cell r="U19">
            <v>1099.0999999999999</v>
          </cell>
        </row>
        <row r="20">
          <cell r="U20">
            <v>366.76</v>
          </cell>
        </row>
        <row r="21">
          <cell r="U21">
            <v>3120</v>
          </cell>
        </row>
        <row r="22">
          <cell r="U22">
            <v>225</v>
          </cell>
        </row>
        <row r="23">
          <cell r="U23">
            <v>61.22</v>
          </cell>
        </row>
        <row r="24">
          <cell r="U24">
            <v>0</v>
          </cell>
        </row>
        <row r="25">
          <cell r="U25">
            <v>43.45</v>
          </cell>
        </row>
        <row r="26">
          <cell r="U26">
            <v>8.68</v>
          </cell>
        </row>
        <row r="27">
          <cell r="U27">
            <v>260</v>
          </cell>
        </row>
        <row r="28">
          <cell r="U28">
            <v>40641.870000000003</v>
          </cell>
        </row>
        <row r="29">
          <cell r="U29">
            <v>0</v>
          </cell>
        </row>
        <row r="30">
          <cell r="U30">
            <v>90.11</v>
          </cell>
        </row>
        <row r="31">
          <cell r="U31">
            <v>0</v>
          </cell>
        </row>
        <row r="32">
          <cell r="U32">
            <v>122.42</v>
          </cell>
        </row>
        <row r="33">
          <cell r="U33">
            <v>439.67</v>
          </cell>
        </row>
        <row r="34">
          <cell r="U34">
            <v>6195.45</v>
          </cell>
        </row>
        <row r="35">
          <cell r="U35">
            <v>2100</v>
          </cell>
        </row>
        <row r="36">
          <cell r="U36">
            <v>3379.31</v>
          </cell>
        </row>
        <row r="37">
          <cell r="U37">
            <v>4200</v>
          </cell>
        </row>
        <row r="38">
          <cell r="U38">
            <v>24114.91</v>
          </cell>
        </row>
        <row r="39">
          <cell r="U39">
            <v>12218.86</v>
          </cell>
        </row>
        <row r="41">
          <cell r="U41">
            <v>4810.24</v>
          </cell>
        </row>
        <row r="43">
          <cell r="U43">
            <v>6539.98</v>
          </cell>
        </row>
        <row r="45">
          <cell r="U45">
            <v>868.64</v>
          </cell>
        </row>
        <row r="46">
          <cell r="U46">
            <v>651.12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0">
          <cell r="U50">
            <v>241.54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</v>
          </cell>
        </row>
        <row r="54">
          <cell r="U54">
            <v>352.15</v>
          </cell>
        </row>
        <row r="55">
          <cell r="U55">
            <v>0</v>
          </cell>
        </row>
        <row r="56">
          <cell r="U56">
            <v>0</v>
          </cell>
        </row>
        <row r="57">
          <cell r="U57">
            <v>0</v>
          </cell>
        </row>
        <row r="58">
          <cell r="U58">
            <v>57.43</v>
          </cell>
        </row>
        <row r="59">
          <cell r="U59">
            <v>262.5</v>
          </cell>
        </row>
        <row r="60">
          <cell r="U60">
            <v>100</v>
          </cell>
        </row>
        <row r="61">
          <cell r="U61">
            <v>0</v>
          </cell>
        </row>
        <row r="62">
          <cell r="U62">
            <v>0</v>
          </cell>
        </row>
        <row r="64">
          <cell r="U64">
            <v>0</v>
          </cell>
        </row>
        <row r="65">
          <cell r="U65">
            <v>0</v>
          </cell>
        </row>
        <row r="67">
          <cell r="U67">
            <v>162.5</v>
          </cell>
        </row>
        <row r="68">
          <cell r="U68">
            <v>0</v>
          </cell>
        </row>
        <row r="69">
          <cell r="U69">
            <v>0</v>
          </cell>
        </row>
        <row r="72">
          <cell r="U72">
            <v>0</v>
          </cell>
        </row>
        <row r="73">
          <cell r="U73">
            <v>0</v>
          </cell>
        </row>
        <row r="75">
          <cell r="U75">
            <v>0</v>
          </cell>
        </row>
        <row r="76">
          <cell r="U76">
            <v>0</v>
          </cell>
        </row>
        <row r="77">
          <cell r="U77">
            <v>0</v>
          </cell>
        </row>
        <row r="78">
          <cell r="U78">
            <v>0</v>
          </cell>
        </row>
        <row r="79">
          <cell r="U79">
            <v>120348.2</v>
          </cell>
        </row>
        <row r="80">
          <cell r="U80">
            <v>5515.58</v>
          </cell>
        </row>
        <row r="81">
          <cell r="U81">
            <v>4805.71</v>
          </cell>
        </row>
        <row r="82">
          <cell r="U82">
            <v>709.87</v>
          </cell>
        </row>
        <row r="84">
          <cell r="U84">
            <v>0</v>
          </cell>
        </row>
        <row r="85">
          <cell r="U85">
            <v>0</v>
          </cell>
        </row>
        <row r="86">
          <cell r="U86">
            <v>0</v>
          </cell>
        </row>
        <row r="87">
          <cell r="U87">
            <v>0</v>
          </cell>
        </row>
        <row r="88">
          <cell r="U88">
            <v>0</v>
          </cell>
        </row>
        <row r="89">
          <cell r="U89">
            <v>0</v>
          </cell>
        </row>
        <row r="90">
          <cell r="U90">
            <v>99859.04</v>
          </cell>
        </row>
        <row r="91">
          <cell r="U91">
            <v>26479.14</v>
          </cell>
        </row>
        <row r="92">
          <cell r="U92">
            <v>71185.25</v>
          </cell>
        </row>
        <row r="93">
          <cell r="U93">
            <v>1932.93</v>
          </cell>
        </row>
        <row r="94">
          <cell r="U94">
            <v>261.72000000000003</v>
          </cell>
        </row>
        <row r="95">
          <cell r="U95">
            <v>0</v>
          </cell>
        </row>
        <row r="96">
          <cell r="U96">
            <v>0</v>
          </cell>
        </row>
        <row r="97">
          <cell r="U97">
            <v>0</v>
          </cell>
        </row>
        <row r="98">
          <cell r="U98">
            <v>0</v>
          </cell>
        </row>
        <row r="99">
          <cell r="U99">
            <v>1946</v>
          </cell>
        </row>
        <row r="100">
          <cell r="U100">
            <v>150</v>
          </cell>
        </row>
        <row r="101">
          <cell r="U101">
            <v>0</v>
          </cell>
        </row>
        <row r="102">
          <cell r="U102">
            <v>0</v>
          </cell>
        </row>
        <row r="103">
          <cell r="U103">
            <v>0</v>
          </cell>
        </row>
        <row r="104">
          <cell r="U104">
            <v>1404</v>
          </cell>
        </row>
        <row r="105">
          <cell r="U105">
            <v>392</v>
          </cell>
        </row>
        <row r="106">
          <cell r="U106">
            <v>0</v>
          </cell>
        </row>
        <row r="107">
          <cell r="U107">
            <v>0</v>
          </cell>
        </row>
        <row r="108">
          <cell r="U108">
            <v>0</v>
          </cell>
        </row>
        <row r="109">
          <cell r="U109">
            <v>0</v>
          </cell>
        </row>
        <row r="110">
          <cell r="U110">
            <v>0</v>
          </cell>
        </row>
        <row r="111">
          <cell r="U111">
            <v>4649.1000000000004</v>
          </cell>
        </row>
        <row r="112">
          <cell r="U112">
            <v>0</v>
          </cell>
        </row>
        <row r="113">
          <cell r="U113">
            <v>0</v>
          </cell>
        </row>
        <row r="114">
          <cell r="U114">
            <v>0</v>
          </cell>
        </row>
        <row r="115">
          <cell r="U115">
            <v>2171.1</v>
          </cell>
        </row>
        <row r="116">
          <cell r="U116">
            <v>1470</v>
          </cell>
        </row>
        <row r="117">
          <cell r="U117">
            <v>0</v>
          </cell>
        </row>
        <row r="118">
          <cell r="U118">
            <v>0</v>
          </cell>
        </row>
        <row r="119">
          <cell r="U119">
            <v>0</v>
          </cell>
        </row>
        <row r="120">
          <cell r="U120">
            <v>0</v>
          </cell>
        </row>
        <row r="121">
          <cell r="U121">
            <v>0</v>
          </cell>
        </row>
        <row r="122">
          <cell r="U122">
            <v>1008</v>
          </cell>
        </row>
        <row r="123">
          <cell r="U123">
            <v>0</v>
          </cell>
        </row>
        <row r="124">
          <cell r="U124">
            <v>0</v>
          </cell>
        </row>
        <row r="125">
          <cell r="U125">
            <v>0</v>
          </cell>
        </row>
        <row r="126">
          <cell r="U126">
            <v>0</v>
          </cell>
        </row>
        <row r="127">
          <cell r="U127">
            <v>0</v>
          </cell>
        </row>
        <row r="128">
          <cell r="U128">
            <v>0</v>
          </cell>
        </row>
        <row r="129">
          <cell r="U129">
            <v>2866.9</v>
          </cell>
        </row>
        <row r="130">
          <cell r="U130">
            <v>0</v>
          </cell>
        </row>
        <row r="131">
          <cell r="U131">
            <v>0</v>
          </cell>
        </row>
        <row r="132">
          <cell r="U132">
            <v>0</v>
          </cell>
        </row>
        <row r="133">
          <cell r="U133">
            <v>106.5</v>
          </cell>
        </row>
        <row r="134">
          <cell r="U134">
            <v>1466</v>
          </cell>
        </row>
        <row r="135">
          <cell r="U135">
            <v>0</v>
          </cell>
        </row>
        <row r="136">
          <cell r="U136">
            <v>0</v>
          </cell>
        </row>
        <row r="137">
          <cell r="U137">
            <v>0</v>
          </cell>
        </row>
        <row r="138">
          <cell r="U138">
            <v>0</v>
          </cell>
        </row>
        <row r="139">
          <cell r="U139">
            <v>0</v>
          </cell>
        </row>
        <row r="140">
          <cell r="U140">
            <v>122.24</v>
          </cell>
        </row>
        <row r="141">
          <cell r="U141">
            <v>1172.1600000000001</v>
          </cell>
        </row>
        <row r="142">
          <cell r="U142">
            <v>0</v>
          </cell>
        </row>
        <row r="143">
          <cell r="U143">
            <v>0</v>
          </cell>
        </row>
        <row r="144">
          <cell r="U144">
            <v>0</v>
          </cell>
        </row>
        <row r="145">
          <cell r="U145">
            <v>4293.28</v>
          </cell>
        </row>
        <row r="146">
          <cell r="U146">
            <v>0</v>
          </cell>
        </row>
        <row r="147">
          <cell r="U147">
            <v>0</v>
          </cell>
        </row>
        <row r="148">
          <cell r="U148">
            <v>0</v>
          </cell>
        </row>
        <row r="149">
          <cell r="U149">
            <v>0</v>
          </cell>
        </row>
        <row r="150">
          <cell r="U150">
            <v>0</v>
          </cell>
        </row>
        <row r="151">
          <cell r="U151">
            <v>0</v>
          </cell>
        </row>
        <row r="152">
          <cell r="U152">
            <v>1130.55</v>
          </cell>
        </row>
        <row r="153">
          <cell r="U153">
            <v>282</v>
          </cell>
        </row>
        <row r="154">
          <cell r="U154">
            <v>0</v>
          </cell>
        </row>
        <row r="155">
          <cell r="U155">
            <v>0</v>
          </cell>
        </row>
        <row r="156">
          <cell r="U156">
            <v>461.7</v>
          </cell>
        </row>
        <row r="157">
          <cell r="U157">
            <v>0</v>
          </cell>
        </row>
        <row r="158">
          <cell r="U158">
            <v>1220.28</v>
          </cell>
        </row>
        <row r="159">
          <cell r="U159">
            <v>986.81</v>
          </cell>
        </row>
        <row r="160">
          <cell r="U160">
            <v>0</v>
          </cell>
        </row>
        <row r="162">
          <cell r="U162">
            <v>211.94</v>
          </cell>
        </row>
        <row r="163">
          <cell r="U163">
            <v>0</v>
          </cell>
        </row>
        <row r="164">
          <cell r="U164">
            <v>1218.3</v>
          </cell>
        </row>
        <row r="165">
          <cell r="U165">
            <v>1022.08</v>
          </cell>
        </row>
        <row r="166">
          <cell r="U166">
            <v>196.22</v>
          </cell>
        </row>
        <row r="167">
          <cell r="U167">
            <v>43039.74</v>
          </cell>
        </row>
        <row r="168">
          <cell r="U168">
            <v>0</v>
          </cell>
        </row>
        <row r="169">
          <cell r="U169">
            <v>0</v>
          </cell>
        </row>
        <row r="170">
          <cell r="U170">
            <v>0</v>
          </cell>
        </row>
        <row r="171">
          <cell r="U171">
            <v>0</v>
          </cell>
        </row>
        <row r="172">
          <cell r="U172">
            <v>0</v>
          </cell>
        </row>
        <row r="173">
          <cell r="U173">
            <v>0</v>
          </cell>
        </row>
        <row r="174">
          <cell r="U174">
            <v>0</v>
          </cell>
        </row>
        <row r="175">
          <cell r="U175">
            <v>0</v>
          </cell>
        </row>
        <row r="176">
          <cell r="U176">
            <v>0</v>
          </cell>
        </row>
        <row r="177">
          <cell r="U177">
            <v>0</v>
          </cell>
        </row>
        <row r="178">
          <cell r="U178">
            <v>0</v>
          </cell>
        </row>
        <row r="179">
          <cell r="U179">
            <v>0</v>
          </cell>
        </row>
        <row r="180">
          <cell r="U180">
            <v>0</v>
          </cell>
        </row>
        <row r="181">
          <cell r="U181">
            <v>3863</v>
          </cell>
        </row>
        <row r="182">
          <cell r="U182">
            <v>0</v>
          </cell>
        </row>
        <row r="183">
          <cell r="U183">
            <v>0</v>
          </cell>
        </row>
        <row r="184">
          <cell r="U184">
            <v>0</v>
          </cell>
        </row>
        <row r="185">
          <cell r="U185">
            <v>0</v>
          </cell>
        </row>
        <row r="186">
          <cell r="U186">
            <v>3863</v>
          </cell>
        </row>
        <row r="187">
          <cell r="U187">
            <v>0</v>
          </cell>
        </row>
        <row r="188">
          <cell r="U188">
            <v>0</v>
          </cell>
        </row>
        <row r="189">
          <cell r="U189">
            <v>607.89</v>
          </cell>
        </row>
        <row r="190">
          <cell r="U190">
            <v>0</v>
          </cell>
        </row>
        <row r="191">
          <cell r="U191">
            <v>147.21</v>
          </cell>
        </row>
        <row r="192">
          <cell r="U192">
            <v>460.68</v>
          </cell>
        </row>
        <row r="193">
          <cell r="U193">
            <v>0</v>
          </cell>
        </row>
        <row r="194">
          <cell r="U194">
            <v>8312.0400000000009</v>
          </cell>
        </row>
        <row r="195">
          <cell r="U195">
            <v>426.44</v>
          </cell>
        </row>
        <row r="196">
          <cell r="U196">
            <v>7885.6</v>
          </cell>
        </row>
        <row r="197">
          <cell r="U197">
            <v>0</v>
          </cell>
        </row>
        <row r="198">
          <cell r="U198">
            <v>0</v>
          </cell>
        </row>
        <row r="199">
          <cell r="U199">
            <v>0</v>
          </cell>
        </row>
        <row r="200">
          <cell r="U200">
            <v>0</v>
          </cell>
        </row>
        <row r="201">
          <cell r="U201">
            <v>0</v>
          </cell>
        </row>
        <row r="202">
          <cell r="U202">
            <v>0</v>
          </cell>
        </row>
        <row r="203">
          <cell r="U203">
            <v>0</v>
          </cell>
        </row>
        <row r="204">
          <cell r="U204">
            <v>0</v>
          </cell>
        </row>
        <row r="205">
          <cell r="U205">
            <v>0</v>
          </cell>
        </row>
        <row r="207">
          <cell r="U207">
            <v>0</v>
          </cell>
        </row>
        <row r="208">
          <cell r="U208">
            <v>0</v>
          </cell>
        </row>
        <row r="209">
          <cell r="U209">
            <v>22177.41</v>
          </cell>
        </row>
        <row r="210">
          <cell r="U210">
            <v>7646.11</v>
          </cell>
        </row>
        <row r="211">
          <cell r="U211">
            <v>14531.3</v>
          </cell>
        </row>
        <row r="212">
          <cell r="U212">
            <v>8079.4</v>
          </cell>
        </row>
        <row r="213">
          <cell r="U213">
            <v>1180.4000000000001</v>
          </cell>
        </row>
        <row r="214">
          <cell r="U214">
            <v>6899</v>
          </cell>
        </row>
        <row r="215">
          <cell r="U215">
            <v>7652.29</v>
          </cell>
        </row>
        <row r="216">
          <cell r="U216">
            <v>0</v>
          </cell>
        </row>
        <row r="217">
          <cell r="U217">
            <v>0</v>
          </cell>
        </row>
        <row r="218">
          <cell r="U218">
            <v>0</v>
          </cell>
        </row>
        <row r="219">
          <cell r="U219">
            <v>0</v>
          </cell>
        </row>
        <row r="220">
          <cell r="U220">
            <v>0</v>
          </cell>
        </row>
        <row r="221">
          <cell r="U221">
            <v>0</v>
          </cell>
        </row>
        <row r="222">
          <cell r="U222">
            <v>0</v>
          </cell>
        </row>
        <row r="223">
          <cell r="U223">
            <v>3536.29</v>
          </cell>
        </row>
        <row r="224">
          <cell r="U224">
            <v>0</v>
          </cell>
        </row>
        <row r="225">
          <cell r="U225">
            <v>0</v>
          </cell>
        </row>
        <row r="226">
          <cell r="U226">
            <v>0</v>
          </cell>
        </row>
        <row r="227">
          <cell r="U227">
            <v>0</v>
          </cell>
        </row>
        <row r="228">
          <cell r="U228">
            <v>3536.29</v>
          </cell>
        </row>
        <row r="229">
          <cell r="U229">
            <v>0</v>
          </cell>
        </row>
        <row r="230">
          <cell r="U230">
            <v>0</v>
          </cell>
        </row>
        <row r="231">
          <cell r="U231">
            <v>0</v>
          </cell>
        </row>
        <row r="232">
          <cell r="U232">
            <v>0</v>
          </cell>
        </row>
        <row r="233">
          <cell r="U233">
            <v>0</v>
          </cell>
        </row>
        <row r="234">
          <cell r="U234">
            <v>0</v>
          </cell>
        </row>
        <row r="235">
          <cell r="U235">
            <v>0</v>
          </cell>
        </row>
        <row r="236">
          <cell r="U236">
            <v>0</v>
          </cell>
        </row>
        <row r="237">
          <cell r="U237">
            <v>0</v>
          </cell>
        </row>
        <row r="238">
          <cell r="U238">
            <v>4116</v>
          </cell>
        </row>
        <row r="239">
          <cell r="U239">
            <v>4116</v>
          </cell>
        </row>
        <row r="240">
          <cell r="U240">
            <v>0</v>
          </cell>
        </row>
        <row r="241">
          <cell r="U241">
            <v>0</v>
          </cell>
        </row>
        <row r="242">
          <cell r="U242">
            <v>0</v>
          </cell>
        </row>
        <row r="243">
          <cell r="U243">
            <v>0</v>
          </cell>
        </row>
        <row r="244">
          <cell r="U244">
            <v>0</v>
          </cell>
        </row>
        <row r="245">
          <cell r="U245">
            <v>0</v>
          </cell>
        </row>
        <row r="246">
          <cell r="U246">
            <v>0</v>
          </cell>
        </row>
        <row r="247">
          <cell r="U247">
            <v>0</v>
          </cell>
        </row>
        <row r="248">
          <cell r="U248">
            <v>0</v>
          </cell>
        </row>
        <row r="249">
          <cell r="U249">
            <v>0</v>
          </cell>
        </row>
        <row r="250">
          <cell r="U250">
            <v>0</v>
          </cell>
        </row>
        <row r="251">
          <cell r="U251">
            <v>0</v>
          </cell>
        </row>
        <row r="252">
          <cell r="U252">
            <v>0</v>
          </cell>
        </row>
        <row r="253">
          <cell r="U253">
            <v>0</v>
          </cell>
        </row>
        <row r="254">
          <cell r="U254">
            <v>0</v>
          </cell>
        </row>
        <row r="255">
          <cell r="U255">
            <v>0</v>
          </cell>
        </row>
        <row r="256">
          <cell r="U256">
            <v>0</v>
          </cell>
        </row>
        <row r="257">
          <cell r="U257">
            <v>0</v>
          </cell>
        </row>
        <row r="258">
          <cell r="U258">
            <v>6685.65</v>
          </cell>
        </row>
        <row r="259">
          <cell r="U259">
            <v>6685.65</v>
          </cell>
        </row>
        <row r="260">
          <cell r="U260">
            <v>5364.99</v>
          </cell>
        </row>
        <row r="261">
          <cell r="U261">
            <v>0</v>
          </cell>
        </row>
        <row r="262">
          <cell r="U262">
            <v>1320.66</v>
          </cell>
        </row>
        <row r="263">
          <cell r="U263">
            <v>244712.28999999998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"/>
      <sheetName val="TOTAL"/>
      <sheetName val="SITUADO CONTITUCIONAL"/>
      <sheetName val="INGRESOS PROPIOS"/>
      <sheetName val="TOTAL (3)"/>
      <sheetName val="TOTAL (2)"/>
      <sheetName val="TOTAL (4)"/>
      <sheetName val="SITUADO CONTITUCIONAL (2)"/>
      <sheetName val="Hoja7"/>
      <sheetName val="Hoja1"/>
      <sheetName val="Hoja4"/>
      <sheetName val="Hoja2"/>
      <sheetName val="Hoja3"/>
      <sheetName val="Hoja5"/>
      <sheetName val="Hoja6"/>
      <sheetName val="SITUADO (2)"/>
      <sheetName val="FONDOS PROPIOS (2)"/>
      <sheetName val="Hoja8"/>
      <sheetName val="TOTAL (5)"/>
    </sheetNames>
    <sheetDataSet>
      <sheetData sheetId="0"/>
      <sheetData sheetId="1">
        <row r="12">
          <cell r="R12">
            <v>6656.65</v>
          </cell>
        </row>
        <row r="13">
          <cell r="R13">
            <v>10436.44</v>
          </cell>
        </row>
        <row r="15">
          <cell r="R15">
            <v>2688.35</v>
          </cell>
        </row>
        <row r="16">
          <cell r="R16">
            <v>19703.12</v>
          </cell>
        </row>
        <row r="17">
          <cell r="R17">
            <v>3900</v>
          </cell>
        </row>
        <row r="18">
          <cell r="R18">
            <v>375</v>
          </cell>
        </row>
        <row r="19">
          <cell r="R19">
            <v>3302.02</v>
          </cell>
        </row>
        <row r="20">
          <cell r="R20">
            <v>1116.1400000000001</v>
          </cell>
        </row>
        <row r="21">
          <cell r="R21">
            <v>9165</v>
          </cell>
        </row>
        <row r="22">
          <cell r="R22">
            <v>662.5</v>
          </cell>
        </row>
        <row r="23">
          <cell r="R23">
            <v>201.67</v>
          </cell>
        </row>
        <row r="24">
          <cell r="R24">
            <v>0</v>
          </cell>
        </row>
        <row r="25">
          <cell r="R25">
            <v>160.83000000000001</v>
          </cell>
        </row>
        <row r="26">
          <cell r="R26">
            <v>39.96</v>
          </cell>
        </row>
        <row r="27">
          <cell r="R27">
            <v>780</v>
          </cell>
        </row>
        <row r="28">
          <cell r="R28">
            <v>109470.7</v>
          </cell>
        </row>
        <row r="29">
          <cell r="R29">
            <v>0</v>
          </cell>
        </row>
        <row r="30">
          <cell r="R30">
            <v>180.67</v>
          </cell>
        </row>
        <row r="31">
          <cell r="R31">
            <v>0</v>
          </cell>
        </row>
        <row r="32">
          <cell r="R32">
            <v>234.44</v>
          </cell>
        </row>
        <row r="33">
          <cell r="R33">
            <v>3305.84</v>
          </cell>
        </row>
        <row r="34">
          <cell r="R34">
            <v>18806.66</v>
          </cell>
        </row>
        <row r="35">
          <cell r="R35">
            <v>6387.5</v>
          </cell>
        </row>
        <row r="36">
          <cell r="R36">
            <v>14747.11</v>
          </cell>
        </row>
        <row r="37">
          <cell r="R37">
            <v>12775</v>
          </cell>
        </row>
        <row r="38">
          <cell r="R38">
            <v>53033.48</v>
          </cell>
        </row>
        <row r="39">
          <cell r="R39">
            <v>42515.9</v>
          </cell>
        </row>
        <row r="41">
          <cell r="R41">
            <v>21734.400000000001</v>
          </cell>
        </row>
        <row r="43">
          <cell r="R43">
            <v>16033.18</v>
          </cell>
        </row>
        <row r="45">
          <cell r="R45">
            <v>4748.32</v>
          </cell>
        </row>
        <row r="46">
          <cell r="R46">
            <v>1068.72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0</v>
          </cell>
        </row>
        <row r="50">
          <cell r="R50">
            <v>403.71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0</v>
          </cell>
        </row>
        <row r="54">
          <cell r="R54">
            <v>572.13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0</v>
          </cell>
        </row>
        <row r="58">
          <cell r="R58">
            <v>92.88</v>
          </cell>
        </row>
        <row r="59">
          <cell r="R59">
            <v>787.5</v>
          </cell>
        </row>
        <row r="60">
          <cell r="R60">
            <v>300</v>
          </cell>
        </row>
        <row r="61">
          <cell r="R61">
            <v>0</v>
          </cell>
        </row>
        <row r="62">
          <cell r="R62">
            <v>0</v>
          </cell>
        </row>
        <row r="64">
          <cell r="R64">
            <v>0</v>
          </cell>
        </row>
        <row r="65">
          <cell r="R65">
            <v>0</v>
          </cell>
        </row>
        <row r="67">
          <cell r="R67">
            <v>487.5</v>
          </cell>
        </row>
        <row r="68">
          <cell r="R68">
            <v>0</v>
          </cell>
        </row>
        <row r="69">
          <cell r="R69">
            <v>0</v>
          </cell>
        </row>
        <row r="72">
          <cell r="R72">
            <v>0</v>
          </cell>
        </row>
        <row r="73">
          <cell r="R73">
            <v>0</v>
          </cell>
        </row>
        <row r="75">
          <cell r="R75">
            <v>9260.66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0</v>
          </cell>
        </row>
        <row r="79">
          <cell r="R79">
            <v>0</v>
          </cell>
        </row>
        <row r="80">
          <cell r="R80">
            <v>6379.47</v>
          </cell>
        </row>
        <row r="81">
          <cell r="R81">
            <v>1226.75</v>
          </cell>
        </row>
        <row r="82">
          <cell r="R82">
            <v>1654.44</v>
          </cell>
        </row>
        <row r="83">
          <cell r="R83">
            <v>246438.73</v>
          </cell>
        </row>
        <row r="84">
          <cell r="R84">
            <v>10254.65</v>
          </cell>
        </row>
        <row r="85">
          <cell r="R85">
            <v>5715.71</v>
          </cell>
        </row>
        <row r="86">
          <cell r="R86">
            <v>4538.9399999999996</v>
          </cell>
        </row>
        <row r="88">
          <cell r="R88">
            <v>0</v>
          </cell>
        </row>
        <row r="89">
          <cell r="R89">
            <v>0</v>
          </cell>
        </row>
        <row r="90">
          <cell r="R90">
            <v>0</v>
          </cell>
        </row>
        <row r="91">
          <cell r="R91">
            <v>0</v>
          </cell>
        </row>
        <row r="92">
          <cell r="R92">
            <v>0</v>
          </cell>
        </row>
        <row r="93">
          <cell r="R93">
            <v>0</v>
          </cell>
        </row>
        <row r="94">
          <cell r="R94">
            <v>208789.39</v>
          </cell>
        </row>
        <row r="95">
          <cell r="R95">
            <v>58536.24</v>
          </cell>
        </row>
        <row r="96">
          <cell r="R96">
            <v>142353.88</v>
          </cell>
        </row>
        <row r="97">
          <cell r="R97">
            <v>5656.77</v>
          </cell>
        </row>
        <row r="98">
          <cell r="R98">
            <v>2242.5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3069.83</v>
          </cell>
        </row>
        <row r="104">
          <cell r="R104">
            <v>150</v>
          </cell>
        </row>
        <row r="105">
          <cell r="R105">
            <v>33.33</v>
          </cell>
        </row>
        <row r="106">
          <cell r="R106">
            <v>0</v>
          </cell>
        </row>
        <row r="107">
          <cell r="R107">
            <v>0</v>
          </cell>
        </row>
        <row r="108">
          <cell r="R108">
            <v>2494.5</v>
          </cell>
        </row>
        <row r="109">
          <cell r="R109">
            <v>392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0</v>
          </cell>
        </row>
        <row r="114">
          <cell r="R114">
            <v>0</v>
          </cell>
        </row>
        <row r="115">
          <cell r="R115">
            <v>11190.9</v>
          </cell>
        </row>
        <row r="116">
          <cell r="R116">
            <v>0</v>
          </cell>
        </row>
        <row r="117">
          <cell r="R117">
            <v>0</v>
          </cell>
        </row>
        <row r="118">
          <cell r="R118">
            <v>0</v>
          </cell>
        </row>
        <row r="119">
          <cell r="R119">
            <v>8381.5400000000009</v>
          </cell>
        </row>
        <row r="120">
          <cell r="R120">
            <v>1470</v>
          </cell>
        </row>
        <row r="121">
          <cell r="R121">
            <v>0</v>
          </cell>
        </row>
        <row r="122">
          <cell r="R122">
            <v>0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1188</v>
          </cell>
        </row>
        <row r="127">
          <cell r="R127">
            <v>151.36000000000001</v>
          </cell>
        </row>
        <row r="128">
          <cell r="R128">
            <v>0</v>
          </cell>
        </row>
        <row r="129">
          <cell r="R129">
            <v>0</v>
          </cell>
        </row>
        <row r="130">
          <cell r="R130">
            <v>0</v>
          </cell>
        </row>
        <row r="131">
          <cell r="R131">
            <v>0</v>
          </cell>
        </row>
        <row r="132">
          <cell r="R132">
            <v>0</v>
          </cell>
        </row>
        <row r="133">
          <cell r="R133">
            <v>5928.35</v>
          </cell>
        </row>
        <row r="134">
          <cell r="R134">
            <v>0</v>
          </cell>
        </row>
        <row r="135">
          <cell r="R135">
            <v>0</v>
          </cell>
        </row>
        <row r="136">
          <cell r="R136">
            <v>0</v>
          </cell>
        </row>
        <row r="137">
          <cell r="R137">
            <v>611.88</v>
          </cell>
        </row>
        <row r="138">
          <cell r="R138">
            <v>1466</v>
          </cell>
        </row>
        <row r="139">
          <cell r="R139">
            <v>0</v>
          </cell>
        </row>
        <row r="140">
          <cell r="R140">
            <v>0</v>
          </cell>
        </row>
        <row r="141">
          <cell r="R141">
            <v>0</v>
          </cell>
        </row>
        <row r="142">
          <cell r="R142">
            <v>0</v>
          </cell>
        </row>
        <row r="143">
          <cell r="R143">
            <v>0</v>
          </cell>
        </row>
        <row r="144">
          <cell r="R144">
            <v>2667.07</v>
          </cell>
        </row>
        <row r="145">
          <cell r="R145">
            <v>1183.4000000000001</v>
          </cell>
        </row>
        <row r="146">
          <cell r="R146">
            <v>0</v>
          </cell>
        </row>
        <row r="147">
          <cell r="R147">
            <v>0</v>
          </cell>
        </row>
        <row r="148">
          <cell r="R148">
            <v>0</v>
          </cell>
        </row>
        <row r="149">
          <cell r="R149">
            <v>5811.45</v>
          </cell>
        </row>
        <row r="150">
          <cell r="R150">
            <v>0</v>
          </cell>
        </row>
        <row r="151">
          <cell r="R151">
            <v>0</v>
          </cell>
        </row>
        <row r="152">
          <cell r="R152">
            <v>0</v>
          </cell>
        </row>
        <row r="153">
          <cell r="R153">
            <v>0</v>
          </cell>
        </row>
        <row r="154">
          <cell r="R154">
            <v>0</v>
          </cell>
        </row>
        <row r="155">
          <cell r="R155">
            <v>0</v>
          </cell>
        </row>
        <row r="156">
          <cell r="R156">
            <v>1265.55</v>
          </cell>
        </row>
        <row r="157">
          <cell r="R157">
            <v>282</v>
          </cell>
        </row>
        <row r="158">
          <cell r="R158">
            <v>0</v>
          </cell>
        </row>
        <row r="159">
          <cell r="R159">
            <v>0</v>
          </cell>
        </row>
        <row r="160">
          <cell r="R160">
            <v>907.3</v>
          </cell>
        </row>
        <row r="161">
          <cell r="R161">
            <v>0</v>
          </cell>
        </row>
        <row r="162">
          <cell r="R162">
            <v>1666.62</v>
          </cell>
        </row>
        <row r="163">
          <cell r="R163">
            <v>986.81</v>
          </cell>
        </row>
        <row r="164">
          <cell r="R164">
            <v>0</v>
          </cell>
        </row>
        <row r="166">
          <cell r="R166">
            <v>703.17</v>
          </cell>
        </row>
        <row r="167">
          <cell r="R167">
            <v>0</v>
          </cell>
        </row>
        <row r="168">
          <cell r="R168">
            <v>1394.16</v>
          </cell>
        </row>
        <row r="169">
          <cell r="R169">
            <v>1022.08</v>
          </cell>
        </row>
        <row r="170">
          <cell r="R170">
            <v>372.08</v>
          </cell>
        </row>
        <row r="171">
          <cell r="R171">
            <v>90398.89</v>
          </cell>
        </row>
        <row r="172">
          <cell r="R172">
            <v>0</v>
          </cell>
        </row>
        <row r="173">
          <cell r="R173">
            <v>0</v>
          </cell>
        </row>
        <row r="174">
          <cell r="R174">
            <v>0</v>
          </cell>
        </row>
        <row r="175">
          <cell r="R175">
            <v>0</v>
          </cell>
        </row>
        <row r="176">
          <cell r="R176">
            <v>0</v>
          </cell>
        </row>
        <row r="177">
          <cell r="R177">
            <v>0</v>
          </cell>
        </row>
        <row r="178">
          <cell r="R178">
            <v>0</v>
          </cell>
        </row>
        <row r="179">
          <cell r="R179">
            <v>0</v>
          </cell>
        </row>
        <row r="180">
          <cell r="R180">
            <v>0</v>
          </cell>
        </row>
        <row r="181">
          <cell r="R181">
            <v>0</v>
          </cell>
        </row>
        <row r="182">
          <cell r="R182">
            <v>0</v>
          </cell>
        </row>
        <row r="183">
          <cell r="R183">
            <v>0</v>
          </cell>
        </row>
        <row r="184">
          <cell r="R184">
            <v>0</v>
          </cell>
        </row>
        <row r="185">
          <cell r="R185">
            <v>9950.82</v>
          </cell>
        </row>
        <row r="186">
          <cell r="R186">
            <v>0</v>
          </cell>
        </row>
        <row r="187">
          <cell r="R187">
            <v>0</v>
          </cell>
        </row>
        <row r="188">
          <cell r="R188">
            <v>0</v>
          </cell>
        </row>
        <row r="189">
          <cell r="R189">
            <v>0</v>
          </cell>
        </row>
        <row r="190">
          <cell r="R190">
            <v>9950.82</v>
          </cell>
        </row>
        <row r="191">
          <cell r="R191">
            <v>0</v>
          </cell>
        </row>
        <row r="192">
          <cell r="R192">
            <v>0</v>
          </cell>
        </row>
        <row r="193">
          <cell r="R193">
            <v>1323.24</v>
          </cell>
        </row>
        <row r="194">
          <cell r="R194">
            <v>0</v>
          </cell>
        </row>
        <row r="195">
          <cell r="R195">
            <v>303.36</v>
          </cell>
        </row>
        <row r="196">
          <cell r="R196">
            <v>1019.88</v>
          </cell>
        </row>
        <row r="197">
          <cell r="R197">
            <v>0</v>
          </cell>
        </row>
        <row r="198">
          <cell r="R198">
            <v>17505.240000000002</v>
          </cell>
        </row>
        <row r="199">
          <cell r="R199">
            <v>2558.64</v>
          </cell>
        </row>
        <row r="200">
          <cell r="R200">
            <v>14946.6</v>
          </cell>
        </row>
        <row r="201">
          <cell r="R201">
            <v>0</v>
          </cell>
        </row>
        <row r="202">
          <cell r="R202">
            <v>0</v>
          </cell>
        </row>
        <row r="203">
          <cell r="R203">
            <v>0</v>
          </cell>
        </row>
        <row r="204">
          <cell r="R204">
            <v>0</v>
          </cell>
        </row>
        <row r="205">
          <cell r="R205">
            <v>7418.4</v>
          </cell>
        </row>
        <row r="206">
          <cell r="R206">
            <v>0</v>
          </cell>
        </row>
        <row r="207">
          <cell r="R207">
            <v>0</v>
          </cell>
        </row>
        <row r="208">
          <cell r="R208">
            <v>0</v>
          </cell>
        </row>
        <row r="209">
          <cell r="R209">
            <v>0</v>
          </cell>
        </row>
        <row r="211">
          <cell r="R211">
            <v>0</v>
          </cell>
        </row>
        <row r="212">
          <cell r="R212">
            <v>7418.4</v>
          </cell>
        </row>
        <row r="213">
          <cell r="R213">
            <v>44489.79</v>
          </cell>
        </row>
        <row r="214">
          <cell r="R214">
            <v>15583.99</v>
          </cell>
        </row>
        <row r="215">
          <cell r="R215">
            <v>28905.8</v>
          </cell>
        </row>
        <row r="216">
          <cell r="R216">
            <v>9711.4</v>
          </cell>
        </row>
        <row r="217">
          <cell r="R217">
            <v>2812.4</v>
          </cell>
        </row>
        <row r="218">
          <cell r="R218">
            <v>6899</v>
          </cell>
        </row>
        <row r="219">
          <cell r="R219">
            <v>9425.49</v>
          </cell>
        </row>
        <row r="220">
          <cell r="R220">
            <v>0</v>
          </cell>
        </row>
        <row r="221">
          <cell r="R221">
            <v>0</v>
          </cell>
        </row>
        <row r="222">
          <cell r="R222">
            <v>0</v>
          </cell>
        </row>
        <row r="223">
          <cell r="R223">
            <v>0</v>
          </cell>
        </row>
        <row r="224">
          <cell r="R224">
            <v>0</v>
          </cell>
        </row>
        <row r="225">
          <cell r="R225">
            <v>0</v>
          </cell>
        </row>
        <row r="226">
          <cell r="R226">
            <v>0</v>
          </cell>
        </row>
        <row r="227">
          <cell r="R227">
            <v>3536.29</v>
          </cell>
        </row>
        <row r="228">
          <cell r="R228">
            <v>0</v>
          </cell>
        </row>
        <row r="229">
          <cell r="R229">
            <v>0</v>
          </cell>
        </row>
        <row r="230">
          <cell r="R230">
            <v>0</v>
          </cell>
        </row>
        <row r="231">
          <cell r="R231">
            <v>0</v>
          </cell>
        </row>
        <row r="232">
          <cell r="R232">
            <v>3536.29</v>
          </cell>
        </row>
        <row r="233">
          <cell r="R233">
            <v>0</v>
          </cell>
        </row>
        <row r="234">
          <cell r="R234">
            <v>0</v>
          </cell>
        </row>
        <row r="235">
          <cell r="R235">
            <v>0</v>
          </cell>
        </row>
        <row r="236">
          <cell r="R236">
            <v>0</v>
          </cell>
        </row>
        <row r="237">
          <cell r="R237">
            <v>0</v>
          </cell>
        </row>
        <row r="238">
          <cell r="R238">
            <v>0</v>
          </cell>
        </row>
        <row r="239">
          <cell r="R239">
            <v>0</v>
          </cell>
        </row>
        <row r="240">
          <cell r="R240">
            <v>0</v>
          </cell>
        </row>
        <row r="241">
          <cell r="R241">
            <v>0</v>
          </cell>
        </row>
        <row r="242">
          <cell r="R242">
            <v>5889.2</v>
          </cell>
        </row>
        <row r="243">
          <cell r="R243">
            <v>4116</v>
          </cell>
        </row>
        <row r="244">
          <cell r="R244">
            <v>0</v>
          </cell>
        </row>
        <row r="245">
          <cell r="R245">
            <v>1773.2</v>
          </cell>
        </row>
        <row r="246">
          <cell r="R246">
            <v>0</v>
          </cell>
        </row>
        <row r="247">
          <cell r="R247">
            <v>0</v>
          </cell>
        </row>
        <row r="248">
          <cell r="R248">
            <v>0</v>
          </cell>
        </row>
        <row r="249">
          <cell r="R249">
            <v>0</v>
          </cell>
        </row>
        <row r="250">
          <cell r="R250">
            <v>0</v>
          </cell>
        </row>
        <row r="251">
          <cell r="R251">
            <v>0</v>
          </cell>
        </row>
        <row r="252">
          <cell r="R252">
            <v>0</v>
          </cell>
        </row>
        <row r="253">
          <cell r="R253">
            <v>0</v>
          </cell>
        </row>
        <row r="254">
          <cell r="R254">
            <v>0</v>
          </cell>
        </row>
        <row r="255">
          <cell r="R255">
            <v>0</v>
          </cell>
        </row>
        <row r="256">
          <cell r="R256">
            <v>0</v>
          </cell>
        </row>
        <row r="257">
          <cell r="R257">
            <v>0</v>
          </cell>
        </row>
        <row r="258">
          <cell r="R258">
            <v>7606.22</v>
          </cell>
        </row>
        <row r="259">
          <cell r="R259">
            <v>7606.22</v>
          </cell>
        </row>
        <row r="260">
          <cell r="R260">
            <v>6379.47</v>
          </cell>
        </row>
        <row r="261">
          <cell r="R261">
            <v>1226.75</v>
          </cell>
        </row>
        <row r="262">
          <cell r="R262">
            <v>9281.19</v>
          </cell>
        </row>
        <row r="263">
          <cell r="R263">
            <v>9281.19</v>
          </cell>
        </row>
        <row r="264">
          <cell r="R264">
            <v>7960.53</v>
          </cell>
        </row>
        <row r="265">
          <cell r="R265">
            <v>0</v>
          </cell>
        </row>
        <row r="266">
          <cell r="R266">
            <v>1320.66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3)"/>
      <sheetName val="Hoja2"/>
      <sheetName val="Hoja3"/>
      <sheetName val="Hoja4"/>
      <sheetName val="Hoja5"/>
      <sheetName val="411110500"/>
      <sheetName val="411020500 "/>
      <sheetName val="411020400 "/>
      <sheetName val=" 411020100"/>
      <sheetName val="408990100 53"/>
      <sheetName val="408080200 52"/>
      <sheetName val="408060700 51"/>
      <sheetName val="411110300"/>
      <sheetName val="407010202"/>
      <sheetName val="404990100"/>
      <sheetName val="40410010022"/>
      <sheetName val="404100100"/>
      <sheetName val="404020100 114"/>
      <sheetName val="404090300 50"/>
      <sheetName val="404090300"/>
      <sheetName val="404090200 49"/>
      <sheetName val="404090200"/>
      <sheetName val="404090100 111"/>
      <sheetName val="404090100 38"/>
      <sheetName val="404090100"/>
      <sheetName val="404070600"/>
      <sheetName val="404070200"/>
      <sheetName val="404050100 48"/>
      <sheetName val="404040100 48"/>
      <sheetName val="404030800"/>
      <sheetName val="404040500 "/>
      <sheetName val="404039900 47"/>
      <sheetName val="404030500 46"/>
      <sheetName val="404030400"/>
      <sheetName val="404030100"/>
      <sheetName val="404010207"/>
      <sheetName val="404010202"/>
      <sheetName val="404010107"/>
      <sheetName val="404010102"/>
      <sheetName val="404030500"/>
      <sheetName val="404030400 45"/>
      <sheetName val="404030100 44"/>
      <sheetName val="403990100 43"/>
      <sheetName val="403990100"/>
      <sheetName val="4031801007"/>
      <sheetName val="403180100 42"/>
      <sheetName val="403180100"/>
      <sheetName val="403119900 32"/>
      <sheetName val="403119900"/>
      <sheetName val="40311070041"/>
      <sheetName val="403110700"/>
      <sheetName val="403110300"/>
      <sheetName val="403110200 40"/>
      <sheetName val="403100700"/>
      <sheetName val="403100600"/>
      <sheetName val="403100500"/>
      <sheetName val="403110200 39 (2)"/>
      <sheetName val="403110100 "/>
      <sheetName val="403100300 39 "/>
      <sheetName val="403090100 38"/>
      <sheetName val="403090100"/>
      <sheetName val="40308020037"/>
      <sheetName val="403080200"/>
      <sheetName val="403080200 01"/>
      <sheetName val="403080100"/>
      <sheetName val="403070400 6"/>
      <sheetName val="403070400"/>
      <sheetName val="403070300 36"/>
      <sheetName val="403070300"/>
      <sheetName val="403070200 35"/>
      <sheetName val="403070200"/>
      <sheetName val="403070100"/>
      <sheetName val="403060100 34"/>
      <sheetName val="403060100"/>
      <sheetName val="403040500"/>
      <sheetName val="403040401"/>
      <sheetName val="403040200"/>
      <sheetName val="403040402"/>
      <sheetName val="403040100"/>
      <sheetName val="403010200"/>
      <sheetName val="403040500 "/>
      <sheetName val="403020200 "/>
      <sheetName val="403010200 "/>
      <sheetName val="402990100 33"/>
      <sheetName val="402990100"/>
      <sheetName val="402109900 24"/>
      <sheetName val="402109900"/>
      <sheetName val="402101200"/>
      <sheetName val="402101100 32"/>
      <sheetName val="402101100"/>
      <sheetName val="402100800 22"/>
      <sheetName val="402100800"/>
      <sheetName val="402100700 31"/>
      <sheetName val="402100600"/>
      <sheetName val="402100500 30"/>
      <sheetName val="402100500"/>
      <sheetName val="402100400"/>
      <sheetName val="402100300"/>
      <sheetName val="402100200 29"/>
      <sheetName val="402100200"/>
      <sheetName val="40210010015"/>
      <sheetName val="402100100"/>
      <sheetName val="402090100"/>
      <sheetName val="402089900 18"/>
      <sheetName val="4020810004"/>
      <sheetName val="402080900"/>
      <sheetName val="40208080014"/>
      <sheetName val="402080800"/>
      <sheetName val="402089900"/>
      <sheetName val="402081000"/>
      <sheetName val="402081000 28"/>
      <sheetName val="402080900 27"/>
      <sheetName val="402080300 16"/>
      <sheetName val="402080300"/>
      <sheetName val="402080200"/>
      <sheetName val="40208010012"/>
      <sheetName val="402080100"/>
      <sheetName val="4020704004"/>
      <sheetName val="402070400"/>
      <sheetName val="402070300"/>
      <sheetName val="402070200"/>
      <sheetName val="402060800 26"/>
      <sheetName val="402060800"/>
      <sheetName val="402060700"/>
      <sheetName val="402060600 25"/>
      <sheetName val="402060500"/>
      <sheetName val="4020604003"/>
      <sheetName val="402060400"/>
      <sheetName val="402060300 24"/>
      <sheetName val="402060300"/>
      <sheetName val="402060200"/>
      <sheetName val="402060100 01"/>
      <sheetName val="4020601008"/>
      <sheetName val="402060100"/>
      <sheetName val="40205070023"/>
      <sheetName val="402050600"/>
      <sheetName val="4020505007"/>
      <sheetName val="402050500"/>
      <sheetName val="402050400"/>
      <sheetName val="402050300 22"/>
      <sheetName val="402050300"/>
      <sheetName val="402050200"/>
      <sheetName val="40205010010"/>
      <sheetName val="402050100"/>
      <sheetName val="402040300"/>
      <sheetName val="402040100"/>
      <sheetName val="402030300"/>
      <sheetName val="402030200 21"/>
      <sheetName val="40203010002"/>
      <sheetName val="402030200 "/>
      <sheetName val="402030100 20"/>
      <sheetName val="402030100"/>
      <sheetName val="402020500"/>
      <sheetName val="402020400"/>
      <sheetName val="4020103002"/>
      <sheetName val="402010300"/>
      <sheetName val="4020102001"/>
      <sheetName val="402010100 19"/>
      <sheetName val="402010100"/>
      <sheetName val="411020400"/>
      <sheetName val="411020500"/>
      <sheetName val="411020100"/>
      <sheetName val="4010119001"/>
      <sheetName val="408080200"/>
      <sheetName val="401080700"/>
      <sheetName val="401080200"/>
      <sheetName val="401080100"/>
      <sheetName val="401072800"/>
      <sheetName val="401072500"/>
      <sheetName val="401072200"/>
      <sheetName val="401072000"/>
      <sheetName val="401071900"/>
      <sheetName val="401071800"/>
      <sheetName val="401071200"/>
      <sheetName val="401071000"/>
      <sheetName val="401070900"/>
      <sheetName val="401070400"/>
      <sheetName val="401070300"/>
      <sheetName val="401070200"/>
      <sheetName val="401064400 18"/>
      <sheetName val="401064300 17"/>
      <sheetName val="401064300"/>
      <sheetName val="401064200 16"/>
      <sheetName val="401064200"/>
      <sheetName val="401063900 15"/>
      <sheetName val="401063900"/>
      <sheetName val="401061400 14"/>
      <sheetName val="401061300 13"/>
      <sheetName val="401061300"/>
      <sheetName val="401061200 12"/>
      <sheetName val="401061200"/>
      <sheetName val="401061000 11"/>
      <sheetName val="401061000"/>
      <sheetName val="401060600 10"/>
      <sheetName val="401060500 9"/>
      <sheetName val="401060500"/>
      <sheetName val="401060400 8"/>
      <sheetName val="401060400"/>
      <sheetName val="401060100 7"/>
      <sheetName val="401060100"/>
      <sheetName val="401051800"/>
      <sheetName val="401051600"/>
      <sheetName val="401050600"/>
      <sheetName val="401050400"/>
      <sheetName val="401050300"/>
      <sheetName val="401050100"/>
      <sheetName val="401049700 6"/>
      <sheetName val="401049700"/>
      <sheetName val="401049600 5"/>
      <sheetName val="401049600"/>
      <sheetName val="401049500 4"/>
      <sheetName val="401049500"/>
      <sheetName val="401042000"/>
      <sheetName val="401041400"/>
      <sheetName val="401041600"/>
      <sheetName val="401041000"/>
      <sheetName val="401040100"/>
      <sheetName val="401040800"/>
      <sheetName val="401039500"/>
      <sheetName val="401034900"/>
      <sheetName val="401034800"/>
      <sheetName val="401034500"/>
      <sheetName val="401032100"/>
      <sheetName val="401031900"/>
      <sheetName val="401031700"/>
      <sheetName val="401030900"/>
      <sheetName val="401030800"/>
      <sheetName val="401030400"/>
      <sheetName val="401030200"/>
      <sheetName val="401013600 3"/>
      <sheetName val="401013600"/>
      <sheetName val="401011000 2"/>
      <sheetName val="401011000"/>
      <sheetName val="401010100 1"/>
      <sheetName val="401010100"/>
      <sheetName val="RESUMEN"/>
      <sheetName val="Hoja1"/>
      <sheetName val="Hoja6"/>
      <sheetName val="Hoja7"/>
      <sheetName val="Hoja8"/>
    </sheetNames>
    <sheetDataSet>
      <sheetData sheetId="0"/>
      <sheetData sheetId="1"/>
      <sheetData sheetId="2"/>
      <sheetData sheetId="3"/>
      <sheetData sheetId="4"/>
      <sheetData sheetId="5">
        <row r="821">
          <cell r="G821">
            <v>0</v>
          </cell>
        </row>
      </sheetData>
      <sheetData sheetId="6">
        <row r="21">
          <cell r="I21">
            <v>2500.0700000000002</v>
          </cell>
        </row>
      </sheetData>
      <sheetData sheetId="7">
        <row r="21">
          <cell r="I21">
            <v>1894.56</v>
          </cell>
        </row>
      </sheetData>
      <sheetData sheetId="8">
        <row r="21">
          <cell r="I21">
            <v>9826.19</v>
          </cell>
        </row>
      </sheetData>
      <sheetData sheetId="9">
        <row r="821">
          <cell r="G821">
            <v>5137.13</v>
          </cell>
          <cell r="H821">
            <v>4000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5137.13</v>
          </cell>
          <cell r="U821">
            <v>5137.13</v>
          </cell>
        </row>
      </sheetData>
      <sheetData sheetId="10">
        <row r="821">
          <cell r="G821"/>
        </row>
        <row r="822">
          <cell r="G822">
            <v>21.09</v>
          </cell>
          <cell r="H822">
            <v>4000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21.09</v>
          </cell>
          <cell r="U822">
            <v>21.09</v>
          </cell>
        </row>
      </sheetData>
      <sheetData sheetId="11">
        <row r="821">
          <cell r="G821"/>
        </row>
        <row r="822">
          <cell r="G822">
            <v>30368.98</v>
          </cell>
          <cell r="H822">
            <v>133200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30368.98</v>
          </cell>
          <cell r="U822">
            <v>30368.98</v>
          </cell>
        </row>
      </sheetData>
      <sheetData sheetId="12">
        <row r="821">
          <cell r="G821">
            <v>0</v>
          </cell>
        </row>
      </sheetData>
      <sheetData sheetId="13">
        <row r="821">
          <cell r="G821">
            <v>0</v>
          </cell>
        </row>
      </sheetData>
      <sheetData sheetId="14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5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7">
        <row r="821">
          <cell r="G821">
            <v>0</v>
          </cell>
        </row>
      </sheetData>
      <sheetData sheetId="18">
        <row r="821">
          <cell r="G821">
            <v>9597.42</v>
          </cell>
          <cell r="H821">
            <v>38620.69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9597.42</v>
          </cell>
          <cell r="U821">
            <v>9597.42</v>
          </cell>
        </row>
      </sheetData>
      <sheetData sheetId="19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20">
        <row r="821">
          <cell r="G821"/>
        </row>
        <row r="824">
          <cell r="G824">
            <v>0</v>
          </cell>
          <cell r="H824">
            <v>101724.14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0</v>
          </cell>
          <cell r="U824">
            <v>0</v>
          </cell>
        </row>
      </sheetData>
      <sheetData sheetId="21">
        <row r="15">
          <cell r="G15">
            <v>80800</v>
          </cell>
        </row>
      </sheetData>
      <sheetData sheetId="22">
        <row r="821">
          <cell r="G821">
            <v>0</v>
          </cell>
        </row>
      </sheetData>
      <sheetData sheetId="23">
        <row r="21">
          <cell r="K21"/>
          <cell r="L21"/>
        </row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P821">
            <v>0</v>
          </cell>
          <cell r="U821">
            <v>0</v>
          </cell>
        </row>
      </sheetData>
      <sheetData sheetId="24">
        <row r="15">
          <cell r="G15">
            <v>4800</v>
          </cell>
        </row>
      </sheetData>
      <sheetData sheetId="2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26">
        <row r="821">
          <cell r="G821">
            <v>0</v>
          </cell>
        </row>
      </sheetData>
      <sheetData sheetId="27">
        <row r="821">
          <cell r="G821">
            <v>0</v>
          </cell>
          <cell r="H821">
            <v>3448.28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28">
        <row r="821">
          <cell r="G821"/>
        </row>
        <row r="822"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29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30">
        <row r="15">
          <cell r="G15">
            <v>101408</v>
          </cell>
        </row>
      </sheetData>
      <sheetData sheetId="31">
        <row r="821">
          <cell r="G821">
            <v>0</v>
          </cell>
          <cell r="H821">
            <v>11724.14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32">
        <row r="821">
          <cell r="G821"/>
        </row>
        <row r="822">
          <cell r="G822">
            <v>0</v>
          </cell>
          <cell r="H822">
            <v>62068.97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33">
        <row r="821">
          <cell r="G821">
            <v>0</v>
          </cell>
        </row>
      </sheetData>
      <sheetData sheetId="34">
        <row r="821">
          <cell r="G821">
            <v>0</v>
          </cell>
        </row>
      </sheetData>
      <sheetData sheetId="35">
        <row r="821">
          <cell r="G821">
            <v>0</v>
          </cell>
        </row>
      </sheetData>
      <sheetData sheetId="36">
        <row r="821">
          <cell r="G821">
            <v>0</v>
          </cell>
        </row>
      </sheetData>
      <sheetData sheetId="37">
        <row r="821">
          <cell r="G821">
            <v>0</v>
          </cell>
        </row>
      </sheetData>
      <sheetData sheetId="38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39">
        <row r="15">
          <cell r="G15">
            <v>100000</v>
          </cell>
        </row>
      </sheetData>
      <sheetData sheetId="40">
        <row r="821">
          <cell r="G821"/>
        </row>
        <row r="822">
          <cell r="G822">
            <v>0</v>
          </cell>
          <cell r="H822">
            <v>896551.72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41">
        <row r="821">
          <cell r="G821"/>
        </row>
        <row r="822">
          <cell r="G822">
            <v>0</v>
          </cell>
          <cell r="H822">
            <v>91379.31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42">
        <row r="821">
          <cell r="G821"/>
        </row>
        <row r="824">
          <cell r="G824">
            <v>0</v>
          </cell>
          <cell r="H824">
            <v>41379.31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0</v>
          </cell>
          <cell r="U824">
            <v>0</v>
          </cell>
        </row>
      </sheetData>
      <sheetData sheetId="43">
        <row r="15">
          <cell r="G15">
            <v>7498</v>
          </cell>
        </row>
      </sheetData>
      <sheetData sheetId="44">
        <row r="821">
          <cell r="G821"/>
        </row>
      </sheetData>
      <sheetData sheetId="45">
        <row r="821">
          <cell r="G821"/>
        </row>
        <row r="826">
          <cell r="G826">
            <v>77443.360000000001</v>
          </cell>
          <cell r="H826">
            <v>621054.62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P826">
            <v>77443.360000000001</v>
          </cell>
          <cell r="U826">
            <v>77443.360000000001</v>
          </cell>
        </row>
      </sheetData>
      <sheetData sheetId="46">
        <row r="15">
          <cell r="G15">
            <v>141177.07</v>
          </cell>
        </row>
      </sheetData>
      <sheetData sheetId="47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48">
        <row r="15">
          <cell r="G15">
            <v>6400</v>
          </cell>
        </row>
      </sheetData>
      <sheetData sheetId="49">
        <row r="821">
          <cell r="G821"/>
        </row>
        <row r="822">
          <cell r="G822">
            <v>0</v>
          </cell>
          <cell r="H822">
            <v>89655.17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50">
        <row r="15">
          <cell r="G15">
            <v>12000</v>
          </cell>
        </row>
      </sheetData>
      <sheetData sheetId="51">
        <row r="821">
          <cell r="G821">
            <v>0</v>
          </cell>
        </row>
      </sheetData>
      <sheetData sheetId="52">
        <row r="821">
          <cell r="G821">
            <v>0</v>
          </cell>
          <cell r="H821">
            <v>9655.17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53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N821"/>
          <cell r="P821">
            <v>0</v>
          </cell>
          <cell r="U821">
            <v>0</v>
          </cell>
        </row>
      </sheetData>
      <sheetData sheetId="54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N821"/>
          <cell r="P821">
            <v>0</v>
          </cell>
          <cell r="U821">
            <v>0</v>
          </cell>
        </row>
      </sheetData>
      <sheetData sheetId="55">
        <row r="800">
          <cell r="G800">
            <v>0</v>
          </cell>
        </row>
      </sheetData>
      <sheetData sheetId="56">
        <row r="821">
          <cell r="G821">
            <v>0</v>
          </cell>
        </row>
      </sheetData>
      <sheetData sheetId="57">
        <row r="15">
          <cell r="G15">
            <v>37200</v>
          </cell>
        </row>
      </sheetData>
      <sheetData sheetId="58">
        <row r="821">
          <cell r="G821">
            <v>0</v>
          </cell>
          <cell r="H821">
            <v>82758.62</v>
          </cell>
          <cell r="I821">
            <v>0</v>
          </cell>
          <cell r="J821">
            <v>0</v>
          </cell>
          <cell r="K821">
            <v>0</v>
          </cell>
          <cell r="P821">
            <v>0</v>
          </cell>
          <cell r="U821">
            <v>0</v>
          </cell>
        </row>
      </sheetData>
      <sheetData sheetId="59">
        <row r="821">
          <cell r="G821"/>
        </row>
        <row r="824">
          <cell r="G824">
            <v>13376.83</v>
          </cell>
          <cell r="H824">
            <v>36000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13376.83</v>
          </cell>
          <cell r="U824">
            <v>13376.83</v>
          </cell>
        </row>
      </sheetData>
      <sheetData sheetId="60">
        <row r="15">
          <cell r="G15">
            <v>28629.25</v>
          </cell>
        </row>
      </sheetData>
      <sheetData sheetId="61">
        <row r="821">
          <cell r="G821"/>
        </row>
        <row r="823">
          <cell r="G823">
            <v>4802.0600000000004</v>
          </cell>
          <cell r="H823">
            <v>18000</v>
          </cell>
          <cell r="I823">
            <v>275.02</v>
          </cell>
          <cell r="J823">
            <v>0</v>
          </cell>
          <cell r="K823">
            <v>0</v>
          </cell>
          <cell r="L823">
            <v>0</v>
          </cell>
          <cell r="P823">
            <v>4802.0600000000004</v>
          </cell>
          <cell r="U823">
            <v>4802.0600000000004</v>
          </cell>
        </row>
      </sheetData>
      <sheetData sheetId="62">
        <row r="15">
          <cell r="G15">
            <v>8640</v>
          </cell>
        </row>
      </sheetData>
      <sheetData sheetId="63">
        <row r="821">
          <cell r="G821"/>
        </row>
      </sheetData>
      <sheetData sheetId="64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6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66">
        <row r="15">
          <cell r="G15">
            <v>2193.6799999999998</v>
          </cell>
        </row>
      </sheetData>
      <sheetData sheetId="67">
        <row r="821">
          <cell r="G821"/>
        </row>
        <row r="822">
          <cell r="G822">
            <v>0</v>
          </cell>
          <cell r="H822">
            <v>99310.34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68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69">
        <row r="821">
          <cell r="G821"/>
        </row>
        <row r="822">
          <cell r="G822">
            <v>0</v>
          </cell>
          <cell r="H822">
            <v>11724.14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70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71">
        <row r="15">
          <cell r="G15">
            <v>2000</v>
          </cell>
        </row>
      </sheetData>
      <sheetData sheetId="72">
        <row r="821">
          <cell r="G821"/>
        </row>
        <row r="822">
          <cell r="G822">
            <v>0</v>
          </cell>
          <cell r="H822">
            <v>2931.03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73">
        <row r="15">
          <cell r="G15">
            <v>3000</v>
          </cell>
        </row>
      </sheetData>
      <sheetData sheetId="74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7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7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77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78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79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80">
        <row r="15">
          <cell r="G15">
            <v>12150</v>
          </cell>
        </row>
      </sheetData>
      <sheetData sheetId="81">
        <row r="15">
          <cell r="G15">
            <v>6000</v>
          </cell>
        </row>
      </sheetData>
      <sheetData sheetId="82">
        <row r="15">
          <cell r="G15">
            <v>12150</v>
          </cell>
        </row>
      </sheetData>
      <sheetData sheetId="83">
        <row r="821">
          <cell r="G821"/>
        </row>
        <row r="823">
          <cell r="G823">
            <v>77326.16</v>
          </cell>
          <cell r="H823">
            <v>91724.14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P823">
            <v>77326.16</v>
          </cell>
          <cell r="U823">
            <v>77326.16</v>
          </cell>
        </row>
      </sheetData>
      <sheetData sheetId="84">
        <row r="15">
          <cell r="G15">
            <v>8140</v>
          </cell>
        </row>
      </sheetData>
      <sheetData sheetId="85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86">
        <row r="15">
          <cell r="G15">
            <v>4320</v>
          </cell>
        </row>
      </sheetData>
      <sheetData sheetId="87">
        <row r="15">
          <cell r="G15">
            <v>1688</v>
          </cell>
        </row>
      </sheetData>
      <sheetData sheetId="88">
        <row r="821">
          <cell r="G821"/>
        </row>
        <row r="822">
          <cell r="G822">
            <v>4053.16</v>
          </cell>
          <cell r="H822">
            <v>21767.24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4053.16</v>
          </cell>
          <cell r="U822">
            <v>4053.16</v>
          </cell>
        </row>
      </sheetData>
      <sheetData sheetId="89">
        <row r="15">
          <cell r="G15">
            <v>5600</v>
          </cell>
        </row>
      </sheetData>
      <sheetData sheetId="90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Q821"/>
        </row>
      </sheetData>
      <sheetData sheetId="91">
        <row r="15">
          <cell r="G15">
            <v>2552</v>
          </cell>
        </row>
      </sheetData>
      <sheetData sheetId="92">
        <row r="821">
          <cell r="G821"/>
        </row>
        <row r="822">
          <cell r="G822">
            <v>0</v>
          </cell>
          <cell r="H822">
            <v>57931.03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93">
        <row r="15">
          <cell r="G15">
            <v>7200</v>
          </cell>
        </row>
      </sheetData>
      <sheetData sheetId="94">
        <row r="821">
          <cell r="G821"/>
        </row>
        <row r="824">
          <cell r="G824">
            <v>6642.05</v>
          </cell>
          <cell r="H824">
            <v>15370.69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6642.05</v>
          </cell>
          <cell r="U824">
            <v>6642.05</v>
          </cell>
        </row>
      </sheetData>
      <sheetData sheetId="95">
        <row r="15">
          <cell r="G15">
            <v>10874</v>
          </cell>
        </row>
      </sheetData>
      <sheetData sheetId="9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97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98">
        <row r="821">
          <cell r="G821"/>
        </row>
        <row r="823">
          <cell r="G823">
            <v>2447.5</v>
          </cell>
          <cell r="H823">
            <v>8293.1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P823">
            <v>2447.5</v>
          </cell>
          <cell r="U823">
            <v>2447.5</v>
          </cell>
        </row>
      </sheetData>
      <sheetData sheetId="99">
        <row r="15">
          <cell r="G15">
            <v>11986</v>
          </cell>
        </row>
      </sheetData>
      <sheetData sheetId="100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01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02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03">
        <row r="821">
          <cell r="G821"/>
        </row>
        <row r="822"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0</v>
          </cell>
          <cell r="U822">
            <v>0</v>
          </cell>
        </row>
      </sheetData>
      <sheetData sheetId="104">
        <row r="821">
          <cell r="G821">
            <v>0</v>
          </cell>
        </row>
      </sheetData>
      <sheetData sheetId="10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06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07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08">
        <row r="15">
          <cell r="G15">
            <v>41492</v>
          </cell>
        </row>
      </sheetData>
      <sheetData sheetId="109">
        <row r="15">
          <cell r="G15">
            <v>46700</v>
          </cell>
        </row>
      </sheetData>
      <sheetData sheetId="110">
        <row r="821">
          <cell r="G821"/>
        </row>
        <row r="823">
          <cell r="G823">
            <v>164.6</v>
          </cell>
          <cell r="H823">
            <v>32413.79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P823">
            <v>164.6</v>
          </cell>
          <cell r="U823">
            <v>164.6</v>
          </cell>
        </row>
      </sheetData>
      <sheetData sheetId="111">
        <row r="821">
          <cell r="G821">
            <v>0</v>
          </cell>
          <cell r="H821">
            <v>8275.86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12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13">
        <row r="15">
          <cell r="G15">
            <v>4100</v>
          </cell>
        </row>
      </sheetData>
      <sheetData sheetId="114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15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1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17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18">
        <row r="15">
          <cell r="G15">
            <v>5600</v>
          </cell>
        </row>
      </sheetData>
      <sheetData sheetId="119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20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21">
        <row r="821">
          <cell r="G821"/>
        </row>
        <row r="824">
          <cell r="G824">
            <v>7020.12</v>
          </cell>
          <cell r="H824">
            <v>10344.83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7020.12</v>
          </cell>
          <cell r="U824">
            <v>7020.12</v>
          </cell>
        </row>
      </sheetData>
      <sheetData sheetId="122">
        <row r="15">
          <cell r="G15">
            <v>40400</v>
          </cell>
        </row>
      </sheetData>
      <sheetData sheetId="123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24">
        <row r="821">
          <cell r="G821"/>
        </row>
        <row r="822">
          <cell r="G822">
            <v>5916.6</v>
          </cell>
          <cell r="H822">
            <v>10344.83</v>
          </cell>
          <cell r="I822">
            <v>0</v>
          </cell>
          <cell r="J822">
            <v>0</v>
          </cell>
          <cell r="L822">
            <v>0</v>
          </cell>
          <cell r="P822">
            <v>5916.6</v>
          </cell>
          <cell r="U822">
            <v>5916.6</v>
          </cell>
        </row>
      </sheetData>
      <sheetData sheetId="12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26">
        <row r="803"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P803">
            <v>0</v>
          </cell>
          <cell r="U803">
            <v>0</v>
          </cell>
        </row>
      </sheetData>
      <sheetData sheetId="127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28">
        <row r="821">
          <cell r="G821"/>
        </row>
        <row r="822">
          <cell r="G822">
            <v>9019.75</v>
          </cell>
          <cell r="H822">
            <v>80000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9019.75</v>
          </cell>
          <cell r="U822">
            <v>9019.75</v>
          </cell>
        </row>
      </sheetData>
      <sheetData sheetId="129">
        <row r="15">
          <cell r="G15">
            <v>22500</v>
          </cell>
        </row>
      </sheetData>
      <sheetData sheetId="130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31">
        <row r="821">
          <cell r="G821">
            <v>0</v>
          </cell>
        </row>
      </sheetData>
      <sheetData sheetId="132">
        <row r="821">
          <cell r="G821">
            <v>0</v>
          </cell>
          <cell r="H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33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34">
        <row r="821">
          <cell r="G821">
            <v>0</v>
          </cell>
          <cell r="H821">
            <v>13793.1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35">
        <row r="821">
          <cell r="G821">
            <v>0</v>
          </cell>
        </row>
      </sheetData>
      <sheetData sheetId="136">
        <row r="810">
          <cell r="H810">
            <v>0</v>
          </cell>
        </row>
      </sheetData>
      <sheetData sheetId="137">
        <row r="821">
          <cell r="G821">
            <v>0</v>
          </cell>
        </row>
      </sheetData>
      <sheetData sheetId="138">
        <row r="821">
          <cell r="G821">
            <v>0</v>
          </cell>
        </row>
      </sheetData>
      <sheetData sheetId="139">
        <row r="821">
          <cell r="G821"/>
        </row>
        <row r="824">
          <cell r="G824">
            <v>6140</v>
          </cell>
          <cell r="H824">
            <v>59149.97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6140</v>
          </cell>
          <cell r="U824">
            <v>6140</v>
          </cell>
        </row>
      </sheetData>
      <sheetData sheetId="140">
        <row r="15">
          <cell r="G15">
            <v>106996</v>
          </cell>
        </row>
      </sheetData>
      <sheetData sheetId="141">
        <row r="16">
          <cell r="G16">
            <v>1800</v>
          </cell>
        </row>
      </sheetData>
      <sheetData sheetId="142">
        <row r="812"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P812">
            <v>0</v>
          </cell>
          <cell r="U812">
            <v>0</v>
          </cell>
        </row>
      </sheetData>
      <sheetData sheetId="143">
        <row r="15">
          <cell r="G15">
            <v>4800</v>
          </cell>
        </row>
      </sheetData>
      <sheetData sheetId="144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4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4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47">
        <row r="821">
          <cell r="G821"/>
        </row>
        <row r="822">
          <cell r="G822">
            <v>15517.38</v>
          </cell>
          <cell r="H822">
            <v>310344.83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15517.38</v>
          </cell>
          <cell r="U822">
            <v>15517.38</v>
          </cell>
        </row>
      </sheetData>
      <sheetData sheetId="148">
        <row r="821">
          <cell r="G821">
            <v>0</v>
          </cell>
        </row>
      </sheetData>
      <sheetData sheetId="149">
        <row r="15">
          <cell r="G15">
            <v>62800</v>
          </cell>
        </row>
      </sheetData>
      <sheetData sheetId="150">
        <row r="821">
          <cell r="G821"/>
        </row>
        <row r="823">
          <cell r="G823">
            <v>313025.28999999998</v>
          </cell>
          <cell r="H823">
            <v>1593044.83</v>
          </cell>
          <cell r="I823">
            <v>63184.06</v>
          </cell>
          <cell r="J823">
            <v>0</v>
          </cell>
          <cell r="K823">
            <v>0</v>
          </cell>
          <cell r="L823">
            <v>0</v>
          </cell>
          <cell r="P823">
            <v>313025.28999999998</v>
          </cell>
          <cell r="U823">
            <v>313025.28999999998</v>
          </cell>
        </row>
      </sheetData>
      <sheetData sheetId="151">
        <row r="15">
          <cell r="G15">
            <v>84480</v>
          </cell>
        </row>
      </sheetData>
      <sheetData sheetId="152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53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54">
        <row r="821"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5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5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57">
        <row r="821">
          <cell r="G821"/>
        </row>
        <row r="824">
          <cell r="G824">
            <v>27151.14</v>
          </cell>
          <cell r="H824">
            <v>42614.07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P824">
            <v>27151.14</v>
          </cell>
          <cell r="U824">
            <v>27151.14</v>
          </cell>
        </row>
      </sheetData>
      <sheetData sheetId="158">
        <row r="15">
          <cell r="G15">
            <v>32880</v>
          </cell>
        </row>
      </sheetData>
      <sheetData sheetId="159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O821"/>
          <cell r="P821">
            <v>0</v>
          </cell>
          <cell r="U821">
            <v>0</v>
          </cell>
        </row>
      </sheetData>
      <sheetData sheetId="160">
        <row r="821">
          <cell r="G821">
            <v>0</v>
          </cell>
        </row>
      </sheetData>
      <sheetData sheetId="161">
        <row r="821">
          <cell r="G821"/>
        </row>
        <row r="825">
          <cell r="G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O825"/>
          <cell r="P825">
            <v>0</v>
          </cell>
          <cell r="U825">
            <v>0</v>
          </cell>
        </row>
      </sheetData>
      <sheetData sheetId="162">
        <row r="821">
          <cell r="G821">
            <v>0</v>
          </cell>
        </row>
      </sheetData>
      <sheetData sheetId="163">
        <row r="821">
          <cell r="G821">
            <v>0</v>
          </cell>
        </row>
      </sheetData>
      <sheetData sheetId="164">
        <row r="821">
          <cell r="G821">
            <v>0</v>
          </cell>
        </row>
      </sheetData>
      <sheetData sheetId="165">
        <row r="821">
          <cell r="G821">
            <v>0</v>
          </cell>
        </row>
      </sheetData>
      <sheetData sheetId="166">
        <row r="821">
          <cell r="G821">
            <v>0</v>
          </cell>
        </row>
      </sheetData>
      <sheetData sheetId="167">
        <row r="15">
          <cell r="G15">
            <v>188</v>
          </cell>
        </row>
      </sheetData>
      <sheetData sheetId="168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69">
        <row r="821">
          <cell r="G821">
            <v>0</v>
          </cell>
        </row>
      </sheetData>
      <sheetData sheetId="170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71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72">
        <row r="15">
          <cell r="G15">
            <v>3150</v>
          </cell>
        </row>
      </sheetData>
      <sheetData sheetId="173">
        <row r="15">
          <cell r="G15">
            <v>162.5</v>
          </cell>
        </row>
      </sheetData>
      <sheetData sheetId="174">
        <row r="821">
          <cell r="G821">
            <v>0</v>
          </cell>
        </row>
      </sheetData>
      <sheetData sheetId="175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76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77">
        <row r="821"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0</v>
          </cell>
          <cell r="U821">
            <v>0</v>
          </cell>
        </row>
      </sheetData>
      <sheetData sheetId="178">
        <row r="15">
          <cell r="G15">
            <v>2850</v>
          </cell>
        </row>
      </sheetData>
      <sheetData sheetId="179">
        <row r="821">
          <cell r="G821"/>
        </row>
        <row r="823">
          <cell r="G823">
            <v>111.26</v>
          </cell>
          <cell r="H823">
            <v>210.72</v>
          </cell>
          <cell r="J823">
            <v>0</v>
          </cell>
          <cell r="K823">
            <v>0</v>
          </cell>
          <cell r="L823">
            <v>0</v>
          </cell>
          <cell r="P823">
            <v>111.26</v>
          </cell>
          <cell r="U823">
            <v>111.26</v>
          </cell>
        </row>
      </sheetData>
      <sheetData sheetId="180">
        <row r="821">
          <cell r="G821">
            <v>13.05</v>
          </cell>
          <cell r="H821">
            <v>147.6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13.05</v>
          </cell>
          <cell r="U821">
            <v>13.05</v>
          </cell>
        </row>
      </sheetData>
      <sheetData sheetId="181">
        <row r="15">
          <cell r="G15">
            <v>620.4</v>
          </cell>
        </row>
      </sheetData>
      <sheetData sheetId="182">
        <row r="821">
          <cell r="G821">
            <v>38.619999999999997</v>
          </cell>
          <cell r="H821">
            <v>127.92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38.619999999999997</v>
          </cell>
          <cell r="U821">
            <v>38.619999999999997</v>
          </cell>
        </row>
      </sheetData>
      <sheetData sheetId="183">
        <row r="15">
          <cell r="G15">
            <v>1066.42</v>
          </cell>
        </row>
      </sheetData>
      <sheetData sheetId="184">
        <row r="820">
          <cell r="G820">
            <v>76.66</v>
          </cell>
          <cell r="H820">
            <v>664.08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P820">
            <v>76.66</v>
          </cell>
          <cell r="U820">
            <v>76.66</v>
          </cell>
        </row>
      </sheetData>
      <sheetData sheetId="185">
        <row r="15">
          <cell r="G15">
            <v>2791.8</v>
          </cell>
        </row>
      </sheetData>
      <sheetData sheetId="186">
        <row r="821">
          <cell r="G821"/>
        </row>
        <row r="822">
          <cell r="G822">
            <v>674.12</v>
          </cell>
          <cell r="H822">
            <v>1149.5999999999999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674.12</v>
          </cell>
          <cell r="U822">
            <v>674.12</v>
          </cell>
        </row>
      </sheetData>
      <sheetData sheetId="187">
        <row r="821">
          <cell r="G821">
            <v>406.43</v>
          </cell>
          <cell r="H821">
            <v>935.4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406.43</v>
          </cell>
          <cell r="U821">
            <v>406.43</v>
          </cell>
        </row>
      </sheetData>
      <sheetData sheetId="188">
        <row r="15">
          <cell r="G15">
            <v>1091.8599999999999</v>
          </cell>
        </row>
      </sheetData>
      <sheetData sheetId="189">
        <row r="821">
          <cell r="G821">
            <v>119.7</v>
          </cell>
          <cell r="H821">
            <v>894.24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119.7</v>
          </cell>
          <cell r="U821">
            <v>119.7</v>
          </cell>
        </row>
      </sheetData>
      <sheetData sheetId="190">
        <row r="15">
          <cell r="G15">
            <v>586</v>
          </cell>
        </row>
      </sheetData>
      <sheetData sheetId="191">
        <row r="821">
          <cell r="G821">
            <v>732.15</v>
          </cell>
          <cell r="H821">
            <v>4024.68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732.15</v>
          </cell>
          <cell r="U821">
            <v>732.15</v>
          </cell>
        </row>
      </sheetData>
      <sheetData sheetId="192">
        <row r="15">
          <cell r="G15">
            <v>2637</v>
          </cell>
        </row>
      </sheetData>
      <sheetData sheetId="193">
        <row r="821">
          <cell r="G821"/>
        </row>
        <row r="822">
          <cell r="G822">
            <v>494.62</v>
          </cell>
          <cell r="H822">
            <v>893.88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494.62</v>
          </cell>
          <cell r="U822">
            <v>494.62</v>
          </cell>
        </row>
      </sheetData>
      <sheetData sheetId="194">
        <row r="821">
          <cell r="G821">
            <v>217</v>
          </cell>
          <cell r="H821">
            <v>719.04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217</v>
          </cell>
          <cell r="U821">
            <v>217</v>
          </cell>
        </row>
      </sheetData>
      <sheetData sheetId="195">
        <row r="15">
          <cell r="G15">
            <v>731.36</v>
          </cell>
        </row>
      </sheetData>
      <sheetData sheetId="196">
        <row r="821">
          <cell r="G821">
            <v>54.45</v>
          </cell>
          <cell r="H821">
            <v>829.44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54.45</v>
          </cell>
          <cell r="U821">
            <v>54.45</v>
          </cell>
        </row>
      </sheetData>
      <sheetData sheetId="197">
        <row r="15">
          <cell r="G15">
            <v>341.2</v>
          </cell>
        </row>
      </sheetData>
      <sheetData sheetId="198">
        <row r="21">
          <cell r="H21">
            <v>3733.68</v>
          </cell>
        </row>
        <row r="821">
          <cell r="G821">
            <v>361.35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361.35</v>
          </cell>
          <cell r="U821">
            <v>361.35</v>
          </cell>
        </row>
      </sheetData>
      <sheetData sheetId="199">
        <row r="15">
          <cell r="G15">
            <v>1533.4</v>
          </cell>
        </row>
      </sheetData>
      <sheetData sheetId="200">
        <row r="15">
          <cell r="G15">
            <v>35552.32</v>
          </cell>
        </row>
      </sheetData>
      <sheetData sheetId="201">
        <row r="821">
          <cell r="G821"/>
        </row>
      </sheetData>
      <sheetData sheetId="202">
        <row r="15">
          <cell r="G15">
            <v>38665.53</v>
          </cell>
        </row>
      </sheetData>
      <sheetData sheetId="203">
        <row r="821">
          <cell r="G821"/>
        </row>
      </sheetData>
      <sheetData sheetId="204">
        <row r="15">
          <cell r="G15">
            <v>24506.3</v>
          </cell>
        </row>
      </sheetData>
      <sheetData sheetId="205">
        <row r="821">
          <cell r="G821"/>
        </row>
      </sheetData>
      <sheetData sheetId="206">
        <row r="821">
          <cell r="G821"/>
        </row>
        <row r="826">
          <cell r="G826">
            <v>163644.95000000001</v>
          </cell>
          <cell r="H826">
            <v>500000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P826">
            <v>163644.95000000001</v>
          </cell>
          <cell r="U826">
            <v>163644.95000000001</v>
          </cell>
        </row>
      </sheetData>
      <sheetData sheetId="207">
        <row r="15">
          <cell r="G15">
            <v>750</v>
          </cell>
        </row>
      </sheetData>
      <sheetData sheetId="208">
        <row r="821">
          <cell r="G821"/>
        </row>
        <row r="826">
          <cell r="G826">
            <v>37413.61</v>
          </cell>
          <cell r="H826">
            <v>132000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P826">
            <v>37413.61</v>
          </cell>
          <cell r="U826">
            <v>37413.61</v>
          </cell>
        </row>
      </sheetData>
      <sheetData sheetId="209">
        <row r="15">
          <cell r="G15">
            <v>300</v>
          </cell>
        </row>
      </sheetData>
      <sheetData sheetId="210">
        <row r="821">
          <cell r="G821"/>
        </row>
        <row r="827">
          <cell r="G827">
            <v>55419.72</v>
          </cell>
          <cell r="H827">
            <v>200000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P827">
            <v>55419.72</v>
          </cell>
          <cell r="U827">
            <v>55419.72</v>
          </cell>
        </row>
      </sheetData>
      <sheetData sheetId="211">
        <row r="15">
          <cell r="G15">
            <v>350</v>
          </cell>
        </row>
      </sheetData>
      <sheetData sheetId="212">
        <row r="15">
          <cell r="G15">
            <v>455</v>
          </cell>
        </row>
      </sheetData>
      <sheetData sheetId="213">
        <row r="821">
          <cell r="G821">
            <v>0</v>
          </cell>
        </row>
      </sheetData>
      <sheetData sheetId="214">
        <row r="15">
          <cell r="G15">
            <v>540000</v>
          </cell>
        </row>
      </sheetData>
      <sheetData sheetId="215">
        <row r="15">
          <cell r="G15">
            <v>749.79</v>
          </cell>
        </row>
      </sheetData>
      <sheetData sheetId="216">
        <row r="821">
          <cell r="G821">
            <v>0</v>
          </cell>
        </row>
      </sheetData>
      <sheetData sheetId="217">
        <row r="15">
          <cell r="G15">
            <v>468000</v>
          </cell>
        </row>
      </sheetData>
      <sheetData sheetId="218">
        <row r="15">
          <cell r="G15">
            <v>10920</v>
          </cell>
        </row>
      </sheetData>
      <sheetData sheetId="219">
        <row r="15">
          <cell r="G15">
            <v>722.84</v>
          </cell>
        </row>
      </sheetData>
      <sheetData sheetId="220">
        <row r="15">
          <cell r="G15">
            <v>10666.16</v>
          </cell>
        </row>
      </sheetData>
      <sheetData sheetId="221">
        <row r="821">
          <cell r="G821">
            <v>0</v>
          </cell>
        </row>
      </sheetData>
      <sheetData sheetId="222">
        <row r="15">
          <cell r="G15">
            <v>832.04</v>
          </cell>
        </row>
      </sheetData>
      <sheetData sheetId="223">
        <row r="15">
          <cell r="G15">
            <v>1050</v>
          </cell>
        </row>
      </sheetData>
      <sheetData sheetId="224">
        <row r="15">
          <cell r="G15">
            <v>23400</v>
          </cell>
        </row>
      </sheetData>
      <sheetData sheetId="225">
        <row r="15">
          <cell r="G15">
            <v>2622.68</v>
          </cell>
        </row>
      </sheetData>
      <sheetData sheetId="226">
        <row r="15">
          <cell r="G15">
            <v>6769.4</v>
          </cell>
        </row>
      </sheetData>
      <sheetData sheetId="227">
        <row r="15">
          <cell r="G15">
            <v>750</v>
          </cell>
        </row>
      </sheetData>
      <sheetData sheetId="228">
        <row r="15">
          <cell r="G15">
            <v>9360</v>
          </cell>
        </row>
      </sheetData>
      <sheetData sheetId="229">
        <row r="821">
          <cell r="G821">
            <v>54.37</v>
          </cell>
          <cell r="H821">
            <v>395.88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P821">
            <v>54.37</v>
          </cell>
          <cell r="U821">
            <v>54.37</v>
          </cell>
        </row>
      </sheetData>
      <sheetData sheetId="230">
        <row r="15">
          <cell r="G15">
            <v>31020</v>
          </cell>
        </row>
      </sheetData>
      <sheetData sheetId="231">
        <row r="821">
          <cell r="G821"/>
        </row>
        <row r="822">
          <cell r="G822">
            <v>472.55</v>
          </cell>
          <cell r="H822">
            <v>2480.2800000000002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P822">
            <v>472.55</v>
          </cell>
          <cell r="U822">
            <v>472.55</v>
          </cell>
        </row>
      </sheetData>
      <sheetData sheetId="232">
        <row r="15">
          <cell r="G15">
            <v>29304</v>
          </cell>
        </row>
      </sheetData>
      <sheetData sheetId="233">
        <row r="821">
          <cell r="G821"/>
        </row>
        <row r="823">
          <cell r="G823">
            <v>230.99</v>
          </cell>
          <cell r="H823">
            <v>2226.6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P823">
            <v>230.99</v>
          </cell>
          <cell r="U823">
            <v>230.99</v>
          </cell>
        </row>
      </sheetData>
      <sheetData sheetId="234">
        <row r="15">
          <cell r="G15">
            <v>17052</v>
          </cell>
        </row>
      </sheetData>
      <sheetData sheetId="235">
        <row r="821">
          <cell r="G821"/>
        </row>
      </sheetData>
      <sheetData sheetId="236"/>
      <sheetData sheetId="237"/>
      <sheetData sheetId="238"/>
      <sheetData sheetId="23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</sheetNames>
    <sheetDataSet>
      <sheetData sheetId="0" refreshError="1">
        <row r="28">
          <cell r="U28">
            <v>0</v>
          </cell>
        </row>
        <row r="30">
          <cell r="U30">
            <v>0</v>
          </cell>
        </row>
        <row r="60">
          <cell r="U60">
            <v>0</v>
          </cell>
        </row>
        <row r="61">
          <cell r="U61">
            <v>0</v>
          </cell>
        </row>
        <row r="63">
          <cell r="U63">
            <v>0</v>
          </cell>
        </row>
        <row r="67">
          <cell r="U67">
            <v>0</v>
          </cell>
        </row>
        <row r="68">
          <cell r="U68">
            <v>0</v>
          </cell>
        </row>
        <row r="71">
          <cell r="U71">
            <v>0</v>
          </cell>
        </row>
        <row r="135">
          <cell r="U135">
            <v>0</v>
          </cell>
        </row>
        <row r="139">
          <cell r="U139">
            <v>195.3</v>
          </cell>
        </row>
        <row r="166">
          <cell r="R166">
            <v>0</v>
          </cell>
          <cell r="T166">
            <v>0</v>
          </cell>
          <cell r="U166">
            <v>0</v>
          </cell>
        </row>
        <row r="223">
          <cell r="T223">
            <v>0</v>
          </cell>
          <cell r="U22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3)"/>
      <sheetName val="Hoja2"/>
      <sheetName val="Hoja3"/>
      <sheetName val="Hoja4"/>
      <sheetName val="Hoja5"/>
      <sheetName val="Hoja1 (2)"/>
      <sheetName val="411020400"/>
      <sheetName val="411020100"/>
      <sheetName val="407010201"/>
      <sheetName val="411110500"/>
      <sheetName val="411110400"/>
      <sheetName val="411110300"/>
      <sheetName val="407010202"/>
      <sheetName val="404990100"/>
      <sheetName val="404160200 08"/>
      <sheetName val="404100100"/>
      <sheetName val="404090300 07"/>
      <sheetName val="404090300"/>
      <sheetName val="404090200"/>
      <sheetName val="404090100"/>
      <sheetName val="404070600"/>
      <sheetName val="404070200"/>
      <sheetName val="404050100 06"/>
      <sheetName val="404050100"/>
      <sheetName val="404040500"/>
      <sheetName val="404030800"/>
      <sheetName val="404030700"/>
      <sheetName val="404030500"/>
      <sheetName val="404030400"/>
      <sheetName val="40403030029"/>
      <sheetName val="404030300"/>
      <sheetName val="404010207"/>
      <sheetName val="404010202"/>
      <sheetName val="404010102"/>
      <sheetName val="404010107"/>
      <sheetName val="403990100"/>
      <sheetName val="403180100 05"/>
      <sheetName val="40318010028"/>
      <sheetName val="403180100"/>
      <sheetName val="403160100"/>
      <sheetName val="403110700"/>
      <sheetName val="403110300"/>
      <sheetName val="403110200"/>
      <sheetName val="403100700"/>
      <sheetName val="403100600"/>
      <sheetName val="403100500"/>
      <sheetName val="403090100"/>
      <sheetName val="40308020027"/>
      <sheetName val="403080200 04"/>
      <sheetName val="403080200"/>
      <sheetName val="403080100"/>
      <sheetName val="403070400"/>
      <sheetName val="403070300"/>
      <sheetName val="403070200"/>
      <sheetName val="403070100"/>
      <sheetName val="403060100"/>
      <sheetName val="403040500"/>
      <sheetName val="403040402"/>
      <sheetName val="403040401"/>
      <sheetName val="403040200"/>
      <sheetName val="403040100"/>
      <sheetName val="403020200"/>
      <sheetName val="403010200"/>
      <sheetName val="40299010026"/>
      <sheetName val="402990100"/>
      <sheetName val="402109900"/>
      <sheetName val="40210120025"/>
      <sheetName val="402101200"/>
      <sheetName val="402101100 03"/>
      <sheetName val="40210110024"/>
      <sheetName val="402101100"/>
      <sheetName val="402101000"/>
      <sheetName val="40210080023"/>
      <sheetName val="402100600"/>
      <sheetName val="402100800"/>
      <sheetName val="402100700"/>
      <sheetName val="40210050022"/>
      <sheetName val="402100500"/>
      <sheetName val="40210040021"/>
      <sheetName val="402100400"/>
      <sheetName val="402100300"/>
      <sheetName val="402100200"/>
      <sheetName val="402100100"/>
      <sheetName val="40209010020"/>
      <sheetName val="402090100"/>
      <sheetName val="40208100019"/>
      <sheetName val="402081000"/>
      <sheetName val="402080900"/>
      <sheetName val="40208080018"/>
      <sheetName val="402080800"/>
      <sheetName val="40208030017"/>
      <sheetName val="402080300"/>
      <sheetName val="402080200"/>
      <sheetName val="40208010016"/>
      <sheetName val="402080100"/>
      <sheetName val="40207040015"/>
      <sheetName val="402070400"/>
      <sheetName val="402070300"/>
      <sheetName val="402070200"/>
      <sheetName val="40206080014"/>
      <sheetName val="402060800"/>
      <sheetName val="402060700"/>
      <sheetName val="40206060013"/>
      <sheetName val="402060600"/>
      <sheetName val="402060500"/>
      <sheetName val="40206040012"/>
      <sheetName val="402060400"/>
      <sheetName val="402060300 02"/>
      <sheetName val="40206030011"/>
      <sheetName val="402060300"/>
      <sheetName val="40206020010"/>
      <sheetName val="402060200"/>
      <sheetName val="402060100 01"/>
      <sheetName val="4020601009"/>
      <sheetName val="402060100"/>
      <sheetName val="402050700"/>
      <sheetName val="402050600"/>
      <sheetName val="4020505008"/>
      <sheetName val="402050500"/>
      <sheetName val="402050400"/>
      <sheetName val="4020503007"/>
      <sheetName val="402050300"/>
      <sheetName val="4020502006"/>
      <sheetName val="402050200"/>
      <sheetName val="402050100"/>
      <sheetName val="402040300"/>
      <sheetName val="4020401005"/>
      <sheetName val="402040100"/>
      <sheetName val="4020303004"/>
      <sheetName val="402030300"/>
      <sheetName val="402030200"/>
      <sheetName val="4020301003"/>
      <sheetName val="402020500"/>
      <sheetName val="402020400"/>
      <sheetName val="4020103002"/>
      <sheetName val="402010300"/>
      <sheetName val="402030100"/>
      <sheetName val="4020102001"/>
      <sheetName val="402010200"/>
      <sheetName val="402010100"/>
      <sheetName val="RESUMEN"/>
      <sheetName val="Hoja1"/>
      <sheetName val="Hoja6"/>
      <sheetName val="Hoja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821">
          <cell r="H821">
            <v>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>
        <row r="821">
          <cell r="H821">
            <v>0</v>
          </cell>
        </row>
      </sheetData>
      <sheetData sheetId="57" refreshError="1">
        <row r="821">
          <cell r="H821">
            <v>0</v>
          </cell>
        </row>
      </sheetData>
      <sheetData sheetId="58" refreshError="1">
        <row r="821">
          <cell r="H821">
            <v>0</v>
          </cell>
        </row>
      </sheetData>
      <sheetData sheetId="59" refreshError="1">
        <row r="821">
          <cell r="H821">
            <v>0</v>
          </cell>
        </row>
      </sheetData>
      <sheetData sheetId="60" refreshError="1"/>
      <sheetData sheetId="61" refreshError="1"/>
      <sheetData sheetId="62" refreshError="1">
        <row r="821">
          <cell r="H821">
            <v>0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>
        <row r="821">
          <cell r="H821">
            <v>0</v>
          </cell>
        </row>
      </sheetData>
      <sheetData sheetId="83" refreshError="1"/>
      <sheetData sheetId="84" refreshError="1">
        <row r="821">
          <cell r="H821">
            <v>0</v>
          </cell>
        </row>
      </sheetData>
      <sheetData sheetId="85" refreshError="1"/>
      <sheetData sheetId="86" refreshError="1"/>
      <sheetData sheetId="87" refreshError="1">
        <row r="821">
          <cell r="H821">
            <v>0</v>
          </cell>
        </row>
      </sheetData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>
        <row r="821">
          <cell r="H821">
            <v>0</v>
          </cell>
        </row>
      </sheetData>
      <sheetData sheetId="95" refreshError="1"/>
      <sheetData sheetId="96" refreshError="1"/>
      <sheetData sheetId="97" refreshError="1">
        <row r="821">
          <cell r="H821">
            <v>0</v>
          </cell>
        </row>
      </sheetData>
      <sheetData sheetId="98" refreshError="1">
        <row r="821">
          <cell r="H82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>
        <row r="821">
          <cell r="H821">
            <v>0</v>
          </cell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>
        <row r="821">
          <cell r="H821">
            <v>0</v>
          </cell>
        </row>
      </sheetData>
      <sheetData sheetId="112" refreshError="1"/>
      <sheetData sheetId="113" refreshError="1"/>
      <sheetData sheetId="114" refreshError="1">
        <row r="821">
          <cell r="H821">
            <v>0</v>
          </cell>
        </row>
      </sheetData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>
        <row r="821">
          <cell r="H821">
            <v>0</v>
          </cell>
        </row>
      </sheetData>
      <sheetData sheetId="126" refreshError="1"/>
      <sheetData sheetId="127" refreshError="1">
        <row r="821">
          <cell r="H821">
            <v>0</v>
          </cell>
        </row>
      </sheetData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>
        <row r="821">
          <cell r="H821">
            <v>0</v>
          </cell>
        </row>
      </sheetData>
      <sheetData sheetId="136" refreshError="1"/>
      <sheetData sheetId="137" refreshError="1"/>
      <sheetData sheetId="138" refreshError="1">
        <row r="821">
          <cell r="H821">
            <v>0</v>
          </cell>
        </row>
      </sheetData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NIBILIDAD"/>
      <sheetName val="TOTAL"/>
      <sheetName val="SITUADO"/>
      <sheetName val="FONDOS PROPIOS"/>
      <sheetName val="TOTAL (3)"/>
      <sheetName val="TOTAL (2)"/>
      <sheetName val="TOTAL (4)"/>
      <sheetName val="Hoja7"/>
      <sheetName val="Hoja1"/>
      <sheetName val="Hoja4"/>
      <sheetName val="Hoja2"/>
      <sheetName val="Hoja3"/>
      <sheetName val="Hoja5"/>
      <sheetName val="Hoja6"/>
      <sheetName val="Hoja8"/>
    </sheetNames>
    <sheetDataSet>
      <sheetData sheetId="0"/>
      <sheetData sheetId="1">
        <row r="12">
          <cell r="R12">
            <v>474.13</v>
          </cell>
        </row>
        <row r="13">
          <cell r="R13">
            <v>1165.71</v>
          </cell>
        </row>
        <row r="14">
          <cell r="R14">
            <v>897.43</v>
          </cell>
        </row>
        <row r="15">
          <cell r="R15">
            <v>1717.2899999999997</v>
          </cell>
        </row>
        <row r="16">
          <cell r="R16">
            <v>252.8</v>
          </cell>
        </row>
        <row r="17">
          <cell r="R17">
            <v>18.47</v>
          </cell>
        </row>
        <row r="18">
          <cell r="R18">
            <v>220.29</v>
          </cell>
        </row>
        <row r="19">
          <cell r="R19">
            <v>78.650000000000006</v>
          </cell>
        </row>
        <row r="20">
          <cell r="R20">
            <v>952.6</v>
          </cell>
        </row>
        <row r="21">
          <cell r="R21">
            <v>76.88</v>
          </cell>
        </row>
        <row r="22">
          <cell r="R22">
            <v>12.59</v>
          </cell>
        </row>
        <row r="23">
          <cell r="R23">
            <v>0</v>
          </cell>
        </row>
        <row r="24">
          <cell r="R24">
            <v>16.329999999999998</v>
          </cell>
        </row>
        <row r="25">
          <cell r="R25">
            <v>2.08</v>
          </cell>
        </row>
        <row r="26">
          <cell r="R26">
            <v>86.6</v>
          </cell>
        </row>
        <row r="27">
          <cell r="R27">
            <v>55718.400000000001</v>
          </cell>
        </row>
        <row r="28">
          <cell r="R28">
            <v>0</v>
          </cell>
        </row>
        <row r="29">
          <cell r="R29">
            <v>3.44</v>
          </cell>
        </row>
        <row r="30">
          <cell r="R30">
            <v>0</v>
          </cell>
        </row>
        <row r="31">
          <cell r="R31">
            <v>6.56</v>
          </cell>
        </row>
        <row r="32">
          <cell r="R32">
            <v>407.89</v>
          </cell>
        </row>
        <row r="33">
          <cell r="R33">
            <v>8318.3799999999992</v>
          </cell>
        </row>
        <row r="34">
          <cell r="R34">
            <v>469.68</v>
          </cell>
        </row>
        <row r="35">
          <cell r="R35">
            <v>6694.66</v>
          </cell>
        </row>
        <row r="36">
          <cell r="R36">
            <v>946.27</v>
          </cell>
        </row>
        <row r="37">
          <cell r="R37">
            <v>38871.519999999997</v>
          </cell>
        </row>
        <row r="38">
          <cell r="R38">
            <v>9641.56</v>
          </cell>
        </row>
        <row r="40">
          <cell r="R40">
            <v>4691.38</v>
          </cell>
        </row>
        <row r="42">
          <cell r="R42">
            <v>4639.99</v>
          </cell>
        </row>
        <row r="44">
          <cell r="R44">
            <v>310.19</v>
          </cell>
        </row>
        <row r="45">
          <cell r="R45">
            <v>958.11</v>
          </cell>
        </row>
        <row r="46">
          <cell r="R46">
            <v>16.34</v>
          </cell>
        </row>
        <row r="47">
          <cell r="R47">
            <v>3.64</v>
          </cell>
        </row>
        <row r="48">
          <cell r="R48">
            <v>3.57</v>
          </cell>
        </row>
        <row r="49">
          <cell r="R49">
            <v>302.08999999999997</v>
          </cell>
        </row>
        <row r="50">
          <cell r="R50">
            <v>30.14</v>
          </cell>
        </row>
        <row r="51">
          <cell r="R51">
            <v>6.69</v>
          </cell>
        </row>
        <row r="52">
          <cell r="R52">
            <v>7.83</v>
          </cell>
        </row>
        <row r="53">
          <cell r="R53">
            <v>498.44</v>
          </cell>
        </row>
        <row r="54">
          <cell r="R54">
            <v>5.76</v>
          </cell>
        </row>
        <row r="55">
          <cell r="R55">
            <v>1.24</v>
          </cell>
        </row>
        <row r="56">
          <cell r="R56">
            <v>1.28</v>
          </cell>
        </row>
        <row r="57">
          <cell r="R57">
            <v>81.09</v>
          </cell>
        </row>
        <row r="58">
          <cell r="R58">
            <v>58.9</v>
          </cell>
        </row>
        <row r="59">
          <cell r="R59">
            <v>14.97</v>
          </cell>
        </row>
        <row r="60">
          <cell r="R60">
            <v>0</v>
          </cell>
        </row>
        <row r="61">
          <cell r="R61">
            <v>0</v>
          </cell>
        </row>
        <row r="63">
          <cell r="R63">
            <v>0</v>
          </cell>
        </row>
        <row r="64">
          <cell r="R64">
            <v>0</v>
          </cell>
        </row>
        <row r="66">
          <cell r="R66">
            <v>43.93</v>
          </cell>
        </row>
        <row r="67">
          <cell r="R67">
            <v>0</v>
          </cell>
        </row>
        <row r="68">
          <cell r="R68">
            <v>0</v>
          </cell>
        </row>
        <row r="71">
          <cell r="R71">
            <v>0</v>
          </cell>
        </row>
        <row r="72">
          <cell r="R72">
            <v>0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113916.42</v>
          </cell>
        </row>
        <row r="79">
          <cell r="R79">
            <v>5121.0200000000004</v>
          </cell>
        </row>
        <row r="80">
          <cell r="R80">
            <v>1605.4</v>
          </cell>
        </row>
        <row r="81">
          <cell r="R81">
            <v>3515.62</v>
          </cell>
        </row>
        <row r="83">
          <cell r="R83">
            <v>0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0</v>
          </cell>
        </row>
        <row r="87">
          <cell r="R87">
            <v>0</v>
          </cell>
        </row>
        <row r="88">
          <cell r="R88">
            <v>0</v>
          </cell>
        </row>
        <row r="89">
          <cell r="R89">
            <v>78038.539999999994</v>
          </cell>
        </row>
        <row r="90">
          <cell r="R90">
            <v>27205.41</v>
          </cell>
        </row>
        <row r="91">
          <cell r="R91">
            <v>47906.45</v>
          </cell>
        </row>
        <row r="92">
          <cell r="R92">
            <v>858.8</v>
          </cell>
        </row>
        <row r="93">
          <cell r="R93">
            <v>2067.88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0</v>
          </cell>
        </row>
        <row r="97">
          <cell r="R97">
            <v>0</v>
          </cell>
        </row>
        <row r="98">
          <cell r="R98">
            <v>3171.28</v>
          </cell>
        </row>
        <row r="99">
          <cell r="R99">
            <v>435.16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1369.02</v>
          </cell>
        </row>
        <row r="103">
          <cell r="R103">
            <v>1367.1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0</v>
          </cell>
        </row>
        <row r="107">
          <cell r="R107">
            <v>0</v>
          </cell>
        </row>
        <row r="108">
          <cell r="R108">
            <v>0</v>
          </cell>
        </row>
        <row r="109">
          <cell r="R109">
            <v>6987.77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2206.17</v>
          </cell>
        </row>
        <row r="114">
          <cell r="R114">
            <v>1903.9</v>
          </cell>
        </row>
        <row r="115">
          <cell r="R115">
            <v>0</v>
          </cell>
        </row>
        <row r="116">
          <cell r="R116">
            <v>0</v>
          </cell>
        </row>
        <row r="117">
          <cell r="R117">
            <v>0</v>
          </cell>
        </row>
        <row r="118">
          <cell r="R118">
            <v>99.4</v>
          </cell>
        </row>
        <row r="119">
          <cell r="R119">
            <v>0</v>
          </cell>
        </row>
        <row r="120">
          <cell r="R120">
            <v>2778.3</v>
          </cell>
        </row>
        <row r="121">
          <cell r="R121">
            <v>0</v>
          </cell>
        </row>
        <row r="122">
          <cell r="R122">
            <v>0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8183.97</v>
          </cell>
        </row>
        <row r="127">
          <cell r="R127">
            <v>0</v>
          </cell>
        </row>
        <row r="128">
          <cell r="R128">
            <v>0</v>
          </cell>
        </row>
        <row r="129">
          <cell r="R129">
            <v>0</v>
          </cell>
        </row>
        <row r="130">
          <cell r="R130">
            <v>58.19</v>
          </cell>
        </row>
        <row r="131">
          <cell r="R131">
            <v>0</v>
          </cell>
        </row>
        <row r="132">
          <cell r="R132">
            <v>0</v>
          </cell>
        </row>
        <row r="133">
          <cell r="R133">
            <v>0</v>
          </cell>
        </row>
        <row r="134">
          <cell r="R134">
            <v>0</v>
          </cell>
        </row>
        <row r="135">
          <cell r="R135">
            <v>0</v>
          </cell>
        </row>
        <row r="136">
          <cell r="R136">
            <v>412.72</v>
          </cell>
        </row>
        <row r="137">
          <cell r="R137">
            <v>4899.21</v>
          </cell>
        </row>
        <row r="138">
          <cell r="R138">
            <v>724.34</v>
          </cell>
        </row>
        <row r="139">
          <cell r="R139">
            <v>2089.5100000000002</v>
          </cell>
        </row>
        <row r="140">
          <cell r="R140">
            <v>0</v>
          </cell>
        </row>
        <row r="141">
          <cell r="R141">
            <v>0</v>
          </cell>
        </row>
        <row r="142">
          <cell r="R142">
            <v>12413.84</v>
          </cell>
        </row>
        <row r="143">
          <cell r="R143">
            <v>0</v>
          </cell>
        </row>
        <row r="144">
          <cell r="R144">
            <v>0</v>
          </cell>
        </row>
        <row r="145">
          <cell r="R145">
            <v>347</v>
          </cell>
        </row>
        <row r="146">
          <cell r="R146">
            <v>0</v>
          </cell>
        </row>
        <row r="147">
          <cell r="R147">
            <v>0</v>
          </cell>
        </row>
        <row r="148">
          <cell r="R148">
            <v>0</v>
          </cell>
        </row>
        <row r="149">
          <cell r="R149">
            <v>990.78</v>
          </cell>
        </row>
        <row r="150">
          <cell r="R150">
            <v>982.44</v>
          </cell>
        </row>
        <row r="151">
          <cell r="R151">
            <v>0</v>
          </cell>
        </row>
        <row r="152">
          <cell r="R152">
            <v>5755.99</v>
          </cell>
        </row>
        <row r="153">
          <cell r="R153">
            <v>413.44</v>
          </cell>
        </row>
        <row r="154">
          <cell r="R154">
            <v>0</v>
          </cell>
        </row>
        <row r="155">
          <cell r="R155">
            <v>1972.43</v>
          </cell>
        </row>
        <row r="156">
          <cell r="R156">
            <v>1749.76</v>
          </cell>
        </row>
        <row r="157">
          <cell r="R157">
            <v>202</v>
          </cell>
        </row>
        <row r="158">
          <cell r="R158">
            <v>0</v>
          </cell>
        </row>
        <row r="159">
          <cell r="R159">
            <v>0</v>
          </cell>
        </row>
        <row r="160">
          <cell r="R160">
            <v>0</v>
          </cell>
        </row>
        <row r="161">
          <cell r="R161">
            <v>0</v>
          </cell>
        </row>
        <row r="162">
          <cell r="R162">
            <v>0</v>
          </cell>
        </row>
        <row r="163">
          <cell r="R163">
            <v>0</v>
          </cell>
        </row>
        <row r="164">
          <cell r="R164">
            <v>53838.41</v>
          </cell>
        </row>
        <row r="165">
          <cell r="R165">
            <v>0</v>
          </cell>
        </row>
        <row r="166">
          <cell r="R166">
            <v>0</v>
          </cell>
        </row>
        <row r="167">
          <cell r="R167">
            <v>0</v>
          </cell>
        </row>
        <row r="168">
          <cell r="R168">
            <v>0</v>
          </cell>
        </row>
        <row r="169">
          <cell r="R169">
            <v>0</v>
          </cell>
        </row>
        <row r="170">
          <cell r="R170">
            <v>0</v>
          </cell>
        </row>
        <row r="171">
          <cell r="R171">
            <v>0</v>
          </cell>
        </row>
        <row r="172">
          <cell r="R172">
            <v>0</v>
          </cell>
        </row>
        <row r="173">
          <cell r="R173">
            <v>0</v>
          </cell>
        </row>
        <row r="174">
          <cell r="R174">
            <v>0</v>
          </cell>
        </row>
        <row r="175">
          <cell r="R175">
            <v>0</v>
          </cell>
        </row>
        <row r="176">
          <cell r="R176">
            <v>0</v>
          </cell>
        </row>
        <row r="177">
          <cell r="R177">
            <v>0</v>
          </cell>
        </row>
        <row r="178">
          <cell r="R178">
            <v>6105.49</v>
          </cell>
        </row>
        <row r="179">
          <cell r="R179">
            <v>276.8</v>
          </cell>
        </row>
        <row r="180">
          <cell r="R180">
            <v>0</v>
          </cell>
        </row>
        <row r="181">
          <cell r="R181">
            <v>646.23</v>
          </cell>
        </row>
        <row r="182">
          <cell r="R182">
            <v>0</v>
          </cell>
        </row>
        <row r="183">
          <cell r="R183">
            <v>5182.46</v>
          </cell>
        </row>
        <row r="184">
          <cell r="R184">
            <v>0</v>
          </cell>
        </row>
        <row r="185">
          <cell r="R185">
            <v>0</v>
          </cell>
        </row>
        <row r="186">
          <cell r="R186">
            <v>766.47</v>
          </cell>
        </row>
        <row r="187">
          <cell r="R187">
            <v>0</v>
          </cell>
        </row>
        <row r="188">
          <cell r="R188">
            <v>160.29</v>
          </cell>
        </row>
        <row r="189">
          <cell r="R189">
            <v>606.17999999999995</v>
          </cell>
        </row>
        <row r="190">
          <cell r="R190">
            <v>0</v>
          </cell>
        </row>
        <row r="191">
          <cell r="R191">
            <v>10168.4</v>
          </cell>
        </row>
        <row r="192">
          <cell r="R192">
            <v>3809.2</v>
          </cell>
        </row>
        <row r="193">
          <cell r="R193">
            <v>6359.2</v>
          </cell>
        </row>
        <row r="194">
          <cell r="R194">
            <v>0</v>
          </cell>
        </row>
        <row r="195">
          <cell r="R195">
            <v>0</v>
          </cell>
        </row>
        <row r="196">
          <cell r="R196">
            <v>0</v>
          </cell>
        </row>
        <row r="197">
          <cell r="R197">
            <v>0</v>
          </cell>
        </row>
        <row r="198">
          <cell r="R198">
            <v>3168.27</v>
          </cell>
        </row>
        <row r="199">
          <cell r="R199">
            <v>0</v>
          </cell>
        </row>
        <row r="200">
          <cell r="R200">
            <v>0</v>
          </cell>
        </row>
        <row r="201">
          <cell r="R201">
            <v>1978.47</v>
          </cell>
        </row>
        <row r="202">
          <cell r="R202">
            <v>1189.8</v>
          </cell>
        </row>
        <row r="203">
          <cell r="R203">
            <v>0</v>
          </cell>
        </row>
        <row r="204">
          <cell r="R204">
            <v>0</v>
          </cell>
        </row>
        <row r="205">
          <cell r="R205">
            <v>24697.17</v>
          </cell>
        </row>
        <row r="206">
          <cell r="R206">
            <v>8342.66</v>
          </cell>
        </row>
        <row r="207">
          <cell r="R207">
            <v>16354.51</v>
          </cell>
        </row>
        <row r="208">
          <cell r="R208">
            <v>8932.61</v>
          </cell>
        </row>
        <row r="209">
          <cell r="R209">
            <v>1866.8</v>
          </cell>
        </row>
        <row r="210">
          <cell r="R210">
            <v>7065.81</v>
          </cell>
        </row>
        <row r="211">
          <cell r="R211">
            <v>23259.239999999998</v>
          </cell>
        </row>
        <row r="212">
          <cell r="R212">
            <v>0</v>
          </cell>
        </row>
        <row r="213">
          <cell r="R213">
            <v>0</v>
          </cell>
        </row>
        <row r="214">
          <cell r="R214">
            <v>0</v>
          </cell>
        </row>
        <row r="215">
          <cell r="R215">
            <v>0</v>
          </cell>
        </row>
        <row r="216">
          <cell r="R216">
            <v>0</v>
          </cell>
        </row>
        <row r="217">
          <cell r="R217">
            <v>0</v>
          </cell>
        </row>
        <row r="218">
          <cell r="R218">
            <v>0</v>
          </cell>
        </row>
        <row r="219">
          <cell r="R219">
            <v>12261.09</v>
          </cell>
        </row>
        <row r="220">
          <cell r="R220">
            <v>0</v>
          </cell>
        </row>
        <row r="221">
          <cell r="R221">
            <v>0</v>
          </cell>
        </row>
        <row r="222">
          <cell r="R222">
            <v>0</v>
          </cell>
        </row>
        <row r="223">
          <cell r="R223">
            <v>0</v>
          </cell>
        </row>
        <row r="224">
          <cell r="R224">
            <v>12261.09</v>
          </cell>
        </row>
        <row r="225">
          <cell r="R225">
            <v>0</v>
          </cell>
        </row>
        <row r="226">
          <cell r="R226">
            <v>0</v>
          </cell>
        </row>
        <row r="227">
          <cell r="R227">
            <v>0</v>
          </cell>
        </row>
        <row r="228">
          <cell r="R228">
            <v>0</v>
          </cell>
        </row>
        <row r="229">
          <cell r="R229">
            <v>0</v>
          </cell>
        </row>
        <row r="230">
          <cell r="R230">
            <v>0</v>
          </cell>
        </row>
        <row r="231">
          <cell r="R231">
            <v>0</v>
          </cell>
        </row>
        <row r="232">
          <cell r="R232">
            <v>0</v>
          </cell>
        </row>
        <row r="233">
          <cell r="R233">
            <v>0</v>
          </cell>
        </row>
        <row r="234">
          <cell r="R234">
            <v>10998.15</v>
          </cell>
        </row>
        <row r="235">
          <cell r="R235">
            <v>0</v>
          </cell>
        </row>
        <row r="236">
          <cell r="R236">
            <v>0</v>
          </cell>
        </row>
        <row r="237">
          <cell r="R237">
            <v>4113.8500000000004</v>
          </cell>
        </row>
        <row r="238">
          <cell r="R238">
            <v>2556</v>
          </cell>
        </row>
        <row r="239">
          <cell r="R239">
            <v>0</v>
          </cell>
        </row>
        <row r="240">
          <cell r="R240">
            <v>4328.3</v>
          </cell>
        </row>
        <row r="241">
          <cell r="R241">
            <v>0</v>
          </cell>
        </row>
        <row r="242">
          <cell r="R242">
            <v>0</v>
          </cell>
        </row>
        <row r="243">
          <cell r="R243">
            <v>0</v>
          </cell>
        </row>
        <row r="244">
          <cell r="R244">
            <v>0</v>
          </cell>
        </row>
        <row r="245">
          <cell r="R245">
            <v>0</v>
          </cell>
        </row>
        <row r="246">
          <cell r="R246">
            <v>0</v>
          </cell>
        </row>
        <row r="247">
          <cell r="R247">
            <v>0</v>
          </cell>
        </row>
        <row r="248">
          <cell r="R248">
            <v>0</v>
          </cell>
        </row>
        <row r="249">
          <cell r="R249">
            <v>0</v>
          </cell>
        </row>
        <row r="250">
          <cell r="R250">
            <v>0</v>
          </cell>
        </row>
        <row r="251">
          <cell r="R251">
            <v>0</v>
          </cell>
        </row>
        <row r="252">
          <cell r="R252">
            <v>0</v>
          </cell>
        </row>
        <row r="253">
          <cell r="R253">
            <v>0</v>
          </cell>
        </row>
        <row r="254">
          <cell r="R254">
            <v>4632.87</v>
          </cell>
        </row>
        <row r="255">
          <cell r="R255">
            <v>4632.87</v>
          </cell>
        </row>
        <row r="256">
          <cell r="R256">
            <v>4267.47</v>
          </cell>
        </row>
        <row r="257">
          <cell r="R257">
            <v>0</v>
          </cell>
        </row>
        <row r="258">
          <cell r="R258">
            <v>365.4</v>
          </cell>
        </row>
        <row r="259">
          <cell r="R259">
            <v>266278.47000000003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28"/>
  <sheetViews>
    <sheetView tabSelected="1" topLeftCell="A199" zoomScale="85" zoomScaleNormal="85" workbookViewId="0">
      <selection activeCell="S289" sqref="S289"/>
    </sheetView>
  </sheetViews>
  <sheetFormatPr baseColWidth="10" defaultColWidth="11.44140625" defaultRowHeight="13.2" x14ac:dyDescent="0.25"/>
  <cols>
    <col min="1" max="1" width="7.44140625" style="19" customWidth="1"/>
    <col min="2" max="2" width="3.6640625" style="19" customWidth="1"/>
    <col min="3" max="3" width="4" style="19" customWidth="1"/>
    <col min="4" max="4" width="3.6640625" style="19" customWidth="1"/>
    <col min="5" max="5" width="4.88671875" style="19" customWidth="1"/>
    <col min="6" max="6" width="40.88671875" style="698" customWidth="1"/>
    <col min="7" max="7" width="15.6640625" style="19" customWidth="1"/>
    <col min="8" max="8" width="18.33203125" style="19" customWidth="1"/>
    <col min="9" max="9" width="16.44140625" style="19" customWidth="1"/>
    <col min="10" max="10" width="17.33203125" style="19" customWidth="1"/>
    <col min="11" max="11" width="21" style="19" hidden="1" customWidth="1"/>
    <col min="12" max="12" width="20.88671875" style="19" hidden="1" customWidth="1"/>
    <col min="13" max="13" width="20.88671875" style="19" customWidth="1"/>
    <col min="14" max="14" width="17.88671875" style="19" customWidth="1"/>
    <col min="15" max="15" width="15.5546875" style="19" customWidth="1"/>
    <col min="16" max="16" width="17.6640625" style="19" customWidth="1"/>
    <col min="17" max="17" width="18" style="19" customWidth="1"/>
    <col min="18" max="18" width="15.88671875" style="19" customWidth="1"/>
    <col min="19" max="19" width="16.109375" style="19" customWidth="1"/>
    <col min="20" max="20" width="15.88671875" style="19" customWidth="1"/>
    <col min="21" max="21" width="15.6640625" style="19" customWidth="1"/>
    <col min="22" max="22" width="12.88671875" style="19" customWidth="1"/>
    <col min="23" max="23" width="15.6640625" style="17" hidden="1" customWidth="1"/>
    <col min="24" max="24" width="17.44140625" style="18" hidden="1" customWidth="1"/>
    <col min="25" max="25" width="17.33203125" style="19" hidden="1" customWidth="1"/>
    <col min="26" max="26" width="13.5546875" style="19" hidden="1" customWidth="1"/>
    <col min="27" max="27" width="16.5546875" style="19" hidden="1" customWidth="1"/>
    <col min="28" max="28" width="14" style="19" hidden="1" customWidth="1"/>
    <col min="29" max="30" width="0" style="19" hidden="1" customWidth="1"/>
    <col min="31" max="31" width="11.44140625" style="19"/>
    <col min="32" max="32" width="13.88671875" style="19" bestFit="1" customWidth="1"/>
    <col min="33" max="33" width="0" style="19" hidden="1" customWidth="1"/>
    <col min="34" max="34" width="12" style="19" hidden="1" customWidth="1"/>
    <col min="35" max="35" width="12.44140625" style="19" hidden="1" customWidth="1"/>
    <col min="36" max="16384" width="11.44140625" style="19"/>
  </cols>
  <sheetData>
    <row r="1" spans="1:36" s="6" customFormat="1" ht="13.95" customHeight="1" x14ac:dyDescent="0.25">
      <c r="A1" s="1"/>
      <c r="B1" s="2"/>
      <c r="C1" s="1"/>
      <c r="D1" s="1"/>
      <c r="E1" s="1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2"/>
      <c r="V1" s="2"/>
      <c r="W1" s="5"/>
    </row>
    <row r="2" spans="1:36" s="6" customFormat="1" ht="13.95" customHeight="1" x14ac:dyDescent="0.25">
      <c r="A2" s="2"/>
      <c r="B2" s="1"/>
      <c r="C2" s="1"/>
      <c r="D2" s="1"/>
      <c r="E2" s="1"/>
      <c r="F2" s="7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5"/>
      <c r="X2" s="6">
        <v>193362.62</v>
      </c>
      <c r="Y2" s="6">
        <f>13665.89+3743.46+4638.01</f>
        <v>22047.360000000001</v>
      </c>
      <c r="Z2" s="6">
        <f>+X2+Y2</f>
        <v>215409.97999999998</v>
      </c>
    </row>
    <row r="3" spans="1:36" s="2" customFormat="1" ht="20.100000000000001" customHeight="1" x14ac:dyDescent="0.25">
      <c r="B3" s="1"/>
      <c r="C3" s="1"/>
      <c r="D3" s="1"/>
      <c r="E3" s="1"/>
      <c r="F3" s="7" t="s">
        <v>1</v>
      </c>
      <c r="G3" s="1"/>
      <c r="H3" s="1"/>
      <c r="I3" s="8"/>
      <c r="J3" s="1"/>
      <c r="K3" s="1"/>
      <c r="L3" s="1"/>
      <c r="M3" s="1"/>
      <c r="N3" s="1"/>
      <c r="O3" s="1"/>
      <c r="P3" s="1"/>
      <c r="Q3" s="1"/>
      <c r="R3" s="1"/>
      <c r="S3" s="9">
        <f>+R10-[1]TOTAL!$R$10</f>
        <v>-72443.28</v>
      </c>
      <c r="T3" s="9">
        <f>+S3-43763.82</f>
        <v>-116207.1</v>
      </c>
      <c r="W3" s="10">
        <f>+U10-215410.18</f>
        <v>45125.420000000013</v>
      </c>
    </row>
    <row r="4" spans="1:36" ht="20.100000000000001" customHeight="1" x14ac:dyDescent="0.25">
      <c r="A4" s="11"/>
      <c r="B4" s="11"/>
      <c r="C4" s="11"/>
      <c r="D4" s="11"/>
      <c r="E4" s="11"/>
      <c r="F4" s="12" t="s">
        <v>2</v>
      </c>
      <c r="G4" s="11"/>
      <c r="H4" s="13"/>
      <c r="I4" s="11"/>
      <c r="J4" s="11"/>
      <c r="K4" s="11"/>
      <c r="L4" s="11"/>
      <c r="M4" s="11"/>
      <c r="N4" s="11"/>
      <c r="O4" s="11"/>
      <c r="P4" s="11"/>
      <c r="Q4" s="14"/>
      <c r="R4" s="15"/>
      <c r="S4" s="9"/>
      <c r="T4" s="16"/>
      <c r="U4" s="11"/>
      <c r="V4" s="11"/>
      <c r="X4" s="18">
        <v>24669.279999999999</v>
      </c>
      <c r="Y4" s="19">
        <v>12613.48</v>
      </c>
      <c r="Z4" s="19">
        <f>+Y4+X4</f>
        <v>37282.759999999995</v>
      </c>
      <c r="AA4" s="17">
        <f>+Z4-V10</f>
        <v>37282.759999999995</v>
      </c>
    </row>
    <row r="5" spans="1:36" s="23" customFormat="1" ht="20.100000000000001" customHeight="1" x14ac:dyDescent="0.3">
      <c r="A5" s="20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2">
        <v>167039.26</v>
      </c>
      <c r="X5" s="23">
        <v>15036.48</v>
      </c>
      <c r="Y5" s="23">
        <v>700</v>
      </c>
    </row>
    <row r="6" spans="1:36" s="23" customFormat="1" ht="20.100000000000001" customHeight="1" x14ac:dyDescent="0.3">
      <c r="A6" s="24" t="s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2">
        <f>+R10-T10</f>
        <v>0</v>
      </c>
      <c r="X6" s="22"/>
      <c r="Y6" s="23">
        <v>500</v>
      </c>
    </row>
    <row r="7" spans="1:36" s="23" customFormat="1" ht="35.25" customHeight="1" x14ac:dyDescent="0.3">
      <c r="A7" s="25"/>
      <c r="B7" s="25"/>
      <c r="C7" s="25"/>
      <c r="D7" s="25"/>
      <c r="E7" s="25"/>
      <c r="F7" s="25"/>
      <c r="G7" s="25"/>
      <c r="H7" s="26">
        <f>+G11+G19+G31+G44+G51+G73+G89</f>
        <v>0</v>
      </c>
      <c r="I7" s="26">
        <f>+'[2]DISTRIBUCION PRESUPUESTARIA'!$C$8-G10</f>
        <v>227994.99600000001</v>
      </c>
      <c r="J7" s="27" t="s">
        <v>5</v>
      </c>
      <c r="K7" s="27"/>
      <c r="L7" s="27"/>
      <c r="M7" s="27"/>
      <c r="N7" s="27"/>
      <c r="O7" s="27"/>
      <c r="P7" s="26"/>
      <c r="Q7" s="28"/>
      <c r="R7" s="26">
        <v>23521.18</v>
      </c>
      <c r="S7" s="29"/>
      <c r="T7" s="30">
        <v>11</v>
      </c>
      <c r="U7" s="30"/>
      <c r="V7" s="30"/>
      <c r="W7" s="22" t="e">
        <f>+#REF!+#REF!</f>
        <v>#REF!</v>
      </c>
      <c r="X7" s="22" t="e">
        <f>+#REF!+#REF!</f>
        <v>#REF!</v>
      </c>
      <c r="Y7" s="22" t="e">
        <f>+W7-X7</f>
        <v>#REF!</v>
      </c>
      <c r="Z7" s="23">
        <f>100+2500+1000+800+2700+400</f>
        <v>7500</v>
      </c>
      <c r="AA7" s="22" t="e">
        <f>+Y7-Z7</f>
        <v>#REF!</v>
      </c>
    </row>
    <row r="8" spans="1:36" s="38" customFormat="1" ht="0.9" customHeight="1" thickBot="1" x14ac:dyDescent="0.35">
      <c r="A8" s="31"/>
      <c r="B8" s="32"/>
      <c r="C8" s="32"/>
      <c r="D8" s="32"/>
      <c r="E8" s="32"/>
      <c r="F8" s="33"/>
      <c r="G8" s="32"/>
      <c r="H8" s="32"/>
      <c r="I8" s="32"/>
      <c r="J8" s="32"/>
      <c r="K8" s="32"/>
      <c r="L8" s="32"/>
      <c r="M8" s="32"/>
      <c r="N8" s="32"/>
      <c r="O8" s="34"/>
      <c r="P8" s="35"/>
      <c r="Q8" s="32"/>
      <c r="R8" s="32"/>
      <c r="S8" s="32"/>
      <c r="T8" s="32"/>
      <c r="U8" s="36"/>
      <c r="V8" s="32"/>
      <c r="W8" s="37"/>
    </row>
    <row r="9" spans="1:36" s="53" customFormat="1" ht="77.25" customHeight="1" thickBot="1" x14ac:dyDescent="0.3">
      <c r="A9" s="39" t="s">
        <v>6</v>
      </c>
      <c r="B9" s="40" t="s">
        <v>7</v>
      </c>
      <c r="C9" s="40" t="s">
        <v>8</v>
      </c>
      <c r="D9" s="40" t="s">
        <v>9</v>
      </c>
      <c r="E9" s="40" t="s">
        <v>10</v>
      </c>
      <c r="F9" s="41" t="s">
        <v>11</v>
      </c>
      <c r="G9" s="42" t="s">
        <v>12</v>
      </c>
      <c r="H9" s="43" t="s">
        <v>13</v>
      </c>
      <c r="I9" s="44" t="s">
        <v>14</v>
      </c>
      <c r="J9" s="45" t="s">
        <v>15</v>
      </c>
      <c r="K9" s="44" t="s">
        <v>16</v>
      </c>
      <c r="L9" s="42" t="s">
        <v>17</v>
      </c>
      <c r="M9" s="46" t="s">
        <v>18</v>
      </c>
      <c r="N9" s="44" t="s">
        <v>19</v>
      </c>
      <c r="O9" s="43" t="s">
        <v>20</v>
      </c>
      <c r="P9" s="43" t="s">
        <v>21</v>
      </c>
      <c r="Q9" s="44" t="s">
        <v>22</v>
      </c>
      <c r="R9" s="43" t="s">
        <v>23</v>
      </c>
      <c r="S9" s="47" t="s">
        <v>24</v>
      </c>
      <c r="T9" s="43" t="s">
        <v>25</v>
      </c>
      <c r="U9" s="43" t="s">
        <v>26</v>
      </c>
      <c r="V9" s="48" t="s">
        <v>27</v>
      </c>
      <c r="W9" s="49" t="s">
        <v>28</v>
      </c>
      <c r="X9" s="50" t="s">
        <v>29</v>
      </c>
      <c r="Y9" s="51" t="s">
        <v>30</v>
      </c>
      <c r="Z9" s="52" t="s">
        <v>31</v>
      </c>
      <c r="AA9" s="51" t="s">
        <v>32</v>
      </c>
      <c r="AB9" s="52" t="s">
        <v>33</v>
      </c>
      <c r="AF9" s="54"/>
      <c r="AH9" s="54"/>
      <c r="AJ9" s="54"/>
    </row>
    <row r="10" spans="1:36" s="65" customFormat="1" ht="36" customHeight="1" x14ac:dyDescent="0.25">
      <c r="A10" s="55" t="s">
        <v>34</v>
      </c>
      <c r="B10" s="56" t="s">
        <v>35</v>
      </c>
      <c r="C10" s="56" t="s">
        <v>35</v>
      </c>
      <c r="D10" s="56" t="s">
        <v>35</v>
      </c>
      <c r="E10" s="56"/>
      <c r="F10" s="57" t="s">
        <v>36</v>
      </c>
      <c r="G10" s="58">
        <f t="shared" ref="G10:V10" si="0">+G11+G19+G31+G44+G51+G73+G89</f>
        <v>0</v>
      </c>
      <c r="H10" s="58">
        <f t="shared" si="0"/>
        <v>851433.04</v>
      </c>
      <c r="I10" s="58">
        <f t="shared" si="0"/>
        <v>0</v>
      </c>
      <c r="J10" s="59">
        <f t="shared" si="0"/>
        <v>0</v>
      </c>
      <c r="K10" s="60">
        <f t="shared" si="0"/>
        <v>0</v>
      </c>
      <c r="L10" s="61">
        <f t="shared" si="0"/>
        <v>0</v>
      </c>
      <c r="M10" s="62">
        <f t="shared" si="0"/>
        <v>0</v>
      </c>
      <c r="N10" s="58">
        <f t="shared" si="0"/>
        <v>0</v>
      </c>
      <c r="O10" s="58">
        <f t="shared" si="0"/>
        <v>0</v>
      </c>
      <c r="P10" s="58">
        <f t="shared" si="0"/>
        <v>0</v>
      </c>
      <c r="Q10" s="58">
        <f t="shared" si="0"/>
        <v>851433.04</v>
      </c>
      <c r="R10" s="58">
        <f t="shared" si="0"/>
        <v>260535.6</v>
      </c>
      <c r="S10" s="58">
        <f t="shared" si="0"/>
        <v>590897.43999999994</v>
      </c>
      <c r="T10" s="58">
        <f t="shared" si="0"/>
        <v>260535.6</v>
      </c>
      <c r="U10" s="58">
        <f t="shared" si="0"/>
        <v>260535.6</v>
      </c>
      <c r="V10" s="59">
        <f t="shared" si="0"/>
        <v>0</v>
      </c>
      <c r="W10" s="58"/>
      <c r="X10" s="63"/>
      <c r="Y10" s="64"/>
      <c r="Z10" s="64"/>
      <c r="AA10" s="64"/>
      <c r="AB10" s="64"/>
      <c r="AC10" s="65">
        <f>3281.05+5201.93+58.96-0.02</f>
        <v>8541.9199999999983</v>
      </c>
      <c r="AD10" s="66">
        <f>+AC10-AB10</f>
        <v>8541.9199999999983</v>
      </c>
      <c r="AG10" s="67">
        <f>+[4]TOTAL!$U$10:$U$263</f>
        <v>66986.41</v>
      </c>
      <c r="AI10" s="66">
        <f>+U10</f>
        <v>260535.6</v>
      </c>
    </row>
    <row r="11" spans="1:36" s="73" customFormat="1" ht="27" customHeight="1" x14ac:dyDescent="0.25">
      <c r="A11" s="68" t="s">
        <v>34</v>
      </c>
      <c r="B11" s="69" t="s">
        <v>37</v>
      </c>
      <c r="C11" s="69" t="s">
        <v>35</v>
      </c>
      <c r="D11" s="69" t="s">
        <v>35</v>
      </c>
      <c r="E11" s="69"/>
      <c r="F11" s="70" t="s">
        <v>38</v>
      </c>
      <c r="G11" s="71">
        <f>SUM(G12:G18)</f>
        <v>0</v>
      </c>
      <c r="H11" s="71">
        <f>SUM(H12:H18)</f>
        <v>5102.76</v>
      </c>
      <c r="I11" s="71">
        <f t="shared" ref="I11:V11" si="1">SUM(I12:I18)</f>
        <v>0</v>
      </c>
      <c r="J11" s="71">
        <f t="shared" si="1"/>
        <v>0</v>
      </c>
      <c r="K11" s="71">
        <f t="shared" si="1"/>
        <v>0</v>
      </c>
      <c r="L11" s="71">
        <f t="shared" si="1"/>
        <v>0</v>
      </c>
      <c r="M11" s="71">
        <f t="shared" si="1"/>
        <v>0</v>
      </c>
      <c r="N11" s="71">
        <f t="shared" si="1"/>
        <v>0</v>
      </c>
      <c r="O11" s="71">
        <f t="shared" si="1"/>
        <v>0</v>
      </c>
      <c r="P11" s="71">
        <f t="shared" si="1"/>
        <v>0</v>
      </c>
      <c r="Q11" s="71">
        <f t="shared" si="1"/>
        <v>5102.76</v>
      </c>
      <c r="R11" s="71">
        <f t="shared" si="1"/>
        <v>757.91</v>
      </c>
      <c r="S11" s="71">
        <f t="shared" si="1"/>
        <v>4344.8500000000004</v>
      </c>
      <c r="T11" s="71">
        <f t="shared" si="1"/>
        <v>757.91</v>
      </c>
      <c r="U11" s="71">
        <f t="shared" si="1"/>
        <v>757.91</v>
      </c>
      <c r="V11" s="71">
        <f t="shared" si="1"/>
        <v>0</v>
      </c>
      <c r="W11" s="71"/>
      <c r="X11" s="72"/>
      <c r="Y11" s="64"/>
      <c r="Z11" s="72"/>
      <c r="AA11" s="64"/>
      <c r="AB11" s="72"/>
      <c r="AG11" s="67">
        <f>+[4]TOTAL!$U$10:$U$263</f>
        <v>6602.8499999999995</v>
      </c>
      <c r="AI11" s="66">
        <f>+U11</f>
        <v>757.91</v>
      </c>
    </row>
    <row r="12" spans="1:36" s="73" customFormat="1" ht="27" hidden="1" customHeight="1" x14ac:dyDescent="0.25">
      <c r="A12" s="74"/>
      <c r="B12" s="75"/>
      <c r="C12" s="75"/>
      <c r="D12" s="75"/>
      <c r="E12" s="75"/>
      <c r="F12" s="76"/>
      <c r="G12" s="77"/>
      <c r="H12" s="77"/>
      <c r="I12" s="77"/>
      <c r="J12" s="78"/>
      <c r="K12" s="79">
        <v>0</v>
      </c>
      <c r="L12" s="80">
        <v>0</v>
      </c>
      <c r="M12" s="81"/>
      <c r="N12" s="77"/>
      <c r="O12" s="77"/>
      <c r="P12" s="77"/>
      <c r="Q12" s="82"/>
      <c r="R12" s="77"/>
      <c r="S12" s="82"/>
      <c r="T12" s="77"/>
      <c r="U12" s="77"/>
      <c r="V12" s="83"/>
      <c r="W12" s="77">
        <f>+[5]TOTAL!$R$12:$R$266</f>
        <v>6656.65</v>
      </c>
      <c r="X12" s="72">
        <f>+R12-W12</f>
        <v>-6656.65</v>
      </c>
      <c r="Y12" s="64"/>
      <c r="Z12" s="84">
        <f>T12-Y12</f>
        <v>0</v>
      </c>
      <c r="AA12" s="64"/>
      <c r="AB12" s="84">
        <f>U12-AA12</f>
        <v>0</v>
      </c>
      <c r="AG12" s="67">
        <f>+[4]TOTAL!$U$10:$U$263</f>
        <v>2209.27</v>
      </c>
      <c r="AH12" s="84"/>
      <c r="AI12" s="66">
        <f>+U12</f>
        <v>0</v>
      </c>
    </row>
    <row r="13" spans="1:36" s="92" customFormat="1" ht="27" customHeight="1" x14ac:dyDescent="0.25">
      <c r="A13" s="85" t="s">
        <v>34</v>
      </c>
      <c r="B13" s="86" t="s">
        <v>37</v>
      </c>
      <c r="C13" s="86" t="s">
        <v>37</v>
      </c>
      <c r="D13" s="86" t="s">
        <v>35</v>
      </c>
      <c r="E13" s="86">
        <v>1</v>
      </c>
      <c r="F13" s="87" t="s">
        <v>39</v>
      </c>
      <c r="G13" s="88">
        <v>0</v>
      </c>
      <c r="H13" s="88">
        <f>+'[6]401010100 1'!H823</f>
        <v>2226.6</v>
      </c>
      <c r="I13" s="88">
        <f>+'[6]401010100 1'!I823</f>
        <v>0</v>
      </c>
      <c r="J13" s="88">
        <f>+'[6]401010100 1'!J823</f>
        <v>0</v>
      </c>
      <c r="K13" s="79"/>
      <c r="L13" s="80"/>
      <c r="M13" s="89">
        <v>0</v>
      </c>
      <c r="N13" s="88">
        <v>0</v>
      </c>
      <c r="O13" s="88">
        <f>+'[6]401010100 1'!K823</f>
        <v>0</v>
      </c>
      <c r="P13" s="88">
        <f>+'[6]401010100 1'!L823</f>
        <v>0</v>
      </c>
      <c r="Q13" s="90">
        <f>ROUND(G13+H13-J13+M13-N13+O13-P13,2)</f>
        <v>2226.6</v>
      </c>
      <c r="R13" s="88">
        <f>+'[6]401010100 1'!G823</f>
        <v>230.99</v>
      </c>
      <c r="S13" s="90">
        <f>ROUND(Q13-R13,2)</f>
        <v>1995.61</v>
      </c>
      <c r="T13" s="88">
        <f>+'[6]401010100 1'!P823</f>
        <v>230.99</v>
      </c>
      <c r="U13" s="88">
        <f>+'[6]401010100 1'!U823</f>
        <v>230.99</v>
      </c>
      <c r="V13" s="91">
        <f>+T13-U13</f>
        <v>0</v>
      </c>
      <c r="W13" s="77"/>
      <c r="X13" s="72"/>
      <c r="Y13" s="64"/>
      <c r="Z13" s="84"/>
      <c r="AA13" s="64"/>
      <c r="AB13" s="84"/>
      <c r="AC13" s="73"/>
      <c r="AD13" s="73"/>
      <c r="AG13" s="67"/>
      <c r="AH13" s="84"/>
      <c r="AI13" s="66"/>
    </row>
    <row r="14" spans="1:36" s="73" customFormat="1" ht="27" hidden="1" customHeight="1" x14ac:dyDescent="0.25">
      <c r="A14" s="93"/>
      <c r="B14" s="94"/>
      <c r="C14" s="94"/>
      <c r="D14" s="94"/>
      <c r="E14" s="94"/>
      <c r="F14" s="95"/>
      <c r="G14" s="96"/>
      <c r="H14" s="96"/>
      <c r="I14" s="96"/>
      <c r="J14" s="97"/>
      <c r="K14" s="79">
        <v>0</v>
      </c>
      <c r="L14" s="80">
        <v>0</v>
      </c>
      <c r="M14" s="98"/>
      <c r="N14" s="96"/>
      <c r="O14" s="96"/>
      <c r="P14" s="96"/>
      <c r="Q14" s="99"/>
      <c r="R14" s="96"/>
      <c r="S14" s="99"/>
      <c r="T14" s="96"/>
      <c r="U14" s="96"/>
      <c r="V14" s="100"/>
      <c r="W14" s="77">
        <f>+[5]TOTAL!$R$12:$R$266</f>
        <v>0</v>
      </c>
      <c r="X14" s="72">
        <f>+R14-W14</f>
        <v>0</v>
      </c>
      <c r="Y14" s="64"/>
      <c r="Z14" s="84">
        <f>T14-Y14</f>
        <v>0</v>
      </c>
      <c r="AA14" s="64"/>
      <c r="AB14" s="84">
        <f>U14-AA14</f>
        <v>0</v>
      </c>
      <c r="AF14" s="84"/>
      <c r="AG14" s="67">
        <f>+[4]TOTAL!$U$10:$U$263</f>
        <v>0</v>
      </c>
      <c r="AI14" s="66">
        <f>+U14</f>
        <v>0</v>
      </c>
    </row>
    <row r="15" spans="1:36" s="73" customFormat="1" ht="27" hidden="1" customHeight="1" x14ac:dyDescent="0.25">
      <c r="A15" s="101" t="s">
        <v>34</v>
      </c>
      <c r="B15" s="102" t="s">
        <v>37</v>
      </c>
      <c r="C15" s="102">
        <v>18</v>
      </c>
      <c r="D15" s="102" t="s">
        <v>35</v>
      </c>
      <c r="E15" s="102"/>
      <c r="F15" s="103" t="s">
        <v>40</v>
      </c>
      <c r="G15" s="104">
        <v>0</v>
      </c>
      <c r="H15" s="104"/>
      <c r="I15" s="104"/>
      <c r="J15" s="105"/>
      <c r="K15" s="106"/>
      <c r="L15" s="107"/>
      <c r="M15" s="108"/>
      <c r="N15" s="104"/>
      <c r="O15" s="104"/>
      <c r="P15" s="104"/>
      <c r="Q15" s="109"/>
      <c r="R15" s="104"/>
      <c r="S15" s="109"/>
      <c r="T15" s="104"/>
      <c r="U15" s="104"/>
      <c r="V15" s="110"/>
      <c r="W15" s="111">
        <v>2157.35</v>
      </c>
      <c r="X15" s="84"/>
      <c r="Y15" s="64">
        <v>0</v>
      </c>
      <c r="Z15" s="84"/>
      <c r="AA15" s="64"/>
      <c r="AB15" s="84"/>
      <c r="AF15" s="84"/>
      <c r="AG15" s="84"/>
    </row>
    <row r="16" spans="1:36" s="92" customFormat="1" ht="34.5" customHeight="1" thickBot="1" x14ac:dyDescent="0.3">
      <c r="A16" s="112" t="s">
        <v>34</v>
      </c>
      <c r="B16" s="113" t="s">
        <v>37</v>
      </c>
      <c r="C16" s="113">
        <v>10</v>
      </c>
      <c r="D16" s="113" t="s">
        <v>35</v>
      </c>
      <c r="E16" s="113">
        <v>2</v>
      </c>
      <c r="F16" s="114" t="s">
        <v>41</v>
      </c>
      <c r="G16" s="115">
        <v>0</v>
      </c>
      <c r="H16" s="115">
        <f>+'[6]401011000 2'!H822</f>
        <v>2480.2800000000002</v>
      </c>
      <c r="I16" s="115">
        <f>+'[6]401011000 2'!I822</f>
        <v>0</v>
      </c>
      <c r="J16" s="115">
        <f>+'[6]401011000 2'!J822</f>
        <v>0</v>
      </c>
      <c r="K16" s="106"/>
      <c r="L16" s="107"/>
      <c r="M16" s="115">
        <v>0</v>
      </c>
      <c r="N16" s="115">
        <v>0</v>
      </c>
      <c r="O16" s="115">
        <f>+'[6]401011000 2'!K822</f>
        <v>0</v>
      </c>
      <c r="P16" s="115">
        <f>+'[6]401011000 2'!L822</f>
        <v>0</v>
      </c>
      <c r="Q16" s="90">
        <f>ROUND(G16+H16-J16+M16-N16+O16-P16,2)</f>
        <v>2480.2800000000002</v>
      </c>
      <c r="R16" s="115">
        <f>+'[6]401011000 2'!G822</f>
        <v>472.55</v>
      </c>
      <c r="S16" s="90">
        <f>ROUND(Q16-R16,2)</f>
        <v>2007.73</v>
      </c>
      <c r="T16" s="115">
        <f>+'[6]401011000 2'!P822</f>
        <v>472.55</v>
      </c>
      <c r="U16" s="115">
        <f>+'[6]401011000 2'!U822</f>
        <v>472.55</v>
      </c>
      <c r="V16" s="90">
        <f>+T16-U16</f>
        <v>0</v>
      </c>
      <c r="W16" s="116"/>
      <c r="X16" s="84"/>
      <c r="Y16" s="64"/>
      <c r="Z16" s="84"/>
      <c r="AA16" s="64"/>
      <c r="AB16" s="84"/>
      <c r="AC16" s="73"/>
      <c r="AD16" s="73"/>
      <c r="AF16" s="117"/>
      <c r="AG16" s="84"/>
      <c r="AH16" s="73"/>
      <c r="AI16" s="73"/>
    </row>
    <row r="17" spans="1:36" s="73" customFormat="1" ht="27" hidden="1" customHeight="1" x14ac:dyDescent="0.25">
      <c r="A17" s="118"/>
      <c r="B17" s="119"/>
      <c r="C17" s="119"/>
      <c r="D17" s="119"/>
      <c r="E17" s="119"/>
      <c r="F17" s="120"/>
      <c r="G17" s="121"/>
      <c r="H17" s="121"/>
      <c r="I17" s="121"/>
      <c r="J17" s="122"/>
      <c r="K17" s="79">
        <v>0</v>
      </c>
      <c r="L17" s="80">
        <v>0</v>
      </c>
      <c r="M17" s="123"/>
      <c r="N17" s="121"/>
      <c r="O17" s="121"/>
      <c r="P17" s="121"/>
      <c r="Q17" s="124"/>
      <c r="R17" s="121"/>
      <c r="S17" s="124"/>
      <c r="T17" s="121"/>
      <c r="U17" s="121"/>
      <c r="V17" s="125"/>
      <c r="W17" s="77">
        <f>+[5]TOTAL!$R$12:$R$266</f>
        <v>3900</v>
      </c>
      <c r="X17" s="72">
        <f t="shared" ref="X17:X30" si="2">+R17-W17</f>
        <v>-3900</v>
      </c>
      <c r="Y17" s="64"/>
      <c r="Z17" s="84">
        <f>T17-Y17</f>
        <v>0</v>
      </c>
      <c r="AA17" s="64"/>
      <c r="AB17" s="84">
        <f>U17-AA17</f>
        <v>0</v>
      </c>
      <c r="AG17" s="67">
        <f>+[4]TOTAL!$U$10:$U$263</f>
        <v>1300</v>
      </c>
      <c r="AI17" s="66">
        <f t="shared" ref="AI17:AI31" si="3">+U17</f>
        <v>0</v>
      </c>
    </row>
    <row r="18" spans="1:36" s="92" customFormat="1" ht="27" customHeight="1" x14ac:dyDescent="0.25">
      <c r="A18" s="126" t="s">
        <v>34</v>
      </c>
      <c r="B18" s="127" t="s">
        <v>37</v>
      </c>
      <c r="C18" s="127">
        <v>36</v>
      </c>
      <c r="D18" s="127" t="s">
        <v>35</v>
      </c>
      <c r="E18" s="127">
        <v>3</v>
      </c>
      <c r="F18" s="128" t="s">
        <v>42</v>
      </c>
      <c r="G18" s="129">
        <v>0</v>
      </c>
      <c r="H18" s="129">
        <f>+'[6]401013600 3'!H821</f>
        <v>395.88</v>
      </c>
      <c r="I18" s="129">
        <f>+'[6]401013600 3'!I821</f>
        <v>0</v>
      </c>
      <c r="J18" s="129">
        <f>+'[6]401013600 3'!J821</f>
        <v>0</v>
      </c>
      <c r="K18" s="79"/>
      <c r="L18" s="80"/>
      <c r="M18" s="130">
        <v>0</v>
      </c>
      <c r="N18" s="129">
        <v>0</v>
      </c>
      <c r="O18" s="129">
        <f>+'[6]401013600 3'!K821</f>
        <v>0</v>
      </c>
      <c r="P18" s="129">
        <f>+'[6]401013600 3'!L821</f>
        <v>0</v>
      </c>
      <c r="Q18" s="90">
        <f>ROUND(G18+H18-J18+M18-N18+O18-P18,2)</f>
        <v>395.88</v>
      </c>
      <c r="R18" s="129">
        <f>+'[6]401013600 3'!G821</f>
        <v>54.37</v>
      </c>
      <c r="S18" s="131">
        <f>ROUND(Q18-R18,2)</f>
        <v>341.51</v>
      </c>
      <c r="T18" s="129">
        <f>+'[6]401013600 3'!P821</f>
        <v>54.37</v>
      </c>
      <c r="U18" s="129">
        <f>+'[6]401013600 3'!U821</f>
        <v>54.37</v>
      </c>
      <c r="V18" s="132">
        <f>+T18-U18</f>
        <v>0</v>
      </c>
      <c r="W18" s="77"/>
      <c r="X18" s="72"/>
      <c r="Y18" s="64"/>
      <c r="Z18" s="84"/>
      <c r="AA18" s="64"/>
      <c r="AB18" s="84"/>
      <c r="AC18" s="73"/>
      <c r="AD18" s="73"/>
      <c r="AG18" s="67"/>
      <c r="AH18" s="73"/>
      <c r="AI18" s="66"/>
    </row>
    <row r="19" spans="1:36" s="73" customFormat="1" ht="27" hidden="1" customHeight="1" x14ac:dyDescent="0.25">
      <c r="A19" s="133"/>
      <c r="B19" s="134"/>
      <c r="C19" s="134"/>
      <c r="D19" s="134"/>
      <c r="E19" s="134"/>
      <c r="F19" s="135"/>
      <c r="G19" s="136"/>
      <c r="H19" s="136"/>
      <c r="I19" s="136"/>
      <c r="J19" s="137"/>
      <c r="K19" s="79">
        <v>0</v>
      </c>
      <c r="L19" s="80">
        <v>0</v>
      </c>
      <c r="M19" s="138"/>
      <c r="N19" s="136"/>
      <c r="O19" s="71"/>
      <c r="P19" s="71"/>
      <c r="Q19" s="71"/>
      <c r="R19" s="71"/>
      <c r="S19" s="71"/>
      <c r="T19" s="71"/>
      <c r="U19" s="71"/>
      <c r="V19" s="139"/>
      <c r="W19" s="77">
        <f>+[5]TOTAL!$R$12:$R$266</f>
        <v>3302.02</v>
      </c>
      <c r="X19" s="72"/>
      <c r="Y19" s="64"/>
      <c r="Z19" s="140"/>
      <c r="AA19" s="64"/>
      <c r="AB19" s="140"/>
      <c r="AC19" s="140">
        <f>SUM(AC20:AC30)</f>
        <v>0</v>
      </c>
      <c r="AF19" s="84"/>
      <c r="AG19" s="67">
        <f>+[4]TOTAL!$U$10:$U$263</f>
        <v>1099.0999999999999</v>
      </c>
      <c r="AH19" s="84"/>
      <c r="AI19" s="66">
        <f t="shared" si="3"/>
        <v>0</v>
      </c>
      <c r="AJ19" s="84"/>
    </row>
    <row r="20" spans="1:36" s="73" customFormat="1" ht="27" hidden="1" customHeight="1" x14ac:dyDescent="0.25">
      <c r="A20" s="74"/>
      <c r="B20" s="75"/>
      <c r="C20" s="75"/>
      <c r="D20" s="75"/>
      <c r="E20" s="75"/>
      <c r="F20" s="141"/>
      <c r="G20" s="77"/>
      <c r="H20" s="77"/>
      <c r="I20" s="77"/>
      <c r="J20" s="78"/>
      <c r="K20" s="79">
        <v>0</v>
      </c>
      <c r="L20" s="80">
        <v>0</v>
      </c>
      <c r="M20" s="81"/>
      <c r="N20" s="77"/>
      <c r="O20" s="77"/>
      <c r="P20" s="77"/>
      <c r="Q20" s="82"/>
      <c r="R20" s="77"/>
      <c r="S20" s="82"/>
      <c r="T20" s="77"/>
      <c r="U20" s="77"/>
      <c r="V20" s="83"/>
      <c r="W20" s="77">
        <f>+[5]TOTAL!$R$12:$R$266</f>
        <v>1116.1400000000001</v>
      </c>
      <c r="X20" s="72">
        <f t="shared" si="2"/>
        <v>-1116.1400000000001</v>
      </c>
      <c r="Y20" s="64"/>
      <c r="Z20" s="84">
        <f t="shared" ref="Z20:Z30" si="4">T20-Y20</f>
        <v>0</v>
      </c>
      <c r="AA20" s="64"/>
      <c r="AB20" s="84">
        <f t="shared" ref="AB20:AB30" si="5">U20-AA20</f>
        <v>0</v>
      </c>
      <c r="AG20" s="67">
        <f>+[4]TOTAL!$U$10:$U$263</f>
        <v>366.76</v>
      </c>
      <c r="AI20" s="66">
        <f t="shared" si="3"/>
        <v>0</v>
      </c>
    </row>
    <row r="21" spans="1:36" s="73" customFormat="1" ht="27" hidden="1" customHeight="1" x14ac:dyDescent="0.25">
      <c r="A21" s="74"/>
      <c r="B21" s="75"/>
      <c r="C21" s="75"/>
      <c r="D21" s="75"/>
      <c r="E21" s="75"/>
      <c r="F21" s="141"/>
      <c r="G21" s="77"/>
      <c r="H21" s="77"/>
      <c r="I21" s="77"/>
      <c r="J21" s="78"/>
      <c r="K21" s="79">
        <v>0</v>
      </c>
      <c r="L21" s="80">
        <v>0</v>
      </c>
      <c r="M21" s="81"/>
      <c r="N21" s="77"/>
      <c r="O21" s="77"/>
      <c r="P21" s="77"/>
      <c r="Q21" s="82"/>
      <c r="R21" s="77"/>
      <c r="S21" s="82"/>
      <c r="T21" s="77"/>
      <c r="U21" s="77"/>
      <c r="V21" s="83"/>
      <c r="W21" s="77">
        <f>+[5]TOTAL!$R$12:$R$266</f>
        <v>9165</v>
      </c>
      <c r="X21" s="72">
        <f t="shared" si="2"/>
        <v>-9165</v>
      </c>
      <c r="Y21" s="64"/>
      <c r="Z21" s="84">
        <f t="shared" si="4"/>
        <v>0</v>
      </c>
      <c r="AA21" s="64"/>
      <c r="AB21" s="84">
        <f t="shared" si="5"/>
        <v>0</v>
      </c>
      <c r="AG21" s="67">
        <f>+[4]TOTAL!$U$10:$U$263</f>
        <v>3120</v>
      </c>
      <c r="AI21" s="66">
        <f t="shared" si="3"/>
        <v>0</v>
      </c>
    </row>
    <row r="22" spans="1:36" s="73" customFormat="1" ht="27" hidden="1" customHeight="1" x14ac:dyDescent="0.25">
      <c r="A22" s="74"/>
      <c r="B22" s="75"/>
      <c r="C22" s="75"/>
      <c r="D22" s="75"/>
      <c r="E22" s="75"/>
      <c r="F22" s="141"/>
      <c r="G22" s="77"/>
      <c r="H22" s="77"/>
      <c r="I22" s="77"/>
      <c r="J22" s="78"/>
      <c r="K22" s="79">
        <v>0</v>
      </c>
      <c r="L22" s="80">
        <v>0</v>
      </c>
      <c r="M22" s="81"/>
      <c r="N22" s="77"/>
      <c r="O22" s="77"/>
      <c r="P22" s="77"/>
      <c r="Q22" s="82"/>
      <c r="R22" s="77"/>
      <c r="S22" s="82"/>
      <c r="T22" s="77"/>
      <c r="U22" s="77"/>
      <c r="V22" s="83"/>
      <c r="W22" s="77">
        <f>+[5]TOTAL!$R$12:$R$266</f>
        <v>662.5</v>
      </c>
      <c r="X22" s="72">
        <f t="shared" si="2"/>
        <v>-662.5</v>
      </c>
      <c r="Y22" s="64"/>
      <c r="Z22" s="84">
        <f t="shared" si="4"/>
        <v>0</v>
      </c>
      <c r="AA22" s="64"/>
      <c r="AB22" s="84">
        <f t="shared" si="5"/>
        <v>0</v>
      </c>
      <c r="AG22" s="67">
        <f>+[4]TOTAL!$U$10:$U$263</f>
        <v>225</v>
      </c>
      <c r="AI22" s="66">
        <f t="shared" si="3"/>
        <v>0</v>
      </c>
    </row>
    <row r="23" spans="1:36" s="73" customFormat="1" ht="27" hidden="1" customHeight="1" x14ac:dyDescent="0.25">
      <c r="A23" s="74"/>
      <c r="B23" s="75"/>
      <c r="C23" s="75"/>
      <c r="D23" s="75"/>
      <c r="E23" s="75"/>
      <c r="F23" s="141"/>
      <c r="G23" s="77"/>
      <c r="H23" s="77"/>
      <c r="I23" s="77"/>
      <c r="J23" s="78"/>
      <c r="K23" s="79">
        <v>0</v>
      </c>
      <c r="L23" s="80">
        <v>0</v>
      </c>
      <c r="M23" s="81"/>
      <c r="N23" s="77"/>
      <c r="O23" s="77"/>
      <c r="P23" s="77"/>
      <c r="Q23" s="82"/>
      <c r="R23" s="77"/>
      <c r="S23" s="82"/>
      <c r="T23" s="77"/>
      <c r="U23" s="77"/>
      <c r="V23" s="83"/>
      <c r="W23" s="77">
        <f>+[5]TOTAL!$R$12:$R$266</f>
        <v>201.67</v>
      </c>
      <c r="X23" s="72">
        <f t="shared" si="2"/>
        <v>-201.67</v>
      </c>
      <c r="Y23" s="64"/>
      <c r="Z23" s="84">
        <f t="shared" si="4"/>
        <v>0</v>
      </c>
      <c r="AA23" s="64"/>
      <c r="AB23" s="84">
        <f t="shared" si="5"/>
        <v>0</v>
      </c>
      <c r="AG23" s="67">
        <f>+[4]TOTAL!$U$10:$U$263</f>
        <v>61.22</v>
      </c>
      <c r="AI23" s="66">
        <f t="shared" si="3"/>
        <v>0</v>
      </c>
    </row>
    <row r="24" spans="1:36" s="73" customFormat="1" ht="27" hidden="1" customHeight="1" x14ac:dyDescent="0.25">
      <c r="A24" s="74"/>
      <c r="B24" s="75"/>
      <c r="C24" s="75"/>
      <c r="D24" s="75"/>
      <c r="E24" s="75"/>
      <c r="F24" s="141"/>
      <c r="G24" s="77"/>
      <c r="H24" s="77"/>
      <c r="I24" s="77"/>
      <c r="J24" s="78"/>
      <c r="K24" s="79">
        <v>0</v>
      </c>
      <c r="L24" s="80">
        <v>0</v>
      </c>
      <c r="M24" s="81"/>
      <c r="N24" s="77"/>
      <c r="O24" s="77"/>
      <c r="P24" s="77"/>
      <c r="Q24" s="82"/>
      <c r="R24" s="77"/>
      <c r="S24" s="82"/>
      <c r="T24" s="77"/>
      <c r="U24" s="77"/>
      <c r="V24" s="83"/>
      <c r="W24" s="77">
        <f>+[5]TOTAL!$R$12:$R$266</f>
        <v>0</v>
      </c>
      <c r="X24" s="72">
        <f t="shared" si="2"/>
        <v>0</v>
      </c>
      <c r="Y24" s="64"/>
      <c r="Z24" s="84">
        <f t="shared" si="4"/>
        <v>0</v>
      </c>
      <c r="AA24" s="64"/>
      <c r="AB24" s="84">
        <f t="shared" si="5"/>
        <v>0</v>
      </c>
      <c r="AG24" s="67">
        <f>+[4]TOTAL!$U$10:$U$263</f>
        <v>0</v>
      </c>
      <c r="AI24" s="66">
        <f t="shared" si="3"/>
        <v>0</v>
      </c>
    </row>
    <row r="25" spans="1:36" s="73" customFormat="1" ht="27" hidden="1" customHeight="1" x14ac:dyDescent="0.25">
      <c r="A25" s="74"/>
      <c r="B25" s="75"/>
      <c r="C25" s="142"/>
      <c r="D25" s="75"/>
      <c r="E25" s="75"/>
      <c r="F25" s="141"/>
      <c r="G25" s="77"/>
      <c r="H25" s="77"/>
      <c r="I25" s="77"/>
      <c r="J25" s="78"/>
      <c r="K25" s="79">
        <v>0</v>
      </c>
      <c r="L25" s="80">
        <v>0</v>
      </c>
      <c r="M25" s="81"/>
      <c r="N25" s="77"/>
      <c r="O25" s="77"/>
      <c r="P25" s="77"/>
      <c r="Q25" s="82"/>
      <c r="R25" s="77"/>
      <c r="S25" s="82"/>
      <c r="T25" s="77"/>
      <c r="U25" s="77"/>
      <c r="V25" s="83"/>
      <c r="W25" s="77">
        <f>+[5]TOTAL!$R$12:$R$266</f>
        <v>160.83000000000001</v>
      </c>
      <c r="X25" s="72">
        <f t="shared" si="2"/>
        <v>-160.83000000000001</v>
      </c>
      <c r="Y25" s="64"/>
      <c r="Z25" s="84">
        <f t="shared" si="4"/>
        <v>0</v>
      </c>
      <c r="AA25" s="64"/>
      <c r="AB25" s="84">
        <f t="shared" si="5"/>
        <v>0</v>
      </c>
      <c r="AG25" s="67">
        <f>+[4]TOTAL!$U$10:$U$263</f>
        <v>43.45</v>
      </c>
      <c r="AI25" s="66">
        <f t="shared" si="3"/>
        <v>0</v>
      </c>
    </row>
    <row r="26" spans="1:36" s="73" customFormat="1" ht="27" hidden="1" customHeight="1" x14ac:dyDescent="0.25">
      <c r="A26" s="74"/>
      <c r="B26" s="75"/>
      <c r="C26" s="142"/>
      <c r="D26" s="75"/>
      <c r="E26" s="75"/>
      <c r="F26" s="141"/>
      <c r="G26" s="77"/>
      <c r="H26" s="77"/>
      <c r="I26" s="77"/>
      <c r="J26" s="78"/>
      <c r="K26" s="79">
        <v>0</v>
      </c>
      <c r="L26" s="80">
        <v>0</v>
      </c>
      <c r="M26" s="81"/>
      <c r="N26" s="77"/>
      <c r="O26" s="77"/>
      <c r="P26" s="77"/>
      <c r="Q26" s="82"/>
      <c r="R26" s="77"/>
      <c r="S26" s="82"/>
      <c r="T26" s="77"/>
      <c r="U26" s="77"/>
      <c r="V26" s="83"/>
      <c r="W26" s="77">
        <f>+[5]TOTAL!$R$12:$R$266</f>
        <v>39.96</v>
      </c>
      <c r="X26" s="72">
        <f t="shared" si="2"/>
        <v>-39.96</v>
      </c>
      <c r="Y26" s="64"/>
      <c r="Z26" s="84">
        <f t="shared" si="4"/>
        <v>0</v>
      </c>
      <c r="AA26" s="64"/>
      <c r="AB26" s="84">
        <f t="shared" si="5"/>
        <v>0</v>
      </c>
      <c r="AG26" s="67">
        <f>+[4]TOTAL!$U$10:$U$263</f>
        <v>8.68</v>
      </c>
      <c r="AI26" s="66">
        <f t="shared" si="3"/>
        <v>0</v>
      </c>
    </row>
    <row r="27" spans="1:36" s="73" customFormat="1" ht="27" hidden="1" customHeight="1" x14ac:dyDescent="0.25">
      <c r="A27" s="74"/>
      <c r="B27" s="75"/>
      <c r="C27" s="142"/>
      <c r="D27" s="143"/>
      <c r="E27" s="75"/>
      <c r="F27" s="141"/>
      <c r="G27" s="77"/>
      <c r="H27" s="77"/>
      <c r="I27" s="77"/>
      <c r="J27" s="78"/>
      <c r="K27" s="79">
        <v>0</v>
      </c>
      <c r="L27" s="80">
        <v>0</v>
      </c>
      <c r="M27" s="81"/>
      <c r="N27" s="77"/>
      <c r="O27" s="77"/>
      <c r="P27" s="77"/>
      <c r="Q27" s="82"/>
      <c r="R27" s="77"/>
      <c r="S27" s="82"/>
      <c r="T27" s="77"/>
      <c r="U27" s="77"/>
      <c r="V27" s="83"/>
      <c r="W27" s="77">
        <f>+[5]TOTAL!$R$12:$R$266</f>
        <v>780</v>
      </c>
      <c r="X27" s="72">
        <f t="shared" si="2"/>
        <v>-780</v>
      </c>
      <c r="Y27" s="64"/>
      <c r="Z27" s="84">
        <f t="shared" si="4"/>
        <v>0</v>
      </c>
      <c r="AA27" s="64"/>
      <c r="AB27" s="84">
        <f t="shared" si="5"/>
        <v>0</v>
      </c>
      <c r="AG27" s="67">
        <f>+[4]TOTAL!$U$10:$U$263</f>
        <v>260</v>
      </c>
      <c r="AI27" s="66">
        <f t="shared" si="3"/>
        <v>0</v>
      </c>
    </row>
    <row r="28" spans="1:36" s="73" customFormat="1" ht="27" hidden="1" customHeight="1" x14ac:dyDescent="0.25">
      <c r="A28" s="74"/>
      <c r="B28" s="75"/>
      <c r="C28" s="142"/>
      <c r="D28" s="75"/>
      <c r="E28" s="75"/>
      <c r="F28" s="141"/>
      <c r="G28" s="77"/>
      <c r="H28" s="77"/>
      <c r="I28" s="77"/>
      <c r="J28" s="78"/>
      <c r="K28" s="79">
        <v>0</v>
      </c>
      <c r="L28" s="80">
        <v>0</v>
      </c>
      <c r="M28" s="81"/>
      <c r="N28" s="77"/>
      <c r="O28" s="77"/>
      <c r="P28" s="77"/>
      <c r="Q28" s="82"/>
      <c r="R28" s="77"/>
      <c r="S28" s="82"/>
      <c r="T28" s="77"/>
      <c r="U28" s="77"/>
      <c r="V28" s="83"/>
      <c r="W28" s="77">
        <f>+[5]TOTAL!$R$12:$R$266</f>
        <v>109470.7</v>
      </c>
      <c r="X28" s="72">
        <f t="shared" si="2"/>
        <v>-109470.7</v>
      </c>
      <c r="Y28" s="64"/>
      <c r="Z28" s="84">
        <f t="shared" si="4"/>
        <v>0</v>
      </c>
      <c r="AA28" s="64"/>
      <c r="AB28" s="84">
        <f t="shared" si="5"/>
        <v>0</v>
      </c>
      <c r="AG28" s="67">
        <f>+[4]TOTAL!$U$10:$U$263</f>
        <v>40641.870000000003</v>
      </c>
      <c r="AI28" s="66">
        <f t="shared" si="3"/>
        <v>0</v>
      </c>
    </row>
    <row r="29" spans="1:36" s="73" customFormat="1" ht="27" hidden="1" customHeight="1" x14ac:dyDescent="0.25">
      <c r="A29" s="74"/>
      <c r="B29" s="75"/>
      <c r="C29" s="142"/>
      <c r="D29" s="75"/>
      <c r="E29" s="75"/>
      <c r="F29" s="141"/>
      <c r="G29" s="77"/>
      <c r="H29" s="77"/>
      <c r="I29" s="77"/>
      <c r="J29" s="78"/>
      <c r="K29" s="79">
        <v>0</v>
      </c>
      <c r="L29" s="80">
        <v>0</v>
      </c>
      <c r="M29" s="81"/>
      <c r="N29" s="77"/>
      <c r="O29" s="77"/>
      <c r="P29" s="77"/>
      <c r="Q29" s="82"/>
      <c r="R29" s="77"/>
      <c r="S29" s="82"/>
      <c r="T29" s="77"/>
      <c r="U29" s="77"/>
      <c r="V29" s="83"/>
      <c r="W29" s="77">
        <f>+[5]TOTAL!$R$12:$R$266</f>
        <v>0</v>
      </c>
      <c r="X29" s="72">
        <f t="shared" si="2"/>
        <v>0</v>
      </c>
      <c r="Y29" s="64"/>
      <c r="Z29" s="84">
        <f t="shared" si="4"/>
        <v>0</v>
      </c>
      <c r="AA29" s="64"/>
      <c r="AB29" s="84">
        <f t="shared" si="5"/>
        <v>0</v>
      </c>
      <c r="AG29" s="67">
        <f>+[4]TOTAL!$U$10:$U$263</f>
        <v>0</v>
      </c>
      <c r="AI29" s="66">
        <f t="shared" si="3"/>
        <v>0</v>
      </c>
    </row>
    <row r="30" spans="1:36" s="73" customFormat="1" ht="27" hidden="1" customHeight="1" x14ac:dyDescent="0.25">
      <c r="A30" s="74"/>
      <c r="B30" s="75"/>
      <c r="C30" s="142"/>
      <c r="D30" s="75"/>
      <c r="E30" s="75"/>
      <c r="F30" s="141"/>
      <c r="G30" s="77"/>
      <c r="H30" s="77"/>
      <c r="I30" s="77"/>
      <c r="J30" s="78"/>
      <c r="K30" s="79">
        <v>0</v>
      </c>
      <c r="L30" s="80">
        <v>0</v>
      </c>
      <c r="M30" s="81"/>
      <c r="N30" s="77"/>
      <c r="O30" s="77"/>
      <c r="P30" s="77"/>
      <c r="Q30" s="82"/>
      <c r="R30" s="77"/>
      <c r="S30" s="82"/>
      <c r="T30" s="77"/>
      <c r="U30" s="77"/>
      <c r="V30" s="83"/>
      <c r="W30" s="77">
        <f>+[5]TOTAL!$R$12:$R$266</f>
        <v>180.67</v>
      </c>
      <c r="X30" s="72">
        <f t="shared" si="2"/>
        <v>-180.67</v>
      </c>
      <c r="Y30" s="64"/>
      <c r="Z30" s="84">
        <f t="shared" si="4"/>
        <v>0</v>
      </c>
      <c r="AA30" s="64"/>
      <c r="AB30" s="84">
        <f t="shared" si="5"/>
        <v>0</v>
      </c>
      <c r="AG30" s="67">
        <f>+[4]TOTAL!$U$10:$U$263</f>
        <v>90.11</v>
      </c>
      <c r="AI30" s="66">
        <f t="shared" si="3"/>
        <v>0</v>
      </c>
    </row>
    <row r="31" spans="1:36" s="73" customFormat="1" ht="27" customHeight="1" thickBot="1" x14ac:dyDescent="0.3">
      <c r="A31" s="144" t="s">
        <v>34</v>
      </c>
      <c r="B31" s="145" t="s">
        <v>43</v>
      </c>
      <c r="C31" s="145" t="s">
        <v>35</v>
      </c>
      <c r="D31" s="145" t="s">
        <v>35</v>
      </c>
      <c r="E31" s="145"/>
      <c r="F31" s="146" t="s">
        <v>44</v>
      </c>
      <c r="G31" s="147">
        <f t="shared" ref="G31:V31" si="6">ROUND(SUM(G32:G43),2)</f>
        <v>0</v>
      </c>
      <c r="H31" s="148">
        <f t="shared" si="6"/>
        <v>832000</v>
      </c>
      <c r="I31" s="148">
        <f t="shared" si="6"/>
        <v>0</v>
      </c>
      <c r="J31" s="149">
        <f t="shared" si="6"/>
        <v>0</v>
      </c>
      <c r="K31" s="149">
        <f t="shared" si="6"/>
        <v>0</v>
      </c>
      <c r="L31" s="149">
        <f t="shared" si="6"/>
        <v>0</v>
      </c>
      <c r="M31" s="150">
        <f t="shared" si="6"/>
        <v>0</v>
      </c>
      <c r="N31" s="148">
        <f t="shared" si="6"/>
        <v>0</v>
      </c>
      <c r="O31" s="147">
        <f t="shared" si="6"/>
        <v>0</v>
      </c>
      <c r="P31" s="147">
        <f t="shared" si="6"/>
        <v>0</v>
      </c>
      <c r="Q31" s="151">
        <f>ROUND(G31+H31-J31+M31-N31+O31-P31,2)</f>
        <v>832000</v>
      </c>
      <c r="R31" s="147">
        <f t="shared" si="6"/>
        <v>256478.28</v>
      </c>
      <c r="S31" s="147">
        <f t="shared" si="6"/>
        <v>575521.72</v>
      </c>
      <c r="T31" s="147">
        <f t="shared" si="6"/>
        <v>256478.28</v>
      </c>
      <c r="U31" s="147">
        <f t="shared" si="6"/>
        <v>256478.28</v>
      </c>
      <c r="V31" s="152">
        <f t="shared" si="6"/>
        <v>0</v>
      </c>
      <c r="W31" s="77">
        <f>+[5]TOTAL!$R$12:$R$266</f>
        <v>0</v>
      </c>
      <c r="X31" s="72"/>
      <c r="Y31" s="64"/>
      <c r="Z31" s="72"/>
      <c r="AA31" s="64"/>
      <c r="AB31" s="72"/>
      <c r="AG31" s="67">
        <f>+[4]TOTAL!$U$10:$U$263</f>
        <v>0</v>
      </c>
      <c r="AI31" s="66">
        <f t="shared" si="3"/>
        <v>256478.28</v>
      </c>
    </row>
    <row r="32" spans="1:36" s="73" customFormat="1" ht="15.6" hidden="1" x14ac:dyDescent="0.25">
      <c r="A32" s="101"/>
      <c r="B32" s="102"/>
      <c r="C32" s="102"/>
      <c r="D32" s="102"/>
      <c r="E32" s="102"/>
      <c r="F32" s="153"/>
      <c r="G32" s="104"/>
      <c r="H32" s="104"/>
      <c r="I32" s="104"/>
      <c r="J32" s="105"/>
      <c r="K32" s="106"/>
      <c r="L32" s="107"/>
      <c r="M32" s="154"/>
      <c r="N32" s="104"/>
      <c r="O32" s="104"/>
      <c r="P32" s="104"/>
      <c r="Q32" s="109"/>
      <c r="R32" s="104"/>
      <c r="S32" s="109"/>
      <c r="T32" s="104"/>
      <c r="U32" s="104"/>
      <c r="V32" s="110"/>
      <c r="W32" s="111">
        <v>122.42</v>
      </c>
      <c r="X32" s="84">
        <f>R32-W32</f>
        <v>-122.42</v>
      </c>
      <c r="Y32" s="64">
        <v>0</v>
      </c>
      <c r="Z32" s="84">
        <f t="shared" ref="Z32:Z43" si="7">T32-Y32</f>
        <v>0</v>
      </c>
      <c r="AA32" s="64">
        <f>+[7]TOTAL!U28</f>
        <v>0</v>
      </c>
      <c r="AB32" s="84">
        <f t="shared" ref="AB32:AB43" si="8">U32-AA32</f>
        <v>0</v>
      </c>
    </row>
    <row r="33" spans="1:35" s="73" customFormat="1" ht="15.6" hidden="1" x14ac:dyDescent="0.25">
      <c r="A33" s="155"/>
      <c r="B33" s="155"/>
      <c r="C33" s="155"/>
      <c r="D33" s="155"/>
      <c r="E33" s="155"/>
      <c r="F33" s="156"/>
      <c r="G33" s="154"/>
      <c r="H33" s="154"/>
      <c r="I33" s="154"/>
      <c r="J33" s="154"/>
      <c r="K33" s="157"/>
      <c r="L33" s="158"/>
      <c r="M33" s="77"/>
      <c r="N33" s="77"/>
      <c r="O33" s="77"/>
      <c r="P33" s="77"/>
      <c r="Q33" s="82"/>
      <c r="R33" s="77"/>
      <c r="S33" s="82"/>
      <c r="T33" s="77"/>
      <c r="U33" s="77"/>
      <c r="V33" s="82"/>
      <c r="W33" s="116"/>
      <c r="X33" s="84"/>
      <c r="Y33" s="64"/>
      <c r="Z33" s="84"/>
      <c r="AA33" s="64"/>
      <c r="AB33" s="84"/>
    </row>
    <row r="34" spans="1:35" s="73" customFormat="1" ht="15.6" hidden="1" x14ac:dyDescent="0.25">
      <c r="A34" s="75"/>
      <c r="B34" s="75"/>
      <c r="C34" s="75"/>
      <c r="D34" s="75"/>
      <c r="E34" s="75"/>
      <c r="F34" s="159"/>
      <c r="G34" s="77"/>
      <c r="H34" s="77"/>
      <c r="I34" s="77"/>
      <c r="J34" s="77"/>
      <c r="K34" s="160">
        <v>0</v>
      </c>
      <c r="L34" s="161">
        <v>0</v>
      </c>
      <c r="M34" s="77"/>
      <c r="N34" s="77"/>
      <c r="O34" s="77"/>
      <c r="P34" s="77"/>
      <c r="Q34" s="82"/>
      <c r="R34" s="77"/>
      <c r="S34" s="82"/>
      <c r="T34" s="77"/>
      <c r="U34" s="77"/>
      <c r="V34" s="82"/>
      <c r="W34" s="79">
        <f>+[5]TOTAL!$R$12:$R$266</f>
        <v>18806.66</v>
      </c>
      <c r="X34" s="72">
        <f>+R34-W34</f>
        <v>-18806.66</v>
      </c>
      <c r="Y34" s="64"/>
      <c r="Z34" s="84">
        <f t="shared" si="7"/>
        <v>0</v>
      </c>
      <c r="AA34" s="64"/>
      <c r="AB34" s="84">
        <f t="shared" si="8"/>
        <v>0</v>
      </c>
      <c r="AG34" s="67">
        <f>+[4]TOTAL!$U$10:$U$263</f>
        <v>6195.45</v>
      </c>
      <c r="AI34" s="66">
        <f>+U34</f>
        <v>0</v>
      </c>
    </row>
    <row r="35" spans="1:35" s="73" customFormat="1" ht="15.6" hidden="1" x14ac:dyDescent="0.25">
      <c r="A35" s="75"/>
      <c r="B35" s="75"/>
      <c r="C35" s="142"/>
      <c r="D35" s="75"/>
      <c r="E35" s="75"/>
      <c r="F35" s="141"/>
      <c r="G35" s="77"/>
      <c r="H35" s="77"/>
      <c r="I35" s="77"/>
      <c r="J35" s="77"/>
      <c r="K35" s="162">
        <v>0</v>
      </c>
      <c r="L35" s="80">
        <v>0</v>
      </c>
      <c r="M35" s="77"/>
      <c r="N35" s="77"/>
      <c r="O35" s="77"/>
      <c r="P35" s="77"/>
      <c r="Q35" s="82"/>
      <c r="R35" s="77"/>
      <c r="S35" s="82"/>
      <c r="T35" s="77"/>
      <c r="U35" s="77"/>
      <c r="V35" s="82"/>
      <c r="W35" s="163">
        <v>13412.01</v>
      </c>
      <c r="X35" s="84">
        <f>R35-W35</f>
        <v>-13412.01</v>
      </c>
      <c r="Y35" s="64">
        <v>0</v>
      </c>
      <c r="Z35" s="84">
        <f t="shared" si="7"/>
        <v>0</v>
      </c>
      <c r="AA35" s="64">
        <f>+[7]TOTAL!U30</f>
        <v>0</v>
      </c>
      <c r="AB35" s="84">
        <f t="shared" si="8"/>
        <v>0</v>
      </c>
    </row>
    <row r="36" spans="1:35" s="73" customFormat="1" ht="15.6" hidden="1" x14ac:dyDescent="0.25">
      <c r="A36" s="75"/>
      <c r="B36" s="75"/>
      <c r="C36" s="142"/>
      <c r="D36" s="75"/>
      <c r="E36" s="75"/>
      <c r="F36" s="141"/>
      <c r="G36" s="77"/>
      <c r="H36" s="77"/>
      <c r="I36" s="77"/>
      <c r="J36" s="77"/>
      <c r="K36" s="164"/>
      <c r="L36" s="165"/>
      <c r="M36" s="77"/>
      <c r="N36" s="77"/>
      <c r="O36" s="77"/>
      <c r="P36" s="77"/>
      <c r="Q36" s="82"/>
      <c r="R36" s="77"/>
      <c r="S36" s="82"/>
      <c r="T36" s="77"/>
      <c r="U36" s="77"/>
      <c r="V36" s="82"/>
      <c r="W36" s="163"/>
      <c r="X36" s="84"/>
      <c r="Y36" s="64"/>
      <c r="Z36" s="84"/>
      <c r="AA36" s="64"/>
      <c r="AB36" s="84"/>
    </row>
    <row r="37" spans="1:35" s="73" customFormat="1" ht="27" hidden="1" customHeight="1" x14ac:dyDescent="0.25">
      <c r="A37" s="166"/>
      <c r="B37" s="167"/>
      <c r="C37" s="167"/>
      <c r="D37" s="167"/>
      <c r="E37" s="167"/>
      <c r="F37" s="168"/>
      <c r="G37" s="121"/>
      <c r="H37" s="121"/>
      <c r="I37" s="121"/>
      <c r="J37" s="122"/>
      <c r="K37" s="169">
        <v>0</v>
      </c>
      <c r="L37" s="169">
        <v>0</v>
      </c>
      <c r="M37" s="123"/>
      <c r="N37" s="121"/>
      <c r="O37" s="121"/>
      <c r="P37" s="121"/>
      <c r="Q37" s="124"/>
      <c r="R37" s="121"/>
      <c r="S37" s="124"/>
      <c r="T37" s="121"/>
      <c r="U37" s="121"/>
      <c r="V37" s="125"/>
      <c r="W37" s="77">
        <f>+[5]TOTAL!$R$12:$R$266</f>
        <v>12775</v>
      </c>
      <c r="X37" s="72">
        <f t="shared" ref="X37:X44" si="9">+R37-W37</f>
        <v>-12775</v>
      </c>
      <c r="Y37" s="64"/>
      <c r="Z37" s="84">
        <f t="shared" si="7"/>
        <v>0</v>
      </c>
      <c r="AA37" s="64"/>
      <c r="AB37" s="84">
        <f t="shared" si="8"/>
        <v>0</v>
      </c>
      <c r="AG37" s="67">
        <f>+[4]TOTAL!$U$10:$U$263</f>
        <v>4200</v>
      </c>
      <c r="AI37" s="66">
        <f t="shared" ref="AI37:AI44" si="10">+U37</f>
        <v>0</v>
      </c>
    </row>
    <row r="38" spans="1:35" s="176" customFormat="1" ht="27" hidden="1" customHeight="1" x14ac:dyDescent="0.25">
      <c r="A38" s="170"/>
      <c r="B38" s="75"/>
      <c r="C38" s="171"/>
      <c r="D38" s="75"/>
      <c r="E38" s="171"/>
      <c r="F38" s="172"/>
      <c r="G38" s="173"/>
      <c r="H38" s="173"/>
      <c r="I38" s="77"/>
      <c r="J38" s="78"/>
      <c r="K38" s="78">
        <v>0</v>
      </c>
      <c r="L38" s="78">
        <v>0</v>
      </c>
      <c r="M38" s="81"/>
      <c r="N38" s="77"/>
      <c r="O38" s="173"/>
      <c r="P38" s="173"/>
      <c r="Q38" s="174"/>
      <c r="R38" s="173"/>
      <c r="S38" s="174"/>
      <c r="T38" s="173"/>
      <c r="U38" s="173"/>
      <c r="V38" s="175"/>
      <c r="W38" s="77">
        <f>+[5]TOTAL!$R$12:$R$266</f>
        <v>53033.48</v>
      </c>
      <c r="X38" s="72">
        <f t="shared" si="9"/>
        <v>-53033.48</v>
      </c>
      <c r="Y38" s="64"/>
      <c r="Z38" s="84">
        <f t="shared" si="7"/>
        <v>0</v>
      </c>
      <c r="AA38" s="64"/>
      <c r="AB38" s="84">
        <f t="shared" si="8"/>
        <v>0</v>
      </c>
      <c r="AG38" s="67">
        <f>+[4]TOTAL!$U$10:$U$263</f>
        <v>24114.91</v>
      </c>
      <c r="AI38" s="66">
        <f t="shared" si="10"/>
        <v>0</v>
      </c>
    </row>
    <row r="39" spans="1:35" s="92" customFormat="1" ht="27" customHeight="1" x14ac:dyDescent="0.25">
      <c r="A39" s="177" t="s">
        <v>34</v>
      </c>
      <c r="B39" s="178" t="s">
        <v>43</v>
      </c>
      <c r="C39" s="178">
        <v>95</v>
      </c>
      <c r="D39" s="178" t="s">
        <v>35</v>
      </c>
      <c r="E39" s="178">
        <v>4</v>
      </c>
      <c r="F39" s="179" t="s">
        <v>45</v>
      </c>
      <c r="G39" s="180">
        <v>0</v>
      </c>
      <c r="H39" s="180">
        <f>+'[6]401049500 4'!$H$827</f>
        <v>200000</v>
      </c>
      <c r="I39" s="180">
        <f>+'[6]401049500 4'!I827</f>
        <v>0</v>
      </c>
      <c r="J39" s="181">
        <f>+'[6]401049500 4'!J827</f>
        <v>0</v>
      </c>
      <c r="K39" s="182"/>
      <c r="L39" s="183"/>
      <c r="M39" s="184">
        <v>0</v>
      </c>
      <c r="N39" s="180">
        <v>0</v>
      </c>
      <c r="O39" s="180">
        <f>+'[6]401049500 4'!K827</f>
        <v>0</v>
      </c>
      <c r="P39" s="180">
        <f>+'[6]401049500 4'!L827</f>
        <v>0</v>
      </c>
      <c r="Q39" s="90">
        <f>ROUND(G39+H39-J39+M39-N39+O39-P39,2)</f>
        <v>200000</v>
      </c>
      <c r="R39" s="180">
        <f>+'[6]401049500 4'!G827</f>
        <v>55419.72</v>
      </c>
      <c r="S39" s="185">
        <f>ROUND(Q39-R39,2)</f>
        <v>144580.28</v>
      </c>
      <c r="T39" s="180">
        <f>+'[6]401049500 4'!P827</f>
        <v>55419.72</v>
      </c>
      <c r="U39" s="180">
        <f>+'[6]401049500 4'!U827</f>
        <v>55419.72</v>
      </c>
      <c r="V39" s="186">
        <f>+T39-U39</f>
        <v>0</v>
      </c>
      <c r="W39" s="77">
        <f>+[5]TOTAL!$R$12:$R$266</f>
        <v>42515.9</v>
      </c>
      <c r="X39" s="72">
        <f t="shared" si="9"/>
        <v>12903.82</v>
      </c>
      <c r="Y39" s="64"/>
      <c r="Z39" s="187">
        <f t="shared" si="7"/>
        <v>55419.72</v>
      </c>
      <c r="AA39" s="64"/>
      <c r="AB39" s="187">
        <f t="shared" si="8"/>
        <v>55419.72</v>
      </c>
      <c r="AD39" s="117">
        <f>Y39+Y41+Y43</f>
        <v>0</v>
      </c>
      <c r="AG39" s="67">
        <f>+[4]TOTAL!$U$10:$U$263</f>
        <v>12218.86</v>
      </c>
      <c r="AI39" s="66">
        <f t="shared" si="10"/>
        <v>55419.72</v>
      </c>
    </row>
    <row r="40" spans="1:35" s="176" customFormat="1" ht="27" hidden="1" customHeight="1" x14ac:dyDescent="0.25">
      <c r="A40" s="170"/>
      <c r="B40" s="171"/>
      <c r="C40" s="188"/>
      <c r="D40" s="171"/>
      <c r="E40" s="171"/>
      <c r="F40" s="172"/>
      <c r="G40" s="173"/>
      <c r="H40" s="173"/>
      <c r="I40" s="77"/>
      <c r="J40" s="78"/>
      <c r="K40" s="78">
        <v>0</v>
      </c>
      <c r="L40" s="78">
        <v>0</v>
      </c>
      <c r="M40" s="81"/>
      <c r="N40" s="77"/>
      <c r="O40" s="173"/>
      <c r="P40" s="173"/>
      <c r="Q40" s="174"/>
      <c r="R40" s="173"/>
      <c r="S40" s="174"/>
      <c r="T40" s="173"/>
      <c r="U40" s="173"/>
      <c r="V40" s="175"/>
      <c r="W40" s="77">
        <f>+[5]TOTAL!$R$12:$R$266</f>
        <v>0</v>
      </c>
      <c r="X40" s="72">
        <f t="shared" si="9"/>
        <v>0</v>
      </c>
      <c r="Y40" s="64"/>
      <c r="Z40" s="84">
        <f t="shared" si="7"/>
        <v>0</v>
      </c>
      <c r="AA40" s="64"/>
      <c r="AB40" s="84">
        <f t="shared" si="8"/>
        <v>0</v>
      </c>
      <c r="AG40" s="67">
        <f>+[4]TOTAL!$U$10:$U$263</f>
        <v>0</v>
      </c>
      <c r="AI40" s="66">
        <f t="shared" si="10"/>
        <v>0</v>
      </c>
    </row>
    <row r="41" spans="1:35" s="92" customFormat="1" ht="28.5" customHeight="1" x14ac:dyDescent="0.25">
      <c r="A41" s="189" t="s">
        <v>34</v>
      </c>
      <c r="B41" s="190" t="s">
        <v>43</v>
      </c>
      <c r="C41" s="191">
        <v>96</v>
      </c>
      <c r="D41" s="190" t="s">
        <v>35</v>
      </c>
      <c r="E41" s="190">
        <v>5</v>
      </c>
      <c r="F41" s="192" t="s">
        <v>46</v>
      </c>
      <c r="G41" s="193">
        <v>0</v>
      </c>
      <c r="H41" s="193">
        <f>+'[6]401049600 5'!$H$826</f>
        <v>132000</v>
      </c>
      <c r="I41" s="193">
        <f>+'[6]401049600 5'!I826</f>
        <v>0</v>
      </c>
      <c r="J41" s="181">
        <f>+'[6]401049600 5'!J826</f>
        <v>0</v>
      </c>
      <c r="K41" s="182"/>
      <c r="L41" s="183"/>
      <c r="M41" s="194">
        <v>0</v>
      </c>
      <c r="N41" s="193">
        <v>0</v>
      </c>
      <c r="O41" s="193">
        <f>+'[6]401049600 5'!K826</f>
        <v>0</v>
      </c>
      <c r="P41" s="193">
        <f>+'[6]401049600 5'!L826</f>
        <v>0</v>
      </c>
      <c r="Q41" s="90">
        <f>ROUND(G41+H41-J41+M41-N41+O41-P41,2)</f>
        <v>132000</v>
      </c>
      <c r="R41" s="193">
        <f>+'[6]401049600 5'!G826</f>
        <v>37413.61</v>
      </c>
      <c r="S41" s="90">
        <f>ROUND(Q41-R41,2)</f>
        <v>94586.39</v>
      </c>
      <c r="T41" s="193">
        <f>+'[6]401049600 5'!P826</f>
        <v>37413.61</v>
      </c>
      <c r="U41" s="193">
        <f>+'[6]401049600 5'!U826</f>
        <v>37413.61</v>
      </c>
      <c r="V41" s="195">
        <f>+T41-U41</f>
        <v>0</v>
      </c>
      <c r="W41" s="77">
        <f>+[5]TOTAL!$R$12:$R$266</f>
        <v>21734.400000000001</v>
      </c>
      <c r="X41" s="72">
        <f t="shared" si="9"/>
        <v>15679.21</v>
      </c>
      <c r="Y41" s="64"/>
      <c r="Z41" s="117">
        <f t="shared" si="7"/>
        <v>37413.61</v>
      </c>
      <c r="AA41" s="64"/>
      <c r="AB41" s="117">
        <f t="shared" si="8"/>
        <v>37413.61</v>
      </c>
      <c r="AG41" s="67">
        <f>+[4]TOTAL!$U$10:$U$263</f>
        <v>4810.24</v>
      </c>
      <c r="AI41" s="66">
        <f t="shared" si="10"/>
        <v>37413.61</v>
      </c>
    </row>
    <row r="42" spans="1:35" s="176" customFormat="1" ht="27" hidden="1" customHeight="1" x14ac:dyDescent="0.25">
      <c r="A42" s="170"/>
      <c r="B42" s="171"/>
      <c r="C42" s="188"/>
      <c r="D42" s="171"/>
      <c r="E42" s="171"/>
      <c r="F42" s="172"/>
      <c r="G42" s="173"/>
      <c r="H42" s="173"/>
      <c r="I42" s="77"/>
      <c r="J42" s="78"/>
      <c r="K42" s="78">
        <v>0</v>
      </c>
      <c r="L42" s="78">
        <v>0</v>
      </c>
      <c r="M42" s="81"/>
      <c r="N42" s="77"/>
      <c r="O42" s="173"/>
      <c r="P42" s="173"/>
      <c r="Q42" s="174"/>
      <c r="R42" s="173"/>
      <c r="S42" s="174"/>
      <c r="T42" s="173"/>
      <c r="U42" s="173"/>
      <c r="V42" s="175"/>
      <c r="W42" s="77">
        <f>+[5]TOTAL!$R$12:$R$266</f>
        <v>0</v>
      </c>
      <c r="X42" s="72">
        <f t="shared" si="9"/>
        <v>0</v>
      </c>
      <c r="Y42" s="64"/>
      <c r="Z42" s="84">
        <f t="shared" si="7"/>
        <v>0</v>
      </c>
      <c r="AA42" s="64"/>
      <c r="AB42" s="84">
        <f t="shared" si="8"/>
        <v>0</v>
      </c>
      <c r="AG42" s="67">
        <f>+[4]TOTAL!$U$10:$U$263</f>
        <v>0</v>
      </c>
      <c r="AI42" s="66">
        <f t="shared" si="10"/>
        <v>0</v>
      </c>
    </row>
    <row r="43" spans="1:35" s="92" customFormat="1" ht="33" customHeight="1" x14ac:dyDescent="0.25">
      <c r="A43" s="189" t="s">
        <v>34</v>
      </c>
      <c r="B43" s="190" t="s">
        <v>43</v>
      </c>
      <c r="C43" s="191">
        <v>97</v>
      </c>
      <c r="D43" s="190" t="s">
        <v>35</v>
      </c>
      <c r="E43" s="190">
        <v>6</v>
      </c>
      <c r="F43" s="192" t="s">
        <v>47</v>
      </c>
      <c r="G43" s="193">
        <v>0</v>
      </c>
      <c r="H43" s="193">
        <f>+'[6]401049700 6'!$H$826</f>
        <v>500000</v>
      </c>
      <c r="I43" s="193">
        <f>+'[6]401049700 6'!I826</f>
        <v>0</v>
      </c>
      <c r="J43" s="181">
        <f>+'[6]401049700 6'!J826</f>
        <v>0</v>
      </c>
      <c r="K43" s="182"/>
      <c r="L43" s="183"/>
      <c r="M43" s="194">
        <v>0</v>
      </c>
      <c r="N43" s="193">
        <v>0</v>
      </c>
      <c r="O43" s="193">
        <f>+'[6]401049700 6'!K826</f>
        <v>0</v>
      </c>
      <c r="P43" s="193">
        <f>+'[6]401049700 6'!L826</f>
        <v>0</v>
      </c>
      <c r="Q43" s="90">
        <f>ROUND(G43+H43-J43+M43-N43+O43-P43,2)</f>
        <v>500000</v>
      </c>
      <c r="R43" s="193">
        <f>+'[6]401049700 6'!G826</f>
        <v>163644.95000000001</v>
      </c>
      <c r="S43" s="196">
        <f>ROUND(Q43-R43,2)</f>
        <v>336355.05</v>
      </c>
      <c r="T43" s="193">
        <f>+'[6]401049700 6'!P826</f>
        <v>163644.95000000001</v>
      </c>
      <c r="U43" s="193">
        <f>+'[6]401049700 6'!U826</f>
        <v>163644.95000000001</v>
      </c>
      <c r="V43" s="195">
        <f>+T43-U43</f>
        <v>0</v>
      </c>
      <c r="W43" s="77">
        <f>+[5]TOTAL!$R$12:$R$266</f>
        <v>16033.18</v>
      </c>
      <c r="X43" s="72">
        <f t="shared" si="9"/>
        <v>147611.77000000002</v>
      </c>
      <c r="Y43" s="64"/>
      <c r="Z43" s="117">
        <f t="shared" si="7"/>
        <v>163644.95000000001</v>
      </c>
      <c r="AA43" s="64"/>
      <c r="AB43" s="117">
        <f t="shared" si="8"/>
        <v>163644.95000000001</v>
      </c>
      <c r="AG43" s="67">
        <f>+[4]TOTAL!$U$10:$U$263</f>
        <v>6539.98</v>
      </c>
      <c r="AI43" s="66">
        <f t="shared" si="10"/>
        <v>163644.95000000001</v>
      </c>
    </row>
    <row r="44" spans="1:35" s="176" customFormat="1" ht="40.5" hidden="1" customHeight="1" x14ac:dyDescent="0.25">
      <c r="A44" s="197"/>
      <c r="B44" s="198"/>
      <c r="C44" s="198"/>
      <c r="D44" s="198"/>
      <c r="E44" s="198"/>
      <c r="F44" s="199"/>
      <c r="G44" s="147"/>
      <c r="H44" s="147"/>
      <c r="I44" s="147"/>
      <c r="J44" s="147"/>
      <c r="K44" s="147">
        <f>ROUND(SUM(K45:K50),2)</f>
        <v>0</v>
      </c>
      <c r="L44" s="147">
        <f>ROUND(SUM(L45:L50),2)</f>
        <v>0</v>
      </c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>
        <f>ROUND(SUM(W45:W50),2)</f>
        <v>2944.86</v>
      </c>
      <c r="X44" s="72">
        <f t="shared" si="9"/>
        <v>-2944.86</v>
      </c>
      <c r="Y44" s="64"/>
      <c r="Z44" s="200"/>
      <c r="AA44" s="64"/>
      <c r="AB44" s="200"/>
      <c r="AG44" s="67">
        <f>+[4]TOTAL!$U$10:$U$263</f>
        <v>0</v>
      </c>
      <c r="AI44" s="66">
        <f t="shared" si="10"/>
        <v>0</v>
      </c>
    </row>
    <row r="45" spans="1:35" s="73" customFormat="1" ht="30" hidden="1" customHeight="1" x14ac:dyDescent="0.25">
      <c r="A45" s="101"/>
      <c r="B45" s="102"/>
      <c r="C45" s="102"/>
      <c r="D45" s="102"/>
      <c r="E45" s="102"/>
      <c r="F45" s="201"/>
      <c r="G45" s="202"/>
      <c r="H45" s="104"/>
      <c r="I45" s="203"/>
      <c r="J45" s="204"/>
      <c r="K45" s="205">
        <v>0</v>
      </c>
      <c r="L45" s="115">
        <v>0</v>
      </c>
      <c r="M45" s="206"/>
      <c r="N45" s="104"/>
      <c r="O45" s="104"/>
      <c r="P45" s="104"/>
      <c r="Q45" s="207"/>
      <c r="R45" s="104"/>
      <c r="S45" s="207"/>
      <c r="T45" s="104"/>
      <c r="U45" s="104"/>
      <c r="V45" s="208"/>
      <c r="W45" s="209">
        <v>1068.72</v>
      </c>
      <c r="X45" s="117"/>
      <c r="Y45" s="92">
        <v>651.12</v>
      </c>
      <c r="Z45" s="117"/>
      <c r="AA45" s="117"/>
      <c r="AB45" s="92"/>
      <c r="AC45" s="92"/>
      <c r="AD45" s="92"/>
      <c r="AG45" s="92"/>
      <c r="AH45" s="92"/>
      <c r="AI45" s="92"/>
    </row>
    <row r="46" spans="1:35" s="176" customFormat="1" ht="16.2" hidden="1" thickBot="1" x14ac:dyDescent="0.3">
      <c r="A46" s="210"/>
      <c r="B46" s="211"/>
      <c r="C46" s="211"/>
      <c r="D46" s="211"/>
      <c r="E46" s="211"/>
      <c r="F46" s="212"/>
      <c r="G46" s="213"/>
      <c r="H46" s="213"/>
      <c r="I46" s="214"/>
      <c r="J46" s="215"/>
      <c r="K46" s="77">
        <v>0</v>
      </c>
      <c r="L46" s="77">
        <v>0</v>
      </c>
      <c r="M46" s="216"/>
      <c r="N46" s="214"/>
      <c r="O46" s="213"/>
      <c r="P46" s="213"/>
      <c r="Q46" s="217"/>
      <c r="R46" s="213"/>
      <c r="S46" s="217"/>
      <c r="T46" s="213"/>
      <c r="U46" s="213"/>
      <c r="V46" s="218"/>
      <c r="W46" s="77">
        <f>+[5]TOTAL!$R$12:$R$266</f>
        <v>1068.72</v>
      </c>
      <c r="X46" s="72">
        <f>+R46-W46</f>
        <v>-1068.72</v>
      </c>
      <c r="Y46" s="64"/>
      <c r="Z46" s="219">
        <f>T46-Y46</f>
        <v>0</v>
      </c>
      <c r="AA46" s="64"/>
      <c r="AB46" s="219">
        <f>U46-AA46</f>
        <v>0</v>
      </c>
      <c r="AG46" s="67">
        <f>+[4]TOTAL!$U$10:$U$263</f>
        <v>651.12</v>
      </c>
      <c r="AI46" s="66">
        <f>+U46</f>
        <v>0</v>
      </c>
    </row>
    <row r="47" spans="1:35" s="73" customFormat="1" ht="20.25" hidden="1" customHeight="1" x14ac:dyDescent="0.25">
      <c r="A47" s="101"/>
      <c r="B47" s="102"/>
      <c r="C47" s="102"/>
      <c r="D47" s="102"/>
      <c r="E47" s="102"/>
      <c r="F47" s="153"/>
      <c r="G47" s="104"/>
      <c r="H47" s="104"/>
      <c r="I47" s="104"/>
      <c r="J47" s="203"/>
      <c r="K47" s="115">
        <v>0</v>
      </c>
      <c r="L47" s="115">
        <v>0</v>
      </c>
      <c r="M47" s="206"/>
      <c r="N47" s="104"/>
      <c r="O47" s="104"/>
      <c r="P47" s="104"/>
      <c r="Q47" s="207"/>
      <c r="R47" s="104"/>
      <c r="S47" s="207"/>
      <c r="T47" s="104"/>
      <c r="U47" s="104"/>
      <c r="V47" s="208"/>
      <c r="W47" s="115">
        <v>0</v>
      </c>
      <c r="X47" s="117"/>
      <c r="Y47" s="92">
        <v>0</v>
      </c>
      <c r="Z47" s="117"/>
      <c r="AA47" s="117"/>
      <c r="AB47" s="92"/>
      <c r="AC47" s="92"/>
      <c r="AD47" s="92"/>
      <c r="AG47" s="92"/>
      <c r="AH47" s="92"/>
      <c r="AI47" s="92"/>
    </row>
    <row r="48" spans="1:35" s="73" customFormat="1" ht="27" hidden="1" customHeight="1" x14ac:dyDescent="0.25">
      <c r="A48" s="220"/>
      <c r="B48" s="221"/>
      <c r="C48" s="221"/>
      <c r="D48" s="221"/>
      <c r="E48" s="221"/>
      <c r="F48" s="222"/>
      <c r="G48" s="214"/>
      <c r="H48" s="214"/>
      <c r="I48" s="214"/>
      <c r="J48" s="223"/>
      <c r="K48" s="77">
        <v>0</v>
      </c>
      <c r="L48" s="77">
        <v>0</v>
      </c>
      <c r="M48" s="216"/>
      <c r="N48" s="214"/>
      <c r="O48" s="224"/>
      <c r="P48" s="214"/>
      <c r="Q48" s="207"/>
      <c r="R48" s="214"/>
      <c r="S48" s="207"/>
      <c r="T48" s="214"/>
      <c r="U48" s="214"/>
      <c r="V48" s="208"/>
      <c r="W48" s="77">
        <f>+[5]TOTAL!$R$12:$R$266</f>
        <v>0</v>
      </c>
      <c r="X48" s="72">
        <f>+R48-W48</f>
        <v>0</v>
      </c>
      <c r="Y48" s="64"/>
      <c r="Z48" s="219">
        <f>T48-Y48</f>
        <v>0</v>
      </c>
      <c r="AA48" s="64"/>
      <c r="AB48" s="219">
        <f>U48-AA48</f>
        <v>0</v>
      </c>
      <c r="AC48" s="176"/>
      <c r="AD48" s="176"/>
      <c r="AG48" s="67">
        <f>+[4]TOTAL!$U$10:$U$263</f>
        <v>0</v>
      </c>
      <c r="AH48" s="176"/>
      <c r="AI48" s="66">
        <f>+U48</f>
        <v>0</v>
      </c>
    </row>
    <row r="49" spans="1:37" s="73" customFormat="1" ht="30" hidden="1" customHeight="1" x14ac:dyDescent="0.25">
      <c r="A49" s="101"/>
      <c r="B49" s="102"/>
      <c r="C49" s="102"/>
      <c r="D49" s="102"/>
      <c r="E49" s="102"/>
      <c r="F49" s="201"/>
      <c r="G49" s="104"/>
      <c r="H49" s="104"/>
      <c r="I49" s="104"/>
      <c r="J49" s="203"/>
      <c r="K49" s="115">
        <v>0</v>
      </c>
      <c r="L49" s="115">
        <v>0</v>
      </c>
      <c r="M49" s="206"/>
      <c r="N49" s="104"/>
      <c r="O49" s="104"/>
      <c r="P49" s="104"/>
      <c r="Q49" s="207"/>
      <c r="R49" s="104"/>
      <c r="S49" s="207"/>
      <c r="T49" s="104"/>
      <c r="U49" s="104"/>
      <c r="V49" s="208"/>
      <c r="W49" s="115">
        <v>403.71</v>
      </c>
      <c r="X49" s="117"/>
      <c r="Y49" s="92">
        <v>241.54</v>
      </c>
      <c r="Z49" s="117"/>
      <c r="AA49" s="117"/>
      <c r="AB49" s="92"/>
      <c r="AC49" s="92"/>
      <c r="AD49" s="92"/>
      <c r="AG49" s="92"/>
      <c r="AH49" s="92"/>
      <c r="AI49" s="92"/>
    </row>
    <row r="50" spans="1:37" s="176" customFormat="1" ht="27" hidden="1" customHeight="1" x14ac:dyDescent="0.25">
      <c r="A50" s="225"/>
      <c r="B50" s="226"/>
      <c r="C50" s="226"/>
      <c r="D50" s="226"/>
      <c r="E50" s="226"/>
      <c r="F50" s="227"/>
      <c r="G50" s="228"/>
      <c r="H50" s="228"/>
      <c r="I50" s="111"/>
      <c r="J50" s="161"/>
      <c r="K50" s="77">
        <v>0</v>
      </c>
      <c r="L50" s="77">
        <v>0</v>
      </c>
      <c r="M50" s="229"/>
      <c r="N50" s="111"/>
      <c r="O50" s="228"/>
      <c r="P50" s="228"/>
      <c r="Q50" s="230"/>
      <c r="R50" s="228"/>
      <c r="S50" s="230"/>
      <c r="T50" s="228"/>
      <c r="U50" s="228"/>
      <c r="V50" s="231"/>
      <c r="W50" s="77">
        <f>+[5]TOTAL!$R$12:$R$266</f>
        <v>403.71</v>
      </c>
      <c r="X50" s="72">
        <f t="shared" ref="X50:X74" si="11">+R50-W50</f>
        <v>-403.71</v>
      </c>
      <c r="Y50" s="64"/>
      <c r="Z50" s="219">
        <f>T50-Y50</f>
        <v>0</v>
      </c>
      <c r="AA50" s="64"/>
      <c r="AB50" s="219">
        <f>U50-AA50</f>
        <v>0</v>
      </c>
      <c r="AG50" s="67">
        <f>+[4]TOTAL!$U$10:$U$263</f>
        <v>241.54</v>
      </c>
      <c r="AI50" s="66">
        <f t="shared" ref="AI50:AI74" si="12">+U50</f>
        <v>0</v>
      </c>
    </row>
    <row r="51" spans="1:37" s="176" customFormat="1" ht="27" customHeight="1" x14ac:dyDescent="0.25">
      <c r="A51" s="232" t="s">
        <v>34</v>
      </c>
      <c r="B51" s="233" t="s">
        <v>48</v>
      </c>
      <c r="C51" s="233" t="s">
        <v>35</v>
      </c>
      <c r="D51" s="233" t="s">
        <v>35</v>
      </c>
      <c r="E51" s="233"/>
      <c r="F51" s="234" t="s">
        <v>49</v>
      </c>
      <c r="G51" s="71">
        <f t="shared" ref="G51:V51" si="13">ROUND(SUM(G52:G72),2)</f>
        <v>0</v>
      </c>
      <c r="H51" s="71">
        <f t="shared" si="13"/>
        <v>14330.28</v>
      </c>
      <c r="I51" s="136">
        <f t="shared" si="13"/>
        <v>0</v>
      </c>
      <c r="J51" s="139">
        <f t="shared" si="13"/>
        <v>0</v>
      </c>
      <c r="K51" s="235">
        <f t="shared" si="13"/>
        <v>0</v>
      </c>
      <c r="L51" s="236">
        <f t="shared" si="13"/>
        <v>0</v>
      </c>
      <c r="M51" s="138">
        <f t="shared" si="13"/>
        <v>0</v>
      </c>
      <c r="N51" s="136">
        <f t="shared" si="13"/>
        <v>0</v>
      </c>
      <c r="O51" s="71">
        <f t="shared" si="13"/>
        <v>0</v>
      </c>
      <c r="P51" s="71">
        <f t="shared" si="13"/>
        <v>0</v>
      </c>
      <c r="Q51" s="71">
        <f t="shared" si="13"/>
        <v>14330.28</v>
      </c>
      <c r="R51" s="71">
        <f t="shared" si="13"/>
        <v>3299.41</v>
      </c>
      <c r="S51" s="71">
        <f t="shared" si="13"/>
        <v>11030.87</v>
      </c>
      <c r="T51" s="71">
        <f t="shared" si="13"/>
        <v>3299.41</v>
      </c>
      <c r="U51" s="71">
        <f t="shared" si="13"/>
        <v>3299.41</v>
      </c>
      <c r="V51" s="139">
        <f t="shared" si="13"/>
        <v>0</v>
      </c>
      <c r="W51" s="77">
        <f>+[5]TOTAL!$R$12:$R$266</f>
        <v>0</v>
      </c>
      <c r="X51" s="72"/>
      <c r="Y51" s="64"/>
      <c r="Z51" s="200"/>
      <c r="AA51" s="64"/>
      <c r="AB51" s="200"/>
      <c r="AC51" s="139"/>
      <c r="AD51" s="200"/>
      <c r="AE51" s="139"/>
      <c r="AF51" s="200"/>
      <c r="AG51" s="67">
        <f>+[4]TOTAL!$U$10:$U$263</f>
        <v>0</v>
      </c>
      <c r="AH51" s="200"/>
      <c r="AI51" s="66">
        <f t="shared" si="12"/>
        <v>3299.41</v>
      </c>
      <c r="AJ51" s="200"/>
      <c r="AK51" s="139"/>
    </row>
    <row r="52" spans="1:37" s="176" customFormat="1" ht="36" hidden="1" customHeight="1" x14ac:dyDescent="0.25">
      <c r="A52" s="237"/>
      <c r="B52" s="238"/>
      <c r="C52" s="238"/>
      <c r="D52" s="238"/>
      <c r="E52" s="238"/>
      <c r="F52" s="239"/>
      <c r="G52" s="240"/>
      <c r="H52" s="240"/>
      <c r="I52" s="121"/>
      <c r="J52" s="122"/>
      <c r="K52" s="122">
        <v>0</v>
      </c>
      <c r="L52" s="122">
        <v>0</v>
      </c>
      <c r="M52" s="123"/>
      <c r="N52" s="121"/>
      <c r="O52" s="240"/>
      <c r="P52" s="240"/>
      <c r="Q52" s="241"/>
      <c r="R52" s="240"/>
      <c r="S52" s="241"/>
      <c r="T52" s="240"/>
      <c r="U52" s="240"/>
      <c r="V52" s="242"/>
      <c r="W52" s="77">
        <f>+[5]TOTAL!$R$12:$R$266</f>
        <v>0</v>
      </c>
      <c r="X52" s="72">
        <f t="shared" si="11"/>
        <v>0</v>
      </c>
      <c r="Y52" s="64"/>
      <c r="Z52" s="219">
        <f t="shared" ref="Z52:Z72" si="14">T52-Y52</f>
        <v>0</v>
      </c>
      <c r="AA52" s="64"/>
      <c r="AB52" s="219">
        <f t="shared" ref="AB52:AB72" si="15">U52-AA52</f>
        <v>0</v>
      </c>
      <c r="AG52" s="67">
        <f>+[4]TOTAL!$U$10:$U$263</f>
        <v>0</v>
      </c>
      <c r="AI52" s="66">
        <f t="shared" si="12"/>
        <v>0</v>
      </c>
    </row>
    <row r="53" spans="1:37" s="92" customFormat="1" ht="63" customHeight="1" x14ac:dyDescent="0.25">
      <c r="A53" s="243" t="s">
        <v>34</v>
      </c>
      <c r="B53" s="244" t="s">
        <v>48</v>
      </c>
      <c r="C53" s="244" t="s">
        <v>37</v>
      </c>
      <c r="D53" s="244" t="s">
        <v>35</v>
      </c>
      <c r="E53" s="244">
        <v>7</v>
      </c>
      <c r="F53" s="245" t="s">
        <v>50</v>
      </c>
      <c r="G53" s="129">
        <v>0</v>
      </c>
      <c r="H53" s="129">
        <f>+'[6]401060100 7'!$H$21</f>
        <v>3733.68</v>
      </c>
      <c r="I53" s="130">
        <f>+'[6]401060100 7'!$I$821</f>
        <v>0</v>
      </c>
      <c r="J53" s="130">
        <f>+'[6]401060100 7'!$J$821</f>
        <v>0</v>
      </c>
      <c r="K53" s="123">
        <v>0</v>
      </c>
      <c r="L53" s="121">
        <v>0</v>
      </c>
      <c r="M53" s="130">
        <v>0</v>
      </c>
      <c r="N53" s="129">
        <v>0</v>
      </c>
      <c r="O53" s="129">
        <f>+'[6]401060100 7'!K821</f>
        <v>0</v>
      </c>
      <c r="P53" s="129">
        <f>+'[6]401060100 7'!L821</f>
        <v>0</v>
      </c>
      <c r="Q53" s="90">
        <f>ROUND(G53+H53-J53+M53-N53+O53-P53,2)</f>
        <v>3733.68</v>
      </c>
      <c r="R53" s="129">
        <f>+'[6]401060100 7'!G821</f>
        <v>361.35</v>
      </c>
      <c r="S53" s="246">
        <f t="shared" ref="S53:S72" si="16">ROUND(Q53-R53,2)</f>
        <v>3372.33</v>
      </c>
      <c r="T53" s="129">
        <f>+'[6]401060100 7'!P821</f>
        <v>361.35</v>
      </c>
      <c r="U53" s="129">
        <f>+'[6]401060100 7'!U821</f>
        <v>361.35</v>
      </c>
      <c r="V53" s="247">
        <f>+T53-U53</f>
        <v>0</v>
      </c>
      <c r="W53" s="77"/>
      <c r="X53" s="72"/>
      <c r="Y53" s="64"/>
      <c r="Z53" s="219"/>
      <c r="AA53" s="64"/>
      <c r="AB53" s="219"/>
      <c r="AC53" s="176"/>
      <c r="AD53" s="176"/>
      <c r="AG53" s="67"/>
      <c r="AH53" s="176"/>
      <c r="AI53" s="66"/>
    </row>
    <row r="54" spans="1:37" s="176" customFormat="1" ht="40.5" hidden="1" customHeight="1" x14ac:dyDescent="0.25">
      <c r="A54" s="170"/>
      <c r="B54" s="171"/>
      <c r="C54" s="171"/>
      <c r="D54" s="171"/>
      <c r="E54" s="171"/>
      <c r="F54" s="248"/>
      <c r="G54" s="173"/>
      <c r="H54" s="173"/>
      <c r="I54" s="77"/>
      <c r="J54" s="78"/>
      <c r="K54" s="78">
        <v>0</v>
      </c>
      <c r="L54" s="78">
        <v>0</v>
      </c>
      <c r="M54" s="81"/>
      <c r="N54" s="77"/>
      <c r="O54" s="173"/>
      <c r="P54" s="173"/>
      <c r="Q54" s="174"/>
      <c r="R54" s="173"/>
      <c r="S54" s="174"/>
      <c r="T54" s="173"/>
      <c r="U54" s="173"/>
      <c r="V54" s="175"/>
      <c r="W54" s="77">
        <f>+[5]TOTAL!$R$12:$R$266</f>
        <v>572.13</v>
      </c>
      <c r="X54" s="72">
        <f t="shared" si="11"/>
        <v>-572.13</v>
      </c>
      <c r="Y54" s="64"/>
      <c r="Z54" s="219">
        <f t="shared" si="14"/>
        <v>0</v>
      </c>
      <c r="AA54" s="64"/>
      <c r="AB54" s="219">
        <f t="shared" si="15"/>
        <v>0</v>
      </c>
      <c r="AG54" s="67">
        <f>+[4]TOTAL!$U$10:$U$263</f>
        <v>352.15</v>
      </c>
      <c r="AI54" s="66">
        <f t="shared" si="12"/>
        <v>0</v>
      </c>
    </row>
    <row r="55" spans="1:37" s="92" customFormat="1" ht="40.5" customHeight="1" x14ac:dyDescent="0.25">
      <c r="A55" s="85" t="s">
        <v>34</v>
      </c>
      <c r="B55" s="86" t="s">
        <v>48</v>
      </c>
      <c r="C55" s="86" t="s">
        <v>43</v>
      </c>
      <c r="D55" s="86" t="s">
        <v>35</v>
      </c>
      <c r="E55" s="86">
        <v>8</v>
      </c>
      <c r="F55" s="87" t="s">
        <v>51</v>
      </c>
      <c r="G55" s="115">
        <v>0</v>
      </c>
      <c r="H55" s="115">
        <f>+'[6]401060400 8'!$H$821</f>
        <v>829.44</v>
      </c>
      <c r="I55" s="130">
        <f>+'[6]401060400 8'!$I$821</f>
        <v>0</v>
      </c>
      <c r="J55" s="130">
        <f>+'[6]401060400 8'!$J$821</f>
        <v>0</v>
      </c>
      <c r="K55" s="81">
        <v>0</v>
      </c>
      <c r="L55" s="77">
        <v>0</v>
      </c>
      <c r="M55" s="115">
        <v>0</v>
      </c>
      <c r="N55" s="115">
        <v>0</v>
      </c>
      <c r="O55" s="129">
        <f>+'[6]401060400 8'!K821</f>
        <v>0</v>
      </c>
      <c r="P55" s="129">
        <f>+'[6]401060400 8'!L821</f>
        <v>0</v>
      </c>
      <c r="Q55" s="90">
        <f>ROUND(G55+H55-J55+M55-N55+O55-P55,2)</f>
        <v>829.44</v>
      </c>
      <c r="R55" s="129">
        <f>+'[6]401060400 8'!G821</f>
        <v>54.45</v>
      </c>
      <c r="S55" s="174">
        <f t="shared" si="16"/>
        <v>774.99</v>
      </c>
      <c r="T55" s="129">
        <f>+'[6]401060400 8'!P821</f>
        <v>54.45</v>
      </c>
      <c r="U55" s="129">
        <f>+'[6]401060400 8'!U821</f>
        <v>54.45</v>
      </c>
      <c r="V55" s="175">
        <f>+T55-U55</f>
        <v>0</v>
      </c>
      <c r="W55" s="77"/>
      <c r="X55" s="72"/>
      <c r="Y55" s="64"/>
      <c r="Z55" s="219"/>
      <c r="AA55" s="64"/>
      <c r="AB55" s="219"/>
      <c r="AC55" s="176"/>
      <c r="AD55" s="176"/>
      <c r="AG55" s="67"/>
      <c r="AH55" s="176"/>
      <c r="AI55" s="66"/>
    </row>
    <row r="56" spans="1:37" s="176" customFormat="1" ht="36.75" hidden="1" customHeight="1" x14ac:dyDescent="0.25">
      <c r="A56" s="170"/>
      <c r="B56" s="171"/>
      <c r="C56" s="171"/>
      <c r="D56" s="171"/>
      <c r="E56" s="171"/>
      <c r="F56" s="248"/>
      <c r="G56" s="173"/>
      <c r="H56" s="173"/>
      <c r="I56" s="77"/>
      <c r="J56" s="78"/>
      <c r="K56" s="78">
        <v>0</v>
      </c>
      <c r="L56" s="78">
        <v>0</v>
      </c>
      <c r="M56" s="81"/>
      <c r="N56" s="77"/>
      <c r="O56" s="173"/>
      <c r="P56" s="173"/>
      <c r="Q56" s="174"/>
      <c r="R56" s="173"/>
      <c r="S56" s="174"/>
      <c r="T56" s="173"/>
      <c r="U56" s="173"/>
      <c r="V56" s="175"/>
      <c r="W56" s="77">
        <f>+[5]TOTAL!$R$12:$R$266</f>
        <v>0</v>
      </c>
      <c r="X56" s="72">
        <f t="shared" si="11"/>
        <v>0</v>
      </c>
      <c r="Y56" s="64"/>
      <c r="Z56" s="219">
        <f t="shared" si="14"/>
        <v>0</v>
      </c>
      <c r="AA56" s="64"/>
      <c r="AB56" s="219">
        <f t="shared" si="15"/>
        <v>0</v>
      </c>
      <c r="AG56" s="67">
        <f>+[4]TOTAL!$U$10:$U$263</f>
        <v>0</v>
      </c>
      <c r="AI56" s="66">
        <f t="shared" si="12"/>
        <v>0</v>
      </c>
    </row>
    <row r="57" spans="1:37" s="176" customFormat="1" ht="46.5" customHeight="1" x14ac:dyDescent="0.25">
      <c r="A57" s="85" t="s">
        <v>34</v>
      </c>
      <c r="B57" s="86" t="s">
        <v>48</v>
      </c>
      <c r="C57" s="86" t="s">
        <v>52</v>
      </c>
      <c r="D57" s="86" t="s">
        <v>35</v>
      </c>
      <c r="E57" s="86">
        <v>9</v>
      </c>
      <c r="F57" s="87" t="s">
        <v>53</v>
      </c>
      <c r="G57" s="115">
        <v>0</v>
      </c>
      <c r="H57" s="115">
        <f>+'[6]401060500 9'!H821</f>
        <v>719.04</v>
      </c>
      <c r="I57" s="115">
        <f>+'[6]401060500 9'!I821</f>
        <v>0</v>
      </c>
      <c r="J57" s="115">
        <f>+'[6]401060500 9'!J821</f>
        <v>0</v>
      </c>
      <c r="K57" s="249"/>
      <c r="L57" s="80"/>
      <c r="M57" s="250">
        <v>0</v>
      </c>
      <c r="N57" s="115">
        <v>0</v>
      </c>
      <c r="O57" s="115">
        <f>+'[6]401060500 9'!K821</f>
        <v>0</v>
      </c>
      <c r="P57" s="115">
        <f>+'[6]401060500 9'!L821</f>
        <v>0</v>
      </c>
      <c r="Q57" s="90">
        <f>ROUND(G57+H57-J57+M57-N57+O57-P57,2)</f>
        <v>719.04</v>
      </c>
      <c r="R57" s="115">
        <f>+'[6]401060500 9'!G821</f>
        <v>217</v>
      </c>
      <c r="S57" s="90">
        <f t="shared" si="16"/>
        <v>502.04</v>
      </c>
      <c r="T57" s="115">
        <f>+'[6]401060500 9'!P821</f>
        <v>217</v>
      </c>
      <c r="U57" s="115">
        <f>+'[6]401060500 9'!U821</f>
        <v>217</v>
      </c>
      <c r="V57" s="91">
        <f>+T57-U57</f>
        <v>0</v>
      </c>
      <c r="W57" s="77"/>
      <c r="X57" s="72"/>
      <c r="Y57" s="64"/>
      <c r="Z57" s="219"/>
      <c r="AA57" s="64"/>
      <c r="AB57" s="219"/>
      <c r="AG57" s="67"/>
      <c r="AI57" s="66"/>
    </row>
    <row r="58" spans="1:37" s="92" customFormat="1" ht="36.75" customHeight="1" x14ac:dyDescent="0.25">
      <c r="A58" s="177" t="s">
        <v>34</v>
      </c>
      <c r="B58" s="178" t="s">
        <v>48</v>
      </c>
      <c r="C58" s="178" t="s">
        <v>48</v>
      </c>
      <c r="D58" s="178" t="s">
        <v>35</v>
      </c>
      <c r="E58" s="178">
        <v>10</v>
      </c>
      <c r="F58" s="251" t="s">
        <v>54</v>
      </c>
      <c r="G58" s="180">
        <v>0</v>
      </c>
      <c r="H58" s="180">
        <f>+'[6]401060600 10'!$H$822</f>
        <v>893.88</v>
      </c>
      <c r="I58" s="180">
        <f>+'[6]401060600 10'!I822</f>
        <v>0</v>
      </c>
      <c r="J58" s="252">
        <f>+'[6]401060600 10'!J822</f>
        <v>0</v>
      </c>
      <c r="K58" s="182"/>
      <c r="L58" s="183"/>
      <c r="M58" s="184">
        <v>0</v>
      </c>
      <c r="N58" s="180">
        <v>0</v>
      </c>
      <c r="O58" s="180">
        <f>+'[6]401060600 10'!K822</f>
        <v>0</v>
      </c>
      <c r="P58" s="180">
        <f>+'[6]401060600 10'!L822</f>
        <v>0</v>
      </c>
      <c r="Q58" s="90">
        <f>ROUND(G58+H58-J58+M58-N58+O58-P58,2)</f>
        <v>893.88</v>
      </c>
      <c r="R58" s="180">
        <f>+'[6]401060600 10'!G822</f>
        <v>494.62</v>
      </c>
      <c r="S58" s="253">
        <f t="shared" si="16"/>
        <v>399.26</v>
      </c>
      <c r="T58" s="180">
        <f>+'[6]401060600 10'!P822</f>
        <v>494.62</v>
      </c>
      <c r="U58" s="180">
        <f>+'[6]401060600 10'!U822</f>
        <v>494.62</v>
      </c>
      <c r="V58" s="186">
        <f>+T58-U58</f>
        <v>0</v>
      </c>
      <c r="W58" s="77">
        <f>+[5]TOTAL!$R$12:$R$266</f>
        <v>92.88</v>
      </c>
      <c r="X58" s="72">
        <f t="shared" si="11"/>
        <v>401.74</v>
      </c>
      <c r="Y58" s="64"/>
      <c r="Z58" s="219">
        <f t="shared" si="14"/>
        <v>494.62</v>
      </c>
      <c r="AA58" s="64"/>
      <c r="AB58" s="219">
        <f t="shared" si="15"/>
        <v>494.62</v>
      </c>
      <c r="AG58" s="67">
        <f>+[4]TOTAL!$U$10:$U$263</f>
        <v>57.43</v>
      </c>
      <c r="AI58" s="66">
        <f t="shared" si="12"/>
        <v>494.62</v>
      </c>
    </row>
    <row r="59" spans="1:37" s="176" customFormat="1" ht="36.75" hidden="1" customHeight="1" x14ac:dyDescent="0.25">
      <c r="A59" s="170"/>
      <c r="B59" s="171"/>
      <c r="C59" s="171"/>
      <c r="D59" s="171"/>
      <c r="E59" s="171"/>
      <c r="F59" s="248"/>
      <c r="G59" s="173"/>
      <c r="H59" s="173"/>
      <c r="I59" s="77"/>
      <c r="J59" s="78"/>
      <c r="K59" s="122">
        <v>0</v>
      </c>
      <c r="L59" s="122">
        <v>0</v>
      </c>
      <c r="M59" s="81"/>
      <c r="N59" s="77"/>
      <c r="O59" s="173"/>
      <c r="P59" s="173"/>
      <c r="Q59" s="174"/>
      <c r="R59" s="173"/>
      <c r="S59" s="174"/>
      <c r="T59" s="173"/>
      <c r="U59" s="173"/>
      <c r="V59" s="175"/>
      <c r="W59" s="77">
        <f>+[5]TOTAL!$R$12:$R$266</f>
        <v>787.5</v>
      </c>
      <c r="X59" s="72">
        <f t="shared" si="11"/>
        <v>-787.5</v>
      </c>
      <c r="Y59" s="64"/>
      <c r="Z59" s="219">
        <f t="shared" si="14"/>
        <v>0</v>
      </c>
      <c r="AA59" s="64"/>
      <c r="AB59" s="219">
        <f t="shared" si="15"/>
        <v>0</v>
      </c>
      <c r="AG59" s="67">
        <f>+[4]TOTAL!$U$10:$U$263</f>
        <v>262.5</v>
      </c>
      <c r="AI59" s="66">
        <f t="shared" si="12"/>
        <v>0</v>
      </c>
    </row>
    <row r="60" spans="1:37" s="92" customFormat="1" ht="36.75" customHeight="1" x14ac:dyDescent="0.25">
      <c r="A60" s="85" t="s">
        <v>34</v>
      </c>
      <c r="B60" s="86" t="s">
        <v>48</v>
      </c>
      <c r="C60" s="86" t="s">
        <v>55</v>
      </c>
      <c r="D60" s="86" t="s">
        <v>35</v>
      </c>
      <c r="E60" s="86">
        <v>11</v>
      </c>
      <c r="F60" s="87" t="s">
        <v>56</v>
      </c>
      <c r="G60" s="115">
        <v>0</v>
      </c>
      <c r="H60" s="115">
        <f>+'[6]401061000 11'!H821</f>
        <v>4024.68</v>
      </c>
      <c r="I60" s="115">
        <f>+'[6]401061000 11'!I821</f>
        <v>0</v>
      </c>
      <c r="J60" s="115">
        <f>+'[6]401061000 11'!J821</f>
        <v>0</v>
      </c>
      <c r="K60" s="81">
        <v>0</v>
      </c>
      <c r="L60" s="77">
        <v>0</v>
      </c>
      <c r="M60" s="115">
        <v>0</v>
      </c>
      <c r="N60" s="115">
        <v>0</v>
      </c>
      <c r="O60" s="115">
        <f>+'[6]401061000 11'!K821</f>
        <v>0</v>
      </c>
      <c r="P60" s="115">
        <f>+'[6]401061000 11'!L821</f>
        <v>0</v>
      </c>
      <c r="Q60" s="90">
        <f>ROUND(G60+H60-J60+M60-N60+O60-P60,2)</f>
        <v>4024.68</v>
      </c>
      <c r="R60" s="115">
        <f>+'[6]401061000 11'!G821</f>
        <v>732.15</v>
      </c>
      <c r="S60" s="174">
        <f t="shared" si="16"/>
        <v>3292.53</v>
      </c>
      <c r="T60" s="115">
        <f>+'[6]401061000 11'!P821</f>
        <v>732.15</v>
      </c>
      <c r="U60" s="115">
        <f>+'[6]401061000 11'!U821</f>
        <v>732.15</v>
      </c>
      <c r="V60" s="175">
        <f>+T60-U60</f>
        <v>0</v>
      </c>
      <c r="W60" s="77"/>
      <c r="X60" s="72"/>
      <c r="Y60" s="64"/>
      <c r="Z60" s="219"/>
      <c r="AA60" s="64"/>
      <c r="AB60" s="219"/>
      <c r="AC60" s="176"/>
      <c r="AD60" s="176"/>
      <c r="AG60" s="67"/>
      <c r="AH60" s="176"/>
      <c r="AI60" s="66"/>
    </row>
    <row r="61" spans="1:37" s="176" customFormat="1" ht="39.75" hidden="1" customHeight="1" x14ac:dyDescent="0.25">
      <c r="A61" s="170"/>
      <c r="B61" s="171"/>
      <c r="C61" s="171"/>
      <c r="D61" s="171"/>
      <c r="E61" s="171"/>
      <c r="F61" s="248"/>
      <c r="G61" s="173"/>
      <c r="H61" s="173"/>
      <c r="I61" s="77"/>
      <c r="J61" s="78"/>
      <c r="K61" s="78">
        <v>0</v>
      </c>
      <c r="L61" s="78">
        <v>0</v>
      </c>
      <c r="M61" s="81"/>
      <c r="N61" s="77"/>
      <c r="O61" s="173"/>
      <c r="P61" s="173"/>
      <c r="Q61" s="174"/>
      <c r="R61" s="173"/>
      <c r="S61" s="174"/>
      <c r="T61" s="173"/>
      <c r="U61" s="173"/>
      <c r="V61" s="175"/>
      <c r="W61" s="77">
        <f>+[5]TOTAL!$R$12:$R$266</f>
        <v>0</v>
      </c>
      <c r="X61" s="72">
        <f t="shared" si="11"/>
        <v>0</v>
      </c>
      <c r="Y61" s="64"/>
      <c r="Z61" s="219">
        <f t="shared" si="14"/>
        <v>0</v>
      </c>
      <c r="AA61" s="64"/>
      <c r="AB61" s="219">
        <f t="shared" si="15"/>
        <v>0</v>
      </c>
      <c r="AG61" s="67">
        <f>+[4]TOTAL!$U$10:$U$263</f>
        <v>0</v>
      </c>
      <c r="AI61" s="66">
        <f t="shared" si="12"/>
        <v>0</v>
      </c>
    </row>
    <row r="62" spans="1:37" s="176" customFormat="1" ht="39.75" customHeight="1" x14ac:dyDescent="0.25">
      <c r="A62" s="85" t="s">
        <v>34</v>
      </c>
      <c r="B62" s="86" t="s">
        <v>48</v>
      </c>
      <c r="C62" s="86" t="s">
        <v>57</v>
      </c>
      <c r="D62" s="86" t="s">
        <v>35</v>
      </c>
      <c r="E62" s="86">
        <v>12</v>
      </c>
      <c r="F62" s="87" t="s">
        <v>58</v>
      </c>
      <c r="G62" s="115">
        <v>0</v>
      </c>
      <c r="H62" s="115">
        <f>+'[6]401061200 12'!H821</f>
        <v>894.24</v>
      </c>
      <c r="I62" s="115">
        <f>+'[6]401061200 12'!I821</f>
        <v>0</v>
      </c>
      <c r="J62" s="115">
        <f>+'[6]401061200 12'!J821</f>
        <v>0</v>
      </c>
      <c r="K62" s="81">
        <v>0</v>
      </c>
      <c r="L62" s="77">
        <v>0</v>
      </c>
      <c r="M62" s="115">
        <v>0</v>
      </c>
      <c r="N62" s="115">
        <v>0</v>
      </c>
      <c r="O62" s="115">
        <f>+'[6]401061200 12'!K821</f>
        <v>0</v>
      </c>
      <c r="P62" s="115">
        <f>+'[6]401061200 12'!L821</f>
        <v>0</v>
      </c>
      <c r="Q62" s="90">
        <f>ROUND(G62+H62-J62+M62-N62+O62-P62,2)</f>
        <v>894.24</v>
      </c>
      <c r="R62" s="115">
        <f>+'[6]401061200 12'!G821</f>
        <v>119.7</v>
      </c>
      <c r="S62" s="174">
        <f t="shared" si="16"/>
        <v>774.54</v>
      </c>
      <c r="T62" s="115">
        <f>+'[6]401061200 12'!P821</f>
        <v>119.7</v>
      </c>
      <c r="U62" s="115">
        <f>+'[6]401061200 12'!U821</f>
        <v>119.7</v>
      </c>
      <c r="V62" s="175">
        <f>+T62-U62</f>
        <v>0</v>
      </c>
      <c r="W62" s="77"/>
      <c r="X62" s="72"/>
      <c r="Y62" s="64"/>
      <c r="Z62" s="219"/>
      <c r="AA62" s="64"/>
      <c r="AB62" s="219"/>
      <c r="AG62" s="67"/>
      <c r="AI62" s="66"/>
    </row>
    <row r="63" spans="1:37" s="176" customFormat="1" ht="27" hidden="1" customHeight="1" x14ac:dyDescent="0.25">
      <c r="A63" s="170"/>
      <c r="B63" s="171"/>
      <c r="C63" s="171"/>
      <c r="D63" s="171"/>
      <c r="E63" s="171"/>
      <c r="F63" s="248"/>
      <c r="G63" s="173"/>
      <c r="H63" s="173"/>
      <c r="I63" s="77"/>
      <c r="J63" s="78"/>
      <c r="K63" s="78">
        <v>0</v>
      </c>
      <c r="L63" s="78">
        <v>0</v>
      </c>
      <c r="M63" s="81"/>
      <c r="N63" s="77"/>
      <c r="O63" s="173"/>
      <c r="P63" s="173"/>
      <c r="Q63" s="174"/>
      <c r="R63" s="173"/>
      <c r="S63" s="174"/>
      <c r="T63" s="173"/>
      <c r="U63" s="173"/>
      <c r="V63" s="175"/>
      <c r="W63" s="77">
        <f>+[5]TOTAL!$R$12:$R$266</f>
        <v>0</v>
      </c>
      <c r="X63" s="72">
        <f t="shared" si="11"/>
        <v>0</v>
      </c>
      <c r="Y63" s="64"/>
      <c r="Z63" s="219">
        <f t="shared" si="14"/>
        <v>0</v>
      </c>
      <c r="AA63" s="64"/>
      <c r="AB63" s="219">
        <f t="shared" si="15"/>
        <v>0</v>
      </c>
      <c r="AG63" s="67">
        <f>+[4]TOTAL!$U$10:$U$263</f>
        <v>0</v>
      </c>
      <c r="AI63" s="66">
        <f t="shared" si="12"/>
        <v>0</v>
      </c>
    </row>
    <row r="64" spans="1:37" s="176" customFormat="1" ht="37.5" customHeight="1" x14ac:dyDescent="0.25">
      <c r="A64" s="85" t="s">
        <v>34</v>
      </c>
      <c r="B64" s="86" t="s">
        <v>48</v>
      </c>
      <c r="C64" s="86" t="s">
        <v>59</v>
      </c>
      <c r="D64" s="86" t="s">
        <v>35</v>
      </c>
      <c r="E64" s="86">
        <v>13</v>
      </c>
      <c r="F64" s="87" t="s">
        <v>60</v>
      </c>
      <c r="G64" s="115">
        <v>0</v>
      </c>
      <c r="H64" s="115">
        <f>+'[6]401061300 13'!H821</f>
        <v>935.4</v>
      </c>
      <c r="I64" s="115">
        <f>+'[6]401061300 13'!I821</f>
        <v>0</v>
      </c>
      <c r="J64" s="115">
        <f>+'[6]401061300 13'!J821</f>
        <v>0</v>
      </c>
      <c r="K64" s="81">
        <v>0</v>
      </c>
      <c r="L64" s="77">
        <v>0</v>
      </c>
      <c r="M64" s="115">
        <v>0</v>
      </c>
      <c r="N64" s="115">
        <v>0</v>
      </c>
      <c r="O64" s="115">
        <f>+'[6]401061300 13'!K821</f>
        <v>0</v>
      </c>
      <c r="P64" s="115">
        <f>+'[6]401061300 13'!L821</f>
        <v>0</v>
      </c>
      <c r="Q64" s="90">
        <f>ROUND(G64+H64-J64+M64-N64+O64-P64,2)</f>
        <v>935.4</v>
      </c>
      <c r="R64" s="115">
        <f>+'[6]401061300 13'!G821</f>
        <v>406.43</v>
      </c>
      <c r="S64" s="174">
        <f t="shared" si="16"/>
        <v>528.97</v>
      </c>
      <c r="T64" s="115">
        <f>+'[6]401061300 13'!P821</f>
        <v>406.43</v>
      </c>
      <c r="U64" s="115">
        <f>+'[6]401061300 13'!U821</f>
        <v>406.43</v>
      </c>
      <c r="V64" s="91"/>
      <c r="W64" s="77"/>
      <c r="X64" s="72"/>
      <c r="Y64" s="64"/>
      <c r="Z64" s="219"/>
      <c r="AA64" s="64"/>
      <c r="AB64" s="219"/>
      <c r="AG64" s="67"/>
      <c r="AI64" s="66"/>
    </row>
    <row r="65" spans="1:35" s="92" customFormat="1" ht="36" customHeight="1" x14ac:dyDescent="0.25">
      <c r="A65" s="177" t="s">
        <v>34</v>
      </c>
      <c r="B65" s="178" t="s">
        <v>48</v>
      </c>
      <c r="C65" s="178" t="s">
        <v>61</v>
      </c>
      <c r="D65" s="178" t="s">
        <v>35</v>
      </c>
      <c r="E65" s="178">
        <v>14</v>
      </c>
      <c r="F65" s="251" t="s">
        <v>62</v>
      </c>
      <c r="G65" s="180">
        <v>0</v>
      </c>
      <c r="H65" s="180">
        <f>+'[6]401061400 14'!$H$822</f>
        <v>1149.5999999999999</v>
      </c>
      <c r="I65" s="180">
        <f>+'[6]401061400 14'!I822</f>
        <v>0</v>
      </c>
      <c r="J65" s="252">
        <f>+'[6]401061400 14'!J822</f>
        <v>0</v>
      </c>
      <c r="K65" s="252">
        <f>+'[6]401061400 14'!K822</f>
        <v>0</v>
      </c>
      <c r="L65" s="252">
        <f>+'[6]401061400 14'!L822</f>
        <v>0</v>
      </c>
      <c r="M65" s="184">
        <v>0</v>
      </c>
      <c r="N65" s="180">
        <v>0</v>
      </c>
      <c r="O65" s="180">
        <f>+'[6]401061400 14'!K822</f>
        <v>0</v>
      </c>
      <c r="P65" s="180">
        <f>+'[6]401061400 14'!L822</f>
        <v>0</v>
      </c>
      <c r="Q65" s="90">
        <f>ROUND(G65+H65-J65+M65-N65+O65-P65,2)</f>
        <v>1149.5999999999999</v>
      </c>
      <c r="R65" s="180">
        <f>+'[6]401061400 14'!G822</f>
        <v>674.12</v>
      </c>
      <c r="S65" s="253">
        <f t="shared" si="16"/>
        <v>475.48</v>
      </c>
      <c r="T65" s="180">
        <f>+'[6]401061400 14'!P822</f>
        <v>674.12</v>
      </c>
      <c r="U65" s="180">
        <f>+'[6]401061400 14'!U822</f>
        <v>674.12</v>
      </c>
      <c r="V65" s="186">
        <f>+T65-U65</f>
        <v>0</v>
      </c>
      <c r="W65" s="77">
        <f>+[5]TOTAL!$R$12:$R$266</f>
        <v>0</v>
      </c>
      <c r="X65" s="72">
        <f t="shared" si="11"/>
        <v>674.12</v>
      </c>
      <c r="Y65" s="64"/>
      <c r="Z65" s="219">
        <f t="shared" si="14"/>
        <v>674.12</v>
      </c>
      <c r="AA65" s="64"/>
      <c r="AB65" s="219">
        <f t="shared" si="15"/>
        <v>674.12</v>
      </c>
      <c r="AG65" s="67">
        <f>+[4]TOTAL!$U$10:$U$263</f>
        <v>0</v>
      </c>
      <c r="AI65" s="66">
        <f t="shared" si="12"/>
        <v>674.12</v>
      </c>
    </row>
    <row r="66" spans="1:35" s="176" customFormat="1" ht="43.5" hidden="1" customHeight="1" x14ac:dyDescent="0.25">
      <c r="A66" s="170"/>
      <c r="B66" s="171"/>
      <c r="C66" s="171"/>
      <c r="D66" s="171"/>
      <c r="E66" s="171"/>
      <c r="F66" s="248"/>
      <c r="G66" s="254"/>
      <c r="H66" s="173"/>
      <c r="I66" s="77"/>
      <c r="J66" s="78"/>
      <c r="K66" s="78">
        <v>0</v>
      </c>
      <c r="L66" s="78">
        <v>0</v>
      </c>
      <c r="M66" s="81"/>
      <c r="N66" s="77"/>
      <c r="O66" s="173"/>
      <c r="P66" s="173"/>
      <c r="Q66" s="174"/>
      <c r="R66" s="173"/>
      <c r="S66" s="174"/>
      <c r="T66" s="173"/>
      <c r="U66" s="173"/>
      <c r="V66" s="175"/>
      <c r="W66" s="77">
        <f>+[5]TOTAL!$R$12:$R$266</f>
        <v>0</v>
      </c>
      <c r="X66" s="72">
        <f t="shared" si="11"/>
        <v>0</v>
      </c>
      <c r="Y66" s="64"/>
      <c r="Z66" s="219">
        <f t="shared" si="14"/>
        <v>0</v>
      </c>
      <c r="AA66" s="64"/>
      <c r="AB66" s="219">
        <f t="shared" si="15"/>
        <v>0</v>
      </c>
      <c r="AG66" s="67">
        <f>+[4]TOTAL!$U$10:$U$263</f>
        <v>0</v>
      </c>
      <c r="AI66" s="66">
        <f t="shared" si="12"/>
        <v>0</v>
      </c>
    </row>
    <row r="67" spans="1:35" s="176" customFormat="1" ht="43.5" customHeight="1" x14ac:dyDescent="0.25">
      <c r="A67" s="85" t="s">
        <v>34</v>
      </c>
      <c r="B67" s="86" t="s">
        <v>48</v>
      </c>
      <c r="C67" s="86">
        <v>39</v>
      </c>
      <c r="D67" s="86" t="s">
        <v>35</v>
      </c>
      <c r="E67" s="86">
        <v>15</v>
      </c>
      <c r="F67" s="87" t="s">
        <v>63</v>
      </c>
      <c r="G67" s="255">
        <v>0</v>
      </c>
      <c r="H67" s="115">
        <f>+'[6]401063900 15'!H820</f>
        <v>664.08</v>
      </c>
      <c r="I67" s="115">
        <f>+'[6]401063900 15'!I820</f>
        <v>0</v>
      </c>
      <c r="J67" s="115">
        <f>+'[6]401063900 15'!J820</f>
        <v>0</v>
      </c>
      <c r="K67" s="81">
        <v>0</v>
      </c>
      <c r="L67" s="77">
        <v>0</v>
      </c>
      <c r="M67" s="115">
        <v>0</v>
      </c>
      <c r="N67" s="115">
        <v>0</v>
      </c>
      <c r="O67" s="115">
        <f>+'[6]401063900 15'!K820</f>
        <v>0</v>
      </c>
      <c r="P67" s="115">
        <f>+'[6]401063900 15'!L820</f>
        <v>0</v>
      </c>
      <c r="Q67" s="90">
        <f>ROUND(G67+H67-J67+M67-N67+O67-P67,2)</f>
        <v>664.08</v>
      </c>
      <c r="R67" s="115">
        <f>+'[6]401063900 15'!G820</f>
        <v>76.66</v>
      </c>
      <c r="S67" s="174">
        <f t="shared" si="16"/>
        <v>587.41999999999996</v>
      </c>
      <c r="T67" s="115">
        <f>+'[6]401063900 15'!P820</f>
        <v>76.66</v>
      </c>
      <c r="U67" s="115">
        <f>+'[6]401063900 15'!U820</f>
        <v>76.66</v>
      </c>
      <c r="V67" s="175">
        <f>+T67-U67</f>
        <v>0</v>
      </c>
      <c r="W67" s="77"/>
      <c r="X67" s="72"/>
      <c r="Y67" s="64"/>
      <c r="Z67" s="219"/>
      <c r="AA67" s="64"/>
      <c r="AB67" s="219"/>
      <c r="AG67" s="67"/>
      <c r="AI67" s="66"/>
    </row>
    <row r="68" spans="1:35" s="176" customFormat="1" ht="39" hidden="1" customHeight="1" x14ac:dyDescent="0.25">
      <c r="A68" s="170"/>
      <c r="B68" s="171"/>
      <c r="C68" s="171"/>
      <c r="D68" s="171"/>
      <c r="E68" s="171"/>
      <c r="F68" s="248"/>
      <c r="G68" s="173"/>
      <c r="H68" s="173"/>
      <c r="I68" s="77"/>
      <c r="J68" s="78"/>
      <c r="K68" s="78">
        <v>0</v>
      </c>
      <c r="L68" s="78">
        <v>0</v>
      </c>
      <c r="M68" s="81"/>
      <c r="N68" s="77"/>
      <c r="O68" s="173"/>
      <c r="P68" s="173"/>
      <c r="Q68" s="174"/>
      <c r="R68" s="173"/>
      <c r="S68" s="174"/>
      <c r="T68" s="173"/>
      <c r="U68" s="173"/>
      <c r="V68" s="175"/>
      <c r="W68" s="77">
        <f>+[5]TOTAL!$R$12:$R$266</f>
        <v>0</v>
      </c>
      <c r="X68" s="72">
        <f t="shared" si="11"/>
        <v>0</v>
      </c>
      <c r="Y68" s="64"/>
      <c r="Z68" s="219">
        <f t="shared" si="14"/>
        <v>0</v>
      </c>
      <c r="AA68" s="64"/>
      <c r="AB68" s="219">
        <f t="shared" si="15"/>
        <v>0</v>
      </c>
      <c r="AG68" s="67">
        <f>+[4]TOTAL!$U$10:$U$263</f>
        <v>0</v>
      </c>
      <c r="AI68" s="66">
        <f t="shared" si="12"/>
        <v>0</v>
      </c>
    </row>
    <row r="69" spans="1:35" s="176" customFormat="1" ht="39" customHeight="1" x14ac:dyDescent="0.25">
      <c r="A69" s="85" t="s">
        <v>34</v>
      </c>
      <c r="B69" s="86" t="s">
        <v>48</v>
      </c>
      <c r="C69" s="86">
        <v>42</v>
      </c>
      <c r="D69" s="86" t="s">
        <v>35</v>
      </c>
      <c r="E69" s="86">
        <v>16</v>
      </c>
      <c r="F69" s="87" t="s">
        <v>64</v>
      </c>
      <c r="G69" s="115">
        <v>0</v>
      </c>
      <c r="H69" s="115">
        <f>+'[6]401064200 16'!H821</f>
        <v>127.92</v>
      </c>
      <c r="I69" s="115">
        <f>+'[6]401064200 16'!I821</f>
        <v>0</v>
      </c>
      <c r="J69" s="115">
        <f>+'[6]401064200 16'!J821</f>
        <v>0</v>
      </c>
      <c r="K69" s="78"/>
      <c r="L69" s="78"/>
      <c r="M69" s="250">
        <f>+'[6]401064200'!I822</f>
        <v>0</v>
      </c>
      <c r="N69" s="115">
        <f>+'[6]401064200'!J822</f>
        <v>0</v>
      </c>
      <c r="O69" s="115">
        <f>+'[6]401064200 16'!K821</f>
        <v>0</v>
      </c>
      <c r="P69" s="115">
        <f>+'[6]401064200 16'!L821</f>
        <v>0</v>
      </c>
      <c r="Q69" s="90">
        <f>ROUND(G69+H69-J69+M69-N69+O69-P69,2)</f>
        <v>127.92</v>
      </c>
      <c r="R69" s="115">
        <f>+'[6]401064200 16'!G821</f>
        <v>38.619999999999997</v>
      </c>
      <c r="S69" s="174">
        <f t="shared" si="16"/>
        <v>89.3</v>
      </c>
      <c r="T69" s="115">
        <f>+'[6]401064200 16'!P821</f>
        <v>38.619999999999997</v>
      </c>
      <c r="U69" s="115">
        <f>+'[6]401064200 16'!U821</f>
        <v>38.619999999999997</v>
      </c>
      <c r="V69" s="91">
        <f>+T69-U69</f>
        <v>0</v>
      </c>
      <c r="W69" s="77"/>
      <c r="X69" s="72"/>
      <c r="Y69" s="64"/>
      <c r="Z69" s="219"/>
      <c r="AA69" s="64"/>
      <c r="AB69" s="219"/>
      <c r="AG69" s="67"/>
      <c r="AI69" s="66"/>
    </row>
    <row r="70" spans="1:35" s="176" customFormat="1" ht="50.25" hidden="1" customHeight="1" x14ac:dyDescent="0.25">
      <c r="A70" s="170"/>
      <c r="B70" s="171"/>
      <c r="C70" s="171"/>
      <c r="D70" s="171"/>
      <c r="E70" s="171"/>
      <c r="F70" s="248"/>
      <c r="G70" s="173"/>
      <c r="H70" s="173"/>
      <c r="I70" s="77"/>
      <c r="J70" s="78"/>
      <c r="K70" s="78">
        <v>0</v>
      </c>
      <c r="L70" s="78">
        <v>0</v>
      </c>
      <c r="M70" s="81"/>
      <c r="N70" s="77"/>
      <c r="O70" s="173"/>
      <c r="P70" s="173"/>
      <c r="Q70" s="174"/>
      <c r="R70" s="173"/>
      <c r="S70" s="174"/>
      <c r="T70" s="173"/>
      <c r="U70" s="173"/>
      <c r="V70" s="175"/>
      <c r="W70" s="77">
        <f>+[5]TOTAL!$R$12:$R$266</f>
        <v>0</v>
      </c>
      <c r="X70" s="72">
        <f t="shared" si="11"/>
        <v>0</v>
      </c>
      <c r="Y70" s="64"/>
      <c r="Z70" s="219">
        <f t="shared" si="14"/>
        <v>0</v>
      </c>
      <c r="AA70" s="64"/>
      <c r="AB70" s="219">
        <f t="shared" si="15"/>
        <v>0</v>
      </c>
      <c r="AG70" s="67">
        <f>+[4]TOTAL!$U$10:$U$263</f>
        <v>0</v>
      </c>
      <c r="AI70" s="66">
        <f t="shared" si="12"/>
        <v>0</v>
      </c>
    </row>
    <row r="71" spans="1:35" s="176" customFormat="1" ht="50.25" customHeight="1" x14ac:dyDescent="0.25">
      <c r="A71" s="85" t="s">
        <v>34</v>
      </c>
      <c r="B71" s="86" t="s">
        <v>48</v>
      </c>
      <c r="C71" s="86">
        <v>43</v>
      </c>
      <c r="D71" s="86" t="s">
        <v>35</v>
      </c>
      <c r="E71" s="86">
        <v>17</v>
      </c>
      <c r="F71" s="87" t="s">
        <v>65</v>
      </c>
      <c r="G71" s="115">
        <v>0</v>
      </c>
      <c r="H71" s="115">
        <f>+'[6]401064300 17'!H821</f>
        <v>147.6</v>
      </c>
      <c r="I71" s="115">
        <f>+'[6]401064300 17'!I821</f>
        <v>0</v>
      </c>
      <c r="J71" s="115">
        <f>+'[6]401064300 17'!J821</f>
        <v>0</v>
      </c>
      <c r="K71" s="115">
        <f>+'[6]401064300 17'!K821</f>
        <v>0</v>
      </c>
      <c r="L71" s="115">
        <f>+'[6]401064300 17'!L821</f>
        <v>0</v>
      </c>
      <c r="M71" s="250">
        <v>0</v>
      </c>
      <c r="N71" s="115">
        <v>0</v>
      </c>
      <c r="O71" s="115">
        <f>+'[6]401064300 17'!K821</f>
        <v>0</v>
      </c>
      <c r="P71" s="115">
        <f>+'[6]401064300 17'!L821</f>
        <v>0</v>
      </c>
      <c r="Q71" s="90">
        <f>ROUND(G71+H71-J71+M71-N71+O71-P71,2)</f>
        <v>147.6</v>
      </c>
      <c r="R71" s="115">
        <f>+'[6]401064300 17'!G821</f>
        <v>13.05</v>
      </c>
      <c r="S71" s="174">
        <f t="shared" si="16"/>
        <v>134.55000000000001</v>
      </c>
      <c r="T71" s="115">
        <f>+'[6]401064300 17'!P821</f>
        <v>13.05</v>
      </c>
      <c r="U71" s="115">
        <f>+'[6]401064300 17'!U821</f>
        <v>13.05</v>
      </c>
      <c r="V71" s="175">
        <f>+T71-U71</f>
        <v>0</v>
      </c>
      <c r="W71" s="77"/>
      <c r="X71" s="72"/>
      <c r="Y71" s="64"/>
      <c r="Z71" s="219"/>
      <c r="AA71" s="64"/>
      <c r="AB71" s="219"/>
      <c r="AF71" s="219">
        <f>+R97+'[3]sit total'!R79</f>
        <v>789522.77</v>
      </c>
      <c r="AG71" s="67"/>
      <c r="AI71" s="66"/>
    </row>
    <row r="72" spans="1:35" s="92" customFormat="1" ht="54" customHeight="1" x14ac:dyDescent="0.25">
      <c r="A72" s="177" t="s">
        <v>34</v>
      </c>
      <c r="B72" s="178" t="s">
        <v>48</v>
      </c>
      <c r="C72" s="178">
        <v>44</v>
      </c>
      <c r="D72" s="178" t="s">
        <v>35</v>
      </c>
      <c r="E72" s="178">
        <v>18</v>
      </c>
      <c r="F72" s="251" t="s">
        <v>66</v>
      </c>
      <c r="G72" s="180">
        <v>0</v>
      </c>
      <c r="H72" s="180">
        <f>+'[6]401064400 18'!$H$823</f>
        <v>210.72</v>
      </c>
      <c r="I72" s="180">
        <f>+'[6]401064400 18'!I827</f>
        <v>0</v>
      </c>
      <c r="J72" s="252">
        <f>+'[6]401064400 18'!J823</f>
        <v>0</v>
      </c>
      <c r="K72" s="163">
        <v>0</v>
      </c>
      <c r="L72" s="256">
        <v>0</v>
      </c>
      <c r="M72" s="184">
        <v>0</v>
      </c>
      <c r="N72" s="180">
        <v>0</v>
      </c>
      <c r="O72" s="180">
        <f>+'[6]401064400 18'!K823</f>
        <v>0</v>
      </c>
      <c r="P72" s="180">
        <f>+'[6]401064400 18'!L823</f>
        <v>0</v>
      </c>
      <c r="Q72" s="90">
        <f>ROUND(G72+H72-J72+M72-N72+O72-P72,2)</f>
        <v>210.72</v>
      </c>
      <c r="R72" s="180">
        <f>+'[6]401064400 18'!G823</f>
        <v>111.26</v>
      </c>
      <c r="S72" s="253">
        <f t="shared" si="16"/>
        <v>99.46</v>
      </c>
      <c r="T72" s="180">
        <f>+'[6]401064400 18'!P823</f>
        <v>111.26</v>
      </c>
      <c r="U72" s="180">
        <f>+'[6]401064400 18'!U823</f>
        <v>111.26</v>
      </c>
      <c r="V72" s="186">
        <f>+T72-U72</f>
        <v>0</v>
      </c>
      <c r="W72" s="77">
        <f>+[5]TOTAL!$R$12:$R$266</f>
        <v>0</v>
      </c>
      <c r="X72" s="72">
        <f t="shared" si="11"/>
        <v>111.26</v>
      </c>
      <c r="Y72" s="64"/>
      <c r="Z72" s="219">
        <f t="shared" si="14"/>
        <v>111.26</v>
      </c>
      <c r="AA72" s="64"/>
      <c r="AB72" s="219">
        <f t="shared" si="15"/>
        <v>111.26</v>
      </c>
      <c r="AC72" s="117">
        <f>+Z72-X72</f>
        <v>0</v>
      </c>
      <c r="AG72" s="67">
        <f>+[4]TOTAL!$U$10:$U$263</f>
        <v>0</v>
      </c>
      <c r="AI72" s="66">
        <f t="shared" si="12"/>
        <v>111.26</v>
      </c>
    </row>
    <row r="73" spans="1:35" s="176" customFormat="1" ht="27" hidden="1" customHeight="1" x14ac:dyDescent="0.25">
      <c r="A73" s="232"/>
      <c r="B73" s="233"/>
      <c r="C73" s="233"/>
      <c r="D73" s="233"/>
      <c r="E73" s="233"/>
      <c r="F73" s="234"/>
      <c r="G73" s="71"/>
      <c r="H73" s="71"/>
      <c r="I73" s="136"/>
      <c r="J73" s="137"/>
      <c r="K73" s="137">
        <f>ROUND(SUM(K74:K88),2)</f>
        <v>0</v>
      </c>
      <c r="L73" s="137">
        <f>ROUND(SUM(L74:L88),2)</f>
        <v>0</v>
      </c>
      <c r="M73" s="138"/>
      <c r="N73" s="136"/>
      <c r="O73" s="71"/>
      <c r="P73" s="71"/>
      <c r="Q73" s="71"/>
      <c r="R73" s="71"/>
      <c r="S73" s="71"/>
      <c r="T73" s="71"/>
      <c r="U73" s="71"/>
      <c r="V73" s="139"/>
      <c r="W73" s="77">
        <f>+[5]TOTAL!$R$12:$R$266</f>
        <v>0</v>
      </c>
      <c r="X73" s="72"/>
      <c r="Y73" s="64"/>
      <c r="Z73" s="200"/>
      <c r="AA73" s="64"/>
      <c r="AB73" s="200"/>
      <c r="AC73" s="200">
        <f>SUM(AC74:AC87)</f>
        <v>0</v>
      </c>
      <c r="AD73" s="200">
        <f>SUM(AD74:AD87)</f>
        <v>0</v>
      </c>
      <c r="AG73" s="67">
        <f>+[4]TOTAL!$U$10:$U$263</f>
        <v>0</v>
      </c>
      <c r="AI73" s="66">
        <f t="shared" si="12"/>
        <v>0</v>
      </c>
    </row>
    <row r="74" spans="1:35" s="176" customFormat="1" ht="20.25" hidden="1" customHeight="1" x14ac:dyDescent="0.25">
      <c r="A74" s="257"/>
      <c r="B74" s="258"/>
      <c r="C74" s="258"/>
      <c r="D74" s="258"/>
      <c r="E74" s="258"/>
      <c r="F74" s="259"/>
      <c r="G74" s="260"/>
      <c r="H74" s="260"/>
      <c r="I74" s="96"/>
      <c r="J74" s="97"/>
      <c r="K74" s="97">
        <v>0</v>
      </c>
      <c r="L74" s="97">
        <v>0</v>
      </c>
      <c r="M74" s="98"/>
      <c r="N74" s="96"/>
      <c r="O74" s="260"/>
      <c r="P74" s="260"/>
      <c r="Q74" s="261"/>
      <c r="R74" s="260"/>
      <c r="S74" s="261"/>
      <c r="T74" s="260"/>
      <c r="U74" s="260"/>
      <c r="V74" s="262"/>
      <c r="W74" s="77">
        <f>+[5]TOTAL!$R$12:$R$266</f>
        <v>0</v>
      </c>
      <c r="X74" s="72">
        <f t="shared" si="11"/>
        <v>0</v>
      </c>
      <c r="Y74" s="64"/>
      <c r="Z74" s="219">
        <f>T74-Y74</f>
        <v>0</v>
      </c>
      <c r="AA74" s="64"/>
      <c r="AB74" s="219">
        <f>U74-AA74</f>
        <v>0</v>
      </c>
      <c r="AG74" s="67">
        <f>+[4]TOTAL!$U$10:$U$263</f>
        <v>0</v>
      </c>
      <c r="AI74" s="66">
        <f t="shared" si="12"/>
        <v>0</v>
      </c>
    </row>
    <row r="75" spans="1:35" s="176" customFormat="1" ht="21" hidden="1" customHeight="1" x14ac:dyDescent="0.25">
      <c r="A75" s="237" t="s">
        <v>34</v>
      </c>
      <c r="B75" s="238" t="s">
        <v>67</v>
      </c>
      <c r="C75" s="238" t="s">
        <v>68</v>
      </c>
      <c r="D75" s="238" t="s">
        <v>35</v>
      </c>
      <c r="E75" s="238"/>
      <c r="F75" s="239" t="s">
        <v>69</v>
      </c>
      <c r="G75" s="240"/>
      <c r="H75" s="240">
        <v>0</v>
      </c>
      <c r="I75" s="121">
        <v>0</v>
      </c>
      <c r="J75" s="122">
        <v>0</v>
      </c>
      <c r="K75" s="106"/>
      <c r="L75" s="107"/>
      <c r="M75" s="123">
        <f>+'[6]401070300'!I821</f>
        <v>0</v>
      </c>
      <c r="N75" s="121">
        <f>+'[6]401070300'!J821</f>
        <v>0</v>
      </c>
      <c r="O75" s="240">
        <f>+'[6]401070300'!K821</f>
        <v>0</v>
      </c>
      <c r="P75" s="240">
        <f>+'[6]401070300'!L821</f>
        <v>0</v>
      </c>
      <c r="Q75" s="241">
        <f>ROUND(G75+H75+M75-N75+O75-P75,2)</f>
        <v>0</v>
      </c>
      <c r="R75" s="240">
        <f>+'[6]401070300'!G821</f>
        <v>0</v>
      </c>
      <c r="S75" s="241">
        <f>ROUND(Q75-R75,2)</f>
        <v>0</v>
      </c>
      <c r="T75" s="240">
        <f>+'[6]401070300'!P821</f>
        <v>0</v>
      </c>
      <c r="U75" s="240">
        <f>+'[6]401070300'!U821</f>
        <v>0</v>
      </c>
      <c r="V75" s="242">
        <f>+T75-U75</f>
        <v>0</v>
      </c>
      <c r="W75" s="173">
        <v>0</v>
      </c>
      <c r="X75" s="84">
        <f>R75-W75</f>
        <v>0</v>
      </c>
      <c r="Y75" s="64">
        <v>0</v>
      </c>
      <c r="Z75" s="219">
        <f>T75-Y75</f>
        <v>0</v>
      </c>
      <c r="AA75" s="64">
        <f>+[7]TOTAL!U60</f>
        <v>0</v>
      </c>
      <c r="AB75" s="219">
        <f>U75-AA75</f>
        <v>0</v>
      </c>
    </row>
    <row r="76" spans="1:35" s="176" customFormat="1" ht="35.25" hidden="1" customHeight="1" x14ac:dyDescent="0.25">
      <c r="A76" s="257" t="s">
        <v>34</v>
      </c>
      <c r="B76" s="258" t="s">
        <v>67</v>
      </c>
      <c r="C76" s="258" t="s">
        <v>43</v>
      </c>
      <c r="D76" s="258" t="s">
        <v>35</v>
      </c>
      <c r="E76" s="258"/>
      <c r="F76" s="259" t="s">
        <v>70</v>
      </c>
      <c r="G76" s="260"/>
      <c r="H76" s="260">
        <v>0</v>
      </c>
      <c r="I76" s="96">
        <v>0</v>
      </c>
      <c r="J76" s="97">
        <v>0</v>
      </c>
      <c r="K76" s="106"/>
      <c r="L76" s="107"/>
      <c r="M76" s="98">
        <f>+'[6]401070400'!I821</f>
        <v>0</v>
      </c>
      <c r="N76" s="96">
        <f>+'[6]401070400'!J821</f>
        <v>0</v>
      </c>
      <c r="O76" s="260">
        <f>+'[6]401070400'!K821</f>
        <v>0</v>
      </c>
      <c r="P76" s="260">
        <f>+'[6]401070400'!L821</f>
        <v>0</v>
      </c>
      <c r="Q76" s="261">
        <f>ROUND(G76+H76+M76-N76+O76-P76,2)</f>
        <v>0</v>
      </c>
      <c r="R76" s="260">
        <f>+'[6]401070400'!G821</f>
        <v>0</v>
      </c>
      <c r="S76" s="261">
        <f>ROUND(Q76-R76,2)</f>
        <v>0</v>
      </c>
      <c r="T76" s="260">
        <f>+'[6]401070400'!P821</f>
        <v>0</v>
      </c>
      <c r="U76" s="260">
        <f>+'[6]401070400'!U821</f>
        <v>0</v>
      </c>
      <c r="V76" s="262">
        <f>+T76-U76</f>
        <v>0</v>
      </c>
      <c r="W76" s="58">
        <v>188371.69999999998</v>
      </c>
      <c r="X76" s="84">
        <f>R76-W76</f>
        <v>-188371.69999999998</v>
      </c>
      <c r="Y76" s="64">
        <v>0</v>
      </c>
      <c r="Z76" s="219">
        <f>T76-Y76</f>
        <v>0</v>
      </c>
      <c r="AA76" s="64">
        <f>+[7]TOTAL!U61</f>
        <v>0</v>
      </c>
      <c r="AB76" s="219">
        <f>U76-AA76</f>
        <v>0</v>
      </c>
    </row>
    <row r="77" spans="1:35" s="73" customFormat="1" ht="42" hidden="1" customHeight="1" x14ac:dyDescent="0.25">
      <c r="A77" s="263" t="s">
        <v>34</v>
      </c>
      <c r="B77" s="264" t="s">
        <v>67</v>
      </c>
      <c r="C77" s="264" t="s">
        <v>48</v>
      </c>
      <c r="D77" s="264" t="s">
        <v>35</v>
      </c>
      <c r="E77" s="264"/>
      <c r="F77" s="265" t="s">
        <v>71</v>
      </c>
      <c r="G77" s="104">
        <v>0</v>
      </c>
      <c r="H77" s="104">
        <v>0</v>
      </c>
      <c r="I77" s="104">
        <v>0</v>
      </c>
      <c r="J77" s="104">
        <v>0</v>
      </c>
      <c r="K77" s="266"/>
      <c r="L77" s="266"/>
      <c r="M77" s="104"/>
      <c r="N77" s="104"/>
      <c r="O77" s="104"/>
      <c r="P77" s="104"/>
      <c r="Q77" s="109"/>
      <c r="R77" s="104"/>
      <c r="S77" s="109"/>
      <c r="T77" s="104"/>
      <c r="U77" s="104"/>
      <c r="V77" s="110"/>
      <c r="W77" s="267">
        <v>10254.65</v>
      </c>
      <c r="X77" s="84"/>
      <c r="Y77" s="73">
        <v>0</v>
      </c>
      <c r="Z77" s="84"/>
      <c r="AA77" s="84">
        <v>0</v>
      </c>
    </row>
    <row r="78" spans="1:35" s="176" customFormat="1" ht="41.25" hidden="1" customHeight="1" x14ac:dyDescent="0.25">
      <c r="A78" s="268" t="s">
        <v>34</v>
      </c>
      <c r="B78" s="269" t="s">
        <v>67</v>
      </c>
      <c r="C78" s="270" t="s">
        <v>72</v>
      </c>
      <c r="D78" s="269" t="s">
        <v>35</v>
      </c>
      <c r="E78" s="269"/>
      <c r="F78" s="271" t="s">
        <v>73</v>
      </c>
      <c r="G78" s="272"/>
      <c r="H78" s="272">
        <v>0</v>
      </c>
      <c r="I78" s="273">
        <v>0</v>
      </c>
      <c r="J78" s="274">
        <v>0</v>
      </c>
      <c r="K78" s="106"/>
      <c r="L78" s="107"/>
      <c r="M78" s="275">
        <f>+'[6]401070900'!I821</f>
        <v>0</v>
      </c>
      <c r="N78" s="273">
        <f>+'[6]401070900'!J821</f>
        <v>0</v>
      </c>
      <c r="O78" s="272">
        <f>+'[6]401070900'!K821</f>
        <v>0</v>
      </c>
      <c r="P78" s="272">
        <f>+'[6]401070900'!L821</f>
        <v>0</v>
      </c>
      <c r="Q78" s="276">
        <f>ROUND(G78+H78+M78-N78+O78-P78,2)</f>
        <v>0</v>
      </c>
      <c r="R78" s="272">
        <f>+'[6]401070900'!G821</f>
        <v>0</v>
      </c>
      <c r="S78" s="276">
        <f>ROUND(Q78-R78,2)</f>
        <v>0</v>
      </c>
      <c r="T78" s="272">
        <f>+'[6]401070900'!P821</f>
        <v>0</v>
      </c>
      <c r="U78" s="272">
        <f>+'[6]401070900'!U821</f>
        <v>0</v>
      </c>
      <c r="V78" s="277">
        <f>+T78-U78</f>
        <v>0</v>
      </c>
      <c r="W78" s="278">
        <v>5715.71</v>
      </c>
      <c r="X78" s="84">
        <f>R78-W78</f>
        <v>-5715.71</v>
      </c>
      <c r="Y78" s="64">
        <v>0</v>
      </c>
      <c r="Z78" s="219">
        <f>T78-Y78</f>
        <v>0</v>
      </c>
      <c r="AA78" s="64">
        <f>+[7]TOTAL!U63</f>
        <v>0</v>
      </c>
      <c r="AB78" s="219">
        <f>U78-AA78</f>
        <v>0</v>
      </c>
    </row>
    <row r="79" spans="1:35" s="176" customFormat="1" ht="27" hidden="1" customHeight="1" x14ac:dyDescent="0.25">
      <c r="A79" s="210"/>
      <c r="B79" s="211"/>
      <c r="C79" s="279"/>
      <c r="D79" s="211"/>
      <c r="E79" s="211"/>
      <c r="F79" s="280"/>
      <c r="G79" s="213"/>
      <c r="H79" s="213"/>
      <c r="I79" s="214"/>
      <c r="J79" s="281"/>
      <c r="K79" s="97">
        <v>0</v>
      </c>
      <c r="L79" s="97">
        <v>0</v>
      </c>
      <c r="M79" s="282"/>
      <c r="N79" s="214"/>
      <c r="O79" s="213"/>
      <c r="P79" s="213"/>
      <c r="Q79" s="217"/>
      <c r="R79" s="213"/>
      <c r="S79" s="217"/>
      <c r="T79" s="213"/>
      <c r="U79" s="213"/>
      <c r="V79" s="218"/>
      <c r="W79" s="77">
        <f>+[5]TOTAL!$R$12:$R$266</f>
        <v>0</v>
      </c>
      <c r="X79" s="72">
        <f>+R79-W79</f>
        <v>0</v>
      </c>
      <c r="Y79" s="64"/>
      <c r="Z79" s="219">
        <f>T79-Y79</f>
        <v>0</v>
      </c>
      <c r="AA79" s="64"/>
      <c r="AB79" s="219">
        <f>U79-AA79</f>
        <v>0</v>
      </c>
      <c r="AG79" s="67">
        <f>+[4]TOTAL!$U$10:$U$263</f>
        <v>120348.2</v>
      </c>
      <c r="AI79" s="66">
        <f>+U79</f>
        <v>0</v>
      </c>
    </row>
    <row r="80" spans="1:35" s="73" customFormat="1" ht="34.5" hidden="1" customHeight="1" x14ac:dyDescent="0.25">
      <c r="A80" s="263"/>
      <c r="B80" s="264"/>
      <c r="C80" s="283"/>
      <c r="D80" s="264"/>
      <c r="E80" s="264"/>
      <c r="F80" s="265"/>
      <c r="G80" s="104"/>
      <c r="H80" s="104"/>
      <c r="I80" s="104"/>
      <c r="J80" s="104"/>
      <c r="K80" s="97">
        <v>0</v>
      </c>
      <c r="L80" s="97">
        <v>0</v>
      </c>
      <c r="M80" s="282"/>
      <c r="N80" s="282"/>
      <c r="O80" s="282"/>
      <c r="P80" s="282"/>
      <c r="Q80" s="217"/>
      <c r="R80" s="213"/>
      <c r="S80" s="217"/>
      <c r="T80" s="213"/>
      <c r="U80" s="213"/>
      <c r="V80" s="218"/>
      <c r="W80" s="284">
        <v>156284.81</v>
      </c>
      <c r="X80" s="84"/>
      <c r="Y80" s="73">
        <v>0</v>
      </c>
      <c r="Z80" s="84"/>
      <c r="AA80" s="84">
        <v>0</v>
      </c>
    </row>
    <row r="81" spans="1:35" s="176" customFormat="1" ht="27" hidden="1" customHeight="1" x14ac:dyDescent="0.25">
      <c r="A81" s="210"/>
      <c r="B81" s="211"/>
      <c r="C81" s="279"/>
      <c r="D81" s="211"/>
      <c r="E81" s="211"/>
      <c r="F81" s="280"/>
      <c r="G81" s="213"/>
      <c r="H81" s="213"/>
      <c r="I81" s="214"/>
      <c r="J81" s="281"/>
      <c r="K81" s="97">
        <v>0</v>
      </c>
      <c r="L81" s="97">
        <v>0</v>
      </c>
      <c r="M81" s="282"/>
      <c r="N81" s="214"/>
      <c r="O81" s="213"/>
      <c r="P81" s="213"/>
      <c r="Q81" s="217"/>
      <c r="R81" s="213"/>
      <c r="S81" s="217"/>
      <c r="T81" s="213"/>
      <c r="U81" s="213"/>
      <c r="V81" s="218"/>
      <c r="W81" s="77">
        <f>+[5]TOTAL!$R$12:$R$266</f>
        <v>1226.75</v>
      </c>
      <c r="X81" s="72">
        <f>+R81-W81</f>
        <v>-1226.75</v>
      </c>
      <c r="Y81" s="64"/>
      <c r="Z81" s="219">
        <f>T81-Y81</f>
        <v>0</v>
      </c>
      <c r="AA81" s="64"/>
      <c r="AB81" s="219">
        <f>U81-AA81</f>
        <v>0</v>
      </c>
      <c r="AG81" s="67">
        <f>+[4]TOTAL!$U$10:$U$263</f>
        <v>4805.71</v>
      </c>
      <c r="AI81" s="66">
        <f>+U81</f>
        <v>0</v>
      </c>
    </row>
    <row r="82" spans="1:35" s="176" customFormat="1" ht="27" hidden="1" customHeight="1" x14ac:dyDescent="0.25">
      <c r="A82" s="237" t="s">
        <v>34</v>
      </c>
      <c r="B82" s="238" t="s">
        <v>67</v>
      </c>
      <c r="C82" s="285">
        <v>19</v>
      </c>
      <c r="D82" s="238" t="s">
        <v>35</v>
      </c>
      <c r="E82" s="238"/>
      <c r="F82" s="239" t="s">
        <v>74</v>
      </c>
      <c r="G82" s="240"/>
      <c r="H82" s="240">
        <v>0</v>
      </c>
      <c r="I82" s="121">
        <v>0</v>
      </c>
      <c r="J82" s="122">
        <v>0</v>
      </c>
      <c r="K82" s="106"/>
      <c r="L82" s="107"/>
      <c r="M82" s="123">
        <f>+'[6]401071900'!I821</f>
        <v>0</v>
      </c>
      <c r="N82" s="121">
        <f>+'[6]401071900'!J821</f>
        <v>0</v>
      </c>
      <c r="O82" s="240">
        <f>+'[6]401071900'!K821</f>
        <v>0</v>
      </c>
      <c r="P82" s="240">
        <f>+'[6]401071900'!L821</f>
        <v>0</v>
      </c>
      <c r="Q82" s="241">
        <f>ROUND(G82+H82+M82-N82+O82-P82,2)</f>
        <v>0</v>
      </c>
      <c r="R82" s="240">
        <f>+'[6]401071900'!G821</f>
        <v>0</v>
      </c>
      <c r="S82" s="241">
        <f>ROUND(Q82-R82,2)</f>
        <v>0</v>
      </c>
      <c r="T82" s="240">
        <f>+'[6]401071900'!P821</f>
        <v>0</v>
      </c>
      <c r="U82" s="240">
        <f>+'[6]401071900'!U821</f>
        <v>0</v>
      </c>
      <c r="V82" s="242">
        <f>+T82-U82</f>
        <v>0</v>
      </c>
      <c r="W82" s="253">
        <v>103838.96</v>
      </c>
      <c r="X82" s="84">
        <f>R82-W82</f>
        <v>-103838.96</v>
      </c>
      <c r="Y82" s="64">
        <v>0</v>
      </c>
      <c r="Z82" s="219">
        <f>T82-Y82</f>
        <v>0</v>
      </c>
      <c r="AA82" s="64">
        <f>+[7]TOTAL!U67</f>
        <v>0</v>
      </c>
      <c r="AB82" s="219">
        <f>U82-AA82</f>
        <v>0</v>
      </c>
    </row>
    <row r="83" spans="1:35" s="176" customFormat="1" ht="27" hidden="1" customHeight="1" x14ac:dyDescent="0.25">
      <c r="A83" s="257" t="s">
        <v>34</v>
      </c>
      <c r="B83" s="258" t="s">
        <v>67</v>
      </c>
      <c r="C83" s="258">
        <v>20</v>
      </c>
      <c r="D83" s="258" t="s">
        <v>35</v>
      </c>
      <c r="E83" s="258"/>
      <c r="F83" s="259" t="s">
        <v>75</v>
      </c>
      <c r="G83" s="260"/>
      <c r="H83" s="260">
        <v>0</v>
      </c>
      <c r="I83" s="96">
        <v>0</v>
      </c>
      <c r="J83" s="97">
        <v>0</v>
      </c>
      <c r="K83" s="106"/>
      <c r="L83" s="107"/>
      <c r="M83" s="98">
        <f>+'[6]401072000'!I821</f>
        <v>0</v>
      </c>
      <c r="N83" s="96">
        <f>+'[6]401072000'!J821</f>
        <v>0</v>
      </c>
      <c r="O83" s="260">
        <f>+'[6]401072000'!K821</f>
        <v>0</v>
      </c>
      <c r="P83" s="260">
        <f>+'[6]401072000'!L821</f>
        <v>0</v>
      </c>
      <c r="Q83" s="261">
        <f>ROUND(G83+H83+M83-N83+O83-P83,2)</f>
        <v>0</v>
      </c>
      <c r="R83" s="260">
        <f>+'[6]401072000'!G821</f>
        <v>0</v>
      </c>
      <c r="S83" s="261">
        <f>ROUND(Q83-R83,2)</f>
        <v>0</v>
      </c>
      <c r="T83" s="260">
        <f>+'[6]401072000'!P821</f>
        <v>0</v>
      </c>
      <c r="U83" s="260">
        <f>+'[6]401072000'!U821</f>
        <v>0</v>
      </c>
      <c r="V83" s="262">
        <f>+T83-U83</f>
        <v>0</v>
      </c>
      <c r="W83" s="174">
        <v>5656.77</v>
      </c>
      <c r="X83" s="84">
        <f>R83-W83</f>
        <v>-5656.77</v>
      </c>
      <c r="Y83" s="64">
        <v>0</v>
      </c>
      <c r="Z83" s="219">
        <f>T83-Y83</f>
        <v>0</v>
      </c>
      <c r="AA83" s="64">
        <f>+[7]TOTAL!U68</f>
        <v>0</v>
      </c>
      <c r="AB83" s="219">
        <f>U83-AA83</f>
        <v>0</v>
      </c>
    </row>
    <row r="84" spans="1:35" s="73" customFormat="1" ht="27" hidden="1" customHeight="1" x14ac:dyDescent="0.25">
      <c r="A84" s="237" t="s">
        <v>34</v>
      </c>
      <c r="B84" s="238" t="s">
        <v>67</v>
      </c>
      <c r="C84" s="285">
        <v>21</v>
      </c>
      <c r="D84" s="238" t="s">
        <v>35</v>
      </c>
      <c r="E84" s="238"/>
      <c r="F84" s="239" t="s">
        <v>76</v>
      </c>
      <c r="G84" s="121">
        <v>0</v>
      </c>
      <c r="H84" s="121">
        <v>0</v>
      </c>
      <c r="I84" s="121">
        <v>0</v>
      </c>
      <c r="J84" s="121">
        <v>0</v>
      </c>
      <c r="K84" s="266"/>
      <c r="L84" s="266"/>
      <c r="M84" s="121"/>
      <c r="N84" s="121"/>
      <c r="O84" s="121"/>
      <c r="P84" s="121"/>
      <c r="Q84" s="124">
        <f>ROUND(G84+H84+M84-N84+O84-P84,2)</f>
        <v>0</v>
      </c>
      <c r="R84" s="121"/>
      <c r="S84" s="124">
        <f>ROUND(Q84-R84,2)</f>
        <v>0</v>
      </c>
      <c r="T84" s="121"/>
      <c r="U84" s="121"/>
      <c r="V84" s="125">
        <f>+T84-U84</f>
        <v>0</v>
      </c>
      <c r="W84" s="286">
        <v>261.72000000000003</v>
      </c>
      <c r="X84" s="84"/>
      <c r="Y84" s="73">
        <v>0</v>
      </c>
      <c r="Z84" s="84"/>
      <c r="AA84" s="84">
        <v>0</v>
      </c>
    </row>
    <row r="85" spans="1:35" s="73" customFormat="1" ht="39" hidden="1" customHeight="1" x14ac:dyDescent="0.25">
      <c r="A85" s="287" t="s">
        <v>34</v>
      </c>
      <c r="B85" s="155" t="s">
        <v>67</v>
      </c>
      <c r="C85" s="288">
        <v>22</v>
      </c>
      <c r="D85" s="155" t="s">
        <v>35</v>
      </c>
      <c r="E85" s="155"/>
      <c r="F85" s="289" t="s">
        <v>77</v>
      </c>
      <c r="G85" s="154">
        <v>0</v>
      </c>
      <c r="H85" s="154">
        <v>0</v>
      </c>
      <c r="I85" s="154">
        <v>0</v>
      </c>
      <c r="J85" s="154">
        <v>0</v>
      </c>
      <c r="K85" s="266"/>
      <c r="L85" s="266"/>
      <c r="M85" s="154"/>
      <c r="N85" s="154"/>
      <c r="O85" s="154"/>
      <c r="P85" s="154"/>
      <c r="Q85" s="290">
        <f>ROUND(G85+H85+M85-N85+O85-P85,2)</f>
        <v>0</v>
      </c>
      <c r="R85" s="154"/>
      <c r="S85" s="290">
        <f>ROUND(Q85-R85,2)</f>
        <v>0</v>
      </c>
      <c r="T85" s="154"/>
      <c r="U85" s="154"/>
      <c r="V85" s="291">
        <f>+T85-U85</f>
        <v>0</v>
      </c>
      <c r="W85" s="284">
        <v>3069.83</v>
      </c>
      <c r="X85" s="84"/>
      <c r="Y85" s="73">
        <v>0</v>
      </c>
      <c r="Z85" s="84"/>
      <c r="AA85" s="84">
        <v>13480.78</v>
      </c>
    </row>
    <row r="86" spans="1:35" s="176" customFormat="1" ht="27" hidden="1" customHeight="1" x14ac:dyDescent="0.25">
      <c r="A86" s="268" t="s">
        <v>34</v>
      </c>
      <c r="B86" s="269" t="s">
        <v>67</v>
      </c>
      <c r="C86" s="270">
        <v>25</v>
      </c>
      <c r="D86" s="269" t="s">
        <v>35</v>
      </c>
      <c r="E86" s="269"/>
      <c r="F86" s="271" t="s">
        <v>78</v>
      </c>
      <c r="G86" s="272"/>
      <c r="H86" s="272">
        <v>0</v>
      </c>
      <c r="I86" s="273">
        <v>0</v>
      </c>
      <c r="J86" s="274">
        <v>0</v>
      </c>
      <c r="K86" s="106"/>
      <c r="L86" s="107"/>
      <c r="M86" s="275">
        <f>+'[6]401072500'!I821</f>
        <v>0</v>
      </c>
      <c r="N86" s="273">
        <f>+'[6]401072500'!J821</f>
        <v>0</v>
      </c>
      <c r="O86" s="272">
        <f>+'[6]401072500'!K821</f>
        <v>0</v>
      </c>
      <c r="P86" s="272">
        <f>+'[6]401072500'!L821</f>
        <v>0</v>
      </c>
      <c r="Q86" s="276">
        <f>ROUND(G86+H86+M86-N86+O86-P86,2)</f>
        <v>0</v>
      </c>
      <c r="R86" s="272">
        <f>+'[6]401072500'!G821</f>
        <v>0</v>
      </c>
      <c r="S86" s="276">
        <f>ROUND(Q86-R86,2)</f>
        <v>0</v>
      </c>
      <c r="T86" s="272">
        <f>+'[6]401072500'!P821</f>
        <v>0</v>
      </c>
      <c r="U86" s="272">
        <f>+'[6]401072500'!U821</f>
        <v>0</v>
      </c>
      <c r="V86" s="277">
        <f>+T86-U86</f>
        <v>0</v>
      </c>
      <c r="W86" s="174">
        <v>150</v>
      </c>
      <c r="X86" s="84">
        <f>R86-W86</f>
        <v>-150</v>
      </c>
      <c r="Y86" s="64">
        <v>0</v>
      </c>
      <c r="Z86" s="219">
        <f>T86-Y86</f>
        <v>0</v>
      </c>
      <c r="AA86" s="64">
        <f>+[7]TOTAL!U71</f>
        <v>0</v>
      </c>
      <c r="AB86" s="219">
        <f>U86-AA86</f>
        <v>0</v>
      </c>
    </row>
    <row r="87" spans="1:35" s="176" customFormat="1" ht="40.5" hidden="1" customHeight="1" x14ac:dyDescent="0.25">
      <c r="A87" s="210"/>
      <c r="B87" s="211"/>
      <c r="C87" s="211"/>
      <c r="D87" s="211"/>
      <c r="E87" s="211"/>
      <c r="F87" s="280"/>
      <c r="G87" s="213"/>
      <c r="H87" s="213"/>
      <c r="I87" s="214"/>
      <c r="J87" s="281"/>
      <c r="K87" s="97">
        <v>0</v>
      </c>
      <c r="L87" s="97">
        <v>0</v>
      </c>
      <c r="M87" s="282"/>
      <c r="N87" s="214"/>
      <c r="O87" s="213"/>
      <c r="P87" s="213"/>
      <c r="Q87" s="217"/>
      <c r="R87" s="213"/>
      <c r="S87" s="217"/>
      <c r="T87" s="213"/>
      <c r="U87" s="213"/>
      <c r="V87" s="218"/>
      <c r="W87" s="77">
        <f>+[5]TOTAL!$R$12:$R$266</f>
        <v>0</v>
      </c>
      <c r="X87" s="72">
        <f>+R87-W87</f>
        <v>0</v>
      </c>
      <c r="Y87" s="64"/>
      <c r="Z87" s="219">
        <f>T87-Y87</f>
        <v>0</v>
      </c>
      <c r="AA87" s="64"/>
      <c r="AB87" s="219">
        <f>U87-AA87</f>
        <v>0</v>
      </c>
      <c r="AG87" s="67">
        <f>+[4]TOTAL!$U$10:$U$263</f>
        <v>0</v>
      </c>
      <c r="AI87" s="66">
        <f>+U87</f>
        <v>0</v>
      </c>
    </row>
    <row r="88" spans="1:35" s="73" customFormat="1" ht="27" hidden="1" customHeight="1" x14ac:dyDescent="0.25">
      <c r="A88" s="292" t="s">
        <v>34</v>
      </c>
      <c r="B88" s="293" t="s">
        <v>67</v>
      </c>
      <c r="C88" s="293">
        <v>28</v>
      </c>
      <c r="D88" s="293" t="s">
        <v>35</v>
      </c>
      <c r="E88" s="293"/>
      <c r="F88" s="294" t="s">
        <v>79</v>
      </c>
      <c r="G88" s="104">
        <v>0</v>
      </c>
      <c r="H88" s="104">
        <v>0</v>
      </c>
      <c r="I88" s="104">
        <v>0</v>
      </c>
      <c r="J88" s="104">
        <v>0</v>
      </c>
      <c r="K88" s="266"/>
      <c r="L88" s="266"/>
      <c r="M88" s="104"/>
      <c r="N88" s="104"/>
      <c r="O88" s="104"/>
      <c r="P88" s="104"/>
      <c r="Q88" s="109"/>
      <c r="R88" s="104"/>
      <c r="S88" s="109"/>
      <c r="T88" s="104"/>
      <c r="U88" s="104"/>
      <c r="V88" s="295"/>
      <c r="W88" s="99">
        <v>0</v>
      </c>
      <c r="X88" s="84"/>
      <c r="Y88" s="73">
        <v>0</v>
      </c>
      <c r="Z88" s="84"/>
      <c r="AA88" s="84">
        <v>443.66</v>
      </c>
    </row>
    <row r="89" spans="1:35" s="176" customFormat="1" ht="30" hidden="1" customHeight="1" x14ac:dyDescent="0.25">
      <c r="A89" s="296"/>
      <c r="B89" s="297"/>
      <c r="C89" s="297"/>
      <c r="D89" s="297"/>
      <c r="E89" s="297"/>
      <c r="F89" s="298"/>
      <c r="G89" s="299"/>
      <c r="H89" s="299"/>
      <c r="I89" s="299"/>
      <c r="J89" s="300"/>
      <c r="K89" s="300">
        <f>ROUND(SUM(K90:K92),2)</f>
        <v>0</v>
      </c>
      <c r="L89" s="300">
        <f>ROUND(SUM(L90:L92),2)</f>
        <v>0</v>
      </c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77">
        <f>+[5]TOTAL!$R$12:$R$266</f>
        <v>0</v>
      </c>
      <c r="X89" s="72">
        <f>+R89-W89</f>
        <v>0</v>
      </c>
      <c r="Y89" s="200"/>
      <c r="Z89" s="200">
        <f>T89-Y89</f>
        <v>0</v>
      </c>
      <c r="AA89" s="200"/>
      <c r="AB89" s="200">
        <f>V89-AA89</f>
        <v>0</v>
      </c>
      <c r="AC89" s="200" t="e">
        <f>#REF!-AB89</f>
        <v>#REF!</v>
      </c>
      <c r="AG89" s="67">
        <f>+[4]TOTAL!$U$10:$U$263</f>
        <v>0</v>
      </c>
      <c r="AI89" s="66">
        <f>+U89</f>
        <v>0</v>
      </c>
    </row>
    <row r="90" spans="1:35" s="176" customFormat="1" ht="30" hidden="1" customHeight="1" x14ac:dyDescent="0.25">
      <c r="A90" s="170"/>
      <c r="B90" s="171"/>
      <c r="C90" s="171"/>
      <c r="D90" s="171"/>
      <c r="E90" s="171"/>
      <c r="F90" s="248"/>
      <c r="G90" s="173"/>
      <c r="H90" s="173"/>
      <c r="I90" s="77"/>
      <c r="J90" s="78"/>
      <c r="K90" s="78">
        <v>0</v>
      </c>
      <c r="L90" s="78">
        <v>0</v>
      </c>
      <c r="M90" s="81"/>
      <c r="N90" s="77"/>
      <c r="O90" s="173"/>
      <c r="P90" s="173"/>
      <c r="Q90" s="174"/>
      <c r="R90" s="173"/>
      <c r="S90" s="174"/>
      <c r="T90" s="173"/>
      <c r="U90" s="173"/>
      <c r="V90" s="175"/>
      <c r="W90" s="77">
        <f>+[5]TOTAL!$R$12:$R$266</f>
        <v>0</v>
      </c>
      <c r="X90" s="72">
        <f>+R90-W90</f>
        <v>0</v>
      </c>
      <c r="Y90" s="219"/>
      <c r="Z90" s="219">
        <f>T90-Y90</f>
        <v>0</v>
      </c>
      <c r="AA90" s="219"/>
      <c r="AB90" s="219"/>
      <c r="AG90" s="67">
        <f>+[4]TOTAL!$U$10:$U$263</f>
        <v>99859.04</v>
      </c>
      <c r="AI90" s="66">
        <f>+U90</f>
        <v>0</v>
      </c>
    </row>
    <row r="91" spans="1:35" s="176" customFormat="1" ht="31.5" hidden="1" customHeight="1" x14ac:dyDescent="0.25">
      <c r="A91" s="170"/>
      <c r="B91" s="171"/>
      <c r="C91" s="171"/>
      <c r="D91" s="171"/>
      <c r="E91" s="171"/>
      <c r="F91" s="248"/>
      <c r="G91" s="173"/>
      <c r="H91" s="173"/>
      <c r="I91" s="77"/>
      <c r="J91" s="78"/>
      <c r="K91" s="78">
        <v>0</v>
      </c>
      <c r="L91" s="78">
        <v>0</v>
      </c>
      <c r="M91" s="81"/>
      <c r="N91" s="77"/>
      <c r="O91" s="173"/>
      <c r="P91" s="173"/>
      <c r="Q91" s="174"/>
      <c r="R91" s="173"/>
      <c r="S91" s="174"/>
      <c r="T91" s="173"/>
      <c r="U91" s="173"/>
      <c r="V91" s="175"/>
      <c r="W91" s="77">
        <f>+[5]TOTAL!$R$12:$R$266</f>
        <v>0</v>
      </c>
      <c r="X91" s="72">
        <f>+R91-W91</f>
        <v>0</v>
      </c>
      <c r="Y91" s="219"/>
      <c r="Z91" s="219">
        <f>T91-Y91</f>
        <v>0</v>
      </c>
      <c r="AA91" s="219"/>
      <c r="AB91" s="219"/>
      <c r="AG91" s="67">
        <f>+[4]TOTAL!$U$10:$U$263</f>
        <v>26479.14</v>
      </c>
      <c r="AI91" s="66">
        <f>+U91</f>
        <v>0</v>
      </c>
    </row>
    <row r="92" spans="1:35" s="176" customFormat="1" ht="48" hidden="1" customHeight="1" x14ac:dyDescent="0.25">
      <c r="A92" s="301"/>
      <c r="B92" s="302"/>
      <c r="C92" s="303"/>
      <c r="D92" s="302"/>
      <c r="E92" s="302"/>
      <c r="F92" s="304"/>
      <c r="G92" s="305"/>
      <c r="H92" s="305"/>
      <c r="I92" s="154"/>
      <c r="J92" s="306"/>
      <c r="K92" s="306">
        <v>0</v>
      </c>
      <c r="L92" s="306">
        <v>0</v>
      </c>
      <c r="M92" s="307"/>
      <c r="N92" s="154"/>
      <c r="O92" s="305"/>
      <c r="P92" s="305"/>
      <c r="Q92" s="308"/>
      <c r="R92" s="305"/>
      <c r="S92" s="308"/>
      <c r="T92" s="305"/>
      <c r="U92" s="305"/>
      <c r="V92" s="309"/>
      <c r="W92" s="77">
        <f>+[5]TOTAL!$R$12:$R$266</f>
        <v>0</v>
      </c>
      <c r="X92" s="72">
        <f>+R92-W92</f>
        <v>0</v>
      </c>
      <c r="Y92" s="219"/>
      <c r="Z92" s="219">
        <f>T92-Y92</f>
        <v>0</v>
      </c>
      <c r="AA92" s="219"/>
      <c r="AB92" s="219"/>
      <c r="AG92" s="67">
        <f>+[4]TOTAL!$U$10:$U$263</f>
        <v>71185.25</v>
      </c>
      <c r="AI92" s="66">
        <f>+U92</f>
        <v>0</v>
      </c>
    </row>
    <row r="93" spans="1:35" s="176" customFormat="1" ht="12.75" hidden="1" customHeight="1" x14ac:dyDescent="0.25">
      <c r="A93" s="171"/>
      <c r="B93" s="171"/>
      <c r="C93" s="310"/>
      <c r="D93" s="171"/>
      <c r="E93" s="171"/>
      <c r="F93" s="248"/>
      <c r="G93" s="173"/>
      <c r="H93" s="305"/>
      <c r="I93" s="154"/>
      <c r="J93" s="306"/>
      <c r="K93" s="306"/>
      <c r="L93" s="306"/>
      <c r="M93" s="77"/>
      <c r="N93" s="77"/>
      <c r="O93" s="77"/>
      <c r="P93" s="77"/>
      <c r="Q93" s="308"/>
      <c r="R93" s="77"/>
      <c r="S93" s="308"/>
      <c r="T93" s="77"/>
      <c r="U93" s="77"/>
      <c r="V93" s="309"/>
      <c r="W93" s="230"/>
      <c r="X93" s="219"/>
      <c r="Y93" s="219"/>
      <c r="Z93" s="219"/>
      <c r="AA93" s="219"/>
      <c r="AB93" s="219"/>
    </row>
    <row r="94" spans="1:35" s="176" customFormat="1" ht="34.5" hidden="1" customHeight="1" x14ac:dyDescent="0.25">
      <c r="A94" s="171"/>
      <c r="B94" s="171"/>
      <c r="C94" s="310"/>
      <c r="D94" s="171"/>
      <c r="E94" s="171"/>
      <c r="F94" s="248"/>
      <c r="G94" s="173"/>
      <c r="H94" s="305"/>
      <c r="I94" s="154"/>
      <c r="J94" s="306"/>
      <c r="K94" s="306"/>
      <c r="L94" s="306"/>
      <c r="M94" s="77"/>
      <c r="N94" s="77"/>
      <c r="O94" s="77"/>
      <c r="P94" s="77"/>
      <c r="Q94" s="308"/>
      <c r="R94" s="173"/>
      <c r="S94" s="308"/>
      <c r="T94" s="173"/>
      <c r="U94" s="173"/>
      <c r="V94" s="309"/>
      <c r="W94" s="77"/>
      <c r="X94" s="72"/>
      <c r="Y94" s="219"/>
      <c r="Z94" s="219"/>
      <c r="AA94" s="219"/>
      <c r="AB94" s="219"/>
      <c r="AG94" s="67"/>
      <c r="AI94" s="66"/>
    </row>
    <row r="95" spans="1:35" s="176" customFormat="1" ht="45" hidden="1" customHeight="1" x14ac:dyDescent="0.25">
      <c r="A95" s="171"/>
      <c r="B95" s="171"/>
      <c r="C95" s="310"/>
      <c r="D95" s="171"/>
      <c r="E95" s="171"/>
      <c r="F95" s="248"/>
      <c r="G95" s="173"/>
      <c r="H95" s="305"/>
      <c r="I95" s="154"/>
      <c r="J95" s="306"/>
      <c r="K95" s="306"/>
      <c r="L95" s="306"/>
      <c r="M95" s="77"/>
      <c r="N95" s="77"/>
      <c r="O95" s="77"/>
      <c r="P95" s="77"/>
      <c r="Q95" s="308"/>
      <c r="R95" s="77"/>
      <c r="S95" s="308"/>
      <c r="T95" s="77"/>
      <c r="U95" s="77"/>
      <c r="V95" s="309"/>
      <c r="W95" s="77"/>
      <c r="X95" s="72"/>
      <c r="Y95" s="219"/>
      <c r="Z95" s="219"/>
      <c r="AA95" s="219"/>
      <c r="AB95" s="219"/>
      <c r="AG95" s="67"/>
      <c r="AI95" s="66"/>
    </row>
    <row r="96" spans="1:35" s="176" customFormat="1" ht="39" hidden="1" customHeight="1" x14ac:dyDescent="0.25">
      <c r="A96" s="171"/>
      <c r="B96" s="171"/>
      <c r="C96" s="310"/>
      <c r="D96" s="171"/>
      <c r="E96" s="171"/>
      <c r="F96" s="248"/>
      <c r="G96" s="173"/>
      <c r="H96" s="305"/>
      <c r="I96" s="154"/>
      <c r="J96" s="306"/>
      <c r="K96" s="306"/>
      <c r="L96" s="306"/>
      <c r="M96" s="77"/>
      <c r="N96" s="77"/>
      <c r="O96" s="77"/>
      <c r="P96" s="77"/>
      <c r="Q96" s="308"/>
      <c r="R96" s="77"/>
      <c r="S96" s="308"/>
      <c r="T96" s="77"/>
      <c r="U96" s="77"/>
      <c r="V96" s="309"/>
      <c r="W96" s="77"/>
      <c r="X96" s="72"/>
      <c r="Y96" s="219"/>
      <c r="Z96" s="219"/>
      <c r="AA96" s="219"/>
      <c r="AB96" s="219"/>
      <c r="AG96" s="67"/>
      <c r="AI96" s="66"/>
    </row>
    <row r="97" spans="1:36" s="320" customFormat="1" ht="25.5" customHeight="1" x14ac:dyDescent="0.25">
      <c r="A97" s="311" t="s">
        <v>80</v>
      </c>
      <c r="B97" s="312" t="s">
        <v>35</v>
      </c>
      <c r="C97" s="312" t="s">
        <v>35</v>
      </c>
      <c r="D97" s="312" t="s">
        <v>35</v>
      </c>
      <c r="E97" s="312"/>
      <c r="F97" s="313" t="s">
        <v>81</v>
      </c>
      <c r="G97" s="314">
        <f t="shared" ref="G97:V97" si="17">+G98+G105+G108+G114+G117+G129+G142+G147+G161+G163+G182</f>
        <v>0</v>
      </c>
      <c r="H97" s="314">
        <f>+H98+H105+H108+H114+H117+H129+H142+H147+H161+H163+H182</f>
        <v>2355412.3100000005</v>
      </c>
      <c r="I97" s="314">
        <f t="shared" si="17"/>
        <v>63184.06</v>
      </c>
      <c r="J97" s="315">
        <f t="shared" si="17"/>
        <v>0</v>
      </c>
      <c r="K97" s="316">
        <f t="shared" si="17"/>
        <v>0</v>
      </c>
      <c r="L97" s="317">
        <f t="shared" si="17"/>
        <v>0</v>
      </c>
      <c r="M97" s="318">
        <f t="shared" si="17"/>
        <v>0</v>
      </c>
      <c r="N97" s="314">
        <f t="shared" si="17"/>
        <v>0</v>
      </c>
      <c r="O97" s="314">
        <f t="shared" si="17"/>
        <v>0</v>
      </c>
      <c r="P97" s="314">
        <f>+P98+P105+P108+P114+P117+P129+P142+P147+P161+P163+P182</f>
        <v>0</v>
      </c>
      <c r="Q97" s="314">
        <f>+Q98+Q105+Q108+Q114+Q117+Q129+Q142+Q147+Q161+Q163+Q182</f>
        <v>2418596.37</v>
      </c>
      <c r="R97" s="314">
        <f t="shared" si="17"/>
        <v>474423.75</v>
      </c>
      <c r="S97" s="314">
        <f>+S98+S105+S108+S114+S117+S129+S142+S147+S161+S163+S182</f>
        <v>1944172.62</v>
      </c>
      <c r="T97" s="314">
        <f t="shared" si="17"/>
        <v>474423.75</v>
      </c>
      <c r="U97" s="314">
        <f t="shared" si="17"/>
        <v>474423.75</v>
      </c>
      <c r="V97" s="315">
        <f t="shared" si="17"/>
        <v>0</v>
      </c>
      <c r="W97" s="77">
        <f>+[5]TOTAL!$R$12:$R$266</f>
        <v>5656.77</v>
      </c>
      <c r="X97" s="72"/>
      <c r="Y97" s="64"/>
      <c r="Z97" s="319">
        <v>689416.9</v>
      </c>
      <c r="AA97" s="64">
        <f>+Z97-504351.61</f>
        <v>185065.29000000004</v>
      </c>
      <c r="AB97" s="319">
        <f>+AA97-175612.65</f>
        <v>9452.6400000000431</v>
      </c>
      <c r="AE97" s="320">
        <v>2395273.9300000006</v>
      </c>
      <c r="AF97" s="319">
        <f>+Q97+'[3]sit total'!Q79</f>
        <v>2925504.37</v>
      </c>
      <c r="AG97" s="67">
        <f>+[4]TOTAL!$U$10:$U$263</f>
        <v>0</v>
      </c>
      <c r="AI97" s="66">
        <f>+U97</f>
        <v>474423.75</v>
      </c>
      <c r="AJ97" s="320">
        <v>1423328.9</v>
      </c>
    </row>
    <row r="98" spans="1:36" s="176" customFormat="1" ht="27" customHeight="1" x14ac:dyDescent="0.25">
      <c r="A98" s="321" t="s">
        <v>80</v>
      </c>
      <c r="B98" s="322" t="s">
        <v>37</v>
      </c>
      <c r="C98" s="322" t="s">
        <v>35</v>
      </c>
      <c r="D98" s="322" t="s">
        <v>35</v>
      </c>
      <c r="E98" s="322"/>
      <c r="F98" s="234" t="s">
        <v>82</v>
      </c>
      <c r="G98" s="267">
        <f>SUM(G99:G100)</f>
        <v>0</v>
      </c>
      <c r="H98" s="267">
        <f t="shared" ref="H98:V98" si="18">SUM(H99:H100)</f>
        <v>42614.07</v>
      </c>
      <c r="I98" s="266">
        <f t="shared" si="18"/>
        <v>0</v>
      </c>
      <c r="J98" s="323">
        <f t="shared" si="18"/>
        <v>0</v>
      </c>
      <c r="K98" s="106">
        <f t="shared" si="18"/>
        <v>0</v>
      </c>
      <c r="L98" s="107">
        <f t="shared" si="18"/>
        <v>0</v>
      </c>
      <c r="M98" s="324">
        <f t="shared" si="18"/>
        <v>0</v>
      </c>
      <c r="N98" s="266">
        <f t="shared" si="18"/>
        <v>0</v>
      </c>
      <c r="O98" s="267">
        <f t="shared" si="18"/>
        <v>0</v>
      </c>
      <c r="P98" s="267">
        <f t="shared" si="18"/>
        <v>0</v>
      </c>
      <c r="Q98" s="267">
        <f t="shared" si="18"/>
        <v>42614.07</v>
      </c>
      <c r="R98" s="267">
        <f t="shared" si="18"/>
        <v>27151.14</v>
      </c>
      <c r="S98" s="267">
        <f t="shared" si="18"/>
        <v>15462.93</v>
      </c>
      <c r="T98" s="267">
        <f t="shared" si="18"/>
        <v>27151.14</v>
      </c>
      <c r="U98" s="267">
        <f t="shared" si="18"/>
        <v>27151.14</v>
      </c>
      <c r="V98" s="325">
        <f t="shared" si="18"/>
        <v>0</v>
      </c>
      <c r="W98" s="77">
        <f>+[5]TOTAL!$R$12:$R$266</f>
        <v>2242.5</v>
      </c>
      <c r="X98" s="72"/>
      <c r="Y98" s="64"/>
      <c r="Z98" s="219"/>
      <c r="AA98" s="64"/>
      <c r="AB98" s="219"/>
      <c r="AG98" s="67">
        <f>+[4]TOTAL!$U$10:$U$263</f>
        <v>0</v>
      </c>
      <c r="AI98" s="66">
        <f>+U98</f>
        <v>27151.14</v>
      </c>
    </row>
    <row r="99" spans="1:36" s="176" customFormat="1" ht="27" hidden="1" customHeight="1" x14ac:dyDescent="0.25">
      <c r="A99" s="326"/>
      <c r="B99" s="327"/>
      <c r="C99" s="327"/>
      <c r="D99" s="328"/>
      <c r="E99" s="328"/>
      <c r="F99" s="248"/>
      <c r="G99" s="174"/>
      <c r="H99" s="173"/>
      <c r="I99" s="77"/>
      <c r="J99" s="78"/>
      <c r="K99" s="329">
        <v>0</v>
      </c>
      <c r="L99" s="330">
        <v>0</v>
      </c>
      <c r="M99" s="331"/>
      <c r="N99" s="82"/>
      <c r="O99" s="174"/>
      <c r="P99" s="174"/>
      <c r="Q99" s="174"/>
      <c r="R99" s="308"/>
      <c r="S99" s="174"/>
      <c r="T99" s="174"/>
      <c r="U99" s="174"/>
      <c r="V99" s="175"/>
      <c r="W99" s="77">
        <f>+[5]TOTAL!$R$12:$R$266</f>
        <v>0</v>
      </c>
      <c r="X99" s="72">
        <f>+R99-W99</f>
        <v>0</v>
      </c>
      <c r="Y99" s="64"/>
      <c r="Z99" s="219">
        <f>T99-Y99</f>
        <v>0</v>
      </c>
      <c r="AA99" s="64"/>
      <c r="AB99" s="219">
        <f>U99-AA99</f>
        <v>0</v>
      </c>
      <c r="AG99" s="67">
        <f>+[4]TOTAL!$U$10:$U$263</f>
        <v>1946</v>
      </c>
      <c r="AI99" s="66">
        <f>+U99</f>
        <v>0</v>
      </c>
    </row>
    <row r="100" spans="1:36" s="92" customFormat="1" ht="28.5" customHeight="1" thickBot="1" x14ac:dyDescent="0.3">
      <c r="A100" s="332" t="s">
        <v>80</v>
      </c>
      <c r="B100" s="333" t="s">
        <v>37</v>
      </c>
      <c r="C100" s="333" t="s">
        <v>37</v>
      </c>
      <c r="D100" s="334" t="s">
        <v>35</v>
      </c>
      <c r="E100" s="334" t="s">
        <v>83</v>
      </c>
      <c r="F100" s="335" t="s">
        <v>84</v>
      </c>
      <c r="G100" s="286">
        <v>0</v>
      </c>
      <c r="H100" s="336">
        <f>+'[6]402010100 19'!$H$824</f>
        <v>42614.07</v>
      </c>
      <c r="I100" s="286">
        <f>+'[6]402010100 19'!I824</f>
        <v>0</v>
      </c>
      <c r="J100" s="337">
        <f>+'[6]402010100 19'!J824</f>
        <v>0</v>
      </c>
      <c r="K100" s="338">
        <v>0</v>
      </c>
      <c r="L100" s="339">
        <v>0</v>
      </c>
      <c r="M100" s="340">
        <v>0</v>
      </c>
      <c r="N100" s="286">
        <v>0</v>
      </c>
      <c r="O100" s="286">
        <f>+'[6]402010100 19'!K824</f>
        <v>0</v>
      </c>
      <c r="P100" s="286">
        <f>+'[6]402010100 19'!L824</f>
        <v>0</v>
      </c>
      <c r="Q100" s="90">
        <f>ROUND(G100+H100-J100+M100-N100+O100-P100,2)</f>
        <v>42614.07</v>
      </c>
      <c r="R100" s="286">
        <f>+'[6]402010100 19'!G824</f>
        <v>27151.14</v>
      </c>
      <c r="S100" s="341">
        <f>ROUND(Q100-R100,2)</f>
        <v>15462.93</v>
      </c>
      <c r="T100" s="286">
        <f>+'[6]402010100 19'!P824</f>
        <v>27151.14</v>
      </c>
      <c r="U100" s="286">
        <f>+'[6]402010100 19'!U824</f>
        <v>27151.14</v>
      </c>
      <c r="V100" s="337">
        <f>+T100-U100</f>
        <v>0</v>
      </c>
      <c r="W100" s="77">
        <f>+[5]TOTAL!$R$12:$R$266</f>
        <v>0</v>
      </c>
      <c r="X100" s="72">
        <f>+R100-W100</f>
        <v>27151.14</v>
      </c>
      <c r="Y100" s="64"/>
      <c r="Z100" s="219">
        <f>T100-Y100</f>
        <v>27151.14</v>
      </c>
      <c r="AA100" s="64"/>
      <c r="AB100" s="219">
        <f>U100-AA100</f>
        <v>27151.14</v>
      </c>
      <c r="AG100" s="67">
        <f>+[4]TOTAL!$U$10:$U$263</f>
        <v>150</v>
      </c>
      <c r="AI100" s="66">
        <f>+U100</f>
        <v>27151.14</v>
      </c>
    </row>
    <row r="101" spans="1:36" s="73" customFormat="1" ht="14.25" hidden="1" customHeight="1" x14ac:dyDescent="0.25">
      <c r="A101" s="342" t="s">
        <v>80</v>
      </c>
      <c r="B101" s="343" t="s">
        <v>37</v>
      </c>
      <c r="C101" s="343" t="s">
        <v>85</v>
      </c>
      <c r="D101" s="344" t="s">
        <v>35</v>
      </c>
      <c r="E101" s="344"/>
      <c r="F101" s="345" t="s">
        <v>86</v>
      </c>
      <c r="G101" s="124"/>
      <c r="H101" s="124"/>
      <c r="I101" s="124">
        <f>+'[8]402010200'!$H$821</f>
        <v>0</v>
      </c>
      <c r="J101" s="124">
        <f>+'[8]402010200'!$H$821</f>
        <v>0</v>
      </c>
      <c r="K101" s="82">
        <f>+'[8]402010200'!$H$821</f>
        <v>0</v>
      </c>
      <c r="L101" s="82">
        <f>+'[8]402010200'!$H$821</f>
        <v>0</v>
      </c>
      <c r="M101" s="124"/>
      <c r="N101" s="124"/>
      <c r="O101" s="124"/>
      <c r="P101" s="124"/>
      <c r="Q101" s="124">
        <f>ROUND(G101+H101+M101-N101+O101-P101,2)</f>
        <v>0</v>
      </c>
      <c r="R101" s="124"/>
      <c r="S101" s="124">
        <f>ROUND(Q101-R101,2)</f>
        <v>0</v>
      </c>
      <c r="T101" s="124"/>
      <c r="U101" s="124"/>
      <c r="V101" s="125">
        <f>T101-U101</f>
        <v>0</v>
      </c>
      <c r="W101" s="217">
        <v>106.5</v>
      </c>
      <c r="X101" s="84"/>
      <c r="Y101" s="73">
        <v>0</v>
      </c>
      <c r="Z101" s="84"/>
      <c r="AA101" s="84">
        <v>99.4</v>
      </c>
    </row>
    <row r="102" spans="1:36" s="73" customFormat="1" ht="12.75" hidden="1" customHeight="1" x14ac:dyDescent="0.25">
      <c r="A102" s="346" t="s">
        <v>80</v>
      </c>
      <c r="B102" s="347" t="s">
        <v>37</v>
      </c>
      <c r="C102" s="347" t="s">
        <v>85</v>
      </c>
      <c r="D102" s="348" t="s">
        <v>35</v>
      </c>
      <c r="E102" s="347"/>
      <c r="F102" s="76" t="s">
        <v>87</v>
      </c>
      <c r="G102" s="82">
        <v>0</v>
      </c>
      <c r="H102" s="82"/>
      <c r="I102" s="82">
        <f>+'[6]4020102001'!I821</f>
        <v>0</v>
      </c>
      <c r="J102" s="82">
        <f>+'[6]4020102001'!J821</f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f>+'[6]4020102001'!K821</f>
        <v>0</v>
      </c>
      <c r="P102" s="82">
        <f>+'[6]4020102001'!L821</f>
        <v>0</v>
      </c>
      <c r="Q102" s="82">
        <f>ROUND(G102+H102+M102-N102-J102+O102-P102,2)</f>
        <v>0</v>
      </c>
      <c r="R102" s="82">
        <f>+'[6]4020102001'!G821</f>
        <v>0</v>
      </c>
      <c r="S102" s="82">
        <f>ROUND(Q102-R102,2)</f>
        <v>0</v>
      </c>
      <c r="T102" s="82">
        <f>+'[6]4020102001'!P821</f>
        <v>0</v>
      </c>
      <c r="U102" s="82">
        <f>+'[6]4020102001'!U821</f>
        <v>0</v>
      </c>
      <c r="V102" s="83">
        <f>T102-U102</f>
        <v>0</v>
      </c>
      <c r="W102" s="349">
        <v>1466</v>
      </c>
      <c r="X102" s="84"/>
      <c r="Y102" s="73">
        <v>0</v>
      </c>
      <c r="Z102" s="84"/>
      <c r="AA102" s="84">
        <v>137.5</v>
      </c>
    </row>
    <row r="103" spans="1:36" s="73" customFormat="1" ht="15" hidden="1" customHeight="1" x14ac:dyDescent="0.25">
      <c r="A103" s="346" t="s">
        <v>80</v>
      </c>
      <c r="B103" s="347" t="s">
        <v>37</v>
      </c>
      <c r="C103" s="347" t="s">
        <v>68</v>
      </c>
      <c r="D103" s="348" t="s">
        <v>35</v>
      </c>
      <c r="E103" s="348"/>
      <c r="F103" s="76" t="s">
        <v>88</v>
      </c>
      <c r="G103" s="82"/>
      <c r="H103" s="82">
        <f>+'[8]402010300'!$H$821</f>
        <v>0</v>
      </c>
      <c r="I103" s="82">
        <v>0</v>
      </c>
      <c r="J103" s="82">
        <v>0</v>
      </c>
      <c r="K103" s="82">
        <v>0</v>
      </c>
      <c r="L103" s="82">
        <v>0</v>
      </c>
      <c r="M103" s="82">
        <f>+'[6]402010300'!I821</f>
        <v>0</v>
      </c>
      <c r="N103" s="82">
        <f>+'[6]402010300'!J821</f>
        <v>0</v>
      </c>
      <c r="O103" s="82">
        <f>+'[6]402010300'!K821</f>
        <v>0</v>
      </c>
      <c r="P103" s="82">
        <f>+'[6]402010300'!L821</f>
        <v>0</v>
      </c>
      <c r="Q103" s="82">
        <f>ROUND(G103+H103+M103-N103+O103-P103,2)</f>
        <v>0</v>
      </c>
      <c r="R103" s="82">
        <f>+'[6]402010300'!G821</f>
        <v>0</v>
      </c>
      <c r="S103" s="82">
        <f>ROUND(Q103-R103,2)</f>
        <v>0</v>
      </c>
      <c r="T103" s="82">
        <f>+'[6]402010300'!P821</f>
        <v>0</v>
      </c>
      <c r="U103" s="82">
        <f>+'[6]402010300'!U821</f>
        <v>0</v>
      </c>
      <c r="V103" s="83">
        <f>T103-U103</f>
        <v>0</v>
      </c>
      <c r="W103" s="230">
        <v>0</v>
      </c>
      <c r="X103" s="84"/>
      <c r="Y103" s="73">
        <v>0</v>
      </c>
      <c r="Z103" s="84"/>
      <c r="AA103" s="84">
        <v>1316.83</v>
      </c>
    </row>
    <row r="104" spans="1:36" s="73" customFormat="1" ht="16.5" hidden="1" customHeight="1" x14ac:dyDescent="0.25">
      <c r="A104" s="350" t="s">
        <v>80</v>
      </c>
      <c r="B104" s="351" t="s">
        <v>37</v>
      </c>
      <c r="C104" s="351" t="s">
        <v>68</v>
      </c>
      <c r="D104" s="352" t="s">
        <v>35</v>
      </c>
      <c r="E104" s="351"/>
      <c r="F104" s="289" t="s">
        <v>89</v>
      </c>
      <c r="G104" s="290">
        <v>0</v>
      </c>
      <c r="H104" s="290">
        <f>+'[6]4020103002'!$H$821</f>
        <v>0</v>
      </c>
      <c r="I104" s="290">
        <f>+'[6]4020103002'!I821</f>
        <v>0</v>
      </c>
      <c r="J104" s="290">
        <f>+'[6]4020103002'!J821</f>
        <v>0</v>
      </c>
      <c r="K104" s="82">
        <v>0</v>
      </c>
      <c r="L104" s="82">
        <v>0</v>
      </c>
      <c r="M104" s="290">
        <v>0</v>
      </c>
      <c r="N104" s="290">
        <v>0</v>
      </c>
      <c r="O104" s="290">
        <f>+'[6]4020103002'!K821</f>
        <v>0</v>
      </c>
      <c r="P104" s="290">
        <f>+'[6]4020103002'!L821</f>
        <v>0</v>
      </c>
      <c r="Q104" s="290">
        <f>ROUND(G104+H104+M104-N104+O104-J104-P104,2)</f>
        <v>0</v>
      </c>
      <c r="R104" s="290">
        <f>+'[6]4020103002'!G821</f>
        <v>0</v>
      </c>
      <c r="S104" s="290">
        <f>ROUND(Q104-R104,2)</f>
        <v>0</v>
      </c>
      <c r="T104" s="290">
        <f>+'[6]4020103002'!P821</f>
        <v>0</v>
      </c>
      <c r="U104" s="290">
        <f>+'[6]4020103002'!U821</f>
        <v>0</v>
      </c>
      <c r="V104" s="291">
        <f>T104-U104</f>
        <v>0</v>
      </c>
      <c r="W104" s="253">
        <v>122.24</v>
      </c>
      <c r="X104" s="84"/>
      <c r="Y104" s="73">
        <v>0</v>
      </c>
      <c r="Z104" s="84"/>
      <c r="AA104" s="84">
        <v>0</v>
      </c>
    </row>
    <row r="105" spans="1:36" s="73" customFormat="1" ht="17.25" hidden="1" customHeight="1" x14ac:dyDescent="0.25">
      <c r="A105" s="353" t="s">
        <v>80</v>
      </c>
      <c r="B105" s="354" t="s">
        <v>85</v>
      </c>
      <c r="C105" s="354" t="s">
        <v>35</v>
      </c>
      <c r="D105" s="354" t="s">
        <v>35</v>
      </c>
      <c r="E105" s="354"/>
      <c r="F105" s="355" t="s">
        <v>90</v>
      </c>
      <c r="G105" s="356">
        <f t="shared" ref="G105:V105" si="19">ROUND(SUM(G106:G107),2)</f>
        <v>0</v>
      </c>
      <c r="H105" s="356">
        <f t="shared" si="19"/>
        <v>0</v>
      </c>
      <c r="I105" s="356">
        <f t="shared" si="19"/>
        <v>0</v>
      </c>
      <c r="J105" s="357">
        <f t="shared" si="19"/>
        <v>0</v>
      </c>
      <c r="K105" s="106">
        <f t="shared" si="19"/>
        <v>0</v>
      </c>
      <c r="L105" s="107">
        <f>ROUND(SUM(L106:L107),2)</f>
        <v>0</v>
      </c>
      <c r="M105" s="358">
        <f t="shared" si="19"/>
        <v>0</v>
      </c>
      <c r="N105" s="356">
        <f t="shared" si="19"/>
        <v>0</v>
      </c>
      <c r="O105" s="356">
        <f t="shared" si="19"/>
        <v>0</v>
      </c>
      <c r="P105" s="356">
        <f t="shared" si="19"/>
        <v>0</v>
      </c>
      <c r="Q105" s="356">
        <f t="shared" si="19"/>
        <v>0</v>
      </c>
      <c r="R105" s="356">
        <f t="shared" si="19"/>
        <v>0</v>
      </c>
      <c r="S105" s="356">
        <f t="shared" si="19"/>
        <v>0</v>
      </c>
      <c r="T105" s="356">
        <f t="shared" si="19"/>
        <v>0</v>
      </c>
      <c r="U105" s="356">
        <f t="shared" si="19"/>
        <v>0</v>
      </c>
      <c r="V105" s="357">
        <f t="shared" si="19"/>
        <v>0</v>
      </c>
      <c r="W105" s="174">
        <v>1183.4000000000001</v>
      </c>
      <c r="X105" s="84"/>
      <c r="Y105" s="73">
        <v>0</v>
      </c>
      <c r="Z105" s="84"/>
      <c r="AA105" s="84">
        <v>0</v>
      </c>
    </row>
    <row r="106" spans="1:36" s="73" customFormat="1" ht="20.25" hidden="1" customHeight="1" x14ac:dyDescent="0.25">
      <c r="A106" s="359" t="s">
        <v>80</v>
      </c>
      <c r="B106" s="360" t="s">
        <v>85</v>
      </c>
      <c r="C106" s="360" t="s">
        <v>43</v>
      </c>
      <c r="D106" s="360" t="s">
        <v>35</v>
      </c>
      <c r="E106" s="360"/>
      <c r="F106" s="76" t="s">
        <v>91</v>
      </c>
      <c r="G106" s="82"/>
      <c r="H106" s="82">
        <v>0</v>
      </c>
      <c r="I106" s="82">
        <v>0</v>
      </c>
      <c r="J106" s="83">
        <v>0</v>
      </c>
      <c r="K106" s="329">
        <v>0</v>
      </c>
      <c r="L106" s="330">
        <v>0</v>
      </c>
      <c r="M106" s="331">
        <f>+'[6]402020400'!I821</f>
        <v>0</v>
      </c>
      <c r="N106" s="82">
        <f>+'[6]402020400'!J821</f>
        <v>0</v>
      </c>
      <c r="O106" s="82">
        <f>+'[6]402020400'!K821</f>
        <v>0</v>
      </c>
      <c r="P106" s="82">
        <f>+'[6]402020400'!L821</f>
        <v>0</v>
      </c>
      <c r="Q106" s="82">
        <f>ROUND(G106+H106+M106-N106+O106-P106,2)</f>
        <v>0</v>
      </c>
      <c r="R106" s="82">
        <f>+'[6]402020400'!G821</f>
        <v>0</v>
      </c>
      <c r="S106" s="82">
        <f>ROUND(Q106-R106,2)</f>
        <v>0</v>
      </c>
      <c r="T106" s="82">
        <f>+'[6]402020400'!P821</f>
        <v>0</v>
      </c>
      <c r="U106" s="82">
        <f>+'[6]402020400'!U821</f>
        <v>0</v>
      </c>
      <c r="V106" s="83">
        <f>T106-U106</f>
        <v>0</v>
      </c>
      <c r="W106" s="286">
        <v>0</v>
      </c>
      <c r="X106" s="84"/>
      <c r="Y106" s="73">
        <v>0</v>
      </c>
      <c r="Z106" s="84"/>
      <c r="AA106" s="84">
        <v>0</v>
      </c>
    </row>
    <row r="107" spans="1:36" s="73" customFormat="1" ht="24.75" hidden="1" customHeight="1" x14ac:dyDescent="0.25">
      <c r="A107" s="361" t="s">
        <v>80</v>
      </c>
      <c r="B107" s="362" t="s">
        <v>85</v>
      </c>
      <c r="C107" s="362" t="s">
        <v>52</v>
      </c>
      <c r="D107" s="362" t="s">
        <v>35</v>
      </c>
      <c r="E107" s="362"/>
      <c r="F107" s="289" t="s">
        <v>92</v>
      </c>
      <c r="G107" s="290"/>
      <c r="H107" s="290">
        <v>0</v>
      </c>
      <c r="I107" s="290">
        <v>0</v>
      </c>
      <c r="J107" s="291">
        <v>0</v>
      </c>
      <c r="K107" s="329">
        <v>0</v>
      </c>
      <c r="L107" s="330">
        <v>0</v>
      </c>
      <c r="M107" s="363">
        <f>+'[6]402020500'!I821</f>
        <v>0</v>
      </c>
      <c r="N107" s="290">
        <f>+'[6]402020500'!J821</f>
        <v>0</v>
      </c>
      <c r="O107" s="290">
        <f>+'[6]402020500'!K821</f>
        <v>0</v>
      </c>
      <c r="P107" s="290">
        <f>+'[6]402020500'!L821</f>
        <v>0</v>
      </c>
      <c r="Q107" s="290">
        <f>ROUND(G107+H107+M107-N107+O107-P107,2)</f>
        <v>0</v>
      </c>
      <c r="R107" s="290">
        <f>+'[6]402020500'!G821</f>
        <v>0</v>
      </c>
      <c r="S107" s="290">
        <f>ROUND(Q107-R107,2)</f>
        <v>0</v>
      </c>
      <c r="T107" s="290">
        <f>+'[6]402020500'!P821</f>
        <v>0</v>
      </c>
      <c r="U107" s="290">
        <f>+'[6]402020500'!U821</f>
        <v>0</v>
      </c>
      <c r="V107" s="291">
        <f>T107-U107</f>
        <v>0</v>
      </c>
      <c r="W107" s="364">
        <v>4784.51</v>
      </c>
      <c r="X107" s="84"/>
      <c r="Y107" s="73">
        <v>0</v>
      </c>
      <c r="Z107" s="84"/>
      <c r="AA107" s="84">
        <v>601.13</v>
      </c>
    </row>
    <row r="108" spans="1:36" s="176" customFormat="1" ht="20.25" customHeight="1" x14ac:dyDescent="0.25">
      <c r="A108" s="365" t="s">
        <v>80</v>
      </c>
      <c r="B108" s="366" t="s">
        <v>68</v>
      </c>
      <c r="C108" s="366" t="s">
        <v>35</v>
      </c>
      <c r="D108" s="366" t="s">
        <v>35</v>
      </c>
      <c r="E108" s="366"/>
      <c r="F108" s="298" t="s">
        <v>93</v>
      </c>
      <c r="G108" s="284">
        <f>ROUND(SUM(G109:G113),2)</f>
        <v>0</v>
      </c>
      <c r="H108" s="284">
        <f>SUBTOTAL(9,H109:H113)</f>
        <v>1903389.6600000001</v>
      </c>
      <c r="I108" s="356">
        <f t="shared" ref="I108:V108" si="20">ROUND(SUM(I109:I113),2)</f>
        <v>63184.06</v>
      </c>
      <c r="J108" s="357">
        <f t="shared" si="20"/>
        <v>0</v>
      </c>
      <c r="K108" s="106">
        <f t="shared" si="20"/>
        <v>0</v>
      </c>
      <c r="L108" s="107">
        <f t="shared" si="20"/>
        <v>0</v>
      </c>
      <c r="M108" s="358">
        <f t="shared" si="20"/>
        <v>0</v>
      </c>
      <c r="N108" s="356">
        <f t="shared" si="20"/>
        <v>0</v>
      </c>
      <c r="O108" s="284">
        <f t="shared" si="20"/>
        <v>0</v>
      </c>
      <c r="P108" s="284">
        <f t="shared" si="20"/>
        <v>0</v>
      </c>
      <c r="Q108" s="284">
        <f t="shared" si="20"/>
        <v>1966573.72</v>
      </c>
      <c r="R108" s="284">
        <f t="shared" si="20"/>
        <v>328542.67</v>
      </c>
      <c r="S108" s="284">
        <f t="shared" si="20"/>
        <v>1638031.05</v>
      </c>
      <c r="T108" s="284">
        <f t="shared" si="20"/>
        <v>328542.67</v>
      </c>
      <c r="U108" s="284">
        <f t="shared" si="20"/>
        <v>328542.67</v>
      </c>
      <c r="V108" s="367">
        <f t="shared" si="20"/>
        <v>0</v>
      </c>
      <c r="W108" s="77">
        <f>+[5]TOTAL!$R$12:$R$266</f>
        <v>2494.5</v>
      </c>
      <c r="X108" s="72"/>
      <c r="Y108" s="64"/>
      <c r="Z108" s="219"/>
      <c r="AA108" s="64"/>
      <c r="AB108" s="219"/>
      <c r="AG108" s="67">
        <f>+[4]TOTAL!$U$10:$U$263</f>
        <v>0</v>
      </c>
      <c r="AI108" s="66">
        <f>+U108</f>
        <v>328542.67</v>
      </c>
    </row>
    <row r="109" spans="1:36" s="176" customFormat="1" ht="14.25" hidden="1" customHeight="1" x14ac:dyDescent="0.25">
      <c r="A109" s="368"/>
      <c r="B109" s="327"/>
      <c r="C109" s="369"/>
      <c r="D109" s="369"/>
      <c r="E109" s="369"/>
      <c r="F109" s="248"/>
      <c r="G109" s="174"/>
      <c r="H109" s="174"/>
      <c r="I109" s="82"/>
      <c r="J109" s="83"/>
      <c r="K109" s="329">
        <v>0</v>
      </c>
      <c r="L109" s="330">
        <v>0</v>
      </c>
      <c r="M109" s="331"/>
      <c r="N109" s="82"/>
      <c r="O109" s="174"/>
      <c r="P109" s="174"/>
      <c r="Q109" s="174"/>
      <c r="R109" s="174"/>
      <c r="S109" s="82"/>
      <c r="T109" s="174"/>
      <c r="U109" s="174"/>
      <c r="V109" s="175"/>
      <c r="W109" s="77">
        <f>+[5]TOTAL!$R$12:$R$266</f>
        <v>392</v>
      </c>
      <c r="X109" s="72">
        <f>+R109-W109</f>
        <v>-392</v>
      </c>
      <c r="Y109" s="64"/>
      <c r="Z109" s="219">
        <f>T109-Y109</f>
        <v>0</v>
      </c>
      <c r="AA109" s="64"/>
      <c r="AB109" s="219">
        <f>U109-AA109</f>
        <v>0</v>
      </c>
      <c r="AG109" s="67">
        <f>+[4]TOTAL!$U$10:$U$263</f>
        <v>0</v>
      </c>
      <c r="AI109" s="66">
        <f>+U109</f>
        <v>0</v>
      </c>
    </row>
    <row r="110" spans="1:36" s="92" customFormat="1" ht="16.5" customHeight="1" x14ac:dyDescent="0.25">
      <c r="A110" s="370" t="s">
        <v>80</v>
      </c>
      <c r="B110" s="371" t="s">
        <v>68</v>
      </c>
      <c r="C110" s="372" t="s">
        <v>37</v>
      </c>
      <c r="D110" s="372" t="s">
        <v>35</v>
      </c>
      <c r="E110" s="372">
        <v>20</v>
      </c>
      <c r="F110" s="251" t="s">
        <v>94</v>
      </c>
      <c r="G110" s="253">
        <v>0</v>
      </c>
      <c r="H110" s="253">
        <f>+'[6]402030100 20'!H823</f>
        <v>1593044.83</v>
      </c>
      <c r="I110" s="253">
        <f>+'[6]402030100 20'!I823</f>
        <v>63184.06</v>
      </c>
      <c r="J110" s="253">
        <f>+'[6]402030100 20'!J823</f>
        <v>0</v>
      </c>
      <c r="K110" s="338"/>
      <c r="L110" s="339">
        <v>0</v>
      </c>
      <c r="M110" s="331">
        <f>+'[6]402030100'!I828</f>
        <v>0</v>
      </c>
      <c r="N110" s="253">
        <v>0</v>
      </c>
      <c r="O110" s="253">
        <f>+'[6]402030100 20'!K823</f>
        <v>0</v>
      </c>
      <c r="P110" s="253">
        <f>+'[6]402030100 20'!L823</f>
        <v>0</v>
      </c>
      <c r="Q110" s="373">
        <f>ROUND(G110+H110+I110+M110-J110-N110+O110-P110,2)</f>
        <v>1656228.89</v>
      </c>
      <c r="R110" s="253">
        <f>+'[6]402030100 20'!G823</f>
        <v>313025.28999999998</v>
      </c>
      <c r="S110" s="253">
        <f>ROUND(Q110-R110,2)</f>
        <v>1343203.6</v>
      </c>
      <c r="T110" s="253">
        <f>+'[6]402030100 20'!P823</f>
        <v>313025.28999999998</v>
      </c>
      <c r="U110" s="253">
        <f>+'[6]402030100 20'!U823</f>
        <v>313025.28999999998</v>
      </c>
      <c r="V110" s="186">
        <f>+T110-U110</f>
        <v>0</v>
      </c>
      <c r="W110" s="77">
        <f>+[5]TOTAL!$R$12:$R$266</f>
        <v>0</v>
      </c>
      <c r="X110" s="72">
        <f>+R110-W110</f>
        <v>313025.28999999998</v>
      </c>
      <c r="Y110" s="64"/>
      <c r="Z110" s="219">
        <f>T110-Y110</f>
        <v>313025.28999999998</v>
      </c>
      <c r="AA110" s="64"/>
      <c r="AB110" s="219">
        <f>U110-AA110</f>
        <v>313025.28999999998</v>
      </c>
      <c r="AC110" s="117">
        <f>+AB110-[4]TOTAL!$U$92</f>
        <v>241840.03999999998</v>
      </c>
      <c r="AG110" s="67">
        <f>+[4]TOTAL!$U$10:$U$263</f>
        <v>0</v>
      </c>
      <c r="AI110" s="66">
        <f>+U110</f>
        <v>313025.28999999998</v>
      </c>
    </row>
    <row r="111" spans="1:36" s="176" customFormat="1" ht="18.75" hidden="1" customHeight="1" x14ac:dyDescent="0.25">
      <c r="A111" s="368"/>
      <c r="B111" s="327"/>
      <c r="C111" s="369"/>
      <c r="D111" s="369"/>
      <c r="E111" s="369"/>
      <c r="F111" s="248"/>
      <c r="G111" s="174"/>
      <c r="H111" s="174"/>
      <c r="I111" s="82"/>
      <c r="J111" s="83"/>
      <c r="K111" s="329">
        <v>0</v>
      </c>
      <c r="L111" s="330">
        <v>0</v>
      </c>
      <c r="M111" s="331"/>
      <c r="N111" s="82"/>
      <c r="O111" s="174"/>
      <c r="P111" s="174"/>
      <c r="Q111" s="174"/>
      <c r="R111" s="174"/>
      <c r="S111" s="174"/>
      <c r="T111" s="174"/>
      <c r="U111" s="174"/>
      <c r="V111" s="175"/>
      <c r="W111" s="77">
        <f>+[5]TOTAL!$R$12:$R$266</f>
        <v>0</v>
      </c>
      <c r="X111" s="72">
        <f>+R111-W111</f>
        <v>0</v>
      </c>
      <c r="Y111" s="64"/>
      <c r="Z111" s="219">
        <f>T111-Y111</f>
        <v>0</v>
      </c>
      <c r="AA111" s="64"/>
      <c r="AB111" s="219">
        <f>U111-AA111</f>
        <v>0</v>
      </c>
      <c r="AG111" s="67">
        <f>+[4]TOTAL!$U$10:$U$263</f>
        <v>4649.1000000000004</v>
      </c>
      <c r="AI111" s="66">
        <f>+U111</f>
        <v>0</v>
      </c>
    </row>
    <row r="112" spans="1:36" s="92" customFormat="1" ht="19.5" customHeight="1" thickBot="1" x14ac:dyDescent="0.3">
      <c r="A112" s="374" t="s">
        <v>80</v>
      </c>
      <c r="B112" s="333" t="s">
        <v>68</v>
      </c>
      <c r="C112" s="375" t="s">
        <v>85</v>
      </c>
      <c r="D112" s="375" t="s">
        <v>35</v>
      </c>
      <c r="E112" s="375">
        <v>21</v>
      </c>
      <c r="F112" s="335" t="s">
        <v>95</v>
      </c>
      <c r="G112" s="286">
        <v>0</v>
      </c>
      <c r="H112" s="253">
        <f>+'[6]402030200 21'!H822</f>
        <v>310344.83</v>
      </c>
      <c r="I112" s="253">
        <f>+'[6]402030200 21'!I822</f>
        <v>0</v>
      </c>
      <c r="J112" s="253">
        <f>+'[6]402030200 21'!J822</f>
        <v>0</v>
      </c>
      <c r="K112" s="338"/>
      <c r="L112" s="339">
        <v>0</v>
      </c>
      <c r="M112" s="340">
        <v>0</v>
      </c>
      <c r="N112" s="286">
        <v>0</v>
      </c>
      <c r="O112" s="253">
        <f>+'[6]402030200 21'!K822</f>
        <v>0</v>
      </c>
      <c r="P112" s="253">
        <f>+'[6]402030200 21'!L822</f>
        <v>0</v>
      </c>
      <c r="Q112" s="373">
        <f>ROUND(G112+H112+M112-J112-N112+O112-P112,2)</f>
        <v>310344.83</v>
      </c>
      <c r="R112" s="253">
        <f>+'[6]402030200 21'!G822</f>
        <v>15517.38</v>
      </c>
      <c r="S112" s="286">
        <f>ROUND(Q112-R112,2)</f>
        <v>294827.45</v>
      </c>
      <c r="T112" s="253">
        <f>+'[6]402030200 21'!P822</f>
        <v>15517.38</v>
      </c>
      <c r="U112" s="253">
        <f>+'[6]402030200 21'!U822</f>
        <v>15517.38</v>
      </c>
      <c r="V112" s="337">
        <f>T112-U112</f>
        <v>0</v>
      </c>
      <c r="W112" s="77">
        <f>+[5]TOTAL!$R$12:$R$266</f>
        <v>0</v>
      </c>
      <c r="X112" s="72">
        <f>+R112-W112</f>
        <v>15517.38</v>
      </c>
      <c r="Y112" s="64"/>
      <c r="Z112" s="219">
        <f>T112-Y112</f>
        <v>15517.38</v>
      </c>
      <c r="AA112" s="64"/>
      <c r="AB112" s="219">
        <f>U112-AA112</f>
        <v>15517.38</v>
      </c>
      <c r="AG112" s="67">
        <f>+[4]TOTAL!$U$10:$U$263</f>
        <v>0</v>
      </c>
      <c r="AI112" s="66">
        <f>+U112</f>
        <v>15517.38</v>
      </c>
    </row>
    <row r="113" spans="1:35" s="73" customFormat="1" ht="16.5" hidden="1" customHeight="1" x14ac:dyDescent="0.25">
      <c r="A113" s="376" t="s">
        <v>80</v>
      </c>
      <c r="B113" s="343" t="s">
        <v>68</v>
      </c>
      <c r="C113" s="343" t="s">
        <v>68</v>
      </c>
      <c r="D113" s="377" t="s">
        <v>35</v>
      </c>
      <c r="E113" s="377"/>
      <c r="F113" s="345" t="s">
        <v>96</v>
      </c>
      <c r="G113" s="124">
        <v>0</v>
      </c>
      <c r="H113" s="124">
        <v>0</v>
      </c>
      <c r="I113" s="124">
        <v>0</v>
      </c>
      <c r="J113" s="125">
        <v>0</v>
      </c>
      <c r="K113" s="329">
        <v>0</v>
      </c>
      <c r="L113" s="330">
        <v>0</v>
      </c>
      <c r="M113" s="378">
        <f>+'[6]402030300'!I821</f>
        <v>0</v>
      </c>
      <c r="N113" s="124">
        <f>+'[6]402030300'!J821</f>
        <v>0</v>
      </c>
      <c r="O113" s="124">
        <f>+'[6]402030300'!K821</f>
        <v>0</v>
      </c>
      <c r="P113" s="124">
        <f>+'[6]402030300'!L821</f>
        <v>0</v>
      </c>
      <c r="Q113" s="124">
        <f>ROUND(G113+H113+M113-N113+O113-P113,2)</f>
        <v>0</v>
      </c>
      <c r="R113" s="124">
        <f>+'[6]402030300'!G821</f>
        <v>0</v>
      </c>
      <c r="S113" s="124">
        <f>ROUND(Q113-R113,2)</f>
        <v>0</v>
      </c>
      <c r="T113" s="124">
        <f>+'[6]402030300'!P821</f>
        <v>0</v>
      </c>
      <c r="U113" s="124">
        <f>+'[6]402030300'!U821</f>
        <v>0</v>
      </c>
      <c r="V113" s="125">
        <f>T113-U113</f>
        <v>0</v>
      </c>
      <c r="W113" s="253">
        <v>0</v>
      </c>
      <c r="X113" s="84"/>
      <c r="Y113" s="73">
        <v>0</v>
      </c>
      <c r="Z113" s="84"/>
      <c r="AA113" s="84">
        <v>610.33000000000004</v>
      </c>
    </row>
    <row r="114" spans="1:35" s="73" customFormat="1" ht="14.25" hidden="1" customHeight="1" x14ac:dyDescent="0.25">
      <c r="A114" s="68" t="s">
        <v>80</v>
      </c>
      <c r="B114" s="69" t="s">
        <v>43</v>
      </c>
      <c r="C114" s="69" t="s">
        <v>35</v>
      </c>
      <c r="D114" s="69" t="s">
        <v>35</v>
      </c>
      <c r="E114" s="69"/>
      <c r="F114" s="135" t="s">
        <v>97</v>
      </c>
      <c r="G114" s="266">
        <f>ROUND(SUM(G115:G116),2)</f>
        <v>0</v>
      </c>
      <c r="H114" s="266">
        <f>ROUND(SUM(H115:H116),2)</f>
        <v>0</v>
      </c>
      <c r="I114" s="266">
        <f>ROUND(SUM(I115:I116),2)</f>
        <v>0</v>
      </c>
      <c r="J114" s="323">
        <f>ROUND(SUM(J115:J116),2)</f>
        <v>0</v>
      </c>
      <c r="K114" s="106">
        <f t="shared" ref="K114:V114" si="21">ROUND(SUM(K115:K116),2)</f>
        <v>0</v>
      </c>
      <c r="L114" s="107">
        <f>ROUND(SUM(L115:L116),2)</f>
        <v>0</v>
      </c>
      <c r="M114" s="324">
        <f t="shared" si="21"/>
        <v>0</v>
      </c>
      <c r="N114" s="266">
        <f t="shared" si="21"/>
        <v>0</v>
      </c>
      <c r="O114" s="266">
        <f t="shared" si="21"/>
        <v>0</v>
      </c>
      <c r="P114" s="266">
        <f t="shared" si="21"/>
        <v>0</v>
      </c>
      <c r="Q114" s="266">
        <f t="shared" si="21"/>
        <v>0</v>
      </c>
      <c r="R114" s="266">
        <f t="shared" si="21"/>
        <v>0</v>
      </c>
      <c r="S114" s="266">
        <f t="shared" si="21"/>
        <v>0</v>
      </c>
      <c r="T114" s="266">
        <f t="shared" si="21"/>
        <v>0</v>
      </c>
      <c r="U114" s="266">
        <f t="shared" si="21"/>
        <v>0</v>
      </c>
      <c r="V114" s="323">
        <f t="shared" si="21"/>
        <v>0</v>
      </c>
      <c r="W114" s="174">
        <v>461.7</v>
      </c>
      <c r="X114" s="84"/>
      <c r="Y114" s="73">
        <v>0</v>
      </c>
      <c r="Z114" s="84"/>
      <c r="AA114" s="84">
        <v>37.200000000000003</v>
      </c>
    </row>
    <row r="115" spans="1:35" s="73" customFormat="1" ht="14.25" hidden="1" customHeight="1" x14ac:dyDescent="0.25">
      <c r="A115" s="359" t="s">
        <v>80</v>
      </c>
      <c r="B115" s="360" t="s">
        <v>43</v>
      </c>
      <c r="C115" s="360" t="s">
        <v>37</v>
      </c>
      <c r="D115" s="360" t="s">
        <v>35</v>
      </c>
      <c r="E115" s="360"/>
      <c r="F115" s="76" t="s">
        <v>98</v>
      </c>
      <c r="G115" s="82"/>
      <c r="H115" s="82">
        <f>+'[8]402040100'!$H$821</f>
        <v>0</v>
      </c>
      <c r="I115" s="82">
        <v>0</v>
      </c>
      <c r="J115" s="83">
        <v>0</v>
      </c>
      <c r="K115" s="329">
        <v>0</v>
      </c>
      <c r="L115" s="330">
        <v>0</v>
      </c>
      <c r="M115" s="331">
        <f>+'[6]402040100'!I821</f>
        <v>0</v>
      </c>
      <c r="N115" s="82">
        <f>+'[6]402040100'!J821</f>
        <v>0</v>
      </c>
      <c r="O115" s="82">
        <f>+'[6]402040100'!K821</f>
        <v>0</v>
      </c>
      <c r="P115" s="82">
        <f>+'[6]402040100'!L821</f>
        <v>0</v>
      </c>
      <c r="Q115" s="82">
        <f>ROUND(G115+H115+M115-N115+O115-P115,2)</f>
        <v>0</v>
      </c>
      <c r="R115" s="82">
        <f>+'[6]402040100'!G821</f>
        <v>0</v>
      </c>
      <c r="S115" s="82">
        <f>ROUND(Q115-R115,2)</f>
        <v>0</v>
      </c>
      <c r="T115" s="82">
        <f>+'[6]402040100'!P821</f>
        <v>0</v>
      </c>
      <c r="U115" s="82">
        <f>+'[6]402040100'!U821</f>
        <v>0</v>
      </c>
      <c r="V115" s="83">
        <f>T115-U115</f>
        <v>0</v>
      </c>
      <c r="W115" s="90">
        <v>0</v>
      </c>
      <c r="X115" s="84"/>
      <c r="Y115" s="73">
        <v>0</v>
      </c>
      <c r="Z115" s="84"/>
      <c r="AA115" s="84">
        <v>0</v>
      </c>
    </row>
    <row r="116" spans="1:35" s="73" customFormat="1" ht="6.75" hidden="1" customHeight="1" x14ac:dyDescent="0.25">
      <c r="A116" s="361" t="s">
        <v>80</v>
      </c>
      <c r="B116" s="362" t="s">
        <v>43</v>
      </c>
      <c r="C116" s="351" t="s">
        <v>68</v>
      </c>
      <c r="D116" s="362" t="s">
        <v>35</v>
      </c>
      <c r="E116" s="362"/>
      <c r="F116" s="289" t="s">
        <v>99</v>
      </c>
      <c r="G116" s="290"/>
      <c r="H116" s="290">
        <f>+'[8]402040300'!$H$821</f>
        <v>0</v>
      </c>
      <c r="I116" s="290">
        <v>0</v>
      </c>
      <c r="J116" s="291">
        <v>0</v>
      </c>
      <c r="K116" s="329">
        <v>0</v>
      </c>
      <c r="L116" s="330">
        <v>0</v>
      </c>
      <c r="M116" s="363">
        <f>+'[6]402040300'!I821</f>
        <v>0</v>
      </c>
      <c r="N116" s="290">
        <f>+'[6]402040300'!J821</f>
        <v>0</v>
      </c>
      <c r="O116" s="290">
        <f>+'[6]402040300'!K821</f>
        <v>0</v>
      </c>
      <c r="P116" s="290">
        <f>+'[6]402040300'!L821</f>
        <v>0</v>
      </c>
      <c r="Q116" s="290">
        <f>ROUND(G116+H116+M116-N116+O116-P116,2)</f>
        <v>0</v>
      </c>
      <c r="R116" s="290">
        <f>+'[6]402040300'!G821</f>
        <v>0</v>
      </c>
      <c r="S116" s="290">
        <f>ROUND(Q116-R116,2)</f>
        <v>0</v>
      </c>
      <c r="T116" s="290">
        <f>+'[6]402040300'!P821</f>
        <v>0</v>
      </c>
      <c r="U116" s="290">
        <f>+'[6]402040300'!U821</f>
        <v>0</v>
      </c>
      <c r="V116" s="291">
        <f>T116-U116</f>
        <v>0</v>
      </c>
      <c r="W116" s="174">
        <v>1220.28</v>
      </c>
      <c r="X116" s="84"/>
      <c r="Y116" s="73">
        <v>0</v>
      </c>
      <c r="Z116" s="84"/>
      <c r="AA116" s="84">
        <v>0</v>
      </c>
    </row>
    <row r="117" spans="1:35" s="176" customFormat="1" ht="14.4" customHeight="1" x14ac:dyDescent="0.25">
      <c r="A117" s="365" t="s">
        <v>80</v>
      </c>
      <c r="B117" s="366" t="s">
        <v>52</v>
      </c>
      <c r="C117" s="366" t="s">
        <v>35</v>
      </c>
      <c r="D117" s="366" t="s">
        <v>35</v>
      </c>
      <c r="E117" s="366"/>
      <c r="F117" s="298" t="s">
        <v>100</v>
      </c>
      <c r="G117" s="284">
        <f>ROUND(SUM(G118:G128),2)</f>
        <v>0</v>
      </c>
      <c r="H117" s="284">
        <f>SUBTOTAL(9,H118:H128)</f>
        <v>72943.070000000007</v>
      </c>
      <c r="I117" s="356">
        <f t="shared" ref="I117:V117" si="22">ROUND(SUM(I118:I128),2)</f>
        <v>0</v>
      </c>
      <c r="J117" s="357">
        <f>ROUND(SUM(J118:J128),2)</f>
        <v>0</v>
      </c>
      <c r="K117" s="106">
        <f t="shared" si="22"/>
        <v>0</v>
      </c>
      <c r="L117" s="107">
        <f t="shared" si="22"/>
        <v>0</v>
      </c>
      <c r="M117" s="358">
        <f t="shared" si="22"/>
        <v>0</v>
      </c>
      <c r="N117" s="356">
        <f t="shared" si="22"/>
        <v>0</v>
      </c>
      <c r="O117" s="284">
        <f t="shared" si="22"/>
        <v>0</v>
      </c>
      <c r="P117" s="284">
        <f t="shared" si="22"/>
        <v>0</v>
      </c>
      <c r="Q117" s="284">
        <f t="shared" si="22"/>
        <v>72943.070000000007</v>
      </c>
      <c r="R117" s="284">
        <f t="shared" si="22"/>
        <v>6140</v>
      </c>
      <c r="S117" s="284">
        <f t="shared" si="22"/>
        <v>66803.070000000007</v>
      </c>
      <c r="T117" s="284">
        <f t="shared" si="22"/>
        <v>6140</v>
      </c>
      <c r="U117" s="284">
        <f t="shared" si="22"/>
        <v>6140</v>
      </c>
      <c r="V117" s="367">
        <f t="shared" si="22"/>
        <v>0</v>
      </c>
      <c r="W117" s="77">
        <f>+[5]TOTAL!$R$12:$R$266</f>
        <v>0</v>
      </c>
      <c r="X117" s="72"/>
      <c r="Y117" s="64"/>
      <c r="Z117" s="219"/>
      <c r="AA117" s="64"/>
      <c r="AB117" s="219"/>
      <c r="AG117" s="67">
        <f>+[4]TOTAL!$U$10:$U$263</f>
        <v>0</v>
      </c>
      <c r="AI117" s="66">
        <f>+U117</f>
        <v>6140</v>
      </c>
    </row>
    <row r="118" spans="1:35" s="176" customFormat="1" ht="18.75" hidden="1" customHeight="1" x14ac:dyDescent="0.25">
      <c r="A118" s="368"/>
      <c r="B118" s="369"/>
      <c r="C118" s="369"/>
      <c r="D118" s="369"/>
      <c r="E118" s="369"/>
      <c r="F118" s="248"/>
      <c r="G118" s="174"/>
      <c r="H118" s="174"/>
      <c r="I118" s="82"/>
      <c r="J118" s="83"/>
      <c r="K118" s="329">
        <v>0</v>
      </c>
      <c r="L118" s="330">
        <v>0</v>
      </c>
      <c r="M118" s="331"/>
      <c r="N118" s="82"/>
      <c r="O118" s="174"/>
      <c r="P118" s="174"/>
      <c r="Q118" s="174"/>
      <c r="R118" s="174"/>
      <c r="S118" s="174"/>
      <c r="T118" s="174"/>
      <c r="U118" s="174"/>
      <c r="V118" s="175"/>
      <c r="W118" s="77">
        <f>+[5]TOTAL!$R$12:$R$266</f>
        <v>0</v>
      </c>
      <c r="X118" s="72">
        <f>+R118-W118</f>
        <v>0</v>
      </c>
      <c r="Y118" s="64"/>
      <c r="Z118" s="219">
        <f>T118-Y118</f>
        <v>0</v>
      </c>
      <c r="AA118" s="64"/>
      <c r="AB118" s="219">
        <f>U118-AA118</f>
        <v>0</v>
      </c>
      <c r="AG118" s="67">
        <f>+[4]TOTAL!$U$10:$U$263</f>
        <v>0</v>
      </c>
      <c r="AI118" s="66">
        <f>+U118</f>
        <v>0</v>
      </c>
    </row>
    <row r="119" spans="1:35" s="92" customFormat="1" ht="36" hidden="1" customHeight="1" x14ac:dyDescent="0.25">
      <c r="A119" s="379" t="s">
        <v>80</v>
      </c>
      <c r="B119" s="380" t="s">
        <v>52</v>
      </c>
      <c r="C119" s="380" t="s">
        <v>37</v>
      </c>
      <c r="D119" s="380" t="s">
        <v>35</v>
      </c>
      <c r="E119" s="380"/>
      <c r="F119" s="87" t="s">
        <v>101</v>
      </c>
      <c r="G119" s="90"/>
      <c r="H119" s="90">
        <f>+'[6]40205010010'!$H$812</f>
        <v>0</v>
      </c>
      <c r="I119" s="90">
        <f>+'[6]40205010010'!I812</f>
        <v>0</v>
      </c>
      <c r="J119" s="91">
        <f>+'[6]40205010010'!J812</f>
        <v>0</v>
      </c>
      <c r="K119" s="329">
        <v>0</v>
      </c>
      <c r="L119" s="82">
        <v>0</v>
      </c>
      <c r="M119" s="381">
        <v>0</v>
      </c>
      <c r="N119" s="90">
        <v>0</v>
      </c>
      <c r="O119" s="90">
        <f>+'[6]40205010010'!K812</f>
        <v>0</v>
      </c>
      <c r="P119" s="90">
        <f>+'[6]40205010010'!L812</f>
        <v>0</v>
      </c>
      <c r="Q119" s="373">
        <f>ROUND(G119+H119+M119-J119-N119+O119-P119,2)</f>
        <v>0</v>
      </c>
      <c r="R119" s="90">
        <f>+'[6]40205010010'!$G$812</f>
        <v>0</v>
      </c>
      <c r="S119" s="90">
        <f>ROUND(Q119-R119,2)</f>
        <v>0</v>
      </c>
      <c r="T119" s="91">
        <f>+'[6]40205010010'!$P$812</f>
        <v>0</v>
      </c>
      <c r="U119" s="90">
        <f>+'[6]40205010010'!$U$812</f>
        <v>0</v>
      </c>
      <c r="V119" s="91">
        <f>T119-U119</f>
        <v>0</v>
      </c>
      <c r="W119" s="77">
        <f>+[5]TOTAL!$R$12:$R$266</f>
        <v>8381.5400000000009</v>
      </c>
      <c r="X119" s="72">
        <f>+R119-W119</f>
        <v>-8381.5400000000009</v>
      </c>
      <c r="Y119" s="382"/>
      <c r="Z119" s="219">
        <f>T119-Y119</f>
        <v>0</v>
      </c>
      <c r="AA119" s="382"/>
      <c r="AB119" s="219">
        <f>U119-AA119</f>
        <v>0</v>
      </c>
      <c r="AG119" s="67">
        <f>+[4]TOTAL!$U$10:$U$263</f>
        <v>0</v>
      </c>
      <c r="AI119" s="66">
        <f>+U119</f>
        <v>0</v>
      </c>
    </row>
    <row r="120" spans="1:35" s="73" customFormat="1" ht="21" hidden="1" customHeight="1" x14ac:dyDescent="0.25">
      <c r="A120" s="383"/>
      <c r="B120" s="384"/>
      <c r="C120" s="384"/>
      <c r="D120" s="384"/>
      <c r="E120" s="384"/>
      <c r="F120" s="95"/>
      <c r="G120" s="99"/>
      <c r="H120" s="99"/>
      <c r="I120" s="99"/>
      <c r="J120" s="100"/>
      <c r="K120" s="329">
        <v>0</v>
      </c>
      <c r="L120" s="330">
        <v>0</v>
      </c>
      <c r="M120" s="385"/>
      <c r="N120" s="99"/>
      <c r="O120" s="99"/>
      <c r="P120" s="99"/>
      <c r="Q120" s="99"/>
      <c r="R120" s="99"/>
      <c r="S120" s="99"/>
      <c r="T120" s="99"/>
      <c r="U120" s="99"/>
      <c r="V120" s="100"/>
      <c r="W120" s="77">
        <f>+[5]TOTAL!$R$12:$R$266</f>
        <v>1470</v>
      </c>
      <c r="X120" s="72">
        <f>+R120-W120</f>
        <v>-1470</v>
      </c>
      <c r="Z120" s="84"/>
      <c r="AA120" s="84"/>
      <c r="AG120" s="67">
        <f>+[4]TOTAL!$U$10:$U$263</f>
        <v>0</v>
      </c>
      <c r="AI120" s="66">
        <f>+U120</f>
        <v>0</v>
      </c>
    </row>
    <row r="121" spans="1:35" s="73" customFormat="1" ht="16.2" hidden="1" thickBot="1" x14ac:dyDescent="0.3">
      <c r="A121" s="386"/>
      <c r="B121" s="387"/>
      <c r="C121" s="387"/>
      <c r="D121" s="387"/>
      <c r="E121" s="387"/>
      <c r="F121" s="103"/>
      <c r="G121" s="109"/>
      <c r="H121" s="109"/>
      <c r="I121" s="109"/>
      <c r="J121" s="100"/>
      <c r="K121" s="329">
        <v>0</v>
      </c>
      <c r="L121" s="330">
        <v>0</v>
      </c>
      <c r="M121" s="388"/>
      <c r="N121" s="109"/>
      <c r="O121" s="109"/>
      <c r="P121" s="109"/>
      <c r="Q121" s="109"/>
      <c r="R121" s="109"/>
      <c r="S121" s="109"/>
      <c r="T121" s="109"/>
      <c r="U121" s="109"/>
      <c r="V121" s="110"/>
      <c r="W121" s="266">
        <v>1218.3</v>
      </c>
      <c r="X121" s="84"/>
      <c r="Y121" s="73">
        <v>0</v>
      </c>
      <c r="Z121" s="84"/>
      <c r="AA121" s="84">
        <v>0</v>
      </c>
    </row>
    <row r="122" spans="1:35" s="176" customFormat="1" ht="26.25" hidden="1" customHeight="1" x14ac:dyDescent="0.25">
      <c r="A122" s="389"/>
      <c r="B122" s="390"/>
      <c r="C122" s="391"/>
      <c r="D122" s="390"/>
      <c r="E122" s="390"/>
      <c r="F122" s="392"/>
      <c r="G122" s="230"/>
      <c r="H122" s="230"/>
      <c r="I122" s="393"/>
      <c r="J122" s="394"/>
      <c r="K122" s="329">
        <v>0</v>
      </c>
      <c r="L122" s="330">
        <v>0</v>
      </c>
      <c r="M122" s="395"/>
      <c r="N122" s="393"/>
      <c r="O122" s="230"/>
      <c r="P122" s="230"/>
      <c r="Q122" s="230"/>
      <c r="R122" s="230"/>
      <c r="S122" s="230"/>
      <c r="T122" s="230"/>
      <c r="U122" s="230"/>
      <c r="V122" s="231"/>
      <c r="W122" s="77">
        <f>+[5]TOTAL!$R$12:$R$266</f>
        <v>0</v>
      </c>
      <c r="X122" s="72">
        <f>+R122-W122</f>
        <v>0</v>
      </c>
      <c r="Y122" s="64"/>
      <c r="Z122" s="219">
        <f>T122-Y122</f>
        <v>0</v>
      </c>
      <c r="AA122" s="64"/>
      <c r="AB122" s="219">
        <f>U122-AA122</f>
        <v>0</v>
      </c>
      <c r="AG122" s="67">
        <f>+[4]TOTAL!$U$10:$U$263</f>
        <v>1008</v>
      </c>
      <c r="AI122" s="66">
        <f>+U122</f>
        <v>0</v>
      </c>
    </row>
    <row r="123" spans="1:35" s="92" customFormat="1" ht="27" thickBot="1" x14ac:dyDescent="0.3">
      <c r="A123" s="374" t="s">
        <v>80</v>
      </c>
      <c r="B123" s="375" t="s">
        <v>52</v>
      </c>
      <c r="C123" s="333" t="s">
        <v>68</v>
      </c>
      <c r="D123" s="375" t="s">
        <v>35</v>
      </c>
      <c r="E123" s="375">
        <v>22</v>
      </c>
      <c r="F123" s="335" t="s">
        <v>102</v>
      </c>
      <c r="G123" s="286">
        <v>0</v>
      </c>
      <c r="H123" s="253">
        <f>+'[6]402050300 22'!H824</f>
        <v>59149.97</v>
      </c>
      <c r="I123" s="253">
        <f>+'[6]402050300 22'!I824</f>
        <v>0</v>
      </c>
      <c r="J123" s="253">
        <f>+'[6]402050300 22'!J824</f>
        <v>0</v>
      </c>
      <c r="K123" s="253">
        <f>+'[6]402050300 22'!K824</f>
        <v>0</v>
      </c>
      <c r="L123" s="253">
        <f>+'[6]402050300 22'!L824</f>
        <v>0</v>
      </c>
      <c r="M123" s="340">
        <v>0</v>
      </c>
      <c r="N123" s="286">
        <v>0</v>
      </c>
      <c r="O123" s="253">
        <f>+'[6]402050300 22'!K824</f>
        <v>0</v>
      </c>
      <c r="P123" s="253">
        <f>+'[6]402050300 22'!L824</f>
        <v>0</v>
      </c>
      <c r="Q123" s="90">
        <f>ROUND(G123+H123-J123+M123-N123+O123-P123,2)</f>
        <v>59149.97</v>
      </c>
      <c r="R123" s="253">
        <f>+'[6]402050300 22'!G824</f>
        <v>6140</v>
      </c>
      <c r="S123" s="341">
        <f>ROUND(Q123-R123,2)</f>
        <v>53009.97</v>
      </c>
      <c r="T123" s="253">
        <f>+'[6]402050300 22'!P824</f>
        <v>6140</v>
      </c>
      <c r="U123" s="253">
        <f>+'[6]402050300 22'!U824</f>
        <v>6140</v>
      </c>
      <c r="V123" s="337">
        <f>T123-U123</f>
        <v>0</v>
      </c>
      <c r="W123" s="77">
        <f>+[5]TOTAL!$R$12:$R$266</f>
        <v>0</v>
      </c>
      <c r="X123" s="72">
        <f>+R123-W123</f>
        <v>6140</v>
      </c>
      <c r="Y123" s="64"/>
      <c r="Z123" s="219">
        <f>T123-Y123</f>
        <v>6140</v>
      </c>
      <c r="AA123" s="64"/>
      <c r="AB123" s="219">
        <f>U123-AA123</f>
        <v>6140</v>
      </c>
      <c r="AG123" s="67">
        <f>+[4]TOTAL!$U$10:$U$263</f>
        <v>0</v>
      </c>
      <c r="AI123" s="66">
        <f>+U123</f>
        <v>6140</v>
      </c>
    </row>
    <row r="124" spans="1:35" s="73" customFormat="1" ht="16.2" hidden="1" thickBot="1" x14ac:dyDescent="0.3">
      <c r="A124" s="376"/>
      <c r="B124" s="377"/>
      <c r="C124" s="377"/>
      <c r="D124" s="377"/>
      <c r="E124" s="377"/>
      <c r="F124" s="345"/>
      <c r="G124" s="124"/>
      <c r="H124" s="124"/>
      <c r="I124" s="124"/>
      <c r="J124" s="125"/>
      <c r="K124" s="329">
        <v>0</v>
      </c>
      <c r="L124" s="330">
        <v>0</v>
      </c>
      <c r="M124" s="378"/>
      <c r="N124" s="124"/>
      <c r="O124" s="124"/>
      <c r="P124" s="124"/>
      <c r="Q124" s="124"/>
      <c r="R124" s="124"/>
      <c r="S124" s="124"/>
      <c r="T124" s="124"/>
      <c r="U124" s="124"/>
      <c r="V124" s="125"/>
      <c r="W124" s="396">
        <v>71456.12999999999</v>
      </c>
      <c r="X124" s="84"/>
      <c r="Y124" s="73">
        <v>0</v>
      </c>
      <c r="Z124" s="84"/>
      <c r="AA124" s="84">
        <v>0</v>
      </c>
    </row>
    <row r="125" spans="1:35" s="73" customFormat="1" ht="16.2" hidden="1" thickBot="1" x14ac:dyDescent="0.3">
      <c r="A125" s="383"/>
      <c r="B125" s="384"/>
      <c r="C125" s="384"/>
      <c r="D125" s="384"/>
      <c r="E125" s="384"/>
      <c r="F125" s="95"/>
      <c r="G125" s="99"/>
      <c r="H125" s="99"/>
      <c r="I125" s="99"/>
      <c r="J125" s="100"/>
      <c r="K125" s="329">
        <v>0</v>
      </c>
      <c r="L125" s="330">
        <v>0</v>
      </c>
      <c r="M125" s="385"/>
      <c r="N125" s="99"/>
      <c r="O125" s="99"/>
      <c r="P125" s="99"/>
      <c r="Q125" s="99"/>
      <c r="R125" s="99"/>
      <c r="S125" s="99"/>
      <c r="T125" s="99"/>
      <c r="U125" s="99"/>
      <c r="V125" s="100"/>
      <c r="W125" s="284">
        <v>0</v>
      </c>
      <c r="X125" s="84"/>
      <c r="Y125" s="73">
        <v>0</v>
      </c>
      <c r="Z125" s="84"/>
      <c r="AA125" s="84">
        <v>0</v>
      </c>
    </row>
    <row r="126" spans="1:35" s="73" customFormat="1" ht="15.6" hidden="1" thickBot="1" x14ac:dyDescent="0.3">
      <c r="A126" s="386"/>
      <c r="B126" s="387"/>
      <c r="C126" s="387"/>
      <c r="D126" s="387"/>
      <c r="E126" s="387"/>
      <c r="F126" s="103"/>
      <c r="G126" s="109"/>
      <c r="H126" s="109"/>
      <c r="I126" s="109"/>
      <c r="J126" s="109"/>
      <c r="K126" s="82">
        <v>0</v>
      </c>
      <c r="L126" s="82">
        <v>0</v>
      </c>
      <c r="M126" s="109"/>
      <c r="N126" s="109"/>
      <c r="O126" s="109"/>
      <c r="P126" s="109"/>
      <c r="Q126" s="109"/>
      <c r="R126" s="109"/>
      <c r="S126" s="109"/>
      <c r="T126" s="109"/>
      <c r="U126" s="109"/>
      <c r="V126" s="110"/>
      <c r="W126" s="261">
        <v>0</v>
      </c>
      <c r="X126" s="84"/>
      <c r="Y126" s="73">
        <v>0</v>
      </c>
      <c r="Z126" s="84"/>
      <c r="AA126" s="84">
        <v>0</v>
      </c>
    </row>
    <row r="127" spans="1:35" s="73" customFormat="1" ht="16.2" hidden="1" thickBot="1" x14ac:dyDescent="0.3">
      <c r="A127" s="397"/>
      <c r="B127" s="398"/>
      <c r="C127" s="399"/>
      <c r="D127" s="398"/>
      <c r="E127" s="398"/>
      <c r="F127" s="400"/>
      <c r="G127" s="401"/>
      <c r="H127" s="401"/>
      <c r="I127" s="401"/>
      <c r="J127" s="402"/>
      <c r="K127" s="329">
        <v>0</v>
      </c>
      <c r="L127" s="330">
        <v>0</v>
      </c>
      <c r="M127" s="403"/>
      <c r="N127" s="401"/>
      <c r="O127" s="401"/>
      <c r="P127" s="401"/>
      <c r="Q127" s="401"/>
      <c r="R127" s="401"/>
      <c r="S127" s="401"/>
      <c r="T127" s="401"/>
      <c r="U127" s="401"/>
      <c r="V127" s="402"/>
      <c r="W127" s="284">
        <v>0</v>
      </c>
      <c r="X127" s="84"/>
      <c r="Y127" s="73">
        <v>0</v>
      </c>
      <c r="Z127" s="84"/>
      <c r="AA127" s="84">
        <v>0</v>
      </c>
    </row>
    <row r="128" spans="1:35" s="411" customFormat="1" ht="27" customHeight="1" x14ac:dyDescent="0.25">
      <c r="A128" s="404" t="s">
        <v>80</v>
      </c>
      <c r="B128" s="405" t="s">
        <v>52</v>
      </c>
      <c r="C128" s="406" t="s">
        <v>67</v>
      </c>
      <c r="D128" s="405" t="s">
        <v>35</v>
      </c>
      <c r="E128" s="405">
        <v>23</v>
      </c>
      <c r="F128" s="407" t="s">
        <v>103</v>
      </c>
      <c r="G128" s="408">
        <v>0</v>
      </c>
      <c r="H128" s="253">
        <f>+'[6]40205070023'!H821</f>
        <v>13793.1</v>
      </c>
      <c r="I128" s="253">
        <f>+'[6]40205070023'!I821</f>
        <v>0</v>
      </c>
      <c r="J128" s="253">
        <f>+'[6]40205070023'!J821</f>
        <v>0</v>
      </c>
      <c r="K128" s="338">
        <v>0</v>
      </c>
      <c r="L128" s="339">
        <v>0</v>
      </c>
      <c r="M128" s="409">
        <v>0</v>
      </c>
      <c r="N128" s="408">
        <v>0</v>
      </c>
      <c r="O128" s="253">
        <f>+'[6]40205070023'!K821</f>
        <v>0</v>
      </c>
      <c r="P128" s="253">
        <f>+'[6]40205070023'!L821</f>
        <v>0</v>
      </c>
      <c r="Q128" s="90">
        <f>ROUND(G128+H128-J128+M128-N128+O128-P128,2)</f>
        <v>13793.1</v>
      </c>
      <c r="R128" s="253">
        <f>+'[6]40205070023'!G821</f>
        <v>0</v>
      </c>
      <c r="S128" s="408">
        <f>ROUND(Q128-R128,2)</f>
        <v>13793.1</v>
      </c>
      <c r="T128" s="253">
        <f>+'[6]40205070023'!P821</f>
        <v>0</v>
      </c>
      <c r="U128" s="253">
        <f>+'[6]40205070023'!U821</f>
        <v>0</v>
      </c>
      <c r="V128" s="410">
        <f>T128-U128</f>
        <v>0</v>
      </c>
      <c r="W128" s="77">
        <f>+[5]TOTAL!$R$12:$R$266</f>
        <v>0</v>
      </c>
      <c r="X128" s="72">
        <f>+R128-W128</f>
        <v>0</v>
      </c>
      <c r="Z128" s="412"/>
      <c r="AA128" s="412"/>
      <c r="AG128" s="67">
        <f>+[4]TOTAL!$U$10:$U$263</f>
        <v>0</v>
      </c>
      <c r="AI128" s="66">
        <f>+U128</f>
        <v>0</v>
      </c>
    </row>
    <row r="129" spans="1:35" s="176" customFormat="1" ht="14.4" customHeight="1" thickBot="1" x14ac:dyDescent="0.3">
      <c r="A129" s="413" t="s">
        <v>80</v>
      </c>
      <c r="B129" s="414" t="s">
        <v>48</v>
      </c>
      <c r="C129" s="415" t="s">
        <v>35</v>
      </c>
      <c r="D129" s="414" t="s">
        <v>35</v>
      </c>
      <c r="E129" s="414"/>
      <c r="F129" s="199" t="s">
        <v>104</v>
      </c>
      <c r="G129" s="416">
        <f t="shared" ref="G129:V129" si="23">ROUND(SUM(G130:G141),2)</f>
        <v>0</v>
      </c>
      <c r="H129" s="416">
        <f t="shared" si="23"/>
        <v>100689.66</v>
      </c>
      <c r="I129" s="417">
        <f t="shared" si="23"/>
        <v>0</v>
      </c>
      <c r="J129" s="418">
        <f t="shared" si="23"/>
        <v>0</v>
      </c>
      <c r="K129" s="106">
        <f t="shared" si="23"/>
        <v>0</v>
      </c>
      <c r="L129" s="107">
        <f t="shared" si="23"/>
        <v>0</v>
      </c>
      <c r="M129" s="419">
        <f t="shared" si="23"/>
        <v>0</v>
      </c>
      <c r="N129" s="417">
        <f t="shared" si="23"/>
        <v>0</v>
      </c>
      <c r="O129" s="416">
        <f t="shared" si="23"/>
        <v>0</v>
      </c>
      <c r="P129" s="416">
        <f t="shared" si="23"/>
        <v>0</v>
      </c>
      <c r="Q129" s="416">
        <f t="shared" si="23"/>
        <v>100689.66</v>
      </c>
      <c r="R129" s="416">
        <f t="shared" si="23"/>
        <v>21956.47</v>
      </c>
      <c r="S129" s="416">
        <f t="shared" si="23"/>
        <v>78733.19</v>
      </c>
      <c r="T129" s="416">
        <f t="shared" si="23"/>
        <v>21956.47</v>
      </c>
      <c r="U129" s="416">
        <f t="shared" si="23"/>
        <v>21956.47</v>
      </c>
      <c r="V129" s="420">
        <f t="shared" si="23"/>
        <v>0</v>
      </c>
      <c r="W129" s="77">
        <f>+[5]TOTAL!$R$12:$R$266</f>
        <v>0</v>
      </c>
      <c r="X129" s="72"/>
      <c r="Y129" s="64"/>
      <c r="Z129" s="219"/>
      <c r="AA129" s="64"/>
      <c r="AB129" s="219"/>
      <c r="AG129" s="67">
        <f>+[4]TOTAL!$U$10:$U$263</f>
        <v>2866.9</v>
      </c>
      <c r="AI129" s="66">
        <f>+U129</f>
        <v>21956.47</v>
      </c>
    </row>
    <row r="130" spans="1:35" s="73" customFormat="1" ht="14.4" hidden="1" customHeight="1" x14ac:dyDescent="0.25">
      <c r="A130" s="376" t="s">
        <v>80</v>
      </c>
      <c r="B130" s="377" t="s">
        <v>48</v>
      </c>
      <c r="C130" s="344" t="s">
        <v>37</v>
      </c>
      <c r="D130" s="377" t="s">
        <v>35</v>
      </c>
      <c r="E130" s="377"/>
      <c r="F130" s="345" t="s">
        <v>105</v>
      </c>
      <c r="G130" s="124"/>
      <c r="H130" s="124">
        <f>+'[8]402060100'!$H$821</f>
        <v>0</v>
      </c>
      <c r="I130" s="246">
        <v>0</v>
      </c>
      <c r="J130" s="124">
        <v>0</v>
      </c>
      <c r="K130" s="82">
        <v>0</v>
      </c>
      <c r="L130" s="82">
        <v>0</v>
      </c>
      <c r="M130" s="421">
        <f>+'[6]402060100'!I821</f>
        <v>0</v>
      </c>
      <c r="N130" s="421">
        <f>+'[6]402060100'!J821</f>
        <v>0</v>
      </c>
      <c r="O130" s="124">
        <f>+'[6]402060100'!K821</f>
        <v>0</v>
      </c>
      <c r="P130" s="124">
        <f>+'[6]402060100'!L821</f>
        <v>0</v>
      </c>
      <c r="Q130" s="124">
        <f t="shared" ref="Q130:Q139" si="24">ROUND(G130+H130+M130-N130+O130-P130,2)</f>
        <v>0</v>
      </c>
      <c r="R130" s="124">
        <f>+'[6]402060100'!G821</f>
        <v>0</v>
      </c>
      <c r="S130" s="124">
        <f t="shared" ref="S130:S139" si="25">ROUND(Q130-R130,2)</f>
        <v>0</v>
      </c>
      <c r="T130" s="124">
        <f>+'[6]402060100'!P821</f>
        <v>0</v>
      </c>
      <c r="U130" s="124">
        <f>+'[6]402060100'!U821</f>
        <v>0</v>
      </c>
      <c r="V130" s="125">
        <f t="shared" ref="V130:V139" si="26">T130-U130</f>
        <v>0</v>
      </c>
      <c r="W130" s="267">
        <v>9950.82</v>
      </c>
      <c r="X130" s="84"/>
      <c r="Y130" s="422">
        <v>0</v>
      </c>
      <c r="Z130" s="84"/>
      <c r="AA130" s="84">
        <v>0</v>
      </c>
    </row>
    <row r="131" spans="1:35" s="73" customFormat="1" ht="33" hidden="1" customHeight="1" x14ac:dyDescent="0.25">
      <c r="A131" s="359" t="s">
        <v>80</v>
      </c>
      <c r="B131" s="360" t="s">
        <v>48</v>
      </c>
      <c r="C131" s="348" t="s">
        <v>37</v>
      </c>
      <c r="D131" s="360" t="s">
        <v>35</v>
      </c>
      <c r="E131" s="360"/>
      <c r="F131" s="76" t="s">
        <v>106</v>
      </c>
      <c r="G131" s="82"/>
      <c r="H131" s="82">
        <f>+'[6]4020601008'!$H$821</f>
        <v>0</v>
      </c>
      <c r="I131" s="90"/>
      <c r="J131" s="82"/>
      <c r="K131" s="82">
        <v>0</v>
      </c>
      <c r="L131" s="82">
        <v>0</v>
      </c>
      <c r="M131" s="423">
        <v>0</v>
      </c>
      <c r="N131" s="423">
        <v>0</v>
      </c>
      <c r="O131" s="82">
        <f>+'[6]4020601008'!K821</f>
        <v>0</v>
      </c>
      <c r="P131" s="82">
        <f>+'[6]4020601008'!$L$821</f>
        <v>0</v>
      </c>
      <c r="Q131" s="82">
        <f t="shared" si="24"/>
        <v>0</v>
      </c>
      <c r="R131" s="82">
        <f>+'[6]4020601008'!G821</f>
        <v>0</v>
      </c>
      <c r="S131" s="82">
        <f t="shared" si="25"/>
        <v>0</v>
      </c>
      <c r="T131" s="82">
        <f>+'[6]4020601008'!P821</f>
        <v>0</v>
      </c>
      <c r="U131" s="82">
        <f>+'[6]4020601008'!U821</f>
        <v>0</v>
      </c>
      <c r="V131" s="83">
        <f t="shared" si="26"/>
        <v>0</v>
      </c>
      <c r="W131" s="261">
        <v>0</v>
      </c>
      <c r="X131" s="84"/>
      <c r="Y131" s="422">
        <v>0</v>
      </c>
      <c r="Z131" s="84"/>
      <c r="AA131" s="84">
        <v>40.5</v>
      </c>
    </row>
    <row r="132" spans="1:35" s="73" customFormat="1" ht="14.4" hidden="1" customHeight="1" x14ac:dyDescent="0.25">
      <c r="A132" s="361" t="s">
        <v>80</v>
      </c>
      <c r="B132" s="362" t="s">
        <v>48</v>
      </c>
      <c r="C132" s="352" t="s">
        <v>85</v>
      </c>
      <c r="D132" s="362" t="s">
        <v>35</v>
      </c>
      <c r="E132" s="362"/>
      <c r="F132" s="289" t="s">
        <v>107</v>
      </c>
      <c r="G132" s="290"/>
      <c r="H132" s="290">
        <f>+'[8]402060200'!$H$821</f>
        <v>0</v>
      </c>
      <c r="I132" s="424">
        <v>0</v>
      </c>
      <c r="J132" s="290">
        <v>0</v>
      </c>
      <c r="K132" s="82">
        <v>0</v>
      </c>
      <c r="L132" s="82">
        <v>0</v>
      </c>
      <c r="M132" s="425">
        <f>+'[6]402060200'!I821</f>
        <v>0</v>
      </c>
      <c r="N132" s="425">
        <f>+'[6]402060200'!J821</f>
        <v>0</v>
      </c>
      <c r="O132" s="290">
        <f>+'[6]402060200'!K821</f>
        <v>0</v>
      </c>
      <c r="P132" s="290">
        <f>+'[6]402060200'!L821</f>
        <v>0</v>
      </c>
      <c r="Q132" s="290">
        <f t="shared" si="24"/>
        <v>0</v>
      </c>
      <c r="R132" s="290">
        <f>+'[6]402060200'!G821</f>
        <v>0</v>
      </c>
      <c r="S132" s="290">
        <f t="shared" si="25"/>
        <v>0</v>
      </c>
      <c r="T132" s="290">
        <f>+'[6]402060200'!P821</f>
        <v>0</v>
      </c>
      <c r="U132" s="290">
        <f>+'[6]402060200'!U821</f>
        <v>0</v>
      </c>
      <c r="V132" s="291">
        <f t="shared" si="26"/>
        <v>0</v>
      </c>
      <c r="W132" s="426">
        <v>0</v>
      </c>
      <c r="X132" s="84"/>
      <c r="Y132" s="73">
        <v>0</v>
      </c>
      <c r="Z132" s="84"/>
      <c r="AA132" s="84">
        <v>0</v>
      </c>
    </row>
    <row r="133" spans="1:35" s="176" customFormat="1" ht="17.25" hidden="1" customHeight="1" x14ac:dyDescent="0.25">
      <c r="A133" s="389"/>
      <c r="B133" s="390"/>
      <c r="C133" s="391"/>
      <c r="D133" s="390"/>
      <c r="E133" s="390"/>
      <c r="F133" s="392"/>
      <c r="G133" s="230"/>
      <c r="H133" s="230"/>
      <c r="I133" s="393"/>
      <c r="J133" s="394"/>
      <c r="K133" s="329">
        <v>0</v>
      </c>
      <c r="L133" s="330">
        <v>0</v>
      </c>
      <c r="M133" s="395"/>
      <c r="N133" s="393"/>
      <c r="O133" s="230"/>
      <c r="P133" s="230"/>
      <c r="Q133" s="230"/>
      <c r="R133" s="230"/>
      <c r="S133" s="230"/>
      <c r="T133" s="230"/>
      <c r="U133" s="230"/>
      <c r="V133" s="231"/>
      <c r="W133" s="77">
        <f>+[5]TOTAL!$R$12:$R$266</f>
        <v>5928.35</v>
      </c>
      <c r="X133" s="72">
        <f>+R133-W133</f>
        <v>-5928.35</v>
      </c>
      <c r="Y133" s="64"/>
      <c r="Z133" s="219">
        <f>T133-Y133</f>
        <v>0</v>
      </c>
      <c r="AA133" s="64"/>
      <c r="AB133" s="219">
        <f>U133-AA133</f>
        <v>0</v>
      </c>
      <c r="AG133" s="67">
        <f>+[4]TOTAL!$U$10:$U$263</f>
        <v>106.5</v>
      </c>
      <c r="AI133" s="66">
        <f>+U133</f>
        <v>0</v>
      </c>
    </row>
    <row r="134" spans="1:35" s="92" customFormat="1" ht="33.75" customHeight="1" thickBot="1" x14ac:dyDescent="0.3">
      <c r="A134" s="374" t="s">
        <v>80</v>
      </c>
      <c r="B134" s="375" t="s">
        <v>48</v>
      </c>
      <c r="C134" s="333" t="s">
        <v>68</v>
      </c>
      <c r="D134" s="375" t="s">
        <v>35</v>
      </c>
      <c r="E134" s="375">
        <v>24</v>
      </c>
      <c r="F134" s="335" t="s">
        <v>108</v>
      </c>
      <c r="G134" s="286">
        <v>0</v>
      </c>
      <c r="H134" s="286">
        <f>+'[6]402060300 24'!H822</f>
        <v>80000</v>
      </c>
      <c r="I134" s="286">
        <f>+'[6]402060300 24'!I822</f>
        <v>0</v>
      </c>
      <c r="J134" s="286">
        <f>+'[6]402060300 24'!J822</f>
        <v>0</v>
      </c>
      <c r="K134" s="338">
        <v>0</v>
      </c>
      <c r="L134" s="339">
        <v>0</v>
      </c>
      <c r="M134" s="340">
        <v>0</v>
      </c>
      <c r="N134" s="286">
        <v>0</v>
      </c>
      <c r="O134" s="286">
        <f>+'[6]402060300 24'!K822</f>
        <v>0</v>
      </c>
      <c r="P134" s="286">
        <f>+'[6]402060300 24'!L822</f>
        <v>0</v>
      </c>
      <c r="Q134" s="246">
        <f>ROUND(G134+H134+M134-N134+O134-P134,2)</f>
        <v>80000</v>
      </c>
      <c r="R134" s="286">
        <f>+'[6]402060300 24'!G822</f>
        <v>9019.75</v>
      </c>
      <c r="S134" s="131">
        <f t="shared" si="25"/>
        <v>70980.25</v>
      </c>
      <c r="T134" s="286">
        <f>+'[6]402060300 24'!P822</f>
        <v>9019.75</v>
      </c>
      <c r="U134" s="286">
        <f>+'[6]402060300 24'!U822</f>
        <v>9019.75</v>
      </c>
      <c r="V134" s="337">
        <f t="shared" si="26"/>
        <v>0</v>
      </c>
      <c r="W134" s="77">
        <f>+[5]TOTAL!$R$12:$R$266</f>
        <v>0</v>
      </c>
      <c r="X134" s="72">
        <f>+R134-W134</f>
        <v>9019.75</v>
      </c>
      <c r="Y134" s="64"/>
      <c r="Z134" s="219">
        <f>T134-Y134</f>
        <v>9019.75</v>
      </c>
      <c r="AA134" s="64"/>
      <c r="AB134" s="219">
        <f>U134-AA134</f>
        <v>9019.75</v>
      </c>
      <c r="AG134" s="67">
        <f>+[4]TOTAL!$U$10:$U$263</f>
        <v>1466</v>
      </c>
      <c r="AI134" s="66">
        <f>+U134</f>
        <v>9019.75</v>
      </c>
    </row>
    <row r="135" spans="1:35" s="73" customFormat="1" ht="21" hidden="1" customHeight="1" x14ac:dyDescent="0.25">
      <c r="A135" s="376" t="s">
        <v>80</v>
      </c>
      <c r="B135" s="377" t="s">
        <v>48</v>
      </c>
      <c r="C135" s="344" t="s">
        <v>43</v>
      </c>
      <c r="D135" s="377" t="s">
        <v>35</v>
      </c>
      <c r="E135" s="377"/>
      <c r="F135" s="345" t="s">
        <v>109</v>
      </c>
      <c r="G135" s="124"/>
      <c r="H135" s="124">
        <f>+'[8]402060400'!$H$821</f>
        <v>0</v>
      </c>
      <c r="I135" s="124">
        <v>0</v>
      </c>
      <c r="J135" s="125">
        <v>0</v>
      </c>
      <c r="K135" s="329">
        <v>0</v>
      </c>
      <c r="L135" s="330">
        <v>0</v>
      </c>
      <c r="M135" s="378">
        <f>+'[6]402060400'!I821</f>
        <v>0</v>
      </c>
      <c r="N135" s="124">
        <f>+'[6]402060400'!J821</f>
        <v>0</v>
      </c>
      <c r="O135" s="124">
        <f>+'[6]402060400'!K821</f>
        <v>0</v>
      </c>
      <c r="P135" s="124">
        <f>+'[6]402060400'!L821</f>
        <v>0</v>
      </c>
      <c r="Q135" s="124">
        <f t="shared" si="24"/>
        <v>0</v>
      </c>
      <c r="R135" s="124">
        <f>+'[6]402060400'!G821</f>
        <v>0</v>
      </c>
      <c r="S135" s="124">
        <f t="shared" si="25"/>
        <v>0</v>
      </c>
      <c r="T135" s="124">
        <f>+'[6]402060400'!P821</f>
        <v>0</v>
      </c>
      <c r="U135" s="124">
        <f>+'[6]402060400'!U821</f>
        <v>0</v>
      </c>
      <c r="V135" s="125">
        <f t="shared" si="26"/>
        <v>0</v>
      </c>
      <c r="W135" s="427">
        <v>1020.89</v>
      </c>
      <c r="X135" s="84"/>
      <c r="Y135" s="73">
        <v>0</v>
      </c>
      <c r="Z135" s="84"/>
      <c r="AA135" s="84">
        <v>40.15</v>
      </c>
    </row>
    <row r="136" spans="1:35" s="73" customFormat="1" ht="27" hidden="1" thickBot="1" x14ac:dyDescent="0.3">
      <c r="A136" s="359" t="s">
        <v>80</v>
      </c>
      <c r="B136" s="360" t="s">
        <v>48</v>
      </c>
      <c r="C136" s="348" t="s">
        <v>43</v>
      </c>
      <c r="D136" s="360" t="s">
        <v>35</v>
      </c>
      <c r="E136" s="360"/>
      <c r="F136" s="76" t="s">
        <v>110</v>
      </c>
      <c r="G136" s="82">
        <v>0</v>
      </c>
      <c r="H136" s="82">
        <f>+'[6]4020604003'!$H$803</f>
        <v>0</v>
      </c>
      <c r="I136" s="82">
        <f>+'[6]4020604003'!I803</f>
        <v>0</v>
      </c>
      <c r="J136" s="83">
        <f>+'[6]4020604003'!J803</f>
        <v>0</v>
      </c>
      <c r="K136" s="329">
        <v>0</v>
      </c>
      <c r="L136" s="330">
        <v>0</v>
      </c>
      <c r="M136" s="331">
        <v>0</v>
      </c>
      <c r="N136" s="82">
        <v>0</v>
      </c>
      <c r="O136" s="82">
        <f>+'[6]4020604003'!K803</f>
        <v>0</v>
      </c>
      <c r="P136" s="82">
        <f>+'[6]4020604003'!$L$803</f>
        <v>0</v>
      </c>
      <c r="Q136" s="82">
        <f>ROUND(G136+H136+M136-J136-N136+O136-P136,2)</f>
        <v>0</v>
      </c>
      <c r="R136" s="82">
        <f>+'[6]4020604003'!$G$803</f>
        <v>0</v>
      </c>
      <c r="S136" s="82">
        <f t="shared" si="25"/>
        <v>0</v>
      </c>
      <c r="T136" s="82">
        <f>+'[6]4020604003'!$P$803</f>
        <v>0</v>
      </c>
      <c r="U136" s="82">
        <f>+'[6]4020604003'!$U$803</f>
        <v>0</v>
      </c>
      <c r="V136" s="83">
        <f t="shared" si="26"/>
        <v>0</v>
      </c>
      <c r="W136" s="230">
        <v>252.55</v>
      </c>
      <c r="X136" s="84"/>
      <c r="Y136" s="73">
        <v>0</v>
      </c>
      <c r="Z136" s="84"/>
      <c r="AA136" s="84">
        <v>82.02</v>
      </c>
    </row>
    <row r="137" spans="1:35" s="73" customFormat="1" ht="15" hidden="1" customHeight="1" x14ac:dyDescent="0.25">
      <c r="A137" s="361" t="s">
        <v>80</v>
      </c>
      <c r="B137" s="362" t="s">
        <v>48</v>
      </c>
      <c r="C137" s="352" t="s">
        <v>52</v>
      </c>
      <c r="D137" s="362" t="s">
        <v>35</v>
      </c>
      <c r="E137" s="362"/>
      <c r="F137" s="289" t="s">
        <v>111</v>
      </c>
      <c r="G137" s="290"/>
      <c r="H137" s="290">
        <v>0</v>
      </c>
      <c r="I137" s="290">
        <v>0</v>
      </c>
      <c r="J137" s="291">
        <v>0</v>
      </c>
      <c r="K137" s="329">
        <v>0</v>
      </c>
      <c r="L137" s="330">
        <v>0</v>
      </c>
      <c r="M137" s="363">
        <f>+'[6]402060500'!I821</f>
        <v>0</v>
      </c>
      <c r="N137" s="290">
        <f>+'[6]402060500'!J821</f>
        <v>0</v>
      </c>
      <c r="O137" s="290">
        <f>+'[6]402060500'!K821</f>
        <v>0</v>
      </c>
      <c r="P137" s="290">
        <f>+'[6]402060500'!L821</f>
        <v>0</v>
      </c>
      <c r="Q137" s="290">
        <f t="shared" si="24"/>
        <v>0</v>
      </c>
      <c r="R137" s="290">
        <f>+'[6]402060500'!G821</f>
        <v>0</v>
      </c>
      <c r="S137" s="290">
        <f t="shared" si="25"/>
        <v>0</v>
      </c>
      <c r="T137" s="290">
        <f>+'[6]402060500'!P821</f>
        <v>0</v>
      </c>
      <c r="U137" s="290">
        <f>+'[6]402060500'!U821</f>
        <v>0</v>
      </c>
      <c r="V137" s="291">
        <f t="shared" si="26"/>
        <v>0</v>
      </c>
      <c r="W137" s="286">
        <v>768.34</v>
      </c>
      <c r="X137" s="84"/>
      <c r="Y137" s="73">
        <v>0</v>
      </c>
      <c r="Z137" s="84"/>
      <c r="AA137" s="84">
        <v>3062</v>
      </c>
    </row>
    <row r="138" spans="1:35" s="92" customFormat="1" ht="31.5" customHeight="1" thickBot="1" x14ac:dyDescent="0.3">
      <c r="A138" s="428" t="s">
        <v>80</v>
      </c>
      <c r="B138" s="429" t="s">
        <v>48</v>
      </c>
      <c r="C138" s="430" t="s">
        <v>48</v>
      </c>
      <c r="D138" s="429" t="s">
        <v>35</v>
      </c>
      <c r="E138" s="429">
        <v>25</v>
      </c>
      <c r="F138" s="431" t="s">
        <v>112</v>
      </c>
      <c r="G138" s="426">
        <v>0</v>
      </c>
      <c r="H138" s="286">
        <f>+'[6]402060600 25'!H822</f>
        <v>10344.83</v>
      </c>
      <c r="I138" s="286">
        <f>+'[6]402060600 25'!I822</f>
        <v>0</v>
      </c>
      <c r="J138" s="286">
        <f>+'[6]402060600 25'!J822</f>
        <v>0</v>
      </c>
      <c r="K138" s="338">
        <v>0</v>
      </c>
      <c r="L138" s="339">
        <v>0</v>
      </c>
      <c r="M138" s="432">
        <v>0</v>
      </c>
      <c r="N138" s="426">
        <v>0</v>
      </c>
      <c r="O138" s="286">
        <f>+'[6]402060300 24'!K826</f>
        <v>0</v>
      </c>
      <c r="P138" s="286">
        <f>+'[6]402060600 25'!L822</f>
        <v>0</v>
      </c>
      <c r="Q138" s="426">
        <f>ROUND(G138+H138+M138-J138-N138+O138-P138,2)</f>
        <v>10344.83</v>
      </c>
      <c r="R138" s="286">
        <f>+'[6]402060600 25'!G822</f>
        <v>5916.6</v>
      </c>
      <c r="S138" s="131">
        <f t="shared" si="25"/>
        <v>4428.2299999999996</v>
      </c>
      <c r="T138" s="286">
        <f>+'[6]402060600 25'!P822</f>
        <v>5916.6</v>
      </c>
      <c r="U138" s="286">
        <f>+'[6]402060600 25'!U822</f>
        <v>5916.6</v>
      </c>
      <c r="V138" s="433">
        <f t="shared" si="26"/>
        <v>0</v>
      </c>
      <c r="W138" s="77">
        <f>+[5]TOTAL!$R$12:$R$266</f>
        <v>1466</v>
      </c>
      <c r="X138" s="72">
        <f>+R138-W138</f>
        <v>4450.6000000000004</v>
      </c>
      <c r="Y138" s="64"/>
      <c r="Z138" s="219">
        <f>T138-Y138</f>
        <v>5916.6</v>
      </c>
      <c r="AA138" s="64"/>
      <c r="AB138" s="219">
        <f>U138-AA138</f>
        <v>5916.6</v>
      </c>
      <c r="AG138" s="67">
        <f>+[4]TOTAL!$U$10:$U$263</f>
        <v>0</v>
      </c>
      <c r="AI138" s="66">
        <f>+U138</f>
        <v>5916.6</v>
      </c>
    </row>
    <row r="139" spans="1:35" s="73" customFormat="1" ht="22.5" hidden="1" customHeight="1" x14ac:dyDescent="0.25">
      <c r="A139" s="434" t="s">
        <v>80</v>
      </c>
      <c r="B139" s="387" t="s">
        <v>48</v>
      </c>
      <c r="C139" s="435" t="s">
        <v>67</v>
      </c>
      <c r="D139" s="387" t="s">
        <v>35</v>
      </c>
      <c r="E139" s="387"/>
      <c r="F139" s="103" t="s">
        <v>113</v>
      </c>
      <c r="G139" s="109"/>
      <c r="H139" s="109">
        <v>0</v>
      </c>
      <c r="I139" s="109">
        <v>0</v>
      </c>
      <c r="J139" s="110">
        <v>0</v>
      </c>
      <c r="K139" s="329">
        <v>0</v>
      </c>
      <c r="L139" s="330">
        <v>0</v>
      </c>
      <c r="M139" s="388">
        <f>+'[6]402060700'!I821</f>
        <v>0</v>
      </c>
      <c r="N139" s="109">
        <f>+'[6]402060700'!J821</f>
        <v>0</v>
      </c>
      <c r="O139" s="109">
        <f>+'[6]402060700'!K821</f>
        <v>0</v>
      </c>
      <c r="P139" s="109">
        <f>+'[6]402060700'!L821</f>
        <v>0</v>
      </c>
      <c r="Q139" s="109">
        <f t="shared" si="24"/>
        <v>0</v>
      </c>
      <c r="R139" s="109">
        <f>+'[6]402060700'!G821</f>
        <v>0</v>
      </c>
      <c r="S139" s="109">
        <f t="shared" si="25"/>
        <v>0</v>
      </c>
      <c r="T139" s="109">
        <f>+'[6]402060700'!P821</f>
        <v>0</v>
      </c>
      <c r="U139" s="109">
        <f>+'[6]402060700'!U821</f>
        <v>0</v>
      </c>
      <c r="V139" s="110">
        <f t="shared" si="26"/>
        <v>0</v>
      </c>
      <c r="W139" s="174">
        <v>2098</v>
      </c>
      <c r="X139" s="84"/>
      <c r="Y139" s="73">
        <v>5.17</v>
      </c>
      <c r="Z139" s="84"/>
      <c r="AA139" s="84">
        <v>1576</v>
      </c>
    </row>
    <row r="140" spans="1:35" s="176" customFormat="1" ht="29.25" hidden="1" customHeight="1" x14ac:dyDescent="0.25">
      <c r="A140" s="389"/>
      <c r="B140" s="390"/>
      <c r="C140" s="436"/>
      <c r="D140" s="390"/>
      <c r="E140" s="390"/>
      <c r="F140" s="392"/>
      <c r="G140" s="230"/>
      <c r="H140" s="230"/>
      <c r="I140" s="393"/>
      <c r="J140" s="394"/>
      <c r="K140" s="329">
        <v>0</v>
      </c>
      <c r="L140" s="330">
        <v>0</v>
      </c>
      <c r="M140" s="395"/>
      <c r="N140" s="393"/>
      <c r="O140" s="230"/>
      <c r="P140" s="230"/>
      <c r="Q140" s="230"/>
      <c r="R140" s="230"/>
      <c r="S140" s="230"/>
      <c r="T140" s="230"/>
      <c r="U140" s="230"/>
      <c r="V140" s="231"/>
      <c r="W140" s="77">
        <f>+[5]TOTAL!$R$12:$R$266</f>
        <v>0</v>
      </c>
      <c r="X140" s="72">
        <f>+R140-W140</f>
        <v>0</v>
      </c>
      <c r="Y140" s="64"/>
      <c r="Z140" s="219">
        <f>T140-Y140</f>
        <v>0</v>
      </c>
      <c r="AA140" s="64"/>
      <c r="AB140" s="219">
        <f>U140-AA140</f>
        <v>0</v>
      </c>
      <c r="AG140" s="67">
        <f>+[4]TOTAL!$U$10:$U$263</f>
        <v>122.24</v>
      </c>
      <c r="AI140" s="66">
        <f>+U140</f>
        <v>0</v>
      </c>
    </row>
    <row r="141" spans="1:35" s="411" customFormat="1" ht="29.25" customHeight="1" thickBot="1" x14ac:dyDescent="0.3">
      <c r="A141" s="370" t="s">
        <v>80</v>
      </c>
      <c r="B141" s="372" t="s">
        <v>48</v>
      </c>
      <c r="C141" s="437" t="s">
        <v>114</v>
      </c>
      <c r="D141" s="372" t="s">
        <v>35</v>
      </c>
      <c r="E141" s="372">
        <v>26</v>
      </c>
      <c r="F141" s="251" t="s">
        <v>115</v>
      </c>
      <c r="G141" s="253">
        <v>0</v>
      </c>
      <c r="H141" s="253">
        <f>+'[6]402060800 26'!H824</f>
        <v>10344.83</v>
      </c>
      <c r="I141" s="253">
        <f>+'[6]402060800 26'!I824</f>
        <v>0</v>
      </c>
      <c r="J141" s="253">
        <f>+'[6]402060800 26'!J824</f>
        <v>0</v>
      </c>
      <c r="K141" s="338">
        <v>0</v>
      </c>
      <c r="L141" s="339">
        <v>0</v>
      </c>
      <c r="M141" s="438">
        <v>0</v>
      </c>
      <c r="N141" s="253">
        <v>0</v>
      </c>
      <c r="O141" s="253">
        <f>+'[6]402060800 26'!K824</f>
        <v>0</v>
      </c>
      <c r="P141" s="253">
        <f>+'[6]402060800 26'!L824</f>
        <v>0</v>
      </c>
      <c r="Q141" s="426">
        <f>ROUND(G141+H141+M141-J141-N141+O141-P141,2)</f>
        <v>10344.83</v>
      </c>
      <c r="R141" s="253">
        <f>+'[6]402060800 26'!G824</f>
        <v>7020.12</v>
      </c>
      <c r="S141" s="253">
        <f>ROUND(Q141-R141,2)</f>
        <v>3324.71</v>
      </c>
      <c r="T141" s="253">
        <f>+'[6]402060800 26'!P824</f>
        <v>7020.12</v>
      </c>
      <c r="U141" s="253">
        <f>+'[6]402060800 26'!U824</f>
        <v>7020.12</v>
      </c>
      <c r="V141" s="186">
        <f>T141-U141</f>
        <v>0</v>
      </c>
      <c r="W141" s="77">
        <f>+[5]TOTAL!$R$12:$R$266</f>
        <v>0</v>
      </c>
      <c r="X141" s="72">
        <f>+R141-W141</f>
        <v>7020.12</v>
      </c>
      <c r="Y141" s="439"/>
      <c r="Z141" s="412">
        <f>T141-Y141</f>
        <v>7020.12</v>
      </c>
      <c r="AA141" s="439"/>
      <c r="AB141" s="412">
        <f>U141-AA141</f>
        <v>7020.12</v>
      </c>
      <c r="AG141" s="67">
        <f>+[4]TOTAL!$U$10:$U$263</f>
        <v>1172.1600000000001</v>
      </c>
      <c r="AI141" s="66">
        <f>+U141</f>
        <v>7020.12</v>
      </c>
    </row>
    <row r="142" spans="1:35" s="73" customFormat="1" ht="21" hidden="1" customHeight="1" x14ac:dyDescent="0.25">
      <c r="A142" s="440"/>
      <c r="B142" s="441"/>
      <c r="C142" s="442"/>
      <c r="D142" s="441"/>
      <c r="E142" s="441"/>
      <c r="F142" s="146"/>
      <c r="G142" s="417"/>
      <c r="H142" s="417"/>
      <c r="I142" s="417"/>
      <c r="J142" s="418"/>
      <c r="K142" s="106">
        <f>ROUND(SUM(K143:K146),2)</f>
        <v>0</v>
      </c>
      <c r="L142" s="107">
        <f>ROUND(SUM(L143:L146),2)</f>
        <v>0</v>
      </c>
      <c r="M142" s="419"/>
      <c r="N142" s="417"/>
      <c r="O142" s="417"/>
      <c r="P142" s="417"/>
      <c r="Q142" s="417"/>
      <c r="R142" s="417"/>
      <c r="S142" s="417"/>
      <c r="T142" s="417"/>
      <c r="U142" s="417"/>
      <c r="V142" s="418"/>
      <c r="W142" s="77">
        <f>+[5]TOTAL!$R$12:$R$266</f>
        <v>0</v>
      </c>
      <c r="X142" s="72">
        <f>+R142-W142</f>
        <v>0</v>
      </c>
      <c r="Z142" s="84"/>
      <c r="AA142" s="84"/>
      <c r="AG142" s="67">
        <f>+[4]TOTAL!$U$10:$U$263</f>
        <v>0</v>
      </c>
      <c r="AI142" s="66">
        <f>+U142</f>
        <v>0</v>
      </c>
    </row>
    <row r="143" spans="1:35" s="73" customFormat="1" ht="23.25" hidden="1" customHeight="1" x14ac:dyDescent="0.25">
      <c r="A143" s="376" t="s">
        <v>80</v>
      </c>
      <c r="B143" s="377" t="s">
        <v>67</v>
      </c>
      <c r="C143" s="344" t="s">
        <v>85</v>
      </c>
      <c r="D143" s="377" t="s">
        <v>35</v>
      </c>
      <c r="E143" s="377"/>
      <c r="F143" s="345" t="s">
        <v>116</v>
      </c>
      <c r="G143" s="124"/>
      <c r="H143" s="124">
        <f>+'[8]402070200'!$H$821</f>
        <v>0</v>
      </c>
      <c r="I143" s="124">
        <f>+'[8]402070200'!$H$821</f>
        <v>0</v>
      </c>
      <c r="J143" s="125">
        <f>+'[8]402070200'!$H$821</f>
        <v>0</v>
      </c>
      <c r="K143" s="329">
        <v>0</v>
      </c>
      <c r="L143" s="330">
        <f>+'[8]402070200'!$H$821</f>
        <v>0</v>
      </c>
      <c r="M143" s="378">
        <f>+'[6]402070200'!I821</f>
        <v>0</v>
      </c>
      <c r="N143" s="124">
        <f>+'[6]402070200'!J821</f>
        <v>0</v>
      </c>
      <c r="O143" s="124">
        <f>+'[6]402070200'!K821</f>
        <v>0</v>
      </c>
      <c r="P143" s="124">
        <f>+'[6]402070200'!L821</f>
        <v>0</v>
      </c>
      <c r="Q143" s="124">
        <f>ROUND(G143+H143+M143-N143+O143-P143,2)</f>
        <v>0</v>
      </c>
      <c r="R143" s="124">
        <f>+'[6]402070200'!G821</f>
        <v>0</v>
      </c>
      <c r="S143" s="124">
        <f>ROUND(Q143-R143,2)</f>
        <v>0</v>
      </c>
      <c r="T143" s="124">
        <f>+'[6]402070200'!P821</f>
        <v>0</v>
      </c>
      <c r="U143" s="124">
        <f>+'[6]402070200'!U821</f>
        <v>0</v>
      </c>
      <c r="V143" s="125">
        <f>T143-U143</f>
        <v>0</v>
      </c>
      <c r="W143" s="286">
        <v>0</v>
      </c>
      <c r="X143" s="84"/>
      <c r="Y143" s="73">
        <v>0</v>
      </c>
      <c r="Z143" s="84"/>
      <c r="AA143" s="84">
        <v>424</v>
      </c>
    </row>
    <row r="144" spans="1:35" s="73" customFormat="1" ht="21.75" hidden="1" customHeight="1" x14ac:dyDescent="0.25">
      <c r="A144" s="361" t="s">
        <v>80</v>
      </c>
      <c r="B144" s="362" t="s">
        <v>67</v>
      </c>
      <c r="C144" s="351" t="s">
        <v>68</v>
      </c>
      <c r="D144" s="362" t="s">
        <v>35</v>
      </c>
      <c r="E144" s="362"/>
      <c r="F144" s="289" t="s">
        <v>117</v>
      </c>
      <c r="G144" s="290"/>
      <c r="H144" s="290">
        <f>+'[8]402070300'!$H$821</f>
        <v>0</v>
      </c>
      <c r="I144" s="290">
        <f>+'[8]402070200'!$H$821</f>
        <v>0</v>
      </c>
      <c r="J144" s="291">
        <f>+'[8]402070200'!$H$821</f>
        <v>0</v>
      </c>
      <c r="K144" s="329">
        <v>0</v>
      </c>
      <c r="L144" s="330">
        <f>+'[8]402070200'!$H$821</f>
        <v>0</v>
      </c>
      <c r="M144" s="363">
        <f>+'[6]402070300'!I821</f>
        <v>0</v>
      </c>
      <c r="N144" s="290">
        <f>+'[6]402070300'!J821</f>
        <v>0</v>
      </c>
      <c r="O144" s="290">
        <f>+'[6]402070300'!K821</f>
        <v>0</v>
      </c>
      <c r="P144" s="290">
        <f>+'[6]402070300'!L821</f>
        <v>0</v>
      </c>
      <c r="Q144" s="290">
        <f>ROUND(G144+H144+M144-N144+O144-P144,2)</f>
        <v>0</v>
      </c>
      <c r="R144" s="290">
        <f>+'[6]402070300'!G821</f>
        <v>0</v>
      </c>
      <c r="S144" s="290">
        <f>ROUND(Q144-R144,2)</f>
        <v>0</v>
      </c>
      <c r="T144" s="290">
        <f>+'[6]402070300'!P821</f>
        <v>0</v>
      </c>
      <c r="U144" s="290">
        <f>+'[6]402070300'!U821</f>
        <v>0</v>
      </c>
      <c r="V144" s="291">
        <f>T144-U144</f>
        <v>0</v>
      </c>
      <c r="W144" s="393">
        <v>0</v>
      </c>
      <c r="X144" s="84"/>
      <c r="Y144" s="73">
        <v>0</v>
      </c>
      <c r="Z144" s="84"/>
      <c r="AA144" s="84">
        <v>3755.31</v>
      </c>
    </row>
    <row r="145" spans="1:35" s="73" customFormat="1" ht="17.25" hidden="1" customHeight="1" x14ac:dyDescent="0.25">
      <c r="A145" s="443"/>
      <c r="B145" s="444"/>
      <c r="C145" s="445"/>
      <c r="D145" s="444"/>
      <c r="E145" s="444"/>
      <c r="F145" s="446"/>
      <c r="G145" s="207"/>
      <c r="H145" s="207"/>
      <c r="I145" s="207"/>
      <c r="J145" s="208"/>
      <c r="K145" s="329">
        <v>0</v>
      </c>
      <c r="L145" s="330">
        <f>+'[8]402070200'!$H$821</f>
        <v>0</v>
      </c>
      <c r="M145" s="447"/>
      <c r="N145" s="207"/>
      <c r="O145" s="207"/>
      <c r="P145" s="207"/>
      <c r="Q145" s="207"/>
      <c r="R145" s="207"/>
      <c r="S145" s="207"/>
      <c r="T145" s="207"/>
      <c r="U145" s="207"/>
      <c r="V145" s="208"/>
      <c r="W145" s="77">
        <f>+[5]TOTAL!$R$12:$R$266</f>
        <v>1183.4000000000001</v>
      </c>
      <c r="X145" s="72">
        <f>+R145-W145</f>
        <v>-1183.4000000000001</v>
      </c>
      <c r="Z145" s="84"/>
      <c r="AA145" s="84"/>
      <c r="AG145" s="67">
        <f>+[4]TOTAL!$U$10:$U$263</f>
        <v>4293.28</v>
      </c>
      <c r="AI145" s="66">
        <f>+U145</f>
        <v>0</v>
      </c>
    </row>
    <row r="146" spans="1:35" s="73" customFormat="1" ht="16.2" hidden="1" thickBot="1" x14ac:dyDescent="0.3">
      <c r="A146" s="386" t="s">
        <v>80</v>
      </c>
      <c r="B146" s="387" t="s">
        <v>67</v>
      </c>
      <c r="C146" s="448" t="s">
        <v>43</v>
      </c>
      <c r="D146" s="387" t="s">
        <v>35</v>
      </c>
      <c r="E146" s="387"/>
      <c r="F146" s="103" t="s">
        <v>118</v>
      </c>
      <c r="G146" s="109">
        <v>0</v>
      </c>
      <c r="H146" s="109">
        <f>+'[6]4020704004'!$H$821</f>
        <v>0</v>
      </c>
      <c r="I146" s="449">
        <f>+'[6]4020704004'!I821</f>
        <v>0</v>
      </c>
      <c r="J146" s="109">
        <f>+'[6]4020704004'!J821</f>
        <v>0</v>
      </c>
      <c r="K146" s="82">
        <v>0</v>
      </c>
      <c r="L146" s="82">
        <v>0</v>
      </c>
      <c r="M146" s="450">
        <v>0</v>
      </c>
      <c r="N146" s="450">
        <v>0</v>
      </c>
      <c r="O146" s="109">
        <f>+'[6]4020704004'!K821</f>
        <v>0</v>
      </c>
      <c r="P146" s="109">
        <f>+'[6]4020704004'!$L$821</f>
        <v>0</v>
      </c>
      <c r="Q146" s="109">
        <f>ROUND(G146+H146+M146-J146-N146+O146-P146,2)</f>
        <v>0</v>
      </c>
      <c r="R146" s="109">
        <f>+'[6]4020704004'!G821</f>
        <v>0</v>
      </c>
      <c r="S146" s="109">
        <f>ROUND(Q146-R146,2)</f>
        <v>0</v>
      </c>
      <c r="T146" s="109">
        <f>+'[6]4020704004'!P821</f>
        <v>0</v>
      </c>
      <c r="U146" s="109">
        <f>+'[6]4020704004'!U821</f>
        <v>0</v>
      </c>
      <c r="V146" s="110">
        <f>T146-U146</f>
        <v>0</v>
      </c>
      <c r="W146" s="267">
        <v>33728.42</v>
      </c>
      <c r="X146" s="84"/>
      <c r="Y146" s="73">
        <v>0</v>
      </c>
      <c r="Z146" s="84"/>
      <c r="AA146" s="84">
        <v>1828.8</v>
      </c>
    </row>
    <row r="147" spans="1:35" s="176" customFormat="1" ht="29.25" customHeight="1" thickBot="1" x14ac:dyDescent="0.3">
      <c r="A147" s="451" t="s">
        <v>80</v>
      </c>
      <c r="B147" s="452" t="s">
        <v>114</v>
      </c>
      <c r="C147" s="453" t="s">
        <v>35</v>
      </c>
      <c r="D147" s="452" t="s">
        <v>35</v>
      </c>
      <c r="E147" s="452"/>
      <c r="F147" s="454" t="s">
        <v>119</v>
      </c>
      <c r="G147" s="427">
        <f>ROUND(SUM(G148:G160),2)</f>
        <v>0</v>
      </c>
      <c r="H147" s="427">
        <f>ROUND(SUM(H148:H160),2)</f>
        <v>40689.65</v>
      </c>
      <c r="I147" s="364">
        <f t="shared" ref="I147:V147" si="27">ROUND(SUM(I148:I160),2)</f>
        <v>0</v>
      </c>
      <c r="J147" s="455">
        <f t="shared" si="27"/>
        <v>0</v>
      </c>
      <c r="K147" s="106">
        <f t="shared" si="27"/>
        <v>0</v>
      </c>
      <c r="L147" s="107">
        <f t="shared" si="27"/>
        <v>0</v>
      </c>
      <c r="M147" s="456">
        <f t="shared" si="27"/>
        <v>0</v>
      </c>
      <c r="N147" s="364">
        <f t="shared" si="27"/>
        <v>0</v>
      </c>
      <c r="O147" s="427">
        <f t="shared" si="27"/>
        <v>0</v>
      </c>
      <c r="P147" s="427">
        <f t="shared" si="27"/>
        <v>0</v>
      </c>
      <c r="Q147" s="427">
        <f t="shared" si="27"/>
        <v>40689.65</v>
      </c>
      <c r="R147" s="427">
        <f t="shared" si="27"/>
        <v>164.6</v>
      </c>
      <c r="S147" s="427">
        <f t="shared" si="27"/>
        <v>40525.050000000003</v>
      </c>
      <c r="T147" s="427">
        <f t="shared" si="27"/>
        <v>164.6</v>
      </c>
      <c r="U147" s="427">
        <f t="shared" si="27"/>
        <v>164.6</v>
      </c>
      <c r="V147" s="457">
        <f t="shared" si="27"/>
        <v>0</v>
      </c>
      <c r="W147" s="77">
        <f>+[5]TOTAL!$R$12:$R$266</f>
        <v>0</v>
      </c>
      <c r="X147" s="72"/>
      <c r="Y147" s="64"/>
      <c r="Z147" s="219"/>
      <c r="AA147" s="64"/>
      <c r="AB147" s="219"/>
      <c r="AG147" s="67">
        <f>+[4]TOTAL!$U$10:$U$263</f>
        <v>0</v>
      </c>
      <c r="AI147" s="66">
        <f>+U147</f>
        <v>164.6</v>
      </c>
    </row>
    <row r="148" spans="1:35" s="73" customFormat="1" ht="22.5" hidden="1" customHeight="1" x14ac:dyDescent="0.25">
      <c r="A148" s="376" t="s">
        <v>80</v>
      </c>
      <c r="B148" s="377" t="s">
        <v>114</v>
      </c>
      <c r="C148" s="344" t="s">
        <v>37</v>
      </c>
      <c r="D148" s="377" t="s">
        <v>35</v>
      </c>
      <c r="E148" s="377"/>
      <c r="F148" s="345" t="s">
        <v>120</v>
      </c>
      <c r="G148" s="124"/>
      <c r="H148" s="124">
        <f>+'[8]402080100'!$H$821</f>
        <v>0</v>
      </c>
      <c r="I148" s="124">
        <v>0</v>
      </c>
      <c r="J148" s="124">
        <v>0</v>
      </c>
      <c r="K148" s="82">
        <v>0</v>
      </c>
      <c r="L148" s="82">
        <v>0</v>
      </c>
      <c r="M148" s="124">
        <f>+'[6]402080100'!I821</f>
        <v>0</v>
      </c>
      <c r="N148" s="124">
        <f>+'[6]402080100'!J821</f>
        <v>0</v>
      </c>
      <c r="O148" s="124">
        <f>+'[6]402080100'!K821</f>
        <v>0</v>
      </c>
      <c r="P148" s="124">
        <f>+'[6]402080100'!L821</f>
        <v>0</v>
      </c>
      <c r="Q148" s="124">
        <f t="shared" ref="Q148:Q155" si="28">ROUND(G148+H148+M148-N148+O148-P148,2)</f>
        <v>0</v>
      </c>
      <c r="R148" s="124">
        <f>+'[6]402080100'!G821</f>
        <v>0</v>
      </c>
      <c r="S148" s="124">
        <f t="shared" ref="S148:S160" si="29">ROUND(Q148-R148,2)</f>
        <v>0</v>
      </c>
      <c r="T148" s="124">
        <f>+'[6]402080100'!P821</f>
        <v>0</v>
      </c>
      <c r="U148" s="124">
        <f>+'[6]402080100'!U821</f>
        <v>0</v>
      </c>
      <c r="V148" s="458">
        <f t="shared" ref="V148:V156" si="30">T148-U148</f>
        <v>0</v>
      </c>
      <c r="W148" s="253">
        <v>20804.240000000002</v>
      </c>
      <c r="X148" s="84"/>
      <c r="Y148" s="73">
        <v>0</v>
      </c>
      <c r="Z148" s="84"/>
      <c r="AA148" s="84">
        <v>0</v>
      </c>
    </row>
    <row r="149" spans="1:35" s="73" customFormat="1" ht="26.25" hidden="1" customHeight="1" x14ac:dyDescent="0.25">
      <c r="A149" s="359" t="s">
        <v>80</v>
      </c>
      <c r="B149" s="360" t="s">
        <v>114</v>
      </c>
      <c r="C149" s="348" t="s">
        <v>37</v>
      </c>
      <c r="D149" s="360" t="s">
        <v>35</v>
      </c>
      <c r="E149" s="360"/>
      <c r="F149" s="76" t="s">
        <v>121</v>
      </c>
      <c r="G149" s="82">
        <v>0</v>
      </c>
      <c r="H149" s="82">
        <f>+'[6]40208010012'!$H$821</f>
        <v>0</v>
      </c>
      <c r="I149" s="82">
        <f>+'[6]40208010012'!I821</f>
        <v>0</v>
      </c>
      <c r="J149" s="82">
        <f>+'[6]40208010012'!J821</f>
        <v>0</v>
      </c>
      <c r="K149" s="82">
        <f>+'[6]40208010012'!K821</f>
        <v>0</v>
      </c>
      <c r="L149" s="82">
        <v>0</v>
      </c>
      <c r="M149" s="82">
        <v>0</v>
      </c>
      <c r="N149" s="82">
        <v>0</v>
      </c>
      <c r="O149" s="82">
        <f>+'[6]40208010012'!K821</f>
        <v>0</v>
      </c>
      <c r="P149" s="82">
        <f>+'[6]40208010012'!$L$821</f>
        <v>0</v>
      </c>
      <c r="Q149" s="82">
        <f t="shared" si="28"/>
        <v>0</v>
      </c>
      <c r="R149" s="82">
        <f>+'[6]40208010012'!G821</f>
        <v>0</v>
      </c>
      <c r="S149" s="82">
        <f t="shared" si="29"/>
        <v>0</v>
      </c>
      <c r="T149" s="82">
        <f>+'[6]40208010012'!P821</f>
        <v>0</v>
      </c>
      <c r="U149" s="82">
        <f>+'[6]40208010012'!U821</f>
        <v>0</v>
      </c>
      <c r="V149" s="330">
        <f t="shared" si="30"/>
        <v>0</v>
      </c>
      <c r="W149" s="267">
        <v>9711.4</v>
      </c>
      <c r="X149" s="84"/>
      <c r="Y149" s="73">
        <v>0</v>
      </c>
      <c r="Z149" s="84"/>
      <c r="AA149" s="84">
        <v>1476.61</v>
      </c>
    </row>
    <row r="150" spans="1:35" s="73" customFormat="1" ht="26.25" hidden="1" customHeight="1" x14ac:dyDescent="0.25">
      <c r="A150" s="361" t="s">
        <v>80</v>
      </c>
      <c r="B150" s="362" t="s">
        <v>114</v>
      </c>
      <c r="C150" s="352" t="s">
        <v>85</v>
      </c>
      <c r="D150" s="362" t="s">
        <v>35</v>
      </c>
      <c r="E150" s="362"/>
      <c r="F150" s="289" t="s">
        <v>122</v>
      </c>
      <c r="G150" s="290"/>
      <c r="H150" s="290">
        <v>0</v>
      </c>
      <c r="I150" s="290">
        <v>0</v>
      </c>
      <c r="J150" s="290">
        <v>0</v>
      </c>
      <c r="K150" s="82">
        <v>0</v>
      </c>
      <c r="L150" s="82">
        <v>0</v>
      </c>
      <c r="M150" s="290">
        <f>+'[6]402080200'!I821</f>
        <v>0</v>
      </c>
      <c r="N150" s="290">
        <f>+'[6]402080200'!J821</f>
        <v>0</v>
      </c>
      <c r="O150" s="290">
        <f>+'[6]402080200'!K821</f>
        <v>0</v>
      </c>
      <c r="P150" s="290">
        <f>+'[6]402080200'!L821</f>
        <v>0</v>
      </c>
      <c r="Q150" s="290">
        <f t="shared" si="28"/>
        <v>0</v>
      </c>
      <c r="R150" s="290">
        <f>+'[6]402080200'!G821</f>
        <v>0</v>
      </c>
      <c r="S150" s="290">
        <f t="shared" si="29"/>
        <v>0</v>
      </c>
      <c r="T150" s="290">
        <f>+'[6]402080200'!P821</f>
        <v>0</v>
      </c>
      <c r="U150" s="290">
        <f>+'[6]402080200'!U821</f>
        <v>0</v>
      </c>
      <c r="V150" s="459">
        <f t="shared" si="30"/>
        <v>0</v>
      </c>
      <c r="W150" s="174">
        <v>2812.4</v>
      </c>
      <c r="X150" s="84"/>
      <c r="Y150" s="73">
        <v>0</v>
      </c>
      <c r="Z150" s="84"/>
      <c r="AA150" s="84">
        <v>3635.14</v>
      </c>
    </row>
    <row r="151" spans="1:35" s="176" customFormat="1" ht="32.25" hidden="1" customHeight="1" x14ac:dyDescent="0.25">
      <c r="A151" s="460"/>
      <c r="B151" s="461"/>
      <c r="C151" s="462"/>
      <c r="D151" s="461"/>
      <c r="E151" s="461"/>
      <c r="F151" s="280"/>
      <c r="G151" s="217"/>
      <c r="H151" s="217"/>
      <c r="I151" s="207"/>
      <c r="J151" s="208"/>
      <c r="K151" s="329">
        <v>0</v>
      </c>
      <c r="L151" s="330">
        <v>0</v>
      </c>
      <c r="M151" s="447"/>
      <c r="N151" s="207"/>
      <c r="O151" s="217"/>
      <c r="P151" s="217"/>
      <c r="Q151" s="217"/>
      <c r="R151" s="217"/>
      <c r="S151" s="217"/>
      <c r="T151" s="217"/>
      <c r="U151" s="217"/>
      <c r="V151" s="218"/>
      <c r="W151" s="77">
        <f>+[5]TOTAL!$R$12:$R$266</f>
        <v>0</v>
      </c>
      <c r="X151" s="72">
        <f>+R151-W151</f>
        <v>0</v>
      </c>
      <c r="Y151" s="64"/>
      <c r="Z151" s="219">
        <f>T151-Y151</f>
        <v>0</v>
      </c>
      <c r="AA151" s="64"/>
      <c r="AB151" s="219">
        <f>U151-AA151</f>
        <v>0</v>
      </c>
      <c r="AC151" s="176">
        <f>795+777.57</f>
        <v>1572.5700000000002</v>
      </c>
      <c r="AG151" s="67">
        <f>+[4]TOTAL!$U$10:$U$263</f>
        <v>0</v>
      </c>
      <c r="AI151" s="66">
        <f>+U151</f>
        <v>0</v>
      </c>
    </row>
    <row r="152" spans="1:35" s="92" customFormat="1" ht="36.75" hidden="1" customHeight="1" x14ac:dyDescent="0.25">
      <c r="A152" s="463" t="s">
        <v>80</v>
      </c>
      <c r="B152" s="464" t="s">
        <v>114</v>
      </c>
      <c r="C152" s="465" t="s">
        <v>68</v>
      </c>
      <c r="D152" s="464" t="s">
        <v>35</v>
      </c>
      <c r="E152" s="464"/>
      <c r="F152" s="466" t="s">
        <v>123</v>
      </c>
      <c r="G152" s="349">
        <v>0</v>
      </c>
      <c r="H152" s="349">
        <f>+'[6]402080300 16'!$H$821</f>
        <v>0</v>
      </c>
      <c r="I152" s="349">
        <f>+'[6]402080300 16'!I821</f>
        <v>0</v>
      </c>
      <c r="J152" s="467">
        <f>+'[6]402080300 16'!J821</f>
        <v>0</v>
      </c>
      <c r="K152" s="329"/>
      <c r="L152" s="82">
        <v>0</v>
      </c>
      <c r="M152" s="468">
        <v>0</v>
      </c>
      <c r="N152" s="349">
        <v>0</v>
      </c>
      <c r="O152" s="349">
        <f>+'[6]402080300 16'!K821</f>
        <v>0</v>
      </c>
      <c r="P152" s="349">
        <f>+'[6]402080300 16'!$L$821</f>
        <v>0</v>
      </c>
      <c r="Q152" s="349">
        <f>ROUND(G152+H152+M152-J152-N152+O152+K152-P152,2)</f>
        <v>0</v>
      </c>
      <c r="R152" s="349">
        <f>+'[6]402080300 16'!G821</f>
        <v>0</v>
      </c>
      <c r="S152" s="349">
        <f t="shared" si="29"/>
        <v>0</v>
      </c>
      <c r="T152" s="349">
        <f>+'[6]402080300 16'!P821</f>
        <v>0</v>
      </c>
      <c r="U152" s="349">
        <f>+'[6]402080300 16'!U821</f>
        <v>0</v>
      </c>
      <c r="V152" s="467">
        <f t="shared" si="30"/>
        <v>0</v>
      </c>
      <c r="W152" s="77">
        <f>+[5]TOTAL!$R$12:$R$266</f>
        <v>0</v>
      </c>
      <c r="X152" s="72">
        <f>+R152-W152</f>
        <v>0</v>
      </c>
      <c r="Z152" s="117"/>
      <c r="AA152" s="117">
        <v>0</v>
      </c>
      <c r="AG152" s="67">
        <f>+[4]TOTAL!$U$10:$U$263</f>
        <v>1130.55</v>
      </c>
      <c r="AI152" s="66">
        <f>+U152</f>
        <v>0</v>
      </c>
    </row>
    <row r="153" spans="1:35" s="73" customFormat="1" ht="15" hidden="1" customHeight="1" x14ac:dyDescent="0.25">
      <c r="A153" s="376" t="s">
        <v>80</v>
      </c>
      <c r="B153" s="377" t="s">
        <v>114</v>
      </c>
      <c r="C153" s="344" t="s">
        <v>114</v>
      </c>
      <c r="D153" s="377" t="s">
        <v>35</v>
      </c>
      <c r="E153" s="377"/>
      <c r="F153" s="345" t="s">
        <v>124</v>
      </c>
      <c r="G153" s="124"/>
      <c r="H153" s="124">
        <v>0</v>
      </c>
      <c r="I153" s="124">
        <v>0</v>
      </c>
      <c r="J153" s="124">
        <v>0</v>
      </c>
      <c r="K153" s="82">
        <v>0</v>
      </c>
      <c r="L153" s="82">
        <v>0</v>
      </c>
      <c r="M153" s="124">
        <f>+'[6]402080800'!I821</f>
        <v>0</v>
      </c>
      <c r="N153" s="124">
        <f>+'[6]402080800'!J821</f>
        <v>0</v>
      </c>
      <c r="O153" s="124">
        <f>+'[6]402080800'!K821</f>
        <v>0</v>
      </c>
      <c r="P153" s="124">
        <f>+'[6]402080800'!L821</f>
        <v>0</v>
      </c>
      <c r="Q153" s="124">
        <f t="shared" si="28"/>
        <v>0</v>
      </c>
      <c r="R153" s="124">
        <f>+'[6]402080800'!G821</f>
        <v>0</v>
      </c>
      <c r="S153" s="124">
        <f t="shared" si="29"/>
        <v>0</v>
      </c>
      <c r="T153" s="124">
        <f>+'[6]402080800'!P821</f>
        <v>0</v>
      </c>
      <c r="U153" s="124">
        <f>+'[6]402080800'!U821</f>
        <v>0</v>
      </c>
      <c r="V153" s="458">
        <f t="shared" si="30"/>
        <v>0</v>
      </c>
      <c r="W153" s="427">
        <v>3536.29</v>
      </c>
      <c r="X153" s="84"/>
      <c r="Y153" s="73">
        <v>0</v>
      </c>
      <c r="Z153" s="84"/>
      <c r="AA153" s="84">
        <v>1871.29</v>
      </c>
    </row>
    <row r="154" spans="1:35" s="73" customFormat="1" ht="29.25" hidden="1" customHeight="1" x14ac:dyDescent="0.25">
      <c r="A154" s="359" t="s">
        <v>80</v>
      </c>
      <c r="B154" s="360" t="s">
        <v>114</v>
      </c>
      <c r="C154" s="348" t="s">
        <v>114</v>
      </c>
      <c r="D154" s="360" t="s">
        <v>35</v>
      </c>
      <c r="E154" s="360"/>
      <c r="F154" s="76" t="s">
        <v>125</v>
      </c>
      <c r="G154" s="82">
        <v>0</v>
      </c>
      <c r="H154" s="82">
        <f>+'[6]40208080014'!$H$821</f>
        <v>0</v>
      </c>
      <c r="I154" s="82">
        <f>+'[6]40208080014'!I821</f>
        <v>0</v>
      </c>
      <c r="J154" s="82">
        <f>+'[6]40208080014'!J821</f>
        <v>0</v>
      </c>
      <c r="K154" s="82">
        <v>0</v>
      </c>
      <c r="L154" s="82">
        <v>0</v>
      </c>
      <c r="M154" s="82">
        <v>0</v>
      </c>
      <c r="N154" s="82">
        <v>0</v>
      </c>
      <c r="O154" s="82">
        <f>+'[6]40208080014'!K821</f>
        <v>0</v>
      </c>
      <c r="P154" s="82">
        <f>+'[6]40208080014'!$L$821</f>
        <v>0</v>
      </c>
      <c r="Q154" s="82">
        <f t="shared" si="28"/>
        <v>0</v>
      </c>
      <c r="R154" s="82">
        <f>+'[6]40208080014'!G821</f>
        <v>0</v>
      </c>
      <c r="S154" s="82">
        <f t="shared" si="29"/>
        <v>0</v>
      </c>
      <c r="T154" s="82">
        <f>+'[6]40208080014'!P821</f>
        <v>0</v>
      </c>
      <c r="U154" s="82">
        <f>+'[6]40208080014'!U821</f>
        <v>0</v>
      </c>
      <c r="V154" s="330">
        <f t="shared" si="30"/>
        <v>0</v>
      </c>
      <c r="W154" s="408">
        <v>3536.29</v>
      </c>
      <c r="X154" s="84"/>
      <c r="Y154" s="73">
        <v>0</v>
      </c>
      <c r="Z154" s="84"/>
      <c r="AA154" s="84">
        <v>0</v>
      </c>
    </row>
    <row r="155" spans="1:35" s="73" customFormat="1" ht="12" hidden="1" customHeight="1" x14ac:dyDescent="0.25">
      <c r="A155" s="361" t="s">
        <v>80</v>
      </c>
      <c r="B155" s="362" t="s">
        <v>114</v>
      </c>
      <c r="C155" s="352" t="s">
        <v>72</v>
      </c>
      <c r="D155" s="362" t="s">
        <v>35</v>
      </c>
      <c r="E155" s="362"/>
      <c r="F155" s="289" t="s">
        <v>126</v>
      </c>
      <c r="G155" s="290"/>
      <c r="H155" s="290">
        <f>+'[8]402080900'!$H$821</f>
        <v>0</v>
      </c>
      <c r="I155" s="290">
        <v>0</v>
      </c>
      <c r="J155" s="290">
        <v>0</v>
      </c>
      <c r="K155" s="82">
        <v>0</v>
      </c>
      <c r="L155" s="82">
        <v>0</v>
      </c>
      <c r="M155" s="290">
        <f>+'[6]402080900'!I821</f>
        <v>0</v>
      </c>
      <c r="N155" s="290">
        <f>+'[6]402080900'!J821</f>
        <v>0</v>
      </c>
      <c r="O155" s="290">
        <f>+'[6]402080900'!K821</f>
        <v>0</v>
      </c>
      <c r="P155" s="290">
        <f>+'[6]402080900'!L821</f>
        <v>0</v>
      </c>
      <c r="Q155" s="290">
        <f t="shared" si="28"/>
        <v>0</v>
      </c>
      <c r="R155" s="290">
        <f>+'[6]402080900'!G821</f>
        <v>0</v>
      </c>
      <c r="S155" s="290">
        <f t="shared" si="29"/>
        <v>0</v>
      </c>
      <c r="T155" s="290">
        <f>+'[6]402080900'!P821</f>
        <v>0</v>
      </c>
      <c r="U155" s="290">
        <f>+'[6]402080900'!U821</f>
        <v>0</v>
      </c>
      <c r="V155" s="459">
        <f t="shared" si="30"/>
        <v>0</v>
      </c>
      <c r="W155" s="286">
        <v>0</v>
      </c>
      <c r="X155" s="84"/>
      <c r="Y155" s="73">
        <v>0</v>
      </c>
      <c r="Z155" s="84"/>
      <c r="AA155" s="84">
        <v>0</v>
      </c>
    </row>
    <row r="156" spans="1:35" s="92" customFormat="1" ht="54" customHeight="1" thickBot="1" x14ac:dyDescent="0.3">
      <c r="A156" s="469" t="s">
        <v>80</v>
      </c>
      <c r="B156" s="470" t="s">
        <v>114</v>
      </c>
      <c r="C156" s="471" t="s">
        <v>72</v>
      </c>
      <c r="D156" s="470" t="s">
        <v>35</v>
      </c>
      <c r="E156" s="470">
        <v>27</v>
      </c>
      <c r="F156" s="472" t="s">
        <v>127</v>
      </c>
      <c r="G156" s="473">
        <v>0</v>
      </c>
      <c r="H156" s="473">
        <f>+'[6]402080900 27'!$H$821</f>
        <v>8275.86</v>
      </c>
      <c r="I156" s="473">
        <f>+'[6]402080900 27'!I821</f>
        <v>0</v>
      </c>
      <c r="J156" s="474">
        <f>+'[6]402080900 27'!J821</f>
        <v>0</v>
      </c>
      <c r="K156" s="338">
        <v>0</v>
      </c>
      <c r="L156" s="339">
        <v>0</v>
      </c>
      <c r="M156" s="475">
        <v>0</v>
      </c>
      <c r="N156" s="473">
        <v>0</v>
      </c>
      <c r="O156" s="473">
        <f>+'[6]402080900 27'!K821</f>
        <v>0</v>
      </c>
      <c r="P156" s="473">
        <f>+'[6]402080900 27'!L821</f>
        <v>0</v>
      </c>
      <c r="Q156" s="426">
        <f>ROUND(G156+H156+M156-J156-N156+O156-P156,2)</f>
        <v>8275.86</v>
      </c>
      <c r="R156" s="473">
        <f>+'[6]402080900 27'!G821</f>
        <v>0</v>
      </c>
      <c r="S156" s="473">
        <f t="shared" si="29"/>
        <v>8275.86</v>
      </c>
      <c r="T156" s="473">
        <f>+'[6]402080900 27'!P821</f>
        <v>0</v>
      </c>
      <c r="U156" s="473">
        <f>+'[6]402080900 27'!U821</f>
        <v>0</v>
      </c>
      <c r="V156" s="474">
        <f t="shared" si="30"/>
        <v>0</v>
      </c>
      <c r="W156" s="284">
        <v>0</v>
      </c>
      <c r="X156" s="84">
        <f>R156-W156</f>
        <v>0</v>
      </c>
      <c r="Y156" s="64">
        <v>0</v>
      </c>
      <c r="Z156" s="219">
        <f>T156-Y156</f>
        <v>0</v>
      </c>
      <c r="AA156" s="64">
        <f>+[7]TOTAL!U135</f>
        <v>0</v>
      </c>
      <c r="AB156" s="219">
        <f>U156-AA156</f>
        <v>0</v>
      </c>
    </row>
    <row r="157" spans="1:35" s="176" customFormat="1" ht="31.5" hidden="1" customHeight="1" x14ac:dyDescent="0.25">
      <c r="A157" s="389"/>
      <c r="B157" s="390"/>
      <c r="C157" s="391"/>
      <c r="D157" s="390"/>
      <c r="E157" s="390"/>
      <c r="F157" s="392"/>
      <c r="G157" s="230"/>
      <c r="H157" s="230"/>
      <c r="I157" s="393"/>
      <c r="J157" s="394"/>
      <c r="K157" s="329">
        <v>0</v>
      </c>
      <c r="L157" s="330">
        <v>0</v>
      </c>
      <c r="M157" s="395"/>
      <c r="N157" s="393"/>
      <c r="O157" s="230"/>
      <c r="P157" s="230"/>
      <c r="Q157" s="230"/>
      <c r="R157" s="230"/>
      <c r="S157" s="230"/>
      <c r="T157" s="230"/>
      <c r="U157" s="230"/>
      <c r="V157" s="231"/>
      <c r="W157" s="77">
        <f>+[5]TOTAL!$R$12:$R$266</f>
        <v>282</v>
      </c>
      <c r="X157" s="72">
        <f>+R157-W157</f>
        <v>-282</v>
      </c>
      <c r="Y157" s="64"/>
      <c r="Z157" s="219">
        <f>T157-Y157</f>
        <v>0</v>
      </c>
      <c r="AA157" s="64"/>
      <c r="AB157" s="219">
        <f>U157-AA157</f>
        <v>0</v>
      </c>
      <c r="AG157" s="67">
        <f>+[4]TOTAL!$U$10:$U$263</f>
        <v>0</v>
      </c>
      <c r="AI157" s="66">
        <f>+U157</f>
        <v>0</v>
      </c>
    </row>
    <row r="158" spans="1:35" s="92" customFormat="1" ht="30" customHeight="1" thickBot="1" x14ac:dyDescent="0.3">
      <c r="A158" s="370" t="s">
        <v>80</v>
      </c>
      <c r="B158" s="372" t="s">
        <v>114</v>
      </c>
      <c r="C158" s="371">
        <v>10</v>
      </c>
      <c r="D158" s="372" t="s">
        <v>35</v>
      </c>
      <c r="E158" s="372">
        <v>28</v>
      </c>
      <c r="F158" s="251" t="s">
        <v>128</v>
      </c>
      <c r="G158" s="253">
        <v>0</v>
      </c>
      <c r="H158" s="253">
        <f>+'[6]402081000 28'!H823</f>
        <v>32413.79</v>
      </c>
      <c r="I158" s="253">
        <f>+'[6]402081000 28'!I823</f>
        <v>0</v>
      </c>
      <c r="J158" s="253">
        <f>+'[6]402081000 28'!J823</f>
        <v>0</v>
      </c>
      <c r="K158" s="338">
        <v>0</v>
      </c>
      <c r="L158" s="339">
        <v>0</v>
      </c>
      <c r="M158" s="438">
        <v>0</v>
      </c>
      <c r="N158" s="253">
        <v>0</v>
      </c>
      <c r="O158" s="253">
        <f>+'[6]402081000 28'!K823</f>
        <v>0</v>
      </c>
      <c r="P158" s="253">
        <f>+'[6]402081000 28'!L823</f>
        <v>0</v>
      </c>
      <c r="Q158" s="426">
        <f>ROUND(G158+H158+M158-J158-N158+O158-P158,2)</f>
        <v>32413.79</v>
      </c>
      <c r="R158" s="253">
        <f>+'[6]402081000 28'!G823</f>
        <v>164.6</v>
      </c>
      <c r="S158" s="253">
        <f t="shared" si="29"/>
        <v>32249.19</v>
      </c>
      <c r="T158" s="253">
        <f>+'[6]402081000 28'!P823</f>
        <v>164.6</v>
      </c>
      <c r="U158" s="253">
        <f>+'[6]402081000 28'!U823</f>
        <v>164.6</v>
      </c>
      <c r="V158" s="186">
        <f>T158-U158</f>
        <v>0</v>
      </c>
      <c r="W158" s="77">
        <f>+[5]TOTAL!$R$12:$R$266</f>
        <v>0</v>
      </c>
      <c r="X158" s="72">
        <f>+R158-W158</f>
        <v>164.6</v>
      </c>
      <c r="Y158" s="64"/>
      <c r="Z158" s="219">
        <f>T158-Y158</f>
        <v>164.6</v>
      </c>
      <c r="AA158" s="64"/>
      <c r="AB158" s="219">
        <f>U158-AA158</f>
        <v>164.6</v>
      </c>
      <c r="AG158" s="67">
        <f>+[4]TOTAL!$U$10:$U$263</f>
        <v>1220.28</v>
      </c>
      <c r="AI158" s="66">
        <f>+U158</f>
        <v>164.6</v>
      </c>
    </row>
    <row r="159" spans="1:35" s="176" customFormat="1" ht="29.25" hidden="1" customHeight="1" x14ac:dyDescent="0.25">
      <c r="A159" s="368"/>
      <c r="B159" s="369"/>
      <c r="C159" s="327"/>
      <c r="D159" s="369"/>
      <c r="E159" s="369"/>
      <c r="F159" s="248"/>
      <c r="G159" s="174"/>
      <c r="H159" s="174"/>
      <c r="I159" s="82"/>
      <c r="J159" s="83"/>
      <c r="K159" s="329"/>
      <c r="L159" s="330">
        <v>0</v>
      </c>
      <c r="M159" s="331"/>
      <c r="N159" s="82"/>
      <c r="O159" s="174"/>
      <c r="P159" s="174"/>
      <c r="Q159" s="174"/>
      <c r="R159" s="174"/>
      <c r="S159" s="174"/>
      <c r="T159" s="174"/>
      <c r="U159" s="174"/>
      <c r="V159" s="175"/>
      <c r="W159" s="77">
        <f>+[5]TOTAL!$R$12:$R$266</f>
        <v>0</v>
      </c>
      <c r="X159" s="72">
        <f>+R159-W159</f>
        <v>0</v>
      </c>
      <c r="Y159" s="64"/>
      <c r="Z159" s="219">
        <f>T159-Y159</f>
        <v>0</v>
      </c>
      <c r="AA159" s="64"/>
      <c r="AB159" s="219">
        <f>U159-AA159</f>
        <v>0</v>
      </c>
      <c r="AG159" s="67">
        <f>+[4]TOTAL!$U$10:$U$263</f>
        <v>986.81</v>
      </c>
      <c r="AI159" s="66">
        <f>+U159</f>
        <v>0</v>
      </c>
    </row>
    <row r="160" spans="1:35" s="92" customFormat="1" ht="21.75" hidden="1" customHeight="1" x14ac:dyDescent="0.25">
      <c r="A160" s="374" t="s">
        <v>80</v>
      </c>
      <c r="B160" s="375" t="s">
        <v>114</v>
      </c>
      <c r="C160" s="333" t="s">
        <v>129</v>
      </c>
      <c r="D160" s="375" t="s">
        <v>35</v>
      </c>
      <c r="E160" s="375"/>
      <c r="F160" s="335" t="s">
        <v>130</v>
      </c>
      <c r="G160" s="286">
        <v>0</v>
      </c>
      <c r="H160" s="286">
        <f>+'[6]402089900 18'!$H$822</f>
        <v>0</v>
      </c>
      <c r="I160" s="286">
        <f>+'[6]402089900 18'!I822</f>
        <v>0</v>
      </c>
      <c r="J160" s="337">
        <f>+'[6]402089900 18'!J822</f>
        <v>0</v>
      </c>
      <c r="K160" s="338"/>
      <c r="L160" s="339">
        <v>0</v>
      </c>
      <c r="M160" s="340">
        <v>0</v>
      </c>
      <c r="N160" s="286">
        <v>0</v>
      </c>
      <c r="O160" s="286">
        <f>+'[6]402089900 18'!$K$822</f>
        <v>0</v>
      </c>
      <c r="P160" s="286">
        <f>+'[6]402089900 18'!$L$822</f>
        <v>0</v>
      </c>
      <c r="Q160" s="373">
        <f>ROUND(G160+H160+M160-J160-N160+O160-P160,2)</f>
        <v>0</v>
      </c>
      <c r="R160" s="286">
        <f>+'[6]402089900 18'!$G$822</f>
        <v>0</v>
      </c>
      <c r="S160" s="286">
        <f t="shared" si="29"/>
        <v>0</v>
      </c>
      <c r="T160" s="286">
        <f>+'[6]402089900 18'!$P$822</f>
        <v>0</v>
      </c>
      <c r="U160" s="286">
        <f>+'[6]402089900 18'!$U$822</f>
        <v>0</v>
      </c>
      <c r="V160" s="337">
        <f>T160-U160</f>
        <v>0</v>
      </c>
      <c r="W160" s="77">
        <f>+[5]TOTAL!$R$12:$R$266</f>
        <v>907.3</v>
      </c>
      <c r="X160" s="72">
        <f>+R160-W160</f>
        <v>-907.3</v>
      </c>
      <c r="Y160" s="64"/>
      <c r="Z160" s="219">
        <f>T160-Y160</f>
        <v>0</v>
      </c>
      <c r="AA160" s="64">
        <f>+[7]TOTAL!U139</f>
        <v>195.3</v>
      </c>
      <c r="AB160" s="219">
        <f>U160-AA160</f>
        <v>-195.3</v>
      </c>
      <c r="AG160" s="67">
        <f>+[4]TOTAL!$U$10:$U$263</f>
        <v>0</v>
      </c>
      <c r="AI160" s="66">
        <f>+U160</f>
        <v>0</v>
      </c>
    </row>
    <row r="161" spans="1:35" s="73" customFormat="1" ht="15.75" hidden="1" customHeight="1" x14ac:dyDescent="0.25">
      <c r="A161" s="476" t="s">
        <v>80</v>
      </c>
      <c r="B161" s="477" t="s">
        <v>72</v>
      </c>
      <c r="C161" s="478" t="s">
        <v>35</v>
      </c>
      <c r="D161" s="477" t="s">
        <v>35</v>
      </c>
      <c r="E161" s="477"/>
      <c r="F161" s="479" t="s">
        <v>131</v>
      </c>
      <c r="G161" s="480">
        <f t="shared" ref="G161:V161" si="31">ROUND(SUM(G162:G162),2)</f>
        <v>0</v>
      </c>
      <c r="H161" s="480">
        <f t="shared" si="31"/>
        <v>0</v>
      </c>
      <c r="I161" s="480">
        <f t="shared" si="31"/>
        <v>0</v>
      </c>
      <c r="J161" s="481">
        <f t="shared" si="31"/>
        <v>0</v>
      </c>
      <c r="K161" s="106">
        <f t="shared" si="31"/>
        <v>0</v>
      </c>
      <c r="L161" s="107">
        <f t="shared" si="31"/>
        <v>0</v>
      </c>
      <c r="M161" s="482">
        <f t="shared" si="31"/>
        <v>0</v>
      </c>
      <c r="N161" s="480">
        <f t="shared" si="31"/>
        <v>0</v>
      </c>
      <c r="O161" s="480">
        <f t="shared" si="31"/>
        <v>0</v>
      </c>
      <c r="P161" s="480">
        <f t="shared" si="31"/>
        <v>0</v>
      </c>
      <c r="Q161" s="480">
        <f t="shared" si="31"/>
        <v>0</v>
      </c>
      <c r="R161" s="480">
        <f t="shared" si="31"/>
        <v>0</v>
      </c>
      <c r="S161" s="480">
        <f t="shared" si="31"/>
        <v>0</v>
      </c>
      <c r="T161" s="480">
        <f t="shared" si="31"/>
        <v>0</v>
      </c>
      <c r="U161" s="480">
        <f t="shared" si="31"/>
        <v>0</v>
      </c>
      <c r="V161" s="481">
        <f t="shared" si="31"/>
        <v>0</v>
      </c>
      <c r="W161" s="124">
        <v>4116</v>
      </c>
      <c r="X161" s="84"/>
      <c r="Y161" s="73">
        <v>0</v>
      </c>
      <c r="Z161" s="84"/>
      <c r="AA161" s="84">
        <v>2381.33</v>
      </c>
    </row>
    <row r="162" spans="1:35" s="73" customFormat="1" ht="26.25" hidden="1" customHeight="1" x14ac:dyDescent="0.25">
      <c r="A162" s="361" t="s">
        <v>80</v>
      </c>
      <c r="B162" s="362" t="s">
        <v>72</v>
      </c>
      <c r="C162" s="352" t="s">
        <v>37</v>
      </c>
      <c r="D162" s="362" t="s">
        <v>35</v>
      </c>
      <c r="E162" s="362"/>
      <c r="F162" s="289" t="s">
        <v>132</v>
      </c>
      <c r="G162" s="290">
        <v>0</v>
      </c>
      <c r="H162" s="290">
        <f>+'[8]402090100'!$H$821</f>
        <v>0</v>
      </c>
      <c r="I162" s="290">
        <v>0</v>
      </c>
      <c r="J162" s="291">
        <v>0</v>
      </c>
      <c r="K162" s="329">
        <v>0</v>
      </c>
      <c r="L162" s="330">
        <v>0</v>
      </c>
      <c r="M162" s="363">
        <f>+'[6]402090100'!I821</f>
        <v>0</v>
      </c>
      <c r="N162" s="290">
        <f>+'[6]402090100'!J821</f>
        <v>0</v>
      </c>
      <c r="O162" s="290">
        <f>+'[6]402090100'!K821</f>
        <v>0</v>
      </c>
      <c r="P162" s="290">
        <f>+'[6]402090100'!L821</f>
        <v>0</v>
      </c>
      <c r="Q162" s="290">
        <f>ROUND(G162+H162+M162-N162+O162-P162,2)</f>
        <v>0</v>
      </c>
      <c r="R162" s="290">
        <f>+'[6]402090100'!G821</f>
        <v>0</v>
      </c>
      <c r="S162" s="290">
        <f>ROUND(Q162-R162,2)</f>
        <v>0</v>
      </c>
      <c r="T162" s="290">
        <f>+'[6]402090100'!P821</f>
        <v>0</v>
      </c>
      <c r="U162" s="290">
        <f>+'[6]402090100'!U821</f>
        <v>0</v>
      </c>
      <c r="V162" s="291">
        <f>T162-U162</f>
        <v>0</v>
      </c>
      <c r="W162" s="424">
        <v>0</v>
      </c>
      <c r="X162" s="84"/>
      <c r="Y162" s="73">
        <v>0</v>
      </c>
      <c r="Z162" s="84"/>
      <c r="AA162" s="84">
        <v>2381.33</v>
      </c>
    </row>
    <row r="163" spans="1:35" s="176" customFormat="1" ht="26.25" customHeight="1" thickBot="1" x14ac:dyDescent="0.3">
      <c r="A163" s="451" t="s">
        <v>80</v>
      </c>
      <c r="B163" s="483">
        <v>10</v>
      </c>
      <c r="C163" s="453" t="s">
        <v>35</v>
      </c>
      <c r="D163" s="452" t="s">
        <v>35</v>
      </c>
      <c r="E163" s="452"/>
      <c r="F163" s="454" t="s">
        <v>133</v>
      </c>
      <c r="G163" s="427">
        <f>ROUND(SUM(G164:G181),2)</f>
        <v>0</v>
      </c>
      <c r="H163" s="427">
        <f>ROUND(SUM(H164:H181),2)</f>
        <v>103362.06</v>
      </c>
      <c r="I163" s="364">
        <f>ROUND(SUM(I164:I181),2)</f>
        <v>0</v>
      </c>
      <c r="J163" s="455">
        <f>ROUND(SUM(J164:J181),2)</f>
        <v>0</v>
      </c>
      <c r="K163" s="106">
        <f t="shared" ref="K163:Q163" si="32">ROUND(SUM(K164:K181),2)</f>
        <v>0</v>
      </c>
      <c r="L163" s="266">
        <f t="shared" si="32"/>
        <v>0</v>
      </c>
      <c r="M163" s="456">
        <f t="shared" si="32"/>
        <v>0</v>
      </c>
      <c r="N163" s="364">
        <f t="shared" si="32"/>
        <v>0</v>
      </c>
      <c r="O163" s="364">
        <f t="shared" si="32"/>
        <v>0</v>
      </c>
      <c r="P163" s="364">
        <f t="shared" si="32"/>
        <v>0</v>
      </c>
      <c r="Q163" s="364">
        <f t="shared" si="32"/>
        <v>103362.06</v>
      </c>
      <c r="R163" s="364">
        <f>ROUND(SUM(R164:R181),2)</f>
        <v>13142.71</v>
      </c>
      <c r="S163" s="364">
        <f>ROUND(SUM(S164:S181),2)</f>
        <v>90219.35</v>
      </c>
      <c r="T163" s="364">
        <f>ROUND(SUM(T164:T181),2)</f>
        <v>13142.71</v>
      </c>
      <c r="U163" s="364">
        <f>ROUND(SUM(U164:U181),2)</f>
        <v>13142.71</v>
      </c>
      <c r="V163" s="455">
        <f>ROUND(SUM(V164:V181),2)</f>
        <v>0</v>
      </c>
      <c r="W163" s="77">
        <f>+[5]TOTAL!$R$12:$R$266</f>
        <v>986.81</v>
      </c>
      <c r="X163" s="72"/>
      <c r="Y163" s="64"/>
      <c r="Z163" s="219"/>
      <c r="AA163" s="64"/>
      <c r="AB163" s="219"/>
      <c r="AG163" s="67">
        <f>+[4]TOTAL!$U$10:$U$263</f>
        <v>0</v>
      </c>
      <c r="AI163" s="66">
        <f>+U163</f>
        <v>13142.71</v>
      </c>
    </row>
    <row r="164" spans="1:35" s="73" customFormat="1" ht="14.4" hidden="1" customHeight="1" x14ac:dyDescent="0.25">
      <c r="A164" s="376" t="s">
        <v>80</v>
      </c>
      <c r="B164" s="484">
        <v>10</v>
      </c>
      <c r="C164" s="344" t="s">
        <v>37</v>
      </c>
      <c r="D164" s="377" t="s">
        <v>35</v>
      </c>
      <c r="E164" s="377"/>
      <c r="F164" s="345" t="s">
        <v>134</v>
      </c>
      <c r="G164" s="124"/>
      <c r="H164" s="124">
        <f>+'[8]402100100'!$H$821</f>
        <v>0</v>
      </c>
      <c r="I164" s="124">
        <v>0</v>
      </c>
      <c r="J164" s="125">
        <v>0</v>
      </c>
      <c r="K164" s="329">
        <v>0</v>
      </c>
      <c r="L164" s="330">
        <v>0</v>
      </c>
      <c r="M164" s="378">
        <f>+'[6]402100100'!I821</f>
        <v>0</v>
      </c>
      <c r="N164" s="124">
        <f>+'[6]402100100'!J821</f>
        <v>0</v>
      </c>
      <c r="O164" s="124">
        <f>+'[6]402100100'!K821</f>
        <v>0</v>
      </c>
      <c r="P164" s="124">
        <f>+'[6]402100100'!L821</f>
        <v>0</v>
      </c>
      <c r="Q164" s="124">
        <f>ROUND(G164+H164+M164-N164+O164-P164,2)</f>
        <v>0</v>
      </c>
      <c r="R164" s="124">
        <f>+'[6]402100100'!G821</f>
        <v>0</v>
      </c>
      <c r="S164" s="124">
        <f t="shared" ref="S164:S179" si="33">ROUND(Q164-R164,2)</f>
        <v>0</v>
      </c>
      <c r="T164" s="124">
        <f>+'[6]402100100'!P821</f>
        <v>0</v>
      </c>
      <c r="U164" s="124">
        <f>+'[6]402100100'!U821</f>
        <v>0</v>
      </c>
      <c r="V164" s="125">
        <f t="shared" ref="V164:V179" si="34">T164-U164</f>
        <v>0</v>
      </c>
      <c r="W164" s="286">
        <v>0</v>
      </c>
      <c r="X164" s="84"/>
      <c r="Y164" s="73">
        <v>0</v>
      </c>
      <c r="Z164" s="84"/>
      <c r="AA164" s="84">
        <v>0</v>
      </c>
    </row>
    <row r="165" spans="1:35" s="73" customFormat="1" ht="34.5" hidden="1" customHeight="1" x14ac:dyDescent="0.25">
      <c r="A165" s="361" t="s">
        <v>80</v>
      </c>
      <c r="B165" s="485">
        <v>10</v>
      </c>
      <c r="C165" s="352" t="s">
        <v>37</v>
      </c>
      <c r="D165" s="362" t="s">
        <v>35</v>
      </c>
      <c r="E165" s="362"/>
      <c r="F165" s="289" t="s">
        <v>135</v>
      </c>
      <c r="G165" s="290">
        <v>0</v>
      </c>
      <c r="H165" s="290">
        <f>+'[6]40210010015'!$H$821</f>
        <v>0</v>
      </c>
      <c r="I165" s="290">
        <f>+'[6]40210010015'!I821</f>
        <v>0</v>
      </c>
      <c r="J165" s="291">
        <f>+'[6]40210010015'!J821</f>
        <v>0</v>
      </c>
      <c r="K165" s="329">
        <f>+'[6]40210010015'!K821</f>
        <v>0</v>
      </c>
      <c r="L165" s="330">
        <v>0</v>
      </c>
      <c r="M165" s="363">
        <v>0</v>
      </c>
      <c r="N165" s="290">
        <v>0</v>
      </c>
      <c r="O165" s="290">
        <f>+'[6]40210010015'!K821</f>
        <v>0</v>
      </c>
      <c r="P165" s="290">
        <f>+'[6]40210010015'!$L$821</f>
        <v>0</v>
      </c>
      <c r="Q165" s="290">
        <f>ROUND(G165+H165+M165-N165+O165-P165,2)</f>
        <v>0</v>
      </c>
      <c r="R165" s="290">
        <f>+'[6]40210010015'!G821</f>
        <v>0</v>
      </c>
      <c r="S165" s="290">
        <f t="shared" si="33"/>
        <v>0</v>
      </c>
      <c r="T165" s="290">
        <f>+'[6]40210010015'!P821</f>
        <v>0</v>
      </c>
      <c r="U165" s="290">
        <f>+'[6]40210010015'!U821</f>
        <v>0</v>
      </c>
      <c r="V165" s="291">
        <f>T165-U165</f>
        <v>0</v>
      </c>
      <c r="W165" s="426">
        <v>0</v>
      </c>
      <c r="X165" s="84"/>
      <c r="Y165" s="73">
        <v>0</v>
      </c>
      <c r="Z165" s="84"/>
      <c r="AA165" s="84"/>
    </row>
    <row r="166" spans="1:35" s="176" customFormat="1" ht="14.4" hidden="1" customHeight="1" x14ac:dyDescent="0.25">
      <c r="A166" s="389"/>
      <c r="B166" s="486"/>
      <c r="C166" s="436"/>
      <c r="D166" s="390"/>
      <c r="E166" s="390"/>
      <c r="F166" s="392"/>
      <c r="G166" s="230"/>
      <c r="H166" s="230"/>
      <c r="I166" s="393"/>
      <c r="J166" s="394"/>
      <c r="K166" s="329">
        <v>0</v>
      </c>
      <c r="L166" s="330">
        <v>0</v>
      </c>
      <c r="M166" s="395"/>
      <c r="N166" s="393"/>
      <c r="O166" s="230"/>
      <c r="P166" s="230"/>
      <c r="Q166" s="230"/>
      <c r="R166" s="230"/>
      <c r="S166" s="230"/>
      <c r="T166" s="230"/>
      <c r="U166" s="230"/>
      <c r="V166" s="231"/>
      <c r="W166" s="77">
        <f>+[5]TOTAL!$R$12:$R$266</f>
        <v>703.17</v>
      </c>
      <c r="X166" s="72">
        <f>+R166-W166</f>
        <v>-703.17</v>
      </c>
      <c r="Y166" s="64"/>
      <c r="Z166" s="219">
        <f>T166-Y166</f>
        <v>0</v>
      </c>
      <c r="AA166" s="64"/>
      <c r="AB166" s="219">
        <f>U166-AA166</f>
        <v>0</v>
      </c>
      <c r="AG166" s="67">
        <f>+[4]TOTAL!$U$10:$U$263</f>
        <v>196.22</v>
      </c>
      <c r="AI166" s="66">
        <f>+U166</f>
        <v>0</v>
      </c>
    </row>
    <row r="167" spans="1:35" s="92" customFormat="1" ht="26.25" customHeight="1" thickBot="1" x14ac:dyDescent="0.3">
      <c r="A167" s="374" t="s">
        <v>80</v>
      </c>
      <c r="B167" s="487">
        <v>10</v>
      </c>
      <c r="C167" s="334" t="s">
        <v>85</v>
      </c>
      <c r="D167" s="375" t="s">
        <v>35</v>
      </c>
      <c r="E167" s="375">
        <v>29</v>
      </c>
      <c r="F167" s="335" t="s">
        <v>136</v>
      </c>
      <c r="G167" s="286">
        <v>0</v>
      </c>
      <c r="H167" s="286">
        <f>+'[6]402100200 29'!H823</f>
        <v>8293.1</v>
      </c>
      <c r="I167" s="286">
        <f>+'[6]402100200 29'!I823</f>
        <v>0</v>
      </c>
      <c r="J167" s="286">
        <f>+'[6]402100200 29'!J823</f>
        <v>0</v>
      </c>
      <c r="K167" s="338">
        <v>0</v>
      </c>
      <c r="L167" s="339">
        <v>0</v>
      </c>
      <c r="M167" s="340">
        <v>0</v>
      </c>
      <c r="N167" s="286">
        <v>0</v>
      </c>
      <c r="O167" s="286">
        <f>+'[6]402100200 29'!K823</f>
        <v>0</v>
      </c>
      <c r="P167" s="286">
        <f>+'[6]402100200 29'!L823</f>
        <v>0</v>
      </c>
      <c r="Q167" s="426">
        <f>ROUND(G167+H167+M167-J167-N167+O167-P167,2)</f>
        <v>8293.1</v>
      </c>
      <c r="R167" s="286">
        <f>+'[6]402100200 29'!G823</f>
        <v>2447.5</v>
      </c>
      <c r="S167" s="286">
        <f t="shared" si="33"/>
        <v>5845.6</v>
      </c>
      <c r="T167" s="286">
        <f>+'[6]402100200 29'!P823</f>
        <v>2447.5</v>
      </c>
      <c r="U167" s="286">
        <f>+'[6]402100200 29'!U823</f>
        <v>2447.5</v>
      </c>
      <c r="V167" s="337">
        <f>T167-U167</f>
        <v>0</v>
      </c>
      <c r="W167" s="77">
        <f>+[5]TOTAL!$R$12:$R$266</f>
        <v>0</v>
      </c>
      <c r="X167" s="72">
        <f>+R167-W167</f>
        <v>2447.5</v>
      </c>
      <c r="Y167" s="64"/>
      <c r="Z167" s="219">
        <f>T167-Y167</f>
        <v>2447.5</v>
      </c>
      <c r="AA167" s="64"/>
      <c r="AB167" s="219">
        <f>U167-AA167</f>
        <v>2447.5</v>
      </c>
      <c r="AG167" s="67">
        <f>+[4]TOTAL!$U$10:$U$263</f>
        <v>43039.74</v>
      </c>
      <c r="AI167" s="66">
        <f>+U167</f>
        <v>2447.5</v>
      </c>
    </row>
    <row r="168" spans="1:35" s="73" customFormat="1" ht="13.5" hidden="1" customHeight="1" x14ac:dyDescent="0.25">
      <c r="A168" s="386" t="s">
        <v>80</v>
      </c>
      <c r="B168" s="488">
        <v>10</v>
      </c>
      <c r="C168" s="435" t="s">
        <v>68</v>
      </c>
      <c r="D168" s="387" t="s">
        <v>35</v>
      </c>
      <c r="E168" s="387"/>
      <c r="F168" s="103" t="s">
        <v>137</v>
      </c>
      <c r="G168" s="489"/>
      <c r="H168" s="109">
        <v>0</v>
      </c>
      <c r="I168" s="449">
        <v>0</v>
      </c>
      <c r="J168" s="449">
        <v>0</v>
      </c>
      <c r="K168" s="90">
        <v>0</v>
      </c>
      <c r="L168" s="90">
        <v>0</v>
      </c>
      <c r="M168" s="449">
        <f>+'[6]402100300'!I821</f>
        <v>0</v>
      </c>
      <c r="N168" s="449">
        <f>+'[6]402100300'!J821</f>
        <v>0</v>
      </c>
      <c r="O168" s="109">
        <f>+'[6]402100300'!K821</f>
        <v>0</v>
      </c>
      <c r="P168" s="109">
        <f>+'[6]402100300'!L821</f>
        <v>0</v>
      </c>
      <c r="Q168" s="109">
        <f>ROUND(G168+H168+M168-N168+O168-P168,2)</f>
        <v>0</v>
      </c>
      <c r="R168" s="109">
        <f>+'[6]402100300'!G821</f>
        <v>0</v>
      </c>
      <c r="S168" s="109">
        <f t="shared" si="33"/>
        <v>0</v>
      </c>
      <c r="T168" s="109">
        <f>+'[6]402100300'!P821</f>
        <v>0</v>
      </c>
      <c r="U168" s="109">
        <f>+'[6]402100300'!U821</f>
        <v>0</v>
      </c>
      <c r="V168" s="110">
        <f t="shared" si="34"/>
        <v>0</v>
      </c>
      <c r="W168" s="253">
        <v>7341.39</v>
      </c>
      <c r="X168" s="84"/>
      <c r="Y168" s="73">
        <v>0</v>
      </c>
      <c r="Z168" s="84"/>
      <c r="AA168" s="84"/>
    </row>
    <row r="169" spans="1:35" s="73" customFormat="1" ht="15.75" hidden="1" customHeight="1" x14ac:dyDescent="0.25">
      <c r="A169" s="397" t="s">
        <v>80</v>
      </c>
      <c r="B169" s="490">
        <v>10</v>
      </c>
      <c r="C169" s="491" t="s">
        <v>43</v>
      </c>
      <c r="D169" s="398" t="s">
        <v>35</v>
      </c>
      <c r="E169" s="398"/>
      <c r="F169" s="400" t="s">
        <v>138</v>
      </c>
      <c r="G169" s="401">
        <v>0</v>
      </c>
      <c r="H169" s="401">
        <v>0</v>
      </c>
      <c r="I169" s="401">
        <v>0</v>
      </c>
      <c r="J169" s="402">
        <v>0</v>
      </c>
      <c r="K169" s="329">
        <v>0</v>
      </c>
      <c r="L169" s="330">
        <v>0</v>
      </c>
      <c r="M169" s="403">
        <f>+'[6]402100400'!I821</f>
        <v>0</v>
      </c>
      <c r="N169" s="401">
        <f>+'[6]402100400'!J821</f>
        <v>0</v>
      </c>
      <c r="O169" s="401">
        <f>+'[6]402100400'!K821</f>
        <v>0</v>
      </c>
      <c r="P169" s="401">
        <f>+'[6]402100400'!L821</f>
        <v>0</v>
      </c>
      <c r="Q169" s="401">
        <f>ROUND(G169+H169+M169-N169+O169-P169,2)</f>
        <v>0</v>
      </c>
      <c r="R169" s="401">
        <f>+'[6]402100400'!G821</f>
        <v>0</v>
      </c>
      <c r="S169" s="401">
        <f t="shared" si="33"/>
        <v>0</v>
      </c>
      <c r="T169" s="401">
        <f>+'[6]402100400'!P821</f>
        <v>0</v>
      </c>
      <c r="U169" s="401">
        <f>+'[6]402100400'!U821</f>
        <v>0</v>
      </c>
      <c r="V169" s="402">
        <f t="shared" si="34"/>
        <v>0</v>
      </c>
      <c r="W169" s="180">
        <v>0</v>
      </c>
      <c r="X169" s="492">
        <f>+R169-W169</f>
        <v>0</v>
      </c>
      <c r="Y169" s="73">
        <v>0</v>
      </c>
      <c r="Z169" s="84"/>
      <c r="AA169" s="84"/>
    </row>
    <row r="170" spans="1:35" s="176" customFormat="1" ht="36.75" hidden="1" customHeight="1" x14ac:dyDescent="0.25">
      <c r="A170" s="389"/>
      <c r="B170" s="486"/>
      <c r="C170" s="436"/>
      <c r="D170" s="390"/>
      <c r="E170" s="390"/>
      <c r="F170" s="392"/>
      <c r="G170" s="230"/>
      <c r="H170" s="230"/>
      <c r="I170" s="393"/>
      <c r="J170" s="394"/>
      <c r="K170" s="329">
        <v>0</v>
      </c>
      <c r="L170" s="330">
        <v>0</v>
      </c>
      <c r="M170" s="395"/>
      <c r="N170" s="393"/>
      <c r="O170" s="230"/>
      <c r="P170" s="230"/>
      <c r="Q170" s="230"/>
      <c r="R170" s="230"/>
      <c r="S170" s="230"/>
      <c r="T170" s="230"/>
      <c r="U170" s="230"/>
      <c r="V170" s="231"/>
      <c r="W170" s="77">
        <f>+[5]TOTAL!$R$12:$R$266</f>
        <v>372.08</v>
      </c>
      <c r="X170" s="72">
        <f t="shared" ref="X170:X178" si="35">+R170-W170</f>
        <v>-372.08</v>
      </c>
      <c r="Y170" s="64"/>
      <c r="Z170" s="219">
        <f>T170-Y170</f>
        <v>0</v>
      </c>
      <c r="AA170" s="64"/>
      <c r="AB170" s="219">
        <f>U170-AA170</f>
        <v>0</v>
      </c>
      <c r="AG170" s="67">
        <f>+[4]TOTAL!$U$10:$U$263</f>
        <v>0</v>
      </c>
      <c r="AI170" s="66">
        <f t="shared" ref="AI170:AI178" si="36">+U170</f>
        <v>0</v>
      </c>
    </row>
    <row r="171" spans="1:35" s="92" customFormat="1" ht="29.25" customHeight="1" thickBot="1" x14ac:dyDescent="0.3">
      <c r="A171" s="370" t="s">
        <v>80</v>
      </c>
      <c r="B171" s="493">
        <v>10</v>
      </c>
      <c r="C171" s="437" t="s">
        <v>52</v>
      </c>
      <c r="D171" s="372" t="s">
        <v>35</v>
      </c>
      <c r="E171" s="372">
        <v>30</v>
      </c>
      <c r="F171" s="251" t="s">
        <v>139</v>
      </c>
      <c r="G171" s="253">
        <v>0</v>
      </c>
      <c r="H171" s="253">
        <f>+'[6]402100500 30'!H824</f>
        <v>15370.69</v>
      </c>
      <c r="I171" s="253">
        <f>+'[6]402100500 30'!I824</f>
        <v>0</v>
      </c>
      <c r="J171" s="253">
        <f>+'[6]402100500 30'!J824</f>
        <v>0</v>
      </c>
      <c r="K171" s="338">
        <v>0</v>
      </c>
      <c r="L171" s="339">
        <v>0</v>
      </c>
      <c r="M171" s="438">
        <v>0</v>
      </c>
      <c r="N171" s="253">
        <v>0</v>
      </c>
      <c r="O171" s="253">
        <f>+'[6]402100500 30'!K824</f>
        <v>0</v>
      </c>
      <c r="P171" s="253">
        <f>+'[6]402100500 30'!L824</f>
        <v>0</v>
      </c>
      <c r="Q171" s="426">
        <f>ROUND(G171+H171+M171-J171-N171+O171-P171,2)</f>
        <v>15370.69</v>
      </c>
      <c r="R171" s="253">
        <f>+'[6]402100500 30'!G824</f>
        <v>6642.05</v>
      </c>
      <c r="S171" s="253">
        <f t="shared" si="33"/>
        <v>8728.64</v>
      </c>
      <c r="T171" s="253">
        <f>+'[6]402100500 30'!P824</f>
        <v>6642.05</v>
      </c>
      <c r="U171" s="253">
        <f>+'[6]402100500 30'!U824</f>
        <v>6642.05</v>
      </c>
      <c r="V171" s="186">
        <f t="shared" si="34"/>
        <v>0</v>
      </c>
      <c r="W171" s="77">
        <f>+[5]TOTAL!$R$12:$R$266</f>
        <v>90398.89</v>
      </c>
      <c r="X171" s="72">
        <f t="shared" si="35"/>
        <v>-83756.84</v>
      </c>
      <c r="Y171" s="64"/>
      <c r="Z171" s="219">
        <f>T171-Y171</f>
        <v>6642.05</v>
      </c>
      <c r="AA171" s="64"/>
      <c r="AB171" s="219">
        <f>U171-AA171</f>
        <v>6642.05</v>
      </c>
      <c r="AG171" s="67">
        <f>+[4]TOTAL!$U$10:$U$263</f>
        <v>0</v>
      </c>
      <c r="AI171" s="66">
        <f t="shared" si="36"/>
        <v>6642.05</v>
      </c>
    </row>
    <row r="172" spans="1:35" s="176" customFormat="1" ht="14.4" hidden="1" customHeight="1" x14ac:dyDescent="0.25">
      <c r="A172" s="368"/>
      <c r="B172" s="494"/>
      <c r="C172" s="328"/>
      <c r="D172" s="369"/>
      <c r="E172" s="369"/>
      <c r="F172" s="248"/>
      <c r="G172" s="174"/>
      <c r="H172" s="174"/>
      <c r="I172" s="82"/>
      <c r="J172" s="83"/>
      <c r="K172" s="329">
        <v>0</v>
      </c>
      <c r="L172" s="330">
        <v>0</v>
      </c>
      <c r="M172" s="331"/>
      <c r="N172" s="82"/>
      <c r="O172" s="174"/>
      <c r="P172" s="174"/>
      <c r="Q172" s="174"/>
      <c r="R172" s="174"/>
      <c r="S172" s="174"/>
      <c r="T172" s="174"/>
      <c r="U172" s="174"/>
      <c r="V172" s="175"/>
      <c r="W172" s="77">
        <f>+[5]TOTAL!$R$12:$R$266</f>
        <v>0</v>
      </c>
      <c r="X172" s="72">
        <f t="shared" si="35"/>
        <v>0</v>
      </c>
      <c r="Y172" s="64"/>
      <c r="Z172" s="219">
        <f>T172-Y172</f>
        <v>0</v>
      </c>
      <c r="AA172" s="64"/>
      <c r="AB172" s="219">
        <f>U172-AA172</f>
        <v>0</v>
      </c>
      <c r="AG172" s="67">
        <f>+[4]TOTAL!$U$10:$U$263</f>
        <v>0</v>
      </c>
      <c r="AI172" s="66">
        <f t="shared" si="36"/>
        <v>0</v>
      </c>
    </row>
    <row r="173" spans="1:35" s="92" customFormat="1" ht="33" customHeight="1" thickBot="1" x14ac:dyDescent="0.3">
      <c r="A173" s="370" t="s">
        <v>80</v>
      </c>
      <c r="B173" s="493">
        <v>10</v>
      </c>
      <c r="C173" s="437" t="s">
        <v>67</v>
      </c>
      <c r="D173" s="372" t="s">
        <v>35</v>
      </c>
      <c r="E173" s="372">
        <v>31</v>
      </c>
      <c r="F173" s="251" t="s">
        <v>140</v>
      </c>
      <c r="G173" s="253">
        <v>0</v>
      </c>
      <c r="H173" s="253">
        <f>+'[6]402100700 31'!H822</f>
        <v>57931.03</v>
      </c>
      <c r="I173" s="253">
        <f>+'[6]402100700 31'!I822</f>
        <v>0</v>
      </c>
      <c r="J173" s="253">
        <f>+'[6]402100700 31'!J822</f>
        <v>0</v>
      </c>
      <c r="K173" s="338">
        <v>0</v>
      </c>
      <c r="L173" s="339">
        <v>0</v>
      </c>
      <c r="M173" s="438">
        <v>0</v>
      </c>
      <c r="N173" s="253">
        <v>0</v>
      </c>
      <c r="O173" s="253">
        <f>+'[6]402100700 31'!K822</f>
        <v>0</v>
      </c>
      <c r="P173" s="253">
        <f>+'[6]402100700 31'!L822</f>
        <v>0</v>
      </c>
      <c r="Q173" s="426">
        <f>ROUND(G173+H173+M173-J173-N173+O173-P173,2)</f>
        <v>57931.03</v>
      </c>
      <c r="R173" s="253">
        <f>+'[6]402100700 31'!G822</f>
        <v>0</v>
      </c>
      <c r="S173" s="253">
        <f t="shared" si="33"/>
        <v>57931.03</v>
      </c>
      <c r="T173" s="253">
        <f>+'[6]402100700 31'!P822</f>
        <v>0</v>
      </c>
      <c r="U173" s="253">
        <f>+'[6]402100700 31'!U822</f>
        <v>0</v>
      </c>
      <c r="V173" s="186">
        <f t="shared" si="34"/>
        <v>0</v>
      </c>
      <c r="W173" s="77">
        <f>+[5]TOTAL!$R$12:$R$266</f>
        <v>0</v>
      </c>
      <c r="X173" s="72">
        <f t="shared" si="35"/>
        <v>0</v>
      </c>
      <c r="Y173" s="64"/>
      <c r="Z173" s="219">
        <f>T173-Y173</f>
        <v>0</v>
      </c>
      <c r="AA173" s="64"/>
      <c r="AB173" s="219">
        <f>U173-AA173</f>
        <v>0</v>
      </c>
      <c r="AG173" s="67">
        <f>+[4]TOTAL!$U$10:$U$263</f>
        <v>0</v>
      </c>
      <c r="AI173" s="66">
        <f t="shared" si="36"/>
        <v>0</v>
      </c>
    </row>
    <row r="174" spans="1:35" s="176" customFormat="1" ht="24" hidden="1" customHeight="1" x14ac:dyDescent="0.25">
      <c r="A174" s="368"/>
      <c r="B174" s="494"/>
      <c r="C174" s="328"/>
      <c r="D174" s="369"/>
      <c r="E174" s="369"/>
      <c r="F174" s="248"/>
      <c r="G174" s="174"/>
      <c r="H174" s="174"/>
      <c r="I174" s="82"/>
      <c r="J174" s="83"/>
      <c r="K174" s="329">
        <v>0</v>
      </c>
      <c r="L174" s="330">
        <v>0</v>
      </c>
      <c r="M174" s="331"/>
      <c r="N174" s="82"/>
      <c r="O174" s="174"/>
      <c r="P174" s="174"/>
      <c r="Q174" s="174"/>
      <c r="R174" s="174"/>
      <c r="S174" s="174"/>
      <c r="T174" s="174"/>
      <c r="U174" s="174"/>
      <c r="V174" s="175"/>
      <c r="W174" s="77">
        <f>+[5]TOTAL!$R$12:$R$266</f>
        <v>0</v>
      </c>
      <c r="X174" s="72">
        <f t="shared" si="35"/>
        <v>0</v>
      </c>
      <c r="Y174" s="64"/>
      <c r="Z174" s="219">
        <f>T174-Y174</f>
        <v>0</v>
      </c>
      <c r="AA174" s="64"/>
      <c r="AB174" s="219">
        <f>U174-AA174</f>
        <v>0</v>
      </c>
      <c r="AG174" s="67">
        <f>+[4]TOTAL!$U$10:$U$263</f>
        <v>0</v>
      </c>
      <c r="AI174" s="66">
        <f t="shared" si="36"/>
        <v>0</v>
      </c>
    </row>
    <row r="175" spans="1:35" s="92" customFormat="1" ht="30" hidden="1" customHeight="1" x14ac:dyDescent="0.25">
      <c r="A175" s="379" t="s">
        <v>80</v>
      </c>
      <c r="B175" s="495">
        <v>10</v>
      </c>
      <c r="C175" s="496" t="s">
        <v>114</v>
      </c>
      <c r="D175" s="380" t="s">
        <v>35</v>
      </c>
      <c r="E175" s="380"/>
      <c r="F175" s="87" t="s">
        <v>141</v>
      </c>
      <c r="G175" s="90">
        <v>0</v>
      </c>
      <c r="H175" s="90">
        <f>+'[6]402100800 22'!$H$821</f>
        <v>0</v>
      </c>
      <c r="I175" s="90">
        <f>+'[6]402100800 22'!I821</f>
        <v>0</v>
      </c>
      <c r="J175" s="91">
        <f>+'[6]402100800 22'!J821</f>
        <v>0</v>
      </c>
      <c r="K175" s="497">
        <f>+'[6]402100800 22'!K821</f>
        <v>0</v>
      </c>
      <c r="L175" s="90">
        <f>+'[6]402100800 22'!L821</f>
        <v>0</v>
      </c>
      <c r="M175" s="381">
        <v>0</v>
      </c>
      <c r="N175" s="90">
        <v>0</v>
      </c>
      <c r="O175" s="90">
        <f>+'[6]402100800 22'!K821</f>
        <v>0</v>
      </c>
      <c r="P175" s="90">
        <f>+'[6]402100800 22'!L821</f>
        <v>0</v>
      </c>
      <c r="Q175" s="373">
        <f>ROUND(G175+H175+M175-J175-N175+O175-P175,2)</f>
        <v>0</v>
      </c>
      <c r="R175" s="90">
        <f>+'[6]402100800 22'!G821</f>
        <v>0</v>
      </c>
      <c r="S175" s="90">
        <f t="shared" si="33"/>
        <v>0</v>
      </c>
      <c r="T175" s="90">
        <f>+'[6]402100800 22'!P821</f>
        <v>0</v>
      </c>
      <c r="U175" s="90">
        <f>+'[6]402100800 22'!Q821</f>
        <v>0</v>
      </c>
      <c r="V175" s="91">
        <f t="shared" si="34"/>
        <v>0</v>
      </c>
      <c r="W175" s="77">
        <f>+[5]TOTAL!$R$12:$R$266</f>
        <v>0</v>
      </c>
      <c r="X175" s="72">
        <f t="shared" si="35"/>
        <v>0</v>
      </c>
      <c r="Z175" s="117"/>
      <c r="AA175" s="117"/>
      <c r="AG175" s="67">
        <f>+[4]TOTAL!$U$10:$U$263</f>
        <v>0</v>
      </c>
      <c r="AI175" s="66">
        <f t="shared" si="36"/>
        <v>0</v>
      </c>
    </row>
    <row r="176" spans="1:35" s="176" customFormat="1" ht="14.4" hidden="1" customHeight="1" x14ac:dyDescent="0.25">
      <c r="A176" s="368"/>
      <c r="B176" s="494"/>
      <c r="C176" s="327"/>
      <c r="D176" s="369"/>
      <c r="E176" s="369"/>
      <c r="F176" s="248"/>
      <c r="G176" s="174"/>
      <c r="H176" s="174"/>
      <c r="I176" s="82"/>
      <c r="J176" s="83"/>
      <c r="K176" s="329">
        <v>0</v>
      </c>
      <c r="L176" s="330">
        <v>0</v>
      </c>
      <c r="M176" s="331"/>
      <c r="N176" s="82"/>
      <c r="O176" s="174"/>
      <c r="P176" s="174"/>
      <c r="Q176" s="174"/>
      <c r="R176" s="174"/>
      <c r="S176" s="174"/>
      <c r="T176" s="174"/>
      <c r="U176" s="174"/>
      <c r="V176" s="175"/>
      <c r="W176" s="77">
        <f>+[5]TOTAL!$R$12:$R$266</f>
        <v>0</v>
      </c>
      <c r="X176" s="72">
        <f t="shared" si="35"/>
        <v>0</v>
      </c>
      <c r="Y176" s="64"/>
      <c r="Z176" s="219">
        <f>T176-Y176</f>
        <v>0</v>
      </c>
      <c r="AA176" s="64"/>
      <c r="AB176" s="219">
        <f>U176-AA176</f>
        <v>0</v>
      </c>
      <c r="AG176" s="67">
        <f>+[4]TOTAL!$U$10:$U$263</f>
        <v>0</v>
      </c>
      <c r="AI176" s="66">
        <f t="shared" si="36"/>
        <v>0</v>
      </c>
    </row>
    <row r="177" spans="1:35" s="92" customFormat="1" ht="16.5" customHeight="1" thickBot="1" x14ac:dyDescent="0.3">
      <c r="A177" s="370" t="s">
        <v>80</v>
      </c>
      <c r="B177" s="493">
        <v>10</v>
      </c>
      <c r="C177" s="371">
        <v>11</v>
      </c>
      <c r="D177" s="372" t="s">
        <v>35</v>
      </c>
      <c r="E177" s="372">
        <v>32</v>
      </c>
      <c r="F177" s="251" t="s">
        <v>142</v>
      </c>
      <c r="G177" s="253">
        <v>0</v>
      </c>
      <c r="H177" s="253">
        <f>+'[6]402101100 32'!H822</f>
        <v>21767.24</v>
      </c>
      <c r="I177" s="253">
        <f>+'[6]402101100 32'!I822</f>
        <v>0</v>
      </c>
      <c r="J177" s="253">
        <f>+'[6]402101100 32'!J822</f>
        <v>0</v>
      </c>
      <c r="K177" s="338">
        <v>0</v>
      </c>
      <c r="L177" s="339">
        <v>0</v>
      </c>
      <c r="M177" s="438">
        <v>0</v>
      </c>
      <c r="N177" s="253">
        <v>0</v>
      </c>
      <c r="O177" s="253">
        <f>+'[6]402101100 32'!K822</f>
        <v>0</v>
      </c>
      <c r="P177" s="253">
        <f>+'[6]402101100 32'!L822</f>
        <v>0</v>
      </c>
      <c r="Q177" s="426">
        <f>ROUND(G177+H177+M177-J177-N177+O177-P177,2)</f>
        <v>21767.24</v>
      </c>
      <c r="R177" s="253">
        <f>+'[6]402101100 32'!G822</f>
        <v>4053.16</v>
      </c>
      <c r="S177" s="253">
        <f t="shared" si="33"/>
        <v>17714.080000000002</v>
      </c>
      <c r="T177" s="253">
        <f>+'[6]402101100 32'!P822</f>
        <v>4053.16</v>
      </c>
      <c r="U177" s="253">
        <f>+'[6]402101100 32'!U822</f>
        <v>4053.16</v>
      </c>
      <c r="V177" s="186">
        <f t="shared" si="34"/>
        <v>0</v>
      </c>
      <c r="W177" s="77">
        <f>+[5]TOTAL!$R$12:$R$266</f>
        <v>0</v>
      </c>
      <c r="X177" s="72">
        <f t="shared" si="35"/>
        <v>4053.16</v>
      </c>
      <c r="Y177" s="64"/>
      <c r="Z177" s="219">
        <f>T177-Y177</f>
        <v>4053.16</v>
      </c>
      <c r="AA177" s="64"/>
      <c r="AB177" s="219">
        <f>U177-AA177</f>
        <v>4053.16</v>
      </c>
      <c r="AG177" s="67">
        <f>+[4]TOTAL!$U$10:$U$263</f>
        <v>0</v>
      </c>
      <c r="AI177" s="66">
        <f t="shared" si="36"/>
        <v>4053.16</v>
      </c>
    </row>
    <row r="178" spans="1:35" s="176" customFormat="1" ht="14.4" hidden="1" customHeight="1" x14ac:dyDescent="0.25">
      <c r="A178" s="498"/>
      <c r="B178" s="499"/>
      <c r="C178" s="500"/>
      <c r="D178" s="501"/>
      <c r="E178" s="501"/>
      <c r="F178" s="259"/>
      <c r="G178" s="261"/>
      <c r="H178" s="261"/>
      <c r="I178" s="99"/>
      <c r="J178" s="100"/>
      <c r="K178" s="329">
        <v>0</v>
      </c>
      <c r="L178" s="330">
        <v>0</v>
      </c>
      <c r="M178" s="385"/>
      <c r="N178" s="99"/>
      <c r="O178" s="253"/>
      <c r="P178" s="261"/>
      <c r="Q178" s="261"/>
      <c r="R178" s="261"/>
      <c r="S178" s="261"/>
      <c r="T178" s="261"/>
      <c r="U178" s="261"/>
      <c r="V178" s="262"/>
      <c r="W178" s="77">
        <f>+[5]TOTAL!$R$12:$R$266</f>
        <v>0</v>
      </c>
      <c r="X178" s="72">
        <f t="shared" si="35"/>
        <v>0</v>
      </c>
      <c r="Y178" s="64"/>
      <c r="Z178" s="219">
        <f>T178-Y178</f>
        <v>0</v>
      </c>
      <c r="AA178" s="64"/>
      <c r="AB178" s="219">
        <f>U178-AA178</f>
        <v>0</v>
      </c>
      <c r="AG178" s="67">
        <f>+[4]TOTAL!$U$10:$U$263</f>
        <v>0</v>
      </c>
      <c r="AI178" s="66">
        <f t="shared" si="36"/>
        <v>0</v>
      </c>
    </row>
    <row r="179" spans="1:35" s="73" customFormat="1" ht="34.5" hidden="1" customHeight="1" x14ac:dyDescent="0.25">
      <c r="A179" s="386" t="s">
        <v>80</v>
      </c>
      <c r="B179" s="488">
        <v>10</v>
      </c>
      <c r="C179" s="435">
        <v>12</v>
      </c>
      <c r="D179" s="387" t="s">
        <v>35</v>
      </c>
      <c r="E179" s="387"/>
      <c r="F179" s="103" t="s">
        <v>143</v>
      </c>
      <c r="G179" s="109">
        <v>0</v>
      </c>
      <c r="H179" s="109"/>
      <c r="I179" s="449"/>
      <c r="J179" s="109"/>
      <c r="K179" s="82">
        <v>0</v>
      </c>
      <c r="L179" s="82">
        <v>0</v>
      </c>
      <c r="M179" s="450"/>
      <c r="N179" s="450">
        <v>0</v>
      </c>
      <c r="O179" s="109"/>
      <c r="P179" s="109"/>
      <c r="Q179" s="109">
        <f>ROUND(G179+H179+M179-N179+O179-P179,2)</f>
        <v>0</v>
      </c>
      <c r="R179" s="109"/>
      <c r="S179" s="109">
        <f t="shared" si="33"/>
        <v>0</v>
      </c>
      <c r="T179" s="109"/>
      <c r="U179" s="109"/>
      <c r="V179" s="110">
        <f t="shared" si="34"/>
        <v>0</v>
      </c>
      <c r="W179" s="104">
        <v>3719.9</v>
      </c>
      <c r="X179" s="84"/>
      <c r="Y179" s="73">
        <v>195.3</v>
      </c>
      <c r="Z179" s="84"/>
      <c r="AA179" s="84"/>
    </row>
    <row r="180" spans="1:35" s="73" customFormat="1" ht="23.25" hidden="1" customHeight="1" x14ac:dyDescent="0.25">
      <c r="A180" s="502"/>
      <c r="B180" s="503"/>
      <c r="C180" s="504"/>
      <c r="D180" s="505"/>
      <c r="E180" s="505"/>
      <c r="F180" s="506"/>
      <c r="G180" s="393"/>
      <c r="H180" s="393"/>
      <c r="I180" s="393"/>
      <c r="J180" s="394"/>
      <c r="K180" s="329">
        <v>0</v>
      </c>
      <c r="L180" s="330">
        <v>0</v>
      </c>
      <c r="M180" s="395"/>
      <c r="N180" s="395"/>
      <c r="O180" s="395"/>
      <c r="P180" s="395"/>
      <c r="Q180" s="393"/>
      <c r="R180" s="393"/>
      <c r="S180" s="393"/>
      <c r="T180" s="393"/>
      <c r="U180" s="393"/>
      <c r="V180" s="394"/>
      <c r="W180" s="77">
        <f>+[5]TOTAL!$R$12:$R$266</f>
        <v>0</v>
      </c>
      <c r="X180" s="72">
        <f>+R180-W180</f>
        <v>0</v>
      </c>
      <c r="Z180" s="84"/>
      <c r="AA180" s="84"/>
      <c r="AG180" s="67">
        <f>+[4]TOTAL!$U$10:$U$263</f>
        <v>0</v>
      </c>
      <c r="AI180" s="66">
        <f t="shared" ref="AI180:AI185" si="37">+U180</f>
        <v>0</v>
      </c>
    </row>
    <row r="181" spans="1:35" s="92" customFormat="1" ht="36.75" hidden="1" customHeight="1" x14ac:dyDescent="0.25">
      <c r="A181" s="507" t="s">
        <v>80</v>
      </c>
      <c r="B181" s="508">
        <v>10</v>
      </c>
      <c r="C181" s="509">
        <v>99</v>
      </c>
      <c r="D181" s="510" t="s">
        <v>35</v>
      </c>
      <c r="E181" s="511"/>
      <c r="F181" s="512" t="s">
        <v>144</v>
      </c>
      <c r="G181" s="424">
        <v>0</v>
      </c>
      <c r="H181" s="424">
        <f>+'[6]402109900 24'!$H$821</f>
        <v>0</v>
      </c>
      <c r="I181" s="424">
        <f>+'[6]402109900 24'!I821</f>
        <v>0</v>
      </c>
      <c r="J181" s="513">
        <f>+'[6]402109900 24'!J821</f>
        <v>0</v>
      </c>
      <c r="K181" s="329"/>
      <c r="L181" s="82">
        <v>0</v>
      </c>
      <c r="M181" s="514">
        <v>0</v>
      </c>
      <c r="N181" s="424">
        <v>0</v>
      </c>
      <c r="O181" s="424">
        <f>+'[6]402109900 24'!K821</f>
        <v>0</v>
      </c>
      <c r="P181" s="424">
        <f>+'[6]402109900 24'!L821</f>
        <v>0</v>
      </c>
      <c r="Q181" s="424">
        <f>ROUND(G181+H181+M181-J181-N181+O181+K181-P181,2)</f>
        <v>0</v>
      </c>
      <c r="R181" s="424">
        <f>+P181+'[6]402109900 24'!$G$821</f>
        <v>0</v>
      </c>
      <c r="S181" s="424">
        <f>ROUND(Q181-R181,2)</f>
        <v>0</v>
      </c>
      <c r="T181" s="424">
        <f>+'[6]402109900 24'!P821</f>
        <v>0</v>
      </c>
      <c r="U181" s="424">
        <f>+'[6]402109900 24'!U821</f>
        <v>0</v>
      </c>
      <c r="V181" s="513">
        <f>T181-U181</f>
        <v>0</v>
      </c>
      <c r="W181" s="77">
        <f>+[5]TOTAL!$R$12:$R$266</f>
        <v>0</v>
      </c>
      <c r="X181" s="72">
        <f>+R181-W181</f>
        <v>0</v>
      </c>
      <c r="Z181" s="117"/>
      <c r="AA181" s="117"/>
      <c r="AG181" s="67">
        <f>+[4]TOTAL!$U$10:$U$263</f>
        <v>3863</v>
      </c>
      <c r="AI181" s="66">
        <f t="shared" si="37"/>
        <v>0</v>
      </c>
    </row>
    <row r="182" spans="1:35" s="73" customFormat="1" ht="23.25" customHeight="1" thickBot="1" x14ac:dyDescent="0.3">
      <c r="A182" s="68" t="s">
        <v>80</v>
      </c>
      <c r="B182" s="515">
        <v>99</v>
      </c>
      <c r="C182" s="516" t="s">
        <v>35</v>
      </c>
      <c r="D182" s="69" t="s">
        <v>35</v>
      </c>
      <c r="E182" s="69"/>
      <c r="F182" s="135" t="s">
        <v>145</v>
      </c>
      <c r="G182" s="266">
        <f t="shared" ref="G182:V182" si="38">ROUND(SUM(G183:G184),2)</f>
        <v>0</v>
      </c>
      <c r="H182" s="266">
        <f t="shared" si="38"/>
        <v>91724.14</v>
      </c>
      <c r="I182" s="266">
        <f t="shared" si="38"/>
        <v>0</v>
      </c>
      <c r="J182" s="323">
        <f t="shared" si="38"/>
        <v>0</v>
      </c>
      <c r="K182" s="106">
        <f t="shared" si="38"/>
        <v>0</v>
      </c>
      <c r="L182" s="107">
        <f t="shared" si="38"/>
        <v>0</v>
      </c>
      <c r="M182" s="324">
        <f t="shared" si="38"/>
        <v>0</v>
      </c>
      <c r="N182" s="266">
        <f t="shared" si="38"/>
        <v>0</v>
      </c>
      <c r="O182" s="266">
        <f t="shared" si="38"/>
        <v>0</v>
      </c>
      <c r="P182" s="266">
        <f t="shared" si="38"/>
        <v>0</v>
      </c>
      <c r="Q182" s="266">
        <f t="shared" si="38"/>
        <v>91724.14</v>
      </c>
      <c r="R182" s="266">
        <f t="shared" si="38"/>
        <v>77326.16</v>
      </c>
      <c r="S182" s="266">
        <f t="shared" si="38"/>
        <v>14397.98</v>
      </c>
      <c r="T182" s="266">
        <f t="shared" si="38"/>
        <v>77326.16</v>
      </c>
      <c r="U182" s="266">
        <f t="shared" si="38"/>
        <v>77326.16</v>
      </c>
      <c r="V182" s="323">
        <f t="shared" si="38"/>
        <v>0</v>
      </c>
      <c r="W182" s="77">
        <f>+[5]TOTAL!$R$12:$R$266</f>
        <v>0</v>
      </c>
      <c r="X182" s="72"/>
      <c r="Z182" s="84"/>
      <c r="AA182" s="84"/>
      <c r="AG182" s="67">
        <f>+[4]TOTAL!$U$10:$U$263</f>
        <v>0</v>
      </c>
      <c r="AI182" s="66">
        <f t="shared" si="37"/>
        <v>77326.16</v>
      </c>
    </row>
    <row r="183" spans="1:35" s="73" customFormat="1" ht="35.25" hidden="1" customHeight="1" x14ac:dyDescent="0.25">
      <c r="A183" s="383"/>
      <c r="B183" s="517"/>
      <c r="C183" s="518"/>
      <c r="D183" s="384"/>
      <c r="E183" s="384"/>
      <c r="F183" s="95"/>
      <c r="G183" s="99"/>
      <c r="H183" s="99"/>
      <c r="I183" s="99"/>
      <c r="J183" s="100"/>
      <c r="K183" s="329">
        <v>0</v>
      </c>
      <c r="L183" s="330">
        <v>0</v>
      </c>
      <c r="M183" s="385"/>
      <c r="N183" s="99"/>
      <c r="O183" s="99"/>
      <c r="P183" s="99"/>
      <c r="Q183" s="99"/>
      <c r="R183" s="99"/>
      <c r="S183" s="99"/>
      <c r="T183" s="99"/>
      <c r="U183" s="99"/>
      <c r="V183" s="100"/>
      <c r="W183" s="77">
        <f>+[5]TOTAL!$R$12:$R$266</f>
        <v>0</v>
      </c>
      <c r="X183" s="72">
        <f>+R183-W183</f>
        <v>0</v>
      </c>
      <c r="Z183" s="84"/>
      <c r="AA183" s="84"/>
      <c r="AG183" s="67">
        <f>+[4]TOTAL!$U$10:$U$263</f>
        <v>0</v>
      </c>
      <c r="AI183" s="66">
        <f t="shared" si="37"/>
        <v>0</v>
      </c>
    </row>
    <row r="184" spans="1:35" s="411" customFormat="1" ht="26.25" customHeight="1" thickBot="1" x14ac:dyDescent="0.3">
      <c r="A184" s="519" t="s">
        <v>80</v>
      </c>
      <c r="B184" s="520">
        <v>99</v>
      </c>
      <c r="C184" s="521" t="s">
        <v>37</v>
      </c>
      <c r="D184" s="522" t="s">
        <v>35</v>
      </c>
      <c r="E184" s="522">
        <v>33</v>
      </c>
      <c r="F184" s="523" t="s">
        <v>146</v>
      </c>
      <c r="G184" s="373">
        <v>0</v>
      </c>
      <c r="H184" s="253">
        <f>+'[6]402990100 33'!$H$823</f>
        <v>91724.14</v>
      </c>
      <c r="I184" s="373">
        <f>+'[6]402990100 33'!$I$823</f>
        <v>0</v>
      </c>
      <c r="J184" s="373">
        <f>+'[6]402990100 33'!$J$823</f>
        <v>0</v>
      </c>
      <c r="K184" s="338">
        <v>0</v>
      </c>
      <c r="L184" s="253">
        <v>0</v>
      </c>
      <c r="M184" s="524">
        <v>0</v>
      </c>
      <c r="N184" s="373">
        <v>0</v>
      </c>
      <c r="O184" s="373">
        <f>+'[6]402990100 33'!$K$823</f>
        <v>0</v>
      </c>
      <c r="P184" s="373">
        <f>+'[6]402990100 33'!$L$823</f>
        <v>0</v>
      </c>
      <c r="Q184" s="426">
        <f>ROUND(G184+H184+M184-J184-N184+O184-P184,2)</f>
        <v>91724.14</v>
      </c>
      <c r="R184" s="373">
        <f>+'[6]402990100 33'!$G$823</f>
        <v>77326.16</v>
      </c>
      <c r="S184" s="373">
        <f>ROUND(Q184-R184,2)</f>
        <v>14397.98</v>
      </c>
      <c r="T184" s="373">
        <f>+'[6]402990100 33'!$P$823</f>
        <v>77326.16</v>
      </c>
      <c r="U184" s="373">
        <f>+'[6]402990100 33'!$U$823</f>
        <v>77326.16</v>
      </c>
      <c r="V184" s="195">
        <f>T184-U184</f>
        <v>0</v>
      </c>
      <c r="W184" s="77">
        <f>+[5]TOTAL!$R$12:$R$266</f>
        <v>0</v>
      </c>
      <c r="X184" s="72">
        <f>+R184-W184</f>
        <v>77326.16</v>
      </c>
      <c r="Z184" s="412"/>
      <c r="AA184" s="412"/>
      <c r="AG184" s="67">
        <f>+[4]TOTAL!$U$10:$U$263</f>
        <v>0</v>
      </c>
      <c r="AI184" s="66">
        <f t="shared" si="37"/>
        <v>77326.16</v>
      </c>
    </row>
    <row r="185" spans="1:35" s="65" customFormat="1" ht="35.25" customHeight="1" thickBot="1" x14ac:dyDescent="0.3">
      <c r="A185" s="525" t="s">
        <v>147</v>
      </c>
      <c r="B185" s="526" t="s">
        <v>35</v>
      </c>
      <c r="C185" s="527" t="s">
        <v>35</v>
      </c>
      <c r="D185" s="526" t="s">
        <v>35</v>
      </c>
      <c r="E185" s="526"/>
      <c r="F185" s="528" t="s">
        <v>148</v>
      </c>
      <c r="G185" s="396">
        <f>+G186+G188++G190+G196+G199+G207+G212+G215+G219+G224+G227+G230</f>
        <v>0</v>
      </c>
      <c r="H185" s="396">
        <f t="shared" ref="H185:O185" si="39">+H186+H188+H190+H196+H199+H207+H212+H215+H219+H227+H230</f>
        <v>1012468.3999999999</v>
      </c>
      <c r="I185" s="396">
        <f t="shared" si="39"/>
        <v>275.02</v>
      </c>
      <c r="J185" s="529">
        <f t="shared" si="39"/>
        <v>0</v>
      </c>
      <c r="K185" s="530">
        <f t="shared" si="39"/>
        <v>0</v>
      </c>
      <c r="L185" s="531">
        <f t="shared" si="39"/>
        <v>0</v>
      </c>
      <c r="M185" s="532">
        <f t="shared" si="39"/>
        <v>0</v>
      </c>
      <c r="N185" s="396">
        <f t="shared" si="39"/>
        <v>0</v>
      </c>
      <c r="O185" s="396">
        <f t="shared" si="39"/>
        <v>0</v>
      </c>
      <c r="P185" s="396">
        <f>+P186+P188+P190+P196+P199+P207+P212+P215+P219+P227+P230+P224</f>
        <v>0</v>
      </c>
      <c r="Q185" s="396">
        <f>Q186+Q188+Q190+Q196+Q199+Q207+Q212+Q215+Q219+Q227+Q230+Q224</f>
        <v>1012743.4199999999</v>
      </c>
      <c r="R185" s="396">
        <f>+R186+R188+R190+R196+R199+R207+R212+R215+R219+R227+R230</f>
        <v>95622.25</v>
      </c>
      <c r="S185" s="396">
        <f>S186+S188+S190+S196+S199+S207+S212+S215+S219+S227+S230+S224</f>
        <v>917121.16999999993</v>
      </c>
      <c r="T185" s="396">
        <f>+T186+T188+T190+T196+T199+T207+T212+T215+T219+T227+T230</f>
        <v>95622.25</v>
      </c>
      <c r="U185" s="396">
        <f>+U186+U188+U190+U196+U199+U207+U212+U215+U219+U227+U230</f>
        <v>95622.25</v>
      </c>
      <c r="V185" s="529">
        <f>V186+V188+V190+V196+V199+V207+V212+V215+V219+V227+V230</f>
        <v>0</v>
      </c>
      <c r="W185" s="77">
        <f>+[5]TOTAL!$R$12:$R$266</f>
        <v>9950.82</v>
      </c>
      <c r="X185" s="72"/>
      <c r="Y185" s="64"/>
      <c r="Z185" s="66"/>
      <c r="AA185" s="64"/>
      <c r="AB185" s="66"/>
      <c r="AG185" s="67">
        <f>+[4]TOTAL!$U$10:$U$263</f>
        <v>0</v>
      </c>
      <c r="AI185" s="66">
        <f t="shared" si="37"/>
        <v>95622.25</v>
      </c>
    </row>
    <row r="186" spans="1:35" s="73" customFormat="1" ht="28.5" hidden="1" customHeight="1" x14ac:dyDescent="0.25">
      <c r="A186" s="476" t="s">
        <v>147</v>
      </c>
      <c r="B186" s="533" t="s">
        <v>37</v>
      </c>
      <c r="C186" s="478" t="s">
        <v>35</v>
      </c>
      <c r="D186" s="477" t="s">
        <v>35</v>
      </c>
      <c r="E186" s="477"/>
      <c r="F186" s="479" t="s">
        <v>149</v>
      </c>
      <c r="G186" s="480">
        <f>ROUND(SUM(G187),2)</f>
        <v>0</v>
      </c>
      <c r="H186" s="480">
        <f t="shared" ref="H186:V186" si="40">ROUND(SUM(H187),2)</f>
        <v>0</v>
      </c>
      <c r="I186" s="480">
        <f t="shared" si="40"/>
        <v>0</v>
      </c>
      <c r="J186" s="481">
        <f t="shared" si="40"/>
        <v>0</v>
      </c>
      <c r="K186" s="106">
        <f t="shared" si="40"/>
        <v>0</v>
      </c>
      <c r="L186" s="107">
        <f t="shared" si="40"/>
        <v>0</v>
      </c>
      <c r="M186" s="482">
        <f t="shared" si="40"/>
        <v>0</v>
      </c>
      <c r="N186" s="480">
        <f t="shared" si="40"/>
        <v>0</v>
      </c>
      <c r="O186" s="480">
        <f t="shared" si="40"/>
        <v>0</v>
      </c>
      <c r="P186" s="480">
        <f t="shared" si="40"/>
        <v>0</v>
      </c>
      <c r="Q186" s="480">
        <f t="shared" si="40"/>
        <v>0</v>
      </c>
      <c r="R186" s="480">
        <f t="shared" si="40"/>
        <v>0</v>
      </c>
      <c r="S186" s="480">
        <f t="shared" si="40"/>
        <v>0</v>
      </c>
      <c r="T186" s="480">
        <f t="shared" si="40"/>
        <v>0</v>
      </c>
      <c r="U186" s="480">
        <f t="shared" si="40"/>
        <v>0</v>
      </c>
      <c r="V186" s="481">
        <f t="shared" si="40"/>
        <v>0</v>
      </c>
      <c r="W186" s="121">
        <v>0</v>
      </c>
      <c r="X186" s="84"/>
      <c r="Y186" s="73">
        <v>0</v>
      </c>
      <c r="Z186" s="84"/>
      <c r="AA186" s="84"/>
    </row>
    <row r="187" spans="1:35" s="73" customFormat="1" ht="29.25" hidden="1" customHeight="1" x14ac:dyDescent="0.25">
      <c r="A187" s="361" t="s">
        <v>147</v>
      </c>
      <c r="B187" s="362" t="s">
        <v>37</v>
      </c>
      <c r="C187" s="352" t="s">
        <v>85</v>
      </c>
      <c r="D187" s="362" t="s">
        <v>35</v>
      </c>
      <c r="E187" s="362"/>
      <c r="F187" s="289" t="s">
        <v>150</v>
      </c>
      <c r="G187" s="290">
        <v>0</v>
      </c>
      <c r="H187" s="290">
        <f>+'[8]403010200'!$H$821</f>
        <v>0</v>
      </c>
      <c r="I187" s="290">
        <v>0</v>
      </c>
      <c r="J187" s="291">
        <v>0</v>
      </c>
      <c r="K187" s="329">
        <v>0</v>
      </c>
      <c r="L187" s="330">
        <v>0</v>
      </c>
      <c r="M187" s="363">
        <f>+'[6]403010200'!I821</f>
        <v>0</v>
      </c>
      <c r="N187" s="290">
        <f>+'[6]403010200'!J821</f>
        <v>0</v>
      </c>
      <c r="O187" s="290">
        <f>+'[6]403010200'!K821</f>
        <v>0</v>
      </c>
      <c r="P187" s="290">
        <f>+'[6]403010200'!L821</f>
        <v>0</v>
      </c>
      <c r="Q187" s="290">
        <f>ROUND(G187+H187+M187-N187+O187-P187,2)</f>
        <v>0</v>
      </c>
      <c r="R187" s="290">
        <f>+'[6]403010200'!G821</f>
        <v>0</v>
      </c>
      <c r="S187" s="290">
        <f>ROUND(Q187-R187,2)</f>
        <v>0</v>
      </c>
      <c r="T187" s="290">
        <f>+'[6]403010200'!P821</f>
        <v>0</v>
      </c>
      <c r="U187" s="290">
        <f>+'[6]403010200'!U821</f>
        <v>0</v>
      </c>
      <c r="V187" s="291">
        <f>T187-U187</f>
        <v>0</v>
      </c>
      <c r="W187" s="154">
        <f>+[7]TOTAL!R166</f>
        <v>0</v>
      </c>
      <c r="X187" s="219">
        <f>R187-W187</f>
        <v>0</v>
      </c>
      <c r="Y187" s="64">
        <f>+[7]TOTAL!T166</f>
        <v>0</v>
      </c>
      <c r="Z187" s="219">
        <f>T187-Y187</f>
        <v>0</v>
      </c>
      <c r="AA187" s="64">
        <f>+[7]TOTAL!U166</f>
        <v>0</v>
      </c>
      <c r="AB187" s="219">
        <f>U187-AA187</f>
        <v>0</v>
      </c>
    </row>
    <row r="188" spans="1:35" s="176" customFormat="1" ht="42.75" hidden="1" customHeight="1" x14ac:dyDescent="0.25">
      <c r="A188" s="365"/>
      <c r="B188" s="366"/>
      <c r="C188" s="534"/>
      <c r="D188" s="366"/>
      <c r="E188" s="366"/>
      <c r="F188" s="298"/>
      <c r="G188" s="284"/>
      <c r="H188" s="284"/>
      <c r="I188" s="356"/>
      <c r="J188" s="357"/>
      <c r="K188" s="106">
        <f>ROUND(SUM(K189),2)</f>
        <v>0</v>
      </c>
      <c r="L188" s="107">
        <f>ROUND(SUM(L189),2)</f>
        <v>0</v>
      </c>
      <c r="M188" s="358"/>
      <c r="N188" s="356"/>
      <c r="O188" s="284"/>
      <c r="P188" s="284"/>
      <c r="Q188" s="284"/>
      <c r="R188" s="284"/>
      <c r="S188" s="284"/>
      <c r="T188" s="284"/>
      <c r="U188" s="284"/>
      <c r="V188" s="367"/>
      <c r="W188" s="77">
        <f>+[5]TOTAL!$R$12:$R$266</f>
        <v>0</v>
      </c>
      <c r="X188" s="72">
        <f>+R188-W188</f>
        <v>0</v>
      </c>
      <c r="Y188" s="64"/>
      <c r="Z188" s="219"/>
      <c r="AA188" s="64"/>
      <c r="AB188" s="219"/>
      <c r="AG188" s="67">
        <f>+[4]TOTAL!$U$10:$U$263</f>
        <v>0</v>
      </c>
      <c r="AI188" s="66">
        <f>+U188</f>
        <v>0</v>
      </c>
    </row>
    <row r="189" spans="1:35" s="176" customFormat="1" ht="30" hidden="1" customHeight="1" x14ac:dyDescent="0.25">
      <c r="A189" s="498"/>
      <c r="B189" s="535"/>
      <c r="C189" s="535"/>
      <c r="D189" s="501"/>
      <c r="E189" s="501"/>
      <c r="F189" s="259"/>
      <c r="G189" s="261"/>
      <c r="H189" s="261"/>
      <c r="I189" s="99"/>
      <c r="J189" s="100"/>
      <c r="K189" s="329">
        <v>0</v>
      </c>
      <c r="L189" s="330">
        <v>0</v>
      </c>
      <c r="M189" s="385"/>
      <c r="N189" s="99"/>
      <c r="O189" s="261"/>
      <c r="P189" s="261"/>
      <c r="Q189" s="261"/>
      <c r="R189" s="261"/>
      <c r="S189" s="261"/>
      <c r="T189" s="261"/>
      <c r="U189" s="261"/>
      <c r="V189" s="262"/>
      <c r="W189" s="77">
        <f>+[5]TOTAL!$R$12:$R$266</f>
        <v>0</v>
      </c>
      <c r="X189" s="72">
        <f>+R189-W189</f>
        <v>0</v>
      </c>
      <c r="Y189" s="64"/>
      <c r="Z189" s="219">
        <f>T189-Y189</f>
        <v>0</v>
      </c>
      <c r="AA189" s="64"/>
      <c r="AB189" s="219">
        <f>U189-AA189</f>
        <v>0</v>
      </c>
      <c r="AG189" s="67">
        <f>+[4]TOTAL!$U$10:$U$263</f>
        <v>607.89</v>
      </c>
      <c r="AI189" s="66">
        <f>+U189</f>
        <v>0</v>
      </c>
    </row>
    <row r="190" spans="1:35" s="73" customFormat="1" ht="15" hidden="1" customHeight="1" x14ac:dyDescent="0.25">
      <c r="A190" s="476" t="s">
        <v>147</v>
      </c>
      <c r="B190" s="477" t="s">
        <v>43</v>
      </c>
      <c r="C190" s="478" t="s">
        <v>35</v>
      </c>
      <c r="D190" s="477" t="s">
        <v>35</v>
      </c>
      <c r="E190" s="477"/>
      <c r="F190" s="479" t="s">
        <v>151</v>
      </c>
      <c r="G190" s="480">
        <f>ROUND(SUM(G191:G195),2)</f>
        <v>0</v>
      </c>
      <c r="H190" s="480">
        <f t="shared" ref="H190:U190" si="41">ROUND(SUM(H191:H195),2)</f>
        <v>0</v>
      </c>
      <c r="I190" s="536">
        <f t="shared" si="41"/>
        <v>0</v>
      </c>
      <c r="J190" s="480">
        <f t="shared" si="41"/>
        <v>0</v>
      </c>
      <c r="K190" s="266">
        <f t="shared" si="41"/>
        <v>0</v>
      </c>
      <c r="L190" s="266">
        <f t="shared" si="41"/>
        <v>0</v>
      </c>
      <c r="M190" s="537">
        <f t="shared" si="41"/>
        <v>0</v>
      </c>
      <c r="N190" s="537">
        <f t="shared" si="41"/>
        <v>0</v>
      </c>
      <c r="O190" s="480">
        <f t="shared" si="41"/>
        <v>0</v>
      </c>
      <c r="P190" s="480">
        <f t="shared" si="41"/>
        <v>0</v>
      </c>
      <c r="Q190" s="480">
        <f t="shared" si="41"/>
        <v>0</v>
      </c>
      <c r="R190" s="480">
        <f t="shared" si="41"/>
        <v>0</v>
      </c>
      <c r="S190" s="480">
        <f t="shared" si="41"/>
        <v>0</v>
      </c>
      <c r="T190" s="480">
        <f t="shared" si="41"/>
        <v>0</v>
      </c>
      <c r="U190" s="480">
        <f t="shared" si="41"/>
        <v>0</v>
      </c>
      <c r="V190" s="480">
        <f>ROUND(SUM(V191),2)</f>
        <v>0</v>
      </c>
      <c r="W190" s="538">
        <v>37.71</v>
      </c>
      <c r="X190" s="84"/>
      <c r="Y190" s="73">
        <v>0</v>
      </c>
      <c r="Z190" s="84"/>
      <c r="AA190" s="84"/>
    </row>
    <row r="191" spans="1:35" s="73" customFormat="1" ht="14.25" hidden="1" customHeight="1" x14ac:dyDescent="0.25">
      <c r="A191" s="359" t="s">
        <v>147</v>
      </c>
      <c r="B191" s="360" t="s">
        <v>43</v>
      </c>
      <c r="C191" s="348" t="s">
        <v>37</v>
      </c>
      <c r="D191" s="360" t="s">
        <v>35</v>
      </c>
      <c r="E191" s="360"/>
      <c r="F191" s="76" t="s">
        <v>152</v>
      </c>
      <c r="G191" s="82"/>
      <c r="H191" s="82">
        <v>0</v>
      </c>
      <c r="I191" s="90">
        <v>0</v>
      </c>
      <c r="J191" s="82">
        <v>0</v>
      </c>
      <c r="K191" s="82">
        <v>0</v>
      </c>
      <c r="L191" s="82">
        <v>0</v>
      </c>
      <c r="M191" s="423">
        <f>+'[6]403040100'!I821</f>
        <v>0</v>
      </c>
      <c r="N191" s="423">
        <f>+'[6]403040100'!J821</f>
        <v>0</v>
      </c>
      <c r="O191" s="82">
        <f>+'[6]403040100'!K821</f>
        <v>0</v>
      </c>
      <c r="P191" s="82">
        <f>+'[6]403040100'!L821</f>
        <v>0</v>
      </c>
      <c r="Q191" s="82">
        <f>ROUND(G191+H191+M191-N191+O191-P191,2)</f>
        <v>0</v>
      </c>
      <c r="R191" s="82">
        <f>+'[6]403040100'!G821</f>
        <v>0</v>
      </c>
      <c r="S191" s="82">
        <f>ROUND(Q191-R191,2)</f>
        <v>0</v>
      </c>
      <c r="T191" s="82">
        <f>+'[6]403040100'!P821</f>
        <v>0</v>
      </c>
      <c r="U191" s="82">
        <f>+'[6]403040100'!U821</f>
        <v>0</v>
      </c>
      <c r="V191" s="83">
        <f>T191-U191</f>
        <v>0</v>
      </c>
      <c r="W191" s="77">
        <v>10.48</v>
      </c>
      <c r="X191" s="84"/>
      <c r="Y191" s="73">
        <v>8880.59</v>
      </c>
      <c r="Z191" s="84"/>
      <c r="AA191" s="84"/>
    </row>
    <row r="192" spans="1:35" s="73" customFormat="1" ht="14.25" hidden="1" customHeight="1" x14ac:dyDescent="0.25">
      <c r="A192" s="359" t="s">
        <v>147</v>
      </c>
      <c r="B192" s="360" t="s">
        <v>43</v>
      </c>
      <c r="C192" s="348" t="s">
        <v>85</v>
      </c>
      <c r="D192" s="360" t="s">
        <v>35</v>
      </c>
      <c r="E192" s="360"/>
      <c r="F192" s="76" t="s">
        <v>153</v>
      </c>
      <c r="G192" s="82"/>
      <c r="H192" s="82">
        <f>+'[8]403040200'!$H$821</f>
        <v>0</v>
      </c>
      <c r="I192" s="90">
        <v>0</v>
      </c>
      <c r="J192" s="82">
        <v>0</v>
      </c>
      <c r="K192" s="82">
        <v>0</v>
      </c>
      <c r="L192" s="82">
        <v>0</v>
      </c>
      <c r="M192" s="423">
        <f>+'[6]403040200'!I821</f>
        <v>0</v>
      </c>
      <c r="N192" s="423">
        <f>+'[6]403040200'!J821</f>
        <v>0</v>
      </c>
      <c r="O192" s="82">
        <f>+'[6]403040200'!K821</f>
        <v>0</v>
      </c>
      <c r="P192" s="82">
        <f>+'[6]403040200'!L821</f>
        <v>0</v>
      </c>
      <c r="Q192" s="82">
        <f>ROUND(G192+H192+M192-N192+O192-P192,2)</f>
        <v>0</v>
      </c>
      <c r="R192" s="82">
        <f>+'[6]403040200'!G821</f>
        <v>0</v>
      </c>
      <c r="S192" s="82">
        <f>ROUND(Q192-R192,2)</f>
        <v>0</v>
      </c>
      <c r="T192" s="82">
        <f>+'[6]403040200'!P821</f>
        <v>0</v>
      </c>
      <c r="U192" s="82">
        <f>+'[6]403040200'!U821</f>
        <v>0</v>
      </c>
      <c r="V192" s="83">
        <f>T192-U192</f>
        <v>0</v>
      </c>
      <c r="W192" s="77">
        <v>27.23</v>
      </c>
      <c r="X192" s="84"/>
      <c r="Y192" s="73">
        <v>0</v>
      </c>
      <c r="Z192" s="84"/>
      <c r="AA192" s="84"/>
    </row>
    <row r="193" spans="1:35" s="73" customFormat="1" ht="27.75" hidden="1" customHeight="1" x14ac:dyDescent="0.25">
      <c r="A193" s="359" t="s">
        <v>147</v>
      </c>
      <c r="B193" s="360" t="s">
        <v>43</v>
      </c>
      <c r="C193" s="348" t="s">
        <v>43</v>
      </c>
      <c r="D193" s="360" t="s">
        <v>37</v>
      </c>
      <c r="E193" s="360"/>
      <c r="F193" s="76" t="s">
        <v>154</v>
      </c>
      <c r="G193" s="82"/>
      <c r="H193" s="82">
        <f>+'[8]403040401'!$H$821</f>
        <v>0</v>
      </c>
      <c r="I193" s="90">
        <v>0</v>
      </c>
      <c r="J193" s="82">
        <v>0</v>
      </c>
      <c r="K193" s="82">
        <v>0</v>
      </c>
      <c r="L193" s="82">
        <v>0</v>
      </c>
      <c r="M193" s="423">
        <f>+'[6]403040401'!I821</f>
        <v>0</v>
      </c>
      <c r="N193" s="423">
        <f>+'[6]403040401'!J821</f>
        <v>0</v>
      </c>
      <c r="O193" s="82">
        <f>+'[6]403040401'!K821</f>
        <v>0</v>
      </c>
      <c r="P193" s="82">
        <f>+'[6]403040401'!L821</f>
        <v>0</v>
      </c>
      <c r="Q193" s="82">
        <f>ROUND(G193+H193+M193-N193+O193-P193,2)</f>
        <v>0</v>
      </c>
      <c r="R193" s="82">
        <f>+'[6]403040401'!G821</f>
        <v>0</v>
      </c>
      <c r="S193" s="82">
        <f>ROUND(Q193-R193,2)</f>
        <v>0</v>
      </c>
      <c r="T193" s="82">
        <f>+'[6]403040401'!P821</f>
        <v>0</v>
      </c>
      <c r="U193" s="82">
        <f>+'[6]403040401'!U821</f>
        <v>0</v>
      </c>
      <c r="V193" s="83">
        <f>T193-U193</f>
        <v>0</v>
      </c>
      <c r="W193" s="77">
        <v>1515</v>
      </c>
      <c r="X193" s="84"/>
      <c r="Y193" s="73">
        <v>0</v>
      </c>
      <c r="Z193" s="84"/>
      <c r="AA193" s="84"/>
    </row>
    <row r="194" spans="1:35" s="73" customFormat="1" ht="24" hidden="1" customHeight="1" x14ac:dyDescent="0.25">
      <c r="A194" s="359" t="s">
        <v>147</v>
      </c>
      <c r="B194" s="360" t="s">
        <v>43</v>
      </c>
      <c r="C194" s="348" t="s">
        <v>43</v>
      </c>
      <c r="D194" s="360" t="s">
        <v>85</v>
      </c>
      <c r="E194" s="360"/>
      <c r="F194" s="76" t="s">
        <v>155</v>
      </c>
      <c r="G194" s="82"/>
      <c r="H194" s="82">
        <f>+'[8]403040402'!$H$821</f>
        <v>0</v>
      </c>
      <c r="I194" s="90">
        <v>0</v>
      </c>
      <c r="J194" s="82">
        <v>0</v>
      </c>
      <c r="K194" s="82">
        <v>0</v>
      </c>
      <c r="L194" s="82">
        <v>0</v>
      </c>
      <c r="M194" s="423">
        <f>+'[6]403040402'!I821</f>
        <v>0</v>
      </c>
      <c r="N194" s="423">
        <f>+'[6]403040402'!J821</f>
        <v>0</v>
      </c>
      <c r="O194" s="82">
        <f>+'[6]403040402'!K821</f>
        <v>0</v>
      </c>
      <c r="P194" s="82">
        <f>+'[6]403040402'!L821</f>
        <v>0</v>
      </c>
      <c r="Q194" s="82">
        <f>ROUND(G194+H194+M194-N194+O194-P194,2)</f>
        <v>0</v>
      </c>
      <c r="R194" s="82">
        <f>+'[6]403040402'!G821</f>
        <v>0</v>
      </c>
      <c r="S194" s="82">
        <f>ROUND(Q194-R194,2)</f>
        <v>0</v>
      </c>
      <c r="T194" s="82">
        <f>+'[6]403040402'!P821</f>
        <v>0</v>
      </c>
      <c r="U194" s="82">
        <f>+'[6]403040402'!U821</f>
        <v>0</v>
      </c>
      <c r="V194" s="83">
        <f>T194-U194</f>
        <v>0</v>
      </c>
      <c r="W194" s="77">
        <v>0</v>
      </c>
      <c r="X194" s="84"/>
      <c r="Y194" s="73">
        <v>0</v>
      </c>
      <c r="Z194" s="84"/>
      <c r="AA194" s="84"/>
    </row>
    <row r="195" spans="1:35" s="73" customFormat="1" ht="21" hidden="1" customHeight="1" x14ac:dyDescent="0.25">
      <c r="A195" s="361" t="s">
        <v>147</v>
      </c>
      <c r="B195" s="362" t="s">
        <v>43</v>
      </c>
      <c r="C195" s="352" t="s">
        <v>52</v>
      </c>
      <c r="D195" s="362" t="s">
        <v>35</v>
      </c>
      <c r="E195" s="362"/>
      <c r="F195" s="289" t="s">
        <v>156</v>
      </c>
      <c r="G195" s="290"/>
      <c r="H195" s="290">
        <f>+'[8]403040500'!$H$821</f>
        <v>0</v>
      </c>
      <c r="I195" s="424">
        <v>0</v>
      </c>
      <c r="J195" s="290">
        <v>0</v>
      </c>
      <c r="K195" s="82">
        <v>0</v>
      </c>
      <c r="L195" s="82">
        <v>0</v>
      </c>
      <c r="M195" s="425">
        <f>+'[6]403040500'!I821</f>
        <v>0</v>
      </c>
      <c r="N195" s="425">
        <f>+'[6]403040500'!J821</f>
        <v>0</v>
      </c>
      <c r="O195" s="290">
        <f>+'[6]403040500'!K821</f>
        <v>0</v>
      </c>
      <c r="P195" s="290">
        <f>+'[6]403040500'!L821</f>
        <v>0</v>
      </c>
      <c r="Q195" s="290">
        <f>ROUND(G195+H195+M195-N195+O195-P195,2)</f>
        <v>0</v>
      </c>
      <c r="R195" s="290">
        <f>+'[6]403040500'!G821</f>
        <v>0</v>
      </c>
      <c r="S195" s="290">
        <f>ROUND(Q195-R195,2)</f>
        <v>0</v>
      </c>
      <c r="T195" s="290">
        <f>+'[6]403040500'!P821</f>
        <v>0</v>
      </c>
      <c r="U195" s="290">
        <f>+'[6]403040500'!U821</f>
        <v>0</v>
      </c>
      <c r="V195" s="291">
        <f>T195-U195</f>
        <v>0</v>
      </c>
      <c r="W195" s="305">
        <v>1515</v>
      </c>
      <c r="X195" s="84"/>
      <c r="Y195" s="73">
        <v>0</v>
      </c>
      <c r="Z195" s="84"/>
      <c r="AA195" s="84"/>
    </row>
    <row r="196" spans="1:35" s="176" customFormat="1" ht="14.4" customHeight="1" thickBot="1" x14ac:dyDescent="0.3">
      <c r="A196" s="365" t="s">
        <v>147</v>
      </c>
      <c r="B196" s="366" t="s">
        <v>48</v>
      </c>
      <c r="C196" s="534" t="s">
        <v>35</v>
      </c>
      <c r="D196" s="366" t="s">
        <v>35</v>
      </c>
      <c r="E196" s="366"/>
      <c r="F196" s="298" t="s">
        <v>157</v>
      </c>
      <c r="G196" s="284">
        <f>ROUND(SUM(G197:G198),2)</f>
        <v>0</v>
      </c>
      <c r="H196" s="284">
        <f t="shared" ref="H196:U196" si="42">ROUND(SUM(H197:H198),2)</f>
        <v>2931.03</v>
      </c>
      <c r="I196" s="356">
        <f t="shared" si="42"/>
        <v>0</v>
      </c>
      <c r="J196" s="357">
        <f t="shared" si="42"/>
        <v>0</v>
      </c>
      <c r="K196" s="106">
        <f t="shared" si="42"/>
        <v>0</v>
      </c>
      <c r="L196" s="107">
        <f t="shared" si="42"/>
        <v>0</v>
      </c>
      <c r="M196" s="358">
        <f t="shared" si="42"/>
        <v>0</v>
      </c>
      <c r="N196" s="356">
        <f t="shared" si="42"/>
        <v>0</v>
      </c>
      <c r="O196" s="284">
        <f t="shared" si="42"/>
        <v>0</v>
      </c>
      <c r="P196" s="284">
        <f t="shared" si="42"/>
        <v>0</v>
      </c>
      <c r="Q196" s="284">
        <f t="shared" si="42"/>
        <v>2931.03</v>
      </c>
      <c r="R196" s="284">
        <f t="shared" si="42"/>
        <v>0</v>
      </c>
      <c r="S196" s="284">
        <f t="shared" si="42"/>
        <v>2931.03</v>
      </c>
      <c r="T196" s="284">
        <f t="shared" si="42"/>
        <v>0</v>
      </c>
      <c r="U196" s="284">
        <f t="shared" si="42"/>
        <v>0</v>
      </c>
      <c r="V196" s="367">
        <f>ROUND(SUM(V197:V197),2)</f>
        <v>0</v>
      </c>
      <c r="W196" s="77">
        <f>+[5]TOTAL!$R$12:$R$266</f>
        <v>1019.88</v>
      </c>
      <c r="X196" s="72">
        <f>+R196-W196</f>
        <v>-1019.88</v>
      </c>
      <c r="Y196" s="64"/>
      <c r="Z196" s="219"/>
      <c r="AA196" s="64"/>
      <c r="AB196" s="219"/>
      <c r="AG196" s="67">
        <f>+[4]TOTAL!$U$10:$U$263</f>
        <v>7885.6</v>
      </c>
      <c r="AI196" s="66">
        <f>+U196</f>
        <v>0</v>
      </c>
    </row>
    <row r="197" spans="1:35" s="176" customFormat="1" ht="24" hidden="1" customHeight="1" x14ac:dyDescent="0.25">
      <c r="A197" s="368"/>
      <c r="B197" s="369"/>
      <c r="C197" s="328"/>
      <c r="D197" s="369"/>
      <c r="E197" s="369"/>
      <c r="F197" s="248"/>
      <c r="G197" s="174"/>
      <c r="H197" s="174"/>
      <c r="I197" s="82"/>
      <c r="J197" s="83"/>
      <c r="K197" s="329">
        <v>0</v>
      </c>
      <c r="L197" s="330">
        <v>0</v>
      </c>
      <c r="M197" s="331"/>
      <c r="N197" s="82"/>
      <c r="O197" s="174"/>
      <c r="P197" s="174"/>
      <c r="Q197" s="174"/>
      <c r="R197" s="174"/>
      <c r="S197" s="174"/>
      <c r="T197" s="174"/>
      <c r="U197" s="174"/>
      <c r="V197" s="175"/>
      <c r="W197" s="77">
        <f>+[5]TOTAL!$R$12:$R$266</f>
        <v>0</v>
      </c>
      <c r="X197" s="72">
        <f>+R197-W197</f>
        <v>0</v>
      </c>
      <c r="Y197" s="64"/>
      <c r="Z197" s="219">
        <f>T197-Y197</f>
        <v>0</v>
      </c>
      <c r="AA197" s="64"/>
      <c r="AB197" s="219">
        <f>U197-AA197</f>
        <v>0</v>
      </c>
      <c r="AG197" s="67">
        <f>+[4]TOTAL!$U$10:$U$263</f>
        <v>0</v>
      </c>
      <c r="AI197" s="66">
        <f>+U197</f>
        <v>0</v>
      </c>
    </row>
    <row r="198" spans="1:35" s="92" customFormat="1" ht="17.25" customHeight="1" thickBot="1" x14ac:dyDescent="0.3">
      <c r="A198" s="370" t="s">
        <v>147</v>
      </c>
      <c r="B198" s="372" t="s">
        <v>48</v>
      </c>
      <c r="C198" s="437" t="s">
        <v>37</v>
      </c>
      <c r="D198" s="372" t="s">
        <v>35</v>
      </c>
      <c r="E198" s="372">
        <v>34</v>
      </c>
      <c r="F198" s="251" t="s">
        <v>158</v>
      </c>
      <c r="G198" s="253">
        <v>0</v>
      </c>
      <c r="H198" s="253">
        <f>+'[6]403060100 34'!H822</f>
        <v>2931.03</v>
      </c>
      <c r="I198" s="253">
        <f>+'[6]403060100 34'!I822</f>
        <v>0</v>
      </c>
      <c r="J198" s="253">
        <f>+'[6]403060100 34'!J822</f>
        <v>0</v>
      </c>
      <c r="K198" s="338">
        <v>0</v>
      </c>
      <c r="L198" s="339">
        <v>0</v>
      </c>
      <c r="M198" s="438">
        <v>0</v>
      </c>
      <c r="N198" s="253">
        <v>0</v>
      </c>
      <c r="O198" s="253">
        <f>+'[6]403060100 34'!K822</f>
        <v>0</v>
      </c>
      <c r="P198" s="253">
        <f>+'[6]403060100 34'!L822</f>
        <v>0</v>
      </c>
      <c r="Q198" s="426">
        <f>ROUND(G198+H198+M198-J198-N198+O198-P198,2)</f>
        <v>2931.03</v>
      </c>
      <c r="R198" s="253">
        <f>+'[6]403060100 34'!G822</f>
        <v>0</v>
      </c>
      <c r="S198" s="253">
        <f>ROUND(Q198-R198,2)</f>
        <v>2931.03</v>
      </c>
      <c r="T198" s="253">
        <f>+'[6]403060100 34'!P822</f>
        <v>0</v>
      </c>
      <c r="U198" s="253">
        <f>+'[6]403060100 34'!U822</f>
        <v>0</v>
      </c>
      <c r="V198" s="186">
        <f>T198-U198</f>
        <v>0</v>
      </c>
      <c r="W198" s="77">
        <f>+[5]TOTAL!$R$12:$R$266</f>
        <v>17505.240000000002</v>
      </c>
      <c r="X198" s="72">
        <f>+R198-W198</f>
        <v>-17505.240000000002</v>
      </c>
      <c r="Y198" s="64"/>
      <c r="Z198" s="219">
        <f>T198-Y198</f>
        <v>0</v>
      </c>
      <c r="AA198" s="64"/>
      <c r="AB198" s="219">
        <f>U198-AA198</f>
        <v>0</v>
      </c>
      <c r="AG198" s="67">
        <f>+[4]TOTAL!$U$10:$U$263</f>
        <v>0</v>
      </c>
      <c r="AI198" s="66">
        <f>+U198</f>
        <v>0</v>
      </c>
    </row>
    <row r="199" spans="1:35" s="176" customFormat="1" ht="33" customHeight="1" thickBot="1" x14ac:dyDescent="0.3">
      <c r="A199" s="321" t="s">
        <v>147</v>
      </c>
      <c r="B199" s="322" t="s">
        <v>67</v>
      </c>
      <c r="C199" s="539" t="s">
        <v>35</v>
      </c>
      <c r="D199" s="322" t="s">
        <v>35</v>
      </c>
      <c r="E199" s="322"/>
      <c r="F199" s="234" t="s">
        <v>159</v>
      </c>
      <c r="G199" s="267">
        <f>ROUND(SUM(G200:G206),2)</f>
        <v>0</v>
      </c>
      <c r="H199" s="267">
        <f t="shared" ref="H199:U199" si="43">ROUND(SUM(H200:H206),2)</f>
        <v>111034.48</v>
      </c>
      <c r="I199" s="266">
        <f t="shared" si="43"/>
        <v>0</v>
      </c>
      <c r="J199" s="323">
        <f t="shared" si="43"/>
        <v>0</v>
      </c>
      <c r="K199" s="106">
        <f t="shared" si="43"/>
        <v>0</v>
      </c>
      <c r="L199" s="107">
        <f t="shared" si="43"/>
        <v>0</v>
      </c>
      <c r="M199" s="324">
        <f t="shared" si="43"/>
        <v>0</v>
      </c>
      <c r="N199" s="266">
        <f t="shared" si="43"/>
        <v>0</v>
      </c>
      <c r="O199" s="267">
        <f t="shared" si="43"/>
        <v>0</v>
      </c>
      <c r="P199" s="267">
        <f t="shared" si="43"/>
        <v>0</v>
      </c>
      <c r="Q199" s="267">
        <f t="shared" si="43"/>
        <v>111034.48</v>
      </c>
      <c r="R199" s="267">
        <f t="shared" si="43"/>
        <v>0</v>
      </c>
      <c r="S199" s="267">
        <f t="shared" si="43"/>
        <v>111034.48</v>
      </c>
      <c r="T199" s="267">
        <f t="shared" si="43"/>
        <v>0</v>
      </c>
      <c r="U199" s="267">
        <f t="shared" si="43"/>
        <v>0</v>
      </c>
      <c r="V199" s="325">
        <f>ROUND(SUM(V200:V206),2)</f>
        <v>0</v>
      </c>
      <c r="W199" s="77">
        <f>+[5]TOTAL!$R$12:$R$266</f>
        <v>2558.64</v>
      </c>
      <c r="X199" s="72"/>
      <c r="Y199" s="64"/>
      <c r="Z199" s="219"/>
      <c r="AA199" s="64"/>
      <c r="AB199" s="219"/>
      <c r="AG199" s="67">
        <f>+[4]TOTAL!$U$10:$U$263</f>
        <v>0</v>
      </c>
      <c r="AI199" s="66">
        <f>+U199</f>
        <v>0</v>
      </c>
    </row>
    <row r="200" spans="1:35" s="548" customFormat="1" ht="17.25" hidden="1" customHeight="1" x14ac:dyDescent="0.25">
      <c r="A200" s="540"/>
      <c r="B200" s="541"/>
      <c r="C200" s="541"/>
      <c r="D200" s="541"/>
      <c r="E200" s="541"/>
      <c r="F200" s="542"/>
      <c r="G200" s="543"/>
      <c r="H200" s="543"/>
      <c r="I200" s="544"/>
      <c r="J200" s="545"/>
      <c r="K200" s="329">
        <v>0</v>
      </c>
      <c r="L200" s="330">
        <v>0</v>
      </c>
      <c r="M200" s="546"/>
      <c r="N200" s="544"/>
      <c r="O200" s="543"/>
      <c r="P200" s="543"/>
      <c r="Q200" s="543"/>
      <c r="R200" s="543"/>
      <c r="S200" s="543"/>
      <c r="T200" s="543"/>
      <c r="U200" s="543"/>
      <c r="V200" s="547"/>
      <c r="W200" s="77">
        <f>+[5]TOTAL!$R$12:$R$266</f>
        <v>14946.6</v>
      </c>
      <c r="X200" s="72">
        <f>+R200-W200</f>
        <v>-14946.6</v>
      </c>
      <c r="Y200" s="64"/>
      <c r="Z200" s="219">
        <f>T200-Y200</f>
        <v>0</v>
      </c>
      <c r="AA200" s="64"/>
      <c r="AB200" s="219">
        <f>U200-AA200</f>
        <v>0</v>
      </c>
      <c r="AC200" s="176"/>
      <c r="AD200" s="176"/>
      <c r="AG200" s="67">
        <f>+[4]TOTAL!$U$10:$U$263</f>
        <v>0</v>
      </c>
      <c r="AH200" s="176"/>
      <c r="AI200" s="66">
        <f>+U200</f>
        <v>0</v>
      </c>
    </row>
    <row r="201" spans="1:35" s="73" customFormat="1" ht="14.4" hidden="1" customHeight="1" x14ac:dyDescent="0.25">
      <c r="A201" s="386" t="s">
        <v>147</v>
      </c>
      <c r="B201" s="387" t="s">
        <v>67</v>
      </c>
      <c r="C201" s="448" t="s">
        <v>85</v>
      </c>
      <c r="D201" s="387" t="s">
        <v>35</v>
      </c>
      <c r="E201" s="387"/>
      <c r="F201" s="103" t="s">
        <v>160</v>
      </c>
      <c r="G201" s="109">
        <v>0</v>
      </c>
      <c r="H201" s="109">
        <v>0</v>
      </c>
      <c r="I201" s="109">
        <v>0</v>
      </c>
      <c r="J201" s="110">
        <v>0</v>
      </c>
      <c r="K201" s="329">
        <v>0</v>
      </c>
      <c r="L201" s="330">
        <v>0</v>
      </c>
      <c r="M201" s="388">
        <f>+'[6]403070200'!I821</f>
        <v>0</v>
      </c>
      <c r="N201" s="109">
        <f>+'[6]403070200'!J821</f>
        <v>0</v>
      </c>
      <c r="O201" s="109">
        <f>+'[6]403070200'!K821</f>
        <v>0</v>
      </c>
      <c r="P201" s="109">
        <f>+'[6]403070200'!L821</f>
        <v>0</v>
      </c>
      <c r="Q201" s="109">
        <f>ROUND(G201+H201+M201-N201+O201-P201,2)</f>
        <v>0</v>
      </c>
      <c r="R201" s="109">
        <f>+'[6]403070200'!G821</f>
        <v>0</v>
      </c>
      <c r="S201" s="109">
        <f t="shared" ref="S201:S206" si="44">ROUND(Q201-R201,2)</f>
        <v>0</v>
      </c>
      <c r="T201" s="109">
        <f>+'[6]403070200'!P821</f>
        <v>0</v>
      </c>
      <c r="U201" s="109">
        <f>+'[6]403070200'!U821</f>
        <v>0</v>
      </c>
      <c r="V201" s="110">
        <f t="shared" ref="V201:V206" si="45">T201-U201</f>
        <v>0</v>
      </c>
      <c r="W201" s="549">
        <v>727.76</v>
      </c>
      <c r="X201" s="84"/>
      <c r="Y201" s="73">
        <v>0</v>
      </c>
      <c r="Z201" s="84"/>
      <c r="AA201" s="84"/>
    </row>
    <row r="202" spans="1:35" s="92" customFormat="1" ht="24" customHeight="1" thickBot="1" x14ac:dyDescent="0.3">
      <c r="A202" s="428" t="s">
        <v>147</v>
      </c>
      <c r="B202" s="429" t="s">
        <v>67</v>
      </c>
      <c r="C202" s="430" t="s">
        <v>85</v>
      </c>
      <c r="D202" s="429" t="s">
        <v>35</v>
      </c>
      <c r="E202" s="429">
        <v>35</v>
      </c>
      <c r="F202" s="431" t="s">
        <v>161</v>
      </c>
      <c r="G202" s="426">
        <v>0</v>
      </c>
      <c r="H202" s="426">
        <f>+'[6]403070200 35'!H822</f>
        <v>11724.14</v>
      </c>
      <c r="I202" s="426">
        <f>+'[6]403070200 35'!I822</f>
        <v>0</v>
      </c>
      <c r="J202" s="426">
        <f>+'[6]403070200 35'!J822</f>
        <v>0</v>
      </c>
      <c r="K202" s="338">
        <v>0</v>
      </c>
      <c r="L202" s="339">
        <v>0</v>
      </c>
      <c r="M202" s="432">
        <v>0</v>
      </c>
      <c r="N202" s="426">
        <v>0</v>
      </c>
      <c r="O202" s="426">
        <f>+'[6]403070200 35'!K822</f>
        <v>0</v>
      </c>
      <c r="P202" s="426">
        <f>+'[6]403070200 35'!L822</f>
        <v>0</v>
      </c>
      <c r="Q202" s="426">
        <f>ROUND(G202+H202+M202-J202-N202+O202-P202,2)</f>
        <v>11724.14</v>
      </c>
      <c r="R202" s="426">
        <f>+'[6]403070200 35'!G822</f>
        <v>0</v>
      </c>
      <c r="S202" s="550">
        <f t="shared" si="44"/>
        <v>11724.14</v>
      </c>
      <c r="T202" s="426">
        <f>+'[6]403070200 35'!P822</f>
        <v>0</v>
      </c>
      <c r="U202" s="426">
        <f>+'[6]403070200 35'!U822</f>
        <v>0</v>
      </c>
      <c r="V202" s="433">
        <f t="shared" si="45"/>
        <v>0</v>
      </c>
      <c r="W202" s="77">
        <f>+[5]TOTAL!$R$12:$R$266</f>
        <v>0</v>
      </c>
      <c r="X202" s="72">
        <f>+R202-W202</f>
        <v>0</v>
      </c>
      <c r="Y202" s="64"/>
      <c r="Z202" s="219">
        <f>T202-Y202</f>
        <v>0</v>
      </c>
      <c r="AA202" s="64"/>
      <c r="AB202" s="219">
        <f>U202-AA202</f>
        <v>0</v>
      </c>
      <c r="AG202" s="67">
        <f>+[4]TOTAL!$U$10:$U$263</f>
        <v>0</v>
      </c>
      <c r="AI202" s="66">
        <f>+U202</f>
        <v>0</v>
      </c>
    </row>
    <row r="203" spans="1:35" s="73" customFormat="1" ht="3" hidden="1" customHeight="1" x14ac:dyDescent="0.25">
      <c r="A203" s="386" t="s">
        <v>147</v>
      </c>
      <c r="B203" s="387" t="s">
        <v>67</v>
      </c>
      <c r="C203" s="448" t="s">
        <v>68</v>
      </c>
      <c r="D203" s="387" t="s">
        <v>35</v>
      </c>
      <c r="E203" s="387"/>
      <c r="F203" s="103" t="s">
        <v>162</v>
      </c>
      <c r="G203" s="109">
        <v>0</v>
      </c>
      <c r="H203" s="109">
        <v>0</v>
      </c>
      <c r="I203" s="109">
        <v>0</v>
      </c>
      <c r="J203" s="110">
        <v>0</v>
      </c>
      <c r="K203" s="329">
        <v>0</v>
      </c>
      <c r="L203" s="330">
        <v>0</v>
      </c>
      <c r="M203" s="388">
        <f>+'[6]403070300'!I821</f>
        <v>0</v>
      </c>
      <c r="N203" s="109">
        <f>+'[6]403070300'!J821</f>
        <v>0</v>
      </c>
      <c r="O203" s="109">
        <f>+'[6]403070300'!K821</f>
        <v>0</v>
      </c>
      <c r="P203" s="109">
        <f>+'[6]403070300'!L821</f>
        <v>0</v>
      </c>
      <c r="Q203" s="109">
        <f>ROUND(G203+H203+M203-N203+O203-P203,2)</f>
        <v>0</v>
      </c>
      <c r="R203" s="109">
        <f>+'[6]403070300'!G821</f>
        <v>0</v>
      </c>
      <c r="S203" s="109">
        <f t="shared" si="44"/>
        <v>0</v>
      </c>
      <c r="T203" s="109">
        <f>+'[6]403070300'!P821</f>
        <v>0</v>
      </c>
      <c r="U203" s="109">
        <f>+'[6]403070300'!U821</f>
        <v>0</v>
      </c>
      <c r="V203" s="110">
        <f t="shared" si="45"/>
        <v>0</v>
      </c>
      <c r="W203" s="551">
        <v>0</v>
      </c>
      <c r="X203" s="84"/>
      <c r="Y203" s="73">
        <v>122.17</v>
      </c>
      <c r="Z203" s="84"/>
      <c r="AA203" s="84"/>
    </row>
    <row r="204" spans="1:35" s="92" customFormat="1" ht="24.75" customHeight="1" thickBot="1" x14ac:dyDescent="0.3">
      <c r="A204" s="404" t="s">
        <v>147</v>
      </c>
      <c r="B204" s="405" t="s">
        <v>67</v>
      </c>
      <c r="C204" s="552" t="s">
        <v>68</v>
      </c>
      <c r="D204" s="405" t="s">
        <v>35</v>
      </c>
      <c r="E204" s="405">
        <v>36</v>
      </c>
      <c r="F204" s="407" t="s">
        <v>163</v>
      </c>
      <c r="G204" s="408">
        <v>0</v>
      </c>
      <c r="H204" s="408">
        <f>+'[6]403070300 36'!H822</f>
        <v>99310.34</v>
      </c>
      <c r="I204" s="408">
        <f>+'[6]403070300 36'!I822</f>
        <v>0</v>
      </c>
      <c r="J204" s="408">
        <f>+'[6]403070300 36'!J822</f>
        <v>0</v>
      </c>
      <c r="K204" s="338">
        <v>0</v>
      </c>
      <c r="L204" s="339">
        <v>0</v>
      </c>
      <c r="M204" s="409">
        <v>0</v>
      </c>
      <c r="N204" s="408">
        <v>0</v>
      </c>
      <c r="O204" s="408">
        <f>+'[6]403070300 36'!K822</f>
        <v>0</v>
      </c>
      <c r="P204" s="408">
        <f>+'[6]403070300 36'!L822</f>
        <v>0</v>
      </c>
      <c r="Q204" s="426">
        <f>ROUND(G204+H204+M204-J204-N204+O204-P204,2)</f>
        <v>99310.34</v>
      </c>
      <c r="R204" s="408">
        <f>+'[6]403070300 36'!G822</f>
        <v>0</v>
      </c>
      <c r="S204" s="408">
        <f t="shared" si="44"/>
        <v>99310.34</v>
      </c>
      <c r="T204" s="408">
        <f>+'[6]403070300 36'!P822</f>
        <v>0</v>
      </c>
      <c r="U204" s="408">
        <f>+'[6]403070300 36'!U822</f>
        <v>0</v>
      </c>
      <c r="V204" s="410">
        <f t="shared" si="45"/>
        <v>0</v>
      </c>
      <c r="W204" s="77">
        <f>+[5]TOTAL!$R$12:$R$266</f>
        <v>0</v>
      </c>
      <c r="X204" s="72">
        <f>+R204-W204</f>
        <v>0</v>
      </c>
      <c r="Y204" s="64"/>
      <c r="Z204" s="219">
        <f>T204-Y204</f>
        <v>0</v>
      </c>
      <c r="AA204" s="64"/>
      <c r="AB204" s="219">
        <f>U204-AA204</f>
        <v>0</v>
      </c>
      <c r="AG204" s="67">
        <f>+[4]TOTAL!$U$10:$U$263</f>
        <v>0</v>
      </c>
      <c r="AI204" s="66">
        <f>+U204</f>
        <v>0</v>
      </c>
    </row>
    <row r="205" spans="1:35" s="176" customFormat="1" ht="33.75" hidden="1" customHeight="1" x14ac:dyDescent="0.25">
      <c r="A205" s="498"/>
      <c r="B205" s="501"/>
      <c r="C205" s="535"/>
      <c r="D205" s="501"/>
      <c r="E205" s="501"/>
      <c r="F205" s="259"/>
      <c r="G205" s="261"/>
      <c r="H205" s="261"/>
      <c r="I205" s="99"/>
      <c r="J205" s="100"/>
      <c r="K205" s="329">
        <v>0</v>
      </c>
      <c r="L205" s="330">
        <v>0</v>
      </c>
      <c r="M205" s="385"/>
      <c r="N205" s="99"/>
      <c r="O205" s="261"/>
      <c r="P205" s="261"/>
      <c r="Q205" s="261"/>
      <c r="R205" s="261"/>
      <c r="S205" s="261"/>
      <c r="T205" s="261"/>
      <c r="U205" s="261"/>
      <c r="V205" s="262"/>
      <c r="W205" s="77">
        <f>+[5]TOTAL!$R$12:$R$266</f>
        <v>7418.4</v>
      </c>
      <c r="X205" s="72">
        <f>+R205-W205</f>
        <v>-7418.4</v>
      </c>
      <c r="Y205" s="64"/>
      <c r="Z205" s="219">
        <f>T205-Y205</f>
        <v>0</v>
      </c>
      <c r="AA205" s="64"/>
      <c r="AB205" s="219">
        <f>U205-AA205</f>
        <v>0</v>
      </c>
      <c r="AG205" s="67">
        <f>+[4]TOTAL!$U$10:$U$263</f>
        <v>0</v>
      </c>
      <c r="AI205" s="66">
        <f>+U205</f>
        <v>0</v>
      </c>
    </row>
    <row r="206" spans="1:35" s="92" customFormat="1" ht="16.5" hidden="1" customHeight="1" x14ac:dyDescent="0.25">
      <c r="A206" s="553" t="s">
        <v>147</v>
      </c>
      <c r="B206" s="554" t="s">
        <v>67</v>
      </c>
      <c r="C206" s="555" t="s">
        <v>43</v>
      </c>
      <c r="D206" s="554" t="s">
        <v>35</v>
      </c>
      <c r="E206" s="554"/>
      <c r="F206" s="556" t="s">
        <v>164</v>
      </c>
      <c r="G206" s="449"/>
      <c r="H206" s="449"/>
      <c r="I206" s="449">
        <f>+'[6]403070400 6'!$I$821</f>
        <v>0</v>
      </c>
      <c r="J206" s="449">
        <f>+'[6]403070400 6'!$J$821</f>
        <v>0</v>
      </c>
      <c r="K206" s="90">
        <v>0</v>
      </c>
      <c r="L206" s="90">
        <v>0</v>
      </c>
      <c r="M206" s="450">
        <f>+'[6]403070400 6'!I821</f>
        <v>0</v>
      </c>
      <c r="N206" s="450">
        <f>+'[6]403070400 6'!$J$821</f>
        <v>0</v>
      </c>
      <c r="O206" s="449">
        <f>+'[6]403070400 6'!K821</f>
        <v>0</v>
      </c>
      <c r="P206" s="449">
        <f>+'[6]403070400 6'!L821</f>
        <v>0</v>
      </c>
      <c r="Q206" s="449">
        <f>ROUND(G206+H206+M206-N206+O206-P206,2)-J206</f>
        <v>0</v>
      </c>
      <c r="R206" s="449">
        <f>+'[6]403070400 6'!G821</f>
        <v>0</v>
      </c>
      <c r="S206" s="449">
        <f t="shared" si="44"/>
        <v>0</v>
      </c>
      <c r="T206" s="449">
        <f>+'[6]403070400 6'!P821</f>
        <v>0</v>
      </c>
      <c r="U206" s="449">
        <f>+'[6]403070400 6'!U821</f>
        <v>0</v>
      </c>
      <c r="V206" s="557">
        <f t="shared" si="45"/>
        <v>0</v>
      </c>
      <c r="W206" s="551">
        <v>0</v>
      </c>
      <c r="X206" s="117"/>
      <c r="Y206" s="92">
        <v>3062</v>
      </c>
      <c r="Z206" s="117"/>
      <c r="AA206" s="117"/>
    </row>
    <row r="207" spans="1:35" s="176" customFormat="1" ht="31.5" customHeight="1" thickBot="1" x14ac:dyDescent="0.3">
      <c r="A207" s="451" t="s">
        <v>147</v>
      </c>
      <c r="B207" s="452" t="s">
        <v>114</v>
      </c>
      <c r="C207" s="453" t="s">
        <v>35</v>
      </c>
      <c r="D207" s="452" t="s">
        <v>35</v>
      </c>
      <c r="E207" s="452"/>
      <c r="F207" s="454" t="s">
        <v>165</v>
      </c>
      <c r="G207" s="427">
        <f>ROUND(SUM(G208:G211),2)</f>
        <v>0</v>
      </c>
      <c r="H207" s="427">
        <f t="shared" ref="H207:U207" si="46">ROUND(SUM(H208:H211),2)</f>
        <v>18000</v>
      </c>
      <c r="I207" s="427">
        <f t="shared" si="46"/>
        <v>275.02</v>
      </c>
      <c r="J207" s="427">
        <f t="shared" si="46"/>
        <v>0</v>
      </c>
      <c r="K207" s="106">
        <f t="shared" si="46"/>
        <v>0</v>
      </c>
      <c r="L207" s="107">
        <f t="shared" si="46"/>
        <v>0</v>
      </c>
      <c r="M207" s="456">
        <f t="shared" si="46"/>
        <v>0</v>
      </c>
      <c r="N207" s="364">
        <f t="shared" si="46"/>
        <v>0</v>
      </c>
      <c r="O207" s="427">
        <f t="shared" si="46"/>
        <v>0</v>
      </c>
      <c r="P207" s="427">
        <f t="shared" si="46"/>
        <v>0</v>
      </c>
      <c r="Q207" s="427">
        <f t="shared" si="46"/>
        <v>18275.02</v>
      </c>
      <c r="R207" s="427">
        <f>ROUND(SUM(R208:R211),2)</f>
        <v>4802.0600000000004</v>
      </c>
      <c r="S207" s="427">
        <f t="shared" si="46"/>
        <v>13472.96</v>
      </c>
      <c r="T207" s="427">
        <f t="shared" si="46"/>
        <v>4802.0600000000004</v>
      </c>
      <c r="U207" s="427">
        <f t="shared" si="46"/>
        <v>4802.0600000000004</v>
      </c>
      <c r="V207" s="457">
        <f>ROUND(SUM(V208:V211),2)</f>
        <v>0</v>
      </c>
      <c r="W207" s="77">
        <f>+[5]TOTAL!$R$12:$R$266</f>
        <v>0</v>
      </c>
      <c r="X207" s="72"/>
      <c r="Y207" s="64"/>
      <c r="Z207" s="219"/>
      <c r="AA207" s="64"/>
      <c r="AB207" s="219"/>
      <c r="AG207" s="67">
        <f>+[4]TOTAL!$U$10:$U$263</f>
        <v>0</v>
      </c>
      <c r="AI207" s="66">
        <f>+U207</f>
        <v>4802.0600000000004</v>
      </c>
    </row>
    <row r="208" spans="1:35" s="73" customFormat="1" ht="24.75" hidden="1" customHeight="1" x14ac:dyDescent="0.25">
      <c r="A208" s="386" t="s">
        <v>147</v>
      </c>
      <c r="B208" s="387" t="s">
        <v>114</v>
      </c>
      <c r="C208" s="435" t="s">
        <v>37</v>
      </c>
      <c r="D208" s="387" t="s">
        <v>35</v>
      </c>
      <c r="E208" s="387"/>
      <c r="F208" s="103" t="s">
        <v>166</v>
      </c>
      <c r="G208" s="109"/>
      <c r="H208" s="109">
        <v>0</v>
      </c>
      <c r="I208" s="109">
        <v>0</v>
      </c>
      <c r="J208" s="110">
        <v>0</v>
      </c>
      <c r="K208" s="329">
        <v>0</v>
      </c>
      <c r="L208" s="330">
        <v>0</v>
      </c>
      <c r="M208" s="388">
        <f>+'[6]403080100'!I821</f>
        <v>0</v>
      </c>
      <c r="N208" s="109">
        <f>+'[6]403080100'!J821</f>
        <v>0</v>
      </c>
      <c r="O208" s="109">
        <f>+'[6]403080100'!K821</f>
        <v>0</v>
      </c>
      <c r="P208" s="109">
        <f>+'[6]403080100'!L821</f>
        <v>0</v>
      </c>
      <c r="Q208" s="109">
        <f>ROUND(G208+H208+M208-N208+O208-P208,2)</f>
        <v>0</v>
      </c>
      <c r="R208" s="109">
        <f>+'[6]403080100'!G821</f>
        <v>0</v>
      </c>
      <c r="S208" s="109">
        <f>ROUND(Q208-R208,2)</f>
        <v>0</v>
      </c>
      <c r="T208" s="109">
        <f>+'[6]403080100'!P821</f>
        <v>0</v>
      </c>
      <c r="U208" s="109">
        <f>+'[6]403080100'!U821</f>
        <v>0</v>
      </c>
      <c r="V208" s="110">
        <f>T208-U208</f>
        <v>0</v>
      </c>
      <c r="W208" s="551">
        <v>0</v>
      </c>
      <c r="X208" s="84"/>
      <c r="Y208" s="73">
        <v>1576</v>
      </c>
      <c r="Z208" s="84"/>
      <c r="AA208" s="84"/>
    </row>
    <row r="209" spans="1:35" s="176" customFormat="1" ht="33.75" hidden="1" customHeight="1" x14ac:dyDescent="0.25">
      <c r="A209" s="389"/>
      <c r="B209" s="390"/>
      <c r="C209" s="391"/>
      <c r="D209" s="390"/>
      <c r="E209" s="390"/>
      <c r="F209" s="392"/>
      <c r="G209" s="230"/>
      <c r="H209" s="230"/>
      <c r="I209" s="393"/>
      <c r="J209" s="394"/>
      <c r="K209" s="329">
        <v>0</v>
      </c>
      <c r="L209" s="330">
        <v>0</v>
      </c>
      <c r="M209" s="395"/>
      <c r="N209" s="393"/>
      <c r="O209" s="230"/>
      <c r="P209" s="230"/>
      <c r="Q209" s="230"/>
      <c r="R209" s="230"/>
      <c r="S209" s="230"/>
      <c r="T209" s="230"/>
      <c r="U209" s="230"/>
      <c r="V209" s="231"/>
      <c r="W209" s="77">
        <f>+[5]TOTAL!$R$12:$R$266</f>
        <v>0</v>
      </c>
      <c r="X209" s="72">
        <f>+R209-W209</f>
        <v>0</v>
      </c>
      <c r="Y209" s="64"/>
      <c r="Z209" s="219">
        <f>T209-Y209</f>
        <v>0</v>
      </c>
      <c r="AA209" s="64"/>
      <c r="AB209" s="219">
        <f>U209-AA209</f>
        <v>0</v>
      </c>
      <c r="AG209" s="67">
        <f>+[4]TOTAL!$U$10:$U$263</f>
        <v>22177.41</v>
      </c>
      <c r="AI209" s="66">
        <f>+U209</f>
        <v>0</v>
      </c>
    </row>
    <row r="210" spans="1:35" s="92" customFormat="1" ht="23.25" customHeight="1" thickBot="1" x14ac:dyDescent="0.3">
      <c r="A210" s="374" t="s">
        <v>147</v>
      </c>
      <c r="B210" s="375" t="s">
        <v>114</v>
      </c>
      <c r="C210" s="333" t="s">
        <v>85</v>
      </c>
      <c r="D210" s="375" t="s">
        <v>35</v>
      </c>
      <c r="E210" s="375">
        <v>37</v>
      </c>
      <c r="F210" s="335" t="s">
        <v>167</v>
      </c>
      <c r="G210" s="286">
        <v>0</v>
      </c>
      <c r="H210" s="286">
        <f>+'[6]40308020037'!H823</f>
        <v>18000</v>
      </c>
      <c r="I210" s="286">
        <f>+'[6]40308020037'!I823</f>
        <v>275.02</v>
      </c>
      <c r="J210" s="286">
        <f>+'[6]40308020037'!J823</f>
        <v>0</v>
      </c>
      <c r="K210" s="338">
        <v>0</v>
      </c>
      <c r="L210" s="339">
        <v>0</v>
      </c>
      <c r="M210" s="340">
        <v>0</v>
      </c>
      <c r="N210" s="286">
        <v>0</v>
      </c>
      <c r="O210" s="286">
        <f>+'[6]40308020037'!K823</f>
        <v>0</v>
      </c>
      <c r="P210" s="286">
        <f>+'[6]40308020037'!L823</f>
        <v>0</v>
      </c>
      <c r="Q210" s="373">
        <f>ROUND(G210+H210+I210+M210-J210-N210+O210-P210,2)</f>
        <v>18275.02</v>
      </c>
      <c r="R210" s="286">
        <f>+'[6]40308020037'!G823</f>
        <v>4802.0600000000004</v>
      </c>
      <c r="S210" s="286">
        <f>ROUND(Q210-R210,2)</f>
        <v>13472.96</v>
      </c>
      <c r="T210" s="286">
        <f>+'[6]40308020037'!P823</f>
        <v>4802.0600000000004</v>
      </c>
      <c r="U210" s="286">
        <f>+'[6]40308020037'!U823</f>
        <v>4802.0600000000004</v>
      </c>
      <c r="V210" s="337">
        <f>T210-U210</f>
        <v>0</v>
      </c>
      <c r="W210" s="77">
        <f>+[5]TOTAL!$R$12:$R$266</f>
        <v>0</v>
      </c>
      <c r="X210" s="72">
        <f>+R210-W210</f>
        <v>4802.0600000000004</v>
      </c>
      <c r="Y210" s="64"/>
      <c r="Z210" s="219">
        <f>T210-Y210</f>
        <v>4802.0600000000004</v>
      </c>
      <c r="AA210" s="64"/>
      <c r="AB210" s="219">
        <f>U210-AA210</f>
        <v>4802.0600000000004</v>
      </c>
      <c r="AG210" s="67">
        <f>+[4]TOTAL!$U$10:$U$263</f>
        <v>7646.11</v>
      </c>
      <c r="AI210" s="66">
        <f>+U210</f>
        <v>4802.0600000000004</v>
      </c>
    </row>
    <row r="211" spans="1:35" s="73" customFormat="1" ht="28.5" hidden="1" customHeight="1" x14ac:dyDescent="0.25">
      <c r="A211" s="386" t="s">
        <v>147</v>
      </c>
      <c r="B211" s="387" t="s">
        <v>114</v>
      </c>
      <c r="C211" s="435" t="s">
        <v>85</v>
      </c>
      <c r="D211" s="387" t="s">
        <v>35</v>
      </c>
      <c r="E211" s="387"/>
      <c r="F211" s="103" t="s">
        <v>168</v>
      </c>
      <c r="G211" s="109">
        <v>0</v>
      </c>
      <c r="H211" s="109">
        <v>0</v>
      </c>
      <c r="I211" s="109"/>
      <c r="J211" s="110"/>
      <c r="K211" s="329">
        <v>0</v>
      </c>
      <c r="L211" s="330">
        <v>0</v>
      </c>
      <c r="M211" s="388"/>
      <c r="N211" s="109"/>
      <c r="O211" s="109"/>
      <c r="P211" s="109"/>
      <c r="Q211" s="109"/>
      <c r="R211" s="109"/>
      <c r="S211" s="109"/>
      <c r="T211" s="109"/>
      <c r="U211" s="109"/>
      <c r="V211" s="110"/>
      <c r="W211" s="551">
        <v>0</v>
      </c>
      <c r="X211" s="84"/>
      <c r="Y211" s="73">
        <v>424</v>
      </c>
      <c r="Z211" s="84"/>
      <c r="AA211" s="84"/>
    </row>
    <row r="212" spans="1:35" s="176" customFormat="1" ht="28.5" customHeight="1" x14ac:dyDescent="0.25">
      <c r="A212" s="365" t="s">
        <v>147</v>
      </c>
      <c r="B212" s="366" t="s">
        <v>72</v>
      </c>
      <c r="C212" s="534" t="s">
        <v>35</v>
      </c>
      <c r="D212" s="366" t="s">
        <v>35</v>
      </c>
      <c r="E212" s="366"/>
      <c r="F212" s="298" t="s">
        <v>169</v>
      </c>
      <c r="G212" s="284">
        <f>ROUND(SUM(G213:G214),2)</f>
        <v>0</v>
      </c>
      <c r="H212" s="284">
        <f t="shared" ref="H212:U212" si="47">ROUND(SUM(H213:H214),2)</f>
        <v>36000</v>
      </c>
      <c r="I212" s="356">
        <f t="shared" si="47"/>
        <v>0</v>
      </c>
      <c r="J212" s="357">
        <f t="shared" si="47"/>
        <v>0</v>
      </c>
      <c r="K212" s="106">
        <f t="shared" si="47"/>
        <v>0</v>
      </c>
      <c r="L212" s="107">
        <f t="shared" si="47"/>
        <v>0</v>
      </c>
      <c r="M212" s="358">
        <f t="shared" si="47"/>
        <v>0</v>
      </c>
      <c r="N212" s="356">
        <f t="shared" si="47"/>
        <v>0</v>
      </c>
      <c r="O212" s="284">
        <f t="shared" si="47"/>
        <v>0</v>
      </c>
      <c r="P212" s="284">
        <f t="shared" si="47"/>
        <v>0</v>
      </c>
      <c r="Q212" s="284">
        <f t="shared" si="47"/>
        <v>36000</v>
      </c>
      <c r="R212" s="284">
        <f t="shared" si="47"/>
        <v>13376.83</v>
      </c>
      <c r="S212" s="284">
        <f t="shared" si="47"/>
        <v>22623.17</v>
      </c>
      <c r="T212" s="284">
        <f t="shared" si="47"/>
        <v>13376.83</v>
      </c>
      <c r="U212" s="284">
        <f t="shared" si="47"/>
        <v>13376.83</v>
      </c>
      <c r="V212" s="367">
        <f>ROUND(SUM(V213),2)</f>
        <v>0</v>
      </c>
      <c r="W212" s="77">
        <f>+[5]TOTAL!$R$12:$R$266</f>
        <v>7418.4</v>
      </c>
      <c r="X212" s="72"/>
      <c r="Y212" s="64"/>
      <c r="Z212" s="219"/>
      <c r="AA212" s="64"/>
      <c r="AB212" s="219"/>
      <c r="AG212" s="67">
        <f>+[4]TOTAL!$U$10:$U$263</f>
        <v>8079.4</v>
      </c>
      <c r="AI212" s="66">
        <f>+U212</f>
        <v>13376.83</v>
      </c>
    </row>
    <row r="213" spans="1:35" s="176" customFormat="1" ht="24" hidden="1" customHeight="1" x14ac:dyDescent="0.25">
      <c r="A213" s="368"/>
      <c r="B213" s="369"/>
      <c r="C213" s="328"/>
      <c r="D213" s="369"/>
      <c r="E213" s="369"/>
      <c r="F213" s="248"/>
      <c r="G213" s="174"/>
      <c r="H213" s="174"/>
      <c r="I213" s="82"/>
      <c r="J213" s="83"/>
      <c r="K213" s="329">
        <v>0</v>
      </c>
      <c r="L213" s="330">
        <v>0</v>
      </c>
      <c r="M213" s="331"/>
      <c r="N213" s="82"/>
      <c r="O213" s="174"/>
      <c r="P213" s="174"/>
      <c r="Q213" s="174"/>
      <c r="R213" s="174"/>
      <c r="S213" s="174"/>
      <c r="T213" s="174"/>
      <c r="U213" s="174"/>
      <c r="V213" s="175"/>
      <c r="W213" s="77">
        <f>+[5]TOTAL!$R$12:$R$266</f>
        <v>44489.79</v>
      </c>
      <c r="X213" s="72">
        <f>+R213-W213</f>
        <v>-44489.79</v>
      </c>
      <c r="Y213" s="64"/>
      <c r="Z213" s="219">
        <f>T213-Y213</f>
        <v>0</v>
      </c>
      <c r="AA213" s="64"/>
      <c r="AB213" s="219">
        <f>U213-AA213</f>
        <v>0</v>
      </c>
      <c r="AG213" s="67">
        <f>+[4]TOTAL!$U$10:$U$263</f>
        <v>1180.4000000000001</v>
      </c>
      <c r="AI213" s="66">
        <f>+U213</f>
        <v>0</v>
      </c>
    </row>
    <row r="214" spans="1:35" s="92" customFormat="1" ht="27" thickBot="1" x14ac:dyDescent="0.3">
      <c r="A214" s="374" t="s">
        <v>147</v>
      </c>
      <c r="B214" s="375" t="s">
        <v>72</v>
      </c>
      <c r="C214" s="334" t="s">
        <v>37</v>
      </c>
      <c r="D214" s="375" t="s">
        <v>35</v>
      </c>
      <c r="E214" s="375">
        <v>38</v>
      </c>
      <c r="F214" s="335" t="s">
        <v>170</v>
      </c>
      <c r="G214" s="286">
        <v>0</v>
      </c>
      <c r="H214" s="286">
        <f>+'[6]403090100 38'!H824</f>
        <v>36000</v>
      </c>
      <c r="I214" s="286">
        <f>+'[6]403090100 38'!I824</f>
        <v>0</v>
      </c>
      <c r="J214" s="286">
        <f>+'[6]403090100 38'!J824</f>
        <v>0</v>
      </c>
      <c r="K214" s="338">
        <v>0</v>
      </c>
      <c r="L214" s="339">
        <v>0</v>
      </c>
      <c r="M214" s="340">
        <v>0</v>
      </c>
      <c r="N214" s="286">
        <v>0</v>
      </c>
      <c r="O214" s="286">
        <f>+'[6]403090100 38'!K824</f>
        <v>0</v>
      </c>
      <c r="P214" s="286">
        <f>+'[6]403090100 38'!L824</f>
        <v>0</v>
      </c>
      <c r="Q214" s="246">
        <f>ROUND(G214+H214+M214-N214+O214-P214,2)</f>
        <v>36000</v>
      </c>
      <c r="R214" s="286">
        <f>+'[6]403090100 38'!G824</f>
        <v>13376.83</v>
      </c>
      <c r="S214" s="286">
        <f>ROUND(Q214-R214,2)</f>
        <v>22623.17</v>
      </c>
      <c r="T214" s="286">
        <f>+'[6]403090100 38'!P824</f>
        <v>13376.83</v>
      </c>
      <c r="U214" s="286">
        <f>+'[6]403090100 38'!U824</f>
        <v>13376.83</v>
      </c>
      <c r="V214" s="337">
        <f>T214-U214</f>
        <v>0</v>
      </c>
      <c r="W214" s="77">
        <f>+[5]TOTAL!$R$12:$R$266</f>
        <v>15583.99</v>
      </c>
      <c r="X214" s="72">
        <f>+R214-W214</f>
        <v>-2207.16</v>
      </c>
      <c r="Y214" s="64"/>
      <c r="Z214" s="219">
        <f>T214-Y214</f>
        <v>13376.83</v>
      </c>
      <c r="AA214" s="64"/>
      <c r="AB214" s="219">
        <f>U214-AA214</f>
        <v>13376.83</v>
      </c>
      <c r="AG214" s="67">
        <f>+[4]TOTAL!$U$10:$U$263</f>
        <v>6899</v>
      </c>
      <c r="AI214" s="66">
        <f>+U214</f>
        <v>13376.83</v>
      </c>
    </row>
    <row r="215" spans="1:35" s="73" customFormat="1" ht="26.4" x14ac:dyDescent="0.25">
      <c r="A215" s="476" t="s">
        <v>147</v>
      </c>
      <c r="B215" s="477">
        <v>10</v>
      </c>
      <c r="C215" s="478" t="s">
        <v>35</v>
      </c>
      <c r="D215" s="477" t="s">
        <v>35</v>
      </c>
      <c r="E215" s="477"/>
      <c r="F215" s="479" t="s">
        <v>171</v>
      </c>
      <c r="G215" s="480">
        <f>ROUND(SUM(G216:G218),2)</f>
        <v>0</v>
      </c>
      <c r="H215" s="480">
        <f>SUM(H216:H218)</f>
        <v>82758.62</v>
      </c>
      <c r="I215" s="480">
        <f>SUM(I216:I218)</f>
        <v>0</v>
      </c>
      <c r="J215" s="481">
        <f>SUM(J216:J218)</f>
        <v>0</v>
      </c>
      <c r="K215" s="106">
        <f>SUM(K216:K218)</f>
        <v>0</v>
      </c>
      <c r="L215" s="107">
        <f>SUM(L216:L218)</f>
        <v>0</v>
      </c>
      <c r="M215" s="482">
        <f t="shared" ref="M215:V215" si="48">SUM(M216:M218)</f>
        <v>0</v>
      </c>
      <c r="N215" s="480">
        <f t="shared" si="48"/>
        <v>0</v>
      </c>
      <c r="O215" s="480">
        <f t="shared" si="48"/>
        <v>0</v>
      </c>
      <c r="P215" s="480">
        <f t="shared" si="48"/>
        <v>0</v>
      </c>
      <c r="Q215" s="480">
        <f t="shared" si="48"/>
        <v>82758.62</v>
      </c>
      <c r="R215" s="480">
        <f t="shared" si="48"/>
        <v>0</v>
      </c>
      <c r="S215" s="480">
        <f>SUM(S216:S218)</f>
        <v>82758.62</v>
      </c>
      <c r="T215" s="480">
        <f t="shared" si="48"/>
        <v>0</v>
      </c>
      <c r="U215" s="480">
        <f t="shared" si="48"/>
        <v>0</v>
      </c>
      <c r="V215" s="481">
        <f t="shared" si="48"/>
        <v>0</v>
      </c>
      <c r="W215" s="240">
        <v>0</v>
      </c>
      <c r="X215" s="84"/>
      <c r="Y215" s="73">
        <v>1476.61</v>
      </c>
      <c r="Z215" s="84"/>
      <c r="AA215" s="84"/>
    </row>
    <row r="216" spans="1:35" s="73" customFormat="1" ht="27" thickBot="1" x14ac:dyDescent="0.3">
      <c r="A216" s="379" t="s">
        <v>147</v>
      </c>
      <c r="B216" s="380">
        <v>10</v>
      </c>
      <c r="C216" s="496" t="s">
        <v>68</v>
      </c>
      <c r="D216" s="380" t="s">
        <v>35</v>
      </c>
      <c r="E216" s="380">
        <v>39</v>
      </c>
      <c r="F216" s="558" t="s">
        <v>172</v>
      </c>
      <c r="G216" s="90"/>
      <c r="H216" s="90">
        <f>+'[6]403100300 39 '!$H$821</f>
        <v>82758.62</v>
      </c>
      <c r="I216" s="90">
        <f>+'[6]403100300 39 '!$I$821</f>
        <v>0</v>
      </c>
      <c r="J216" s="90">
        <f>+'[6]403100300 39 '!$J$821</f>
        <v>0</v>
      </c>
      <c r="K216" s="381">
        <v>0</v>
      </c>
      <c r="L216" s="90">
        <v>0</v>
      </c>
      <c r="M216" s="90">
        <v>0</v>
      </c>
      <c r="N216" s="90">
        <v>0</v>
      </c>
      <c r="O216" s="90">
        <f>+'[6]403100300 39 '!$K$821</f>
        <v>0</v>
      </c>
      <c r="P216" s="90">
        <f>+'[6]402990100 33'!$L$823</f>
        <v>0</v>
      </c>
      <c r="Q216" s="246">
        <f>ROUND(G216+H216+M216-N216+O216-P216,2)</f>
        <v>82758.62</v>
      </c>
      <c r="R216" s="90">
        <f>+'[6]403100300 39 '!$G$821</f>
        <v>0</v>
      </c>
      <c r="S216" s="286">
        <f>ROUND(Q216-R216,2)</f>
        <v>82758.62</v>
      </c>
      <c r="T216" s="91">
        <f>+'[6]403100300 39 '!$P$821</f>
        <v>0</v>
      </c>
      <c r="U216" s="82">
        <f>+'[6]403100300 39 '!$U$821</f>
        <v>0</v>
      </c>
      <c r="V216" s="83">
        <f>T216-U216</f>
        <v>0</v>
      </c>
      <c r="W216" s="173">
        <v>0</v>
      </c>
      <c r="X216" s="84"/>
      <c r="Y216" s="73">
        <v>0</v>
      </c>
      <c r="Z216" s="84"/>
      <c r="AA216" s="84"/>
    </row>
    <row r="217" spans="1:35" s="73" customFormat="1" ht="15.6" hidden="1" thickBot="1" x14ac:dyDescent="0.3">
      <c r="A217" s="359" t="s">
        <v>147</v>
      </c>
      <c r="B217" s="360">
        <v>10</v>
      </c>
      <c r="C217" s="347" t="s">
        <v>48</v>
      </c>
      <c r="D217" s="360" t="s">
        <v>35</v>
      </c>
      <c r="E217" s="360"/>
      <c r="F217" s="76" t="s">
        <v>173</v>
      </c>
      <c r="G217" s="82">
        <v>0</v>
      </c>
      <c r="H217" s="82">
        <v>0</v>
      </c>
      <c r="I217" s="82">
        <v>0</v>
      </c>
      <c r="J217" s="83">
        <v>0</v>
      </c>
      <c r="K217" s="329">
        <v>0</v>
      </c>
      <c r="L217" s="330">
        <v>0</v>
      </c>
      <c r="M217" s="331">
        <f>+'[6]403100600'!I821</f>
        <v>0</v>
      </c>
      <c r="N217" s="82">
        <f>+'[6]403100600'!J821</f>
        <v>0</v>
      </c>
      <c r="O217" s="82">
        <f>+'[6]403100600'!K821</f>
        <v>0</v>
      </c>
      <c r="P217" s="82">
        <f>+'[6]403100600'!L821</f>
        <v>0</v>
      </c>
      <c r="Q217" s="82">
        <f>ROUND(G217+H217+M217-N217+O217-P217,2)</f>
        <v>0</v>
      </c>
      <c r="R217" s="82">
        <f>+'[6]403100600'!N821</f>
        <v>0</v>
      </c>
      <c r="S217" s="82">
        <f>ROUND(Q217-R217,2)</f>
        <v>0</v>
      </c>
      <c r="T217" s="82">
        <f>+'[6]403100600'!P821</f>
        <v>0</v>
      </c>
      <c r="U217" s="82">
        <f>+'[6]403100600'!U821</f>
        <v>0</v>
      </c>
      <c r="V217" s="83">
        <f>T217-U217</f>
        <v>0</v>
      </c>
      <c r="W217" s="180">
        <v>0</v>
      </c>
      <c r="X217" s="84"/>
      <c r="Y217" s="73">
        <v>1476.61</v>
      </c>
      <c r="Z217" s="84"/>
      <c r="AA217" s="84"/>
    </row>
    <row r="218" spans="1:35" s="73" customFormat="1" ht="16.2" hidden="1" thickBot="1" x14ac:dyDescent="0.3">
      <c r="A218" s="361" t="s">
        <v>147</v>
      </c>
      <c r="B218" s="362">
        <v>10</v>
      </c>
      <c r="C218" s="352" t="s">
        <v>67</v>
      </c>
      <c r="D218" s="362" t="s">
        <v>35</v>
      </c>
      <c r="E218" s="362"/>
      <c r="F218" s="289" t="s">
        <v>174</v>
      </c>
      <c r="G218" s="290"/>
      <c r="H218" s="290">
        <v>0</v>
      </c>
      <c r="I218" s="290">
        <v>0</v>
      </c>
      <c r="J218" s="291">
        <v>0</v>
      </c>
      <c r="K218" s="329">
        <v>0</v>
      </c>
      <c r="L218" s="330">
        <v>0</v>
      </c>
      <c r="M218" s="363">
        <f>+'[6]403100700'!I821</f>
        <v>0</v>
      </c>
      <c r="N218" s="290">
        <f>+'[6]403100700'!J821</f>
        <v>0</v>
      </c>
      <c r="O218" s="290">
        <f>+'[6]403100700'!K821</f>
        <v>0</v>
      </c>
      <c r="P218" s="290">
        <f>+'[6]403100700'!L821</f>
        <v>0</v>
      </c>
      <c r="Q218" s="290">
        <f>ROUND(G218+H218+M218-N218+O218-P218,2)</f>
        <v>0</v>
      </c>
      <c r="R218" s="290">
        <f>+'[6]403100700'!N821</f>
        <v>0</v>
      </c>
      <c r="S218" s="290">
        <f>ROUND(Q218-R218,2)</f>
        <v>0</v>
      </c>
      <c r="T218" s="290">
        <f>+'[6]403100700'!P821</f>
        <v>0</v>
      </c>
      <c r="U218" s="290">
        <f>+'[6]403100700'!U821</f>
        <v>0</v>
      </c>
      <c r="V218" s="291">
        <f>T218-U218</f>
        <v>0</v>
      </c>
      <c r="W218" s="559">
        <v>0</v>
      </c>
      <c r="X218" s="84"/>
      <c r="Y218" s="73">
        <v>3635.14</v>
      </c>
      <c r="Z218" s="84"/>
      <c r="AA218" s="84"/>
    </row>
    <row r="219" spans="1:35" s="176" customFormat="1" ht="40.5" customHeight="1" thickBot="1" x14ac:dyDescent="0.3">
      <c r="A219" s="451" t="s">
        <v>147</v>
      </c>
      <c r="B219" s="452">
        <v>11</v>
      </c>
      <c r="C219" s="453" t="s">
        <v>35</v>
      </c>
      <c r="D219" s="452" t="s">
        <v>35</v>
      </c>
      <c r="E219" s="452"/>
      <c r="F219" s="454" t="s">
        <v>175</v>
      </c>
      <c r="G219" s="427">
        <f>ROUND(SUM(G220:G226),2)</f>
        <v>0</v>
      </c>
      <c r="H219" s="427">
        <f t="shared" ref="H219:V219" si="49">ROUND(SUM(H220:H226),2)</f>
        <v>99310.34</v>
      </c>
      <c r="I219" s="427">
        <f t="shared" si="49"/>
        <v>0</v>
      </c>
      <c r="J219" s="457">
        <f t="shared" si="49"/>
        <v>0</v>
      </c>
      <c r="K219" s="560">
        <f t="shared" si="49"/>
        <v>0</v>
      </c>
      <c r="L219" s="267">
        <f t="shared" si="49"/>
        <v>0</v>
      </c>
      <c r="M219" s="561">
        <f t="shared" si="49"/>
        <v>0</v>
      </c>
      <c r="N219" s="427">
        <f t="shared" si="49"/>
        <v>0</v>
      </c>
      <c r="O219" s="427">
        <f t="shared" si="49"/>
        <v>0</v>
      </c>
      <c r="P219" s="427">
        <f t="shared" si="49"/>
        <v>0</v>
      </c>
      <c r="Q219" s="427">
        <f t="shared" si="49"/>
        <v>99310.34</v>
      </c>
      <c r="R219" s="427">
        <f t="shared" si="49"/>
        <v>0</v>
      </c>
      <c r="S219" s="427">
        <f t="shared" si="49"/>
        <v>99310.34</v>
      </c>
      <c r="T219" s="427">
        <f t="shared" si="49"/>
        <v>0</v>
      </c>
      <c r="U219" s="427">
        <f t="shared" si="49"/>
        <v>0</v>
      </c>
      <c r="V219" s="457">
        <f t="shared" si="49"/>
        <v>0</v>
      </c>
      <c r="W219" s="77">
        <f>+[5]TOTAL!$R$12:$R$266</f>
        <v>9425.49</v>
      </c>
      <c r="X219" s="72">
        <f>+R219-W219</f>
        <v>-9425.49</v>
      </c>
      <c r="Y219" s="64"/>
      <c r="Z219" s="219"/>
      <c r="AA219" s="64"/>
      <c r="AB219" s="219"/>
      <c r="AG219" s="67">
        <f>+[4]TOTAL!$U$10:$U$263</f>
        <v>0</v>
      </c>
      <c r="AI219" s="66">
        <f>+U219</f>
        <v>0</v>
      </c>
    </row>
    <row r="220" spans="1:35" s="73" customFormat="1" ht="41.25" customHeight="1" thickBot="1" x14ac:dyDescent="0.3">
      <c r="A220" s="562" t="s">
        <v>147</v>
      </c>
      <c r="B220" s="563">
        <v>11</v>
      </c>
      <c r="C220" s="564" t="s">
        <v>85</v>
      </c>
      <c r="D220" s="563" t="s">
        <v>35</v>
      </c>
      <c r="E220" s="563">
        <v>40</v>
      </c>
      <c r="F220" s="245" t="s">
        <v>176</v>
      </c>
      <c r="G220" s="246">
        <v>0</v>
      </c>
      <c r="H220" s="246">
        <f>+'[6]403110200 40'!H821</f>
        <v>9655.17</v>
      </c>
      <c r="I220" s="246">
        <f>+'[6]403110200 40'!I821</f>
        <v>0</v>
      </c>
      <c r="J220" s="246">
        <f>+'[6]403110200 40'!J821</f>
        <v>0</v>
      </c>
      <c r="K220" s="329">
        <v>0</v>
      </c>
      <c r="L220" s="330">
        <v>0</v>
      </c>
      <c r="M220" s="565">
        <v>0</v>
      </c>
      <c r="N220" s="246">
        <v>0</v>
      </c>
      <c r="O220" s="246">
        <f>+'[6]403110200 40'!K821</f>
        <v>0</v>
      </c>
      <c r="P220" s="246">
        <f>+'[6]403110200 40'!L821</f>
        <v>0</v>
      </c>
      <c r="Q220" s="426">
        <f>ROUND(G220+H220+M220-J220-N220+O220-P220,2)</f>
        <v>9655.17</v>
      </c>
      <c r="R220" s="246">
        <f>+'[6]403110200 40'!G821</f>
        <v>0</v>
      </c>
      <c r="S220" s="246">
        <f>ROUND(Q220-R220,2)</f>
        <v>9655.17</v>
      </c>
      <c r="T220" s="246">
        <f>+'[6]403110200 40'!P821</f>
        <v>0</v>
      </c>
      <c r="U220" s="246">
        <f>+'[6]403110200 40'!U821</f>
        <v>0</v>
      </c>
      <c r="V220" s="247">
        <f>T220-U220</f>
        <v>0</v>
      </c>
      <c r="W220" s="240"/>
      <c r="X220" s="84"/>
      <c r="Y220" s="73">
        <v>0</v>
      </c>
      <c r="Z220" s="84"/>
      <c r="AA220" s="84"/>
    </row>
    <row r="221" spans="1:35" s="73" customFormat="1" ht="43.5" hidden="1" customHeight="1" x14ac:dyDescent="0.25">
      <c r="A221" s="361"/>
      <c r="B221" s="362"/>
      <c r="C221" s="351"/>
      <c r="D221" s="362"/>
      <c r="E221" s="362"/>
      <c r="F221" s="289"/>
      <c r="G221" s="290"/>
      <c r="H221" s="290"/>
      <c r="I221" s="290"/>
      <c r="J221" s="291"/>
      <c r="K221" s="329">
        <v>0</v>
      </c>
      <c r="L221" s="330">
        <v>0</v>
      </c>
      <c r="M221" s="363"/>
      <c r="N221" s="290"/>
      <c r="O221" s="290"/>
      <c r="P221" s="290"/>
      <c r="Q221" s="290"/>
      <c r="R221" s="290"/>
      <c r="S221" s="290"/>
      <c r="T221" s="290"/>
      <c r="U221" s="290"/>
      <c r="V221" s="291"/>
      <c r="W221" s="305"/>
      <c r="X221" s="84"/>
      <c r="Y221" s="73">
        <v>1871.29</v>
      </c>
      <c r="Z221" s="84"/>
      <c r="AA221" s="84"/>
    </row>
    <row r="222" spans="1:35" s="176" customFormat="1" ht="46.5" hidden="1" customHeight="1" x14ac:dyDescent="0.25">
      <c r="A222" s="389"/>
      <c r="B222" s="390"/>
      <c r="C222" s="436"/>
      <c r="D222" s="390"/>
      <c r="E222" s="390"/>
      <c r="F222" s="392"/>
      <c r="G222" s="230"/>
      <c r="H222" s="230"/>
      <c r="I222" s="393"/>
      <c r="J222" s="394"/>
      <c r="K222" s="329">
        <v>0</v>
      </c>
      <c r="L222" s="330">
        <v>0</v>
      </c>
      <c r="M222" s="395"/>
      <c r="N222" s="393"/>
      <c r="O222" s="230"/>
      <c r="P222" s="230"/>
      <c r="Q222" s="230"/>
      <c r="R222" s="230"/>
      <c r="S222" s="230"/>
      <c r="T222" s="230"/>
      <c r="U222" s="230"/>
      <c r="V222" s="231"/>
      <c r="W222" s="77">
        <f>+[5]TOTAL!$R$12:$R$266</f>
        <v>0</v>
      </c>
      <c r="X222" s="72">
        <f>+R222-W222</f>
        <v>0</v>
      </c>
      <c r="Y222" s="64"/>
      <c r="Z222" s="219">
        <f>T222-Y222</f>
        <v>0</v>
      </c>
      <c r="AA222" s="64"/>
      <c r="AB222" s="219">
        <f>U222-AA222</f>
        <v>0</v>
      </c>
      <c r="AG222" s="67">
        <f>+[4]TOTAL!$U$10:$U$263</f>
        <v>0</v>
      </c>
      <c r="AI222" s="66">
        <f>+U222</f>
        <v>0</v>
      </c>
    </row>
    <row r="223" spans="1:35" s="92" customFormat="1" ht="40.200000000000003" thickBot="1" x14ac:dyDescent="0.3">
      <c r="A223" s="374" t="s">
        <v>147</v>
      </c>
      <c r="B223" s="375">
        <v>11</v>
      </c>
      <c r="C223" s="334" t="s">
        <v>67</v>
      </c>
      <c r="D223" s="375" t="s">
        <v>35</v>
      </c>
      <c r="E223" s="375">
        <v>41</v>
      </c>
      <c r="F223" s="335" t="s">
        <v>177</v>
      </c>
      <c r="G223" s="286">
        <v>0</v>
      </c>
      <c r="H223" s="286">
        <f>+'[6]40311070041'!H822</f>
        <v>89655.17</v>
      </c>
      <c r="I223" s="286">
        <f>+'[6]40311070041'!I822</f>
        <v>0</v>
      </c>
      <c r="J223" s="286">
        <f>+'[6]40311070041'!J822</f>
        <v>0</v>
      </c>
      <c r="K223" s="338"/>
      <c r="L223" s="339">
        <v>0</v>
      </c>
      <c r="M223" s="340">
        <v>0</v>
      </c>
      <c r="N223" s="286">
        <v>0</v>
      </c>
      <c r="O223" s="286">
        <f>+'[6]40311070041'!K822</f>
        <v>0</v>
      </c>
      <c r="P223" s="286">
        <f>+'[6]40311070041'!L822</f>
        <v>0</v>
      </c>
      <c r="Q223" s="426">
        <f>ROUND(G223+H223+M223-J223-N223+O223-P223,2)</f>
        <v>89655.17</v>
      </c>
      <c r="R223" s="286">
        <f>+'[6]40311070041'!G822</f>
        <v>0</v>
      </c>
      <c r="S223" s="286">
        <f>ROUND(Q223-R223,2)</f>
        <v>89655.17</v>
      </c>
      <c r="T223" s="286">
        <f>+'[6]40311070041'!P822</f>
        <v>0</v>
      </c>
      <c r="U223" s="286">
        <f>+'[6]40311070041'!U822</f>
        <v>0</v>
      </c>
      <c r="V223" s="337">
        <f>T223-U223</f>
        <v>0</v>
      </c>
      <c r="W223" s="77">
        <f>+[5]TOTAL!$R$12:$R$266</f>
        <v>0</v>
      </c>
      <c r="X223" s="72">
        <f>+R223-W223</f>
        <v>0</v>
      </c>
      <c r="Y223" s="64"/>
      <c r="Z223" s="219">
        <f>T223-Y223</f>
        <v>0</v>
      </c>
      <c r="AA223" s="64"/>
      <c r="AB223" s="219">
        <f>U223-AA223</f>
        <v>0</v>
      </c>
      <c r="AG223" s="67">
        <f>+[4]TOTAL!$U$10:$U$263</f>
        <v>3536.29</v>
      </c>
      <c r="AI223" s="66">
        <f>+U223</f>
        <v>0</v>
      </c>
    </row>
    <row r="224" spans="1:35" s="73" customFormat="1" ht="30.75" hidden="1" customHeight="1" x14ac:dyDescent="0.25">
      <c r="A224" s="386"/>
      <c r="B224" s="387"/>
      <c r="C224" s="435"/>
      <c r="D224" s="387"/>
      <c r="E224" s="387"/>
      <c r="F224" s="566"/>
      <c r="G224" s="567"/>
      <c r="H224" s="567"/>
      <c r="I224" s="567"/>
      <c r="J224" s="568"/>
      <c r="K224" s="106">
        <f>ROUND(SUM(K225:N225),2)</f>
        <v>0</v>
      </c>
      <c r="L224" s="107">
        <f>ROUND(SUM(L225),2)</f>
        <v>0</v>
      </c>
      <c r="M224" s="569"/>
      <c r="N224" s="567"/>
      <c r="O224" s="567"/>
      <c r="P224" s="567"/>
      <c r="Q224" s="567"/>
      <c r="R224" s="567"/>
      <c r="S224" s="567"/>
      <c r="T224" s="567"/>
      <c r="U224" s="567"/>
      <c r="V224" s="568"/>
      <c r="W224" s="551"/>
      <c r="X224" s="492"/>
      <c r="Z224" s="84"/>
      <c r="AA224" s="84"/>
    </row>
    <row r="225" spans="1:35" s="73" customFormat="1" ht="30.75" hidden="1" customHeight="1" x14ac:dyDescent="0.25">
      <c r="A225" s="502"/>
      <c r="B225" s="505"/>
      <c r="C225" s="504"/>
      <c r="D225" s="505"/>
      <c r="E225" s="505"/>
      <c r="F225" s="506"/>
      <c r="G225" s="393"/>
      <c r="H225" s="393"/>
      <c r="I225" s="393"/>
      <c r="J225" s="394"/>
      <c r="K225" s="329">
        <v>0</v>
      </c>
      <c r="L225" s="330">
        <v>0</v>
      </c>
      <c r="M225" s="395"/>
      <c r="N225" s="393"/>
      <c r="O225" s="393"/>
      <c r="P225" s="393"/>
      <c r="Q225" s="393"/>
      <c r="R225" s="393"/>
      <c r="S225" s="393"/>
      <c r="T225" s="393"/>
      <c r="U225" s="393"/>
      <c r="V225" s="394"/>
      <c r="W225" s="77">
        <f>+[5]TOTAL!$R$12:$R$266</f>
        <v>0</v>
      </c>
      <c r="X225" s="72">
        <f t="shared" ref="X225:X233" si="50">+R225-W225</f>
        <v>0</v>
      </c>
      <c r="Z225" s="84"/>
      <c r="AA225" s="84"/>
      <c r="AG225" s="67">
        <f>+[4]TOTAL!$U$10:$U$263</f>
        <v>0</v>
      </c>
      <c r="AI225" s="66">
        <f t="shared" ref="AI225:AI233" si="51">+U225</f>
        <v>0</v>
      </c>
    </row>
    <row r="226" spans="1:35" s="92" customFormat="1" ht="30.75" hidden="1" customHeight="1" x14ac:dyDescent="0.25">
      <c r="A226" s="379" t="s">
        <v>147</v>
      </c>
      <c r="B226" s="380">
        <v>11</v>
      </c>
      <c r="C226" s="570" t="s">
        <v>129</v>
      </c>
      <c r="D226" s="380" t="s">
        <v>35</v>
      </c>
      <c r="E226" s="380"/>
      <c r="F226" s="87" t="s">
        <v>178</v>
      </c>
      <c r="G226" s="90">
        <v>0</v>
      </c>
      <c r="H226" s="90">
        <f>+'[6]403119900 32'!$H$821</f>
        <v>0</v>
      </c>
      <c r="I226" s="90">
        <f>+'[6]403119900 32'!I821</f>
        <v>0</v>
      </c>
      <c r="J226" s="91">
        <f>+'[6]403119900 32'!J821</f>
        <v>0</v>
      </c>
      <c r="K226" s="329">
        <v>0</v>
      </c>
      <c r="L226" s="82">
        <v>0</v>
      </c>
      <c r="M226" s="381">
        <v>0</v>
      </c>
      <c r="N226" s="90">
        <v>0</v>
      </c>
      <c r="O226" s="90">
        <f>+'[6]403119900 32'!K821</f>
        <v>0</v>
      </c>
      <c r="P226" s="90">
        <f>+'[6]403119900 32'!L821</f>
        <v>0</v>
      </c>
      <c r="Q226" s="373">
        <f>ROUND(G226+H226+M226-J226-N226+O226-P226,2)</f>
        <v>0</v>
      </c>
      <c r="R226" s="90">
        <f>+'[6]403119900 32'!G821</f>
        <v>0</v>
      </c>
      <c r="S226" s="90">
        <f>ROUND(Q226-R226,2)</f>
        <v>0</v>
      </c>
      <c r="T226" s="90">
        <f>+'[6]403119900 32'!P821</f>
        <v>0</v>
      </c>
      <c r="U226" s="90">
        <f>+'[6]403119900 32'!U821</f>
        <v>0</v>
      </c>
      <c r="V226" s="91">
        <f>T226-U226</f>
        <v>0</v>
      </c>
      <c r="W226" s="77">
        <f>+[5]TOTAL!$R$12:$R$266</f>
        <v>0</v>
      </c>
      <c r="X226" s="72">
        <f t="shared" si="50"/>
        <v>0</v>
      </c>
      <c r="Z226" s="117"/>
      <c r="AA226" s="117"/>
      <c r="AG226" s="67">
        <f>+[4]TOTAL!$U$10:$U$263</f>
        <v>0</v>
      </c>
      <c r="AI226" s="66">
        <f t="shared" si="51"/>
        <v>0</v>
      </c>
    </row>
    <row r="227" spans="1:35" s="176" customFormat="1" ht="14.4" customHeight="1" x14ac:dyDescent="0.25">
      <c r="A227" s="321" t="s">
        <v>147</v>
      </c>
      <c r="B227" s="322">
        <v>18</v>
      </c>
      <c r="C227" s="539" t="s">
        <v>35</v>
      </c>
      <c r="D227" s="322" t="s">
        <v>35</v>
      </c>
      <c r="E227" s="322"/>
      <c r="F227" s="234" t="s">
        <v>179</v>
      </c>
      <c r="G227" s="267">
        <f>ROUND(SUM(G228:G229),2)</f>
        <v>0</v>
      </c>
      <c r="H227" s="267">
        <f t="shared" ref="H227:U227" si="52">ROUND(SUM(H228:H229),2)</f>
        <v>621054.62</v>
      </c>
      <c r="I227" s="266">
        <f t="shared" si="52"/>
        <v>0</v>
      </c>
      <c r="J227" s="323">
        <f t="shared" si="52"/>
        <v>0</v>
      </c>
      <c r="K227" s="106">
        <f t="shared" si="52"/>
        <v>0</v>
      </c>
      <c r="L227" s="107">
        <f t="shared" si="52"/>
        <v>0</v>
      </c>
      <c r="M227" s="324">
        <f t="shared" si="52"/>
        <v>0</v>
      </c>
      <c r="N227" s="266">
        <f t="shared" si="52"/>
        <v>0</v>
      </c>
      <c r="O227" s="267">
        <f t="shared" si="52"/>
        <v>0</v>
      </c>
      <c r="P227" s="267">
        <f t="shared" si="52"/>
        <v>0</v>
      </c>
      <c r="Q227" s="267">
        <f t="shared" si="52"/>
        <v>621054.62</v>
      </c>
      <c r="R227" s="267">
        <f t="shared" si="52"/>
        <v>77443.360000000001</v>
      </c>
      <c r="S227" s="267">
        <f t="shared" si="52"/>
        <v>543611.26</v>
      </c>
      <c r="T227" s="267">
        <f t="shared" si="52"/>
        <v>77443.360000000001</v>
      </c>
      <c r="U227" s="267">
        <f t="shared" si="52"/>
        <v>77443.360000000001</v>
      </c>
      <c r="V227" s="325">
        <f>ROUND(SUM(V228:V229),2)</f>
        <v>0</v>
      </c>
      <c r="W227" s="77">
        <f>+[5]TOTAL!$R$12:$R$266</f>
        <v>3536.29</v>
      </c>
      <c r="X227" s="72"/>
      <c r="Y227" s="64"/>
      <c r="Z227" s="219"/>
      <c r="AA227" s="64"/>
      <c r="AB227" s="219"/>
      <c r="AG227" s="67">
        <f>+[4]TOTAL!$U$10:$U$263</f>
        <v>0</v>
      </c>
      <c r="AI227" s="66">
        <f t="shared" si="51"/>
        <v>77443.360000000001</v>
      </c>
    </row>
    <row r="228" spans="1:35" s="176" customFormat="1" ht="19.95" hidden="1" customHeight="1" x14ac:dyDescent="0.25">
      <c r="A228" s="368"/>
      <c r="B228" s="369"/>
      <c r="C228" s="328"/>
      <c r="D228" s="369"/>
      <c r="E228" s="369"/>
      <c r="F228" s="248"/>
      <c r="G228" s="174"/>
      <c r="H228" s="174"/>
      <c r="I228" s="82"/>
      <c r="J228" s="83"/>
      <c r="K228" s="329">
        <v>0</v>
      </c>
      <c r="L228" s="330">
        <v>0</v>
      </c>
      <c r="M228" s="331"/>
      <c r="N228" s="82"/>
      <c r="O228" s="174"/>
      <c r="P228" s="174"/>
      <c r="Q228" s="174"/>
      <c r="R228" s="174"/>
      <c r="S228" s="174"/>
      <c r="T228" s="174"/>
      <c r="U228" s="174"/>
      <c r="V228" s="175"/>
      <c r="W228" s="77">
        <f>+[5]TOTAL!$R$12:$R$266</f>
        <v>0</v>
      </c>
      <c r="X228" s="72">
        <f t="shared" si="50"/>
        <v>0</v>
      </c>
      <c r="Y228" s="64"/>
      <c r="Z228" s="219">
        <f>T228-Y228</f>
        <v>0</v>
      </c>
      <c r="AA228" s="64"/>
      <c r="AB228" s="219">
        <f>U228-AA228</f>
        <v>0</v>
      </c>
      <c r="AG228" s="67">
        <f>+[4]TOTAL!$U$10:$U$263</f>
        <v>3536.29</v>
      </c>
      <c r="AI228" s="66">
        <f t="shared" si="51"/>
        <v>0</v>
      </c>
    </row>
    <row r="229" spans="1:35" s="92" customFormat="1" ht="15.75" customHeight="1" x14ac:dyDescent="0.25">
      <c r="A229" s="370" t="s">
        <v>147</v>
      </c>
      <c r="B229" s="372">
        <v>18</v>
      </c>
      <c r="C229" s="437" t="s">
        <v>37</v>
      </c>
      <c r="D229" s="372" t="s">
        <v>35</v>
      </c>
      <c r="E229" s="372">
        <v>42</v>
      </c>
      <c r="F229" s="251" t="s">
        <v>180</v>
      </c>
      <c r="G229" s="253">
        <v>0</v>
      </c>
      <c r="H229" s="253">
        <f>+'[6]403180100 42'!H826</f>
        <v>621054.62</v>
      </c>
      <c r="I229" s="253">
        <f>+'[6]403180100 42'!I826</f>
        <v>0</v>
      </c>
      <c r="J229" s="253">
        <f>+'[6]403180100 42'!J826</f>
        <v>0</v>
      </c>
      <c r="K229" s="338"/>
      <c r="L229" s="339">
        <v>0</v>
      </c>
      <c r="M229" s="438">
        <v>0</v>
      </c>
      <c r="N229" s="253">
        <v>0</v>
      </c>
      <c r="O229" s="253">
        <f>+'[6]403180100 42'!K826</f>
        <v>0</v>
      </c>
      <c r="P229" s="253">
        <f>+'[6]403180100 42'!L826</f>
        <v>0</v>
      </c>
      <c r="Q229" s="246">
        <f>ROUND(G229+H229+M229-N229+O229-P229,2)</f>
        <v>621054.62</v>
      </c>
      <c r="R229" s="253">
        <f>+'[6]403180100 42'!G826</f>
        <v>77443.360000000001</v>
      </c>
      <c r="S229" s="253">
        <f>ROUND(Q229-R229,2)</f>
        <v>543611.26</v>
      </c>
      <c r="T229" s="253">
        <f>+'[6]403180100 42'!P826</f>
        <v>77443.360000000001</v>
      </c>
      <c r="U229" s="253">
        <f>+'[6]403180100 42'!U826</f>
        <v>77443.360000000001</v>
      </c>
      <c r="V229" s="186">
        <f>T229-U229</f>
        <v>0</v>
      </c>
      <c r="W229" s="77">
        <f>+[5]TOTAL!$R$12:$R$266</f>
        <v>0</v>
      </c>
      <c r="X229" s="72">
        <f t="shared" si="50"/>
        <v>77443.360000000001</v>
      </c>
      <c r="Y229" s="64"/>
      <c r="Z229" s="219">
        <f>T229-Y229</f>
        <v>77443.360000000001</v>
      </c>
      <c r="AA229" s="64"/>
      <c r="AB229" s="219">
        <f>U229-AA229</f>
        <v>77443.360000000001</v>
      </c>
      <c r="AE229" s="92">
        <v>3731.57</v>
      </c>
      <c r="AG229" s="67">
        <f>+[4]TOTAL!$U$10:$U$263</f>
        <v>0</v>
      </c>
      <c r="AI229" s="66">
        <f t="shared" si="51"/>
        <v>77443.360000000001</v>
      </c>
    </row>
    <row r="230" spans="1:35" s="176" customFormat="1" ht="14.4" customHeight="1" thickBot="1" x14ac:dyDescent="0.3">
      <c r="A230" s="321" t="s">
        <v>147</v>
      </c>
      <c r="B230" s="322">
        <v>99</v>
      </c>
      <c r="C230" s="539" t="s">
        <v>35</v>
      </c>
      <c r="D230" s="322" t="s">
        <v>35</v>
      </c>
      <c r="E230" s="322"/>
      <c r="F230" s="234" t="s">
        <v>181</v>
      </c>
      <c r="G230" s="267">
        <f>ROUND(SUM(G231:G232),2)</f>
        <v>0</v>
      </c>
      <c r="H230" s="267">
        <f t="shared" ref="H230:U230" si="53">ROUND(SUM(H231:H232),2)</f>
        <v>41379.31</v>
      </c>
      <c r="I230" s="266">
        <f t="shared" si="53"/>
        <v>0</v>
      </c>
      <c r="J230" s="323">
        <f t="shared" si="53"/>
        <v>0</v>
      </c>
      <c r="K230" s="106">
        <f t="shared" si="53"/>
        <v>0</v>
      </c>
      <c r="L230" s="107">
        <f t="shared" si="53"/>
        <v>0</v>
      </c>
      <c r="M230" s="324">
        <f t="shared" si="53"/>
        <v>0</v>
      </c>
      <c r="N230" s="266">
        <f t="shared" si="53"/>
        <v>0</v>
      </c>
      <c r="O230" s="267">
        <f t="shared" si="53"/>
        <v>0</v>
      </c>
      <c r="P230" s="267">
        <f t="shared" si="53"/>
        <v>0</v>
      </c>
      <c r="Q230" s="267">
        <f t="shared" si="53"/>
        <v>41379.31</v>
      </c>
      <c r="R230" s="267">
        <f t="shared" si="53"/>
        <v>0</v>
      </c>
      <c r="S230" s="267">
        <f t="shared" si="53"/>
        <v>41379.31</v>
      </c>
      <c r="T230" s="267">
        <f t="shared" si="53"/>
        <v>0</v>
      </c>
      <c r="U230" s="267">
        <f t="shared" si="53"/>
        <v>0</v>
      </c>
      <c r="V230" s="325">
        <f>ROUND(SUM(V231:V232),2)</f>
        <v>0</v>
      </c>
      <c r="W230" s="77">
        <f>+[5]TOTAL!$R$12:$R$266</f>
        <v>0</v>
      </c>
      <c r="X230" s="72"/>
      <c r="Y230" s="64"/>
      <c r="Z230" s="219"/>
      <c r="AA230" s="64"/>
      <c r="AB230" s="219"/>
      <c r="AG230" s="67">
        <f>+[4]TOTAL!$U$10:$U$263</f>
        <v>0</v>
      </c>
      <c r="AI230" s="66">
        <f t="shared" si="51"/>
        <v>0</v>
      </c>
    </row>
    <row r="231" spans="1:35" s="176" customFormat="1" ht="21.75" hidden="1" customHeight="1" x14ac:dyDescent="0.25">
      <c r="A231" s="368"/>
      <c r="B231" s="369"/>
      <c r="C231" s="328"/>
      <c r="D231" s="369"/>
      <c r="E231" s="369"/>
      <c r="F231" s="248"/>
      <c r="G231" s="174"/>
      <c r="H231" s="174"/>
      <c r="I231" s="82"/>
      <c r="J231" s="83"/>
      <c r="K231" s="329">
        <v>0</v>
      </c>
      <c r="L231" s="330">
        <v>0</v>
      </c>
      <c r="M231" s="331"/>
      <c r="N231" s="82"/>
      <c r="O231" s="174"/>
      <c r="P231" s="174"/>
      <c r="Q231" s="174"/>
      <c r="R231" s="174"/>
      <c r="S231" s="174"/>
      <c r="T231" s="174"/>
      <c r="U231" s="174"/>
      <c r="V231" s="175"/>
      <c r="W231" s="77">
        <f>+[5]TOTAL!$R$12:$R$266</f>
        <v>0</v>
      </c>
      <c r="X231" s="72">
        <f t="shared" si="50"/>
        <v>0</v>
      </c>
      <c r="Y231" s="64"/>
      <c r="Z231" s="219">
        <f>T231-Y231</f>
        <v>0</v>
      </c>
      <c r="AA231" s="64"/>
      <c r="AB231" s="219">
        <f>U231-AA231</f>
        <v>0</v>
      </c>
      <c r="AG231" s="67">
        <f>+[4]TOTAL!$U$10:$U$263</f>
        <v>0</v>
      </c>
      <c r="AI231" s="66">
        <f t="shared" si="51"/>
        <v>0</v>
      </c>
    </row>
    <row r="232" spans="1:35" s="92" customFormat="1" ht="30.75" customHeight="1" thickBot="1" x14ac:dyDescent="0.3">
      <c r="A232" s="370" t="s">
        <v>147</v>
      </c>
      <c r="B232" s="372">
        <v>99</v>
      </c>
      <c r="C232" s="437" t="s">
        <v>37</v>
      </c>
      <c r="D232" s="372" t="s">
        <v>35</v>
      </c>
      <c r="E232" s="372">
        <v>43</v>
      </c>
      <c r="F232" s="251" t="s">
        <v>182</v>
      </c>
      <c r="G232" s="253">
        <v>0</v>
      </c>
      <c r="H232" s="253">
        <f>+'[6]403990100 43'!H824</f>
        <v>41379.31</v>
      </c>
      <c r="I232" s="253">
        <f>+'[6]403990100 43'!I824</f>
        <v>0</v>
      </c>
      <c r="J232" s="253">
        <f>+'[6]403990100 43'!J824</f>
        <v>0</v>
      </c>
      <c r="K232" s="338">
        <v>0</v>
      </c>
      <c r="L232" s="339">
        <v>0</v>
      </c>
      <c r="M232" s="438">
        <v>0</v>
      </c>
      <c r="N232" s="253">
        <v>0</v>
      </c>
      <c r="O232" s="253">
        <f>+'[6]403990100 43'!K824</f>
        <v>0</v>
      </c>
      <c r="P232" s="253">
        <f>+'[6]403990100 43'!L824</f>
        <v>0</v>
      </c>
      <c r="Q232" s="426">
        <f>ROUND(G232+H232+M232-J232-N232+O232-P232,2)</f>
        <v>41379.31</v>
      </c>
      <c r="R232" s="253">
        <f>+'[6]403990100 43'!G824</f>
        <v>0</v>
      </c>
      <c r="S232" s="253">
        <f>ROUND(Q232-R232,2)</f>
        <v>41379.31</v>
      </c>
      <c r="T232" s="253">
        <f>+'[6]403990100 43'!P824</f>
        <v>0</v>
      </c>
      <c r="U232" s="253">
        <f>+'[6]403990100 43'!U824</f>
        <v>0</v>
      </c>
      <c r="V232" s="186">
        <f>T232-U232</f>
        <v>0</v>
      </c>
      <c r="W232" s="77">
        <f>+[5]TOTAL!$R$12:$R$266</f>
        <v>3536.29</v>
      </c>
      <c r="X232" s="72">
        <f t="shared" si="50"/>
        <v>-3536.29</v>
      </c>
      <c r="Y232" s="64"/>
      <c r="Z232" s="219">
        <f>T232-Y232</f>
        <v>0</v>
      </c>
      <c r="AA232" s="64"/>
      <c r="AB232" s="219">
        <f>U232-AA232</f>
        <v>0</v>
      </c>
      <c r="AG232" s="67">
        <f>+[4]TOTAL!$U$10:$U$263</f>
        <v>0</v>
      </c>
      <c r="AI232" s="66">
        <f t="shared" si="51"/>
        <v>0</v>
      </c>
    </row>
    <row r="233" spans="1:35" s="65" customFormat="1" ht="15" customHeight="1" thickBot="1" x14ac:dyDescent="0.3">
      <c r="A233" s="571" t="s">
        <v>183</v>
      </c>
      <c r="B233" s="572" t="s">
        <v>35</v>
      </c>
      <c r="C233" s="573" t="s">
        <v>35</v>
      </c>
      <c r="D233" s="572" t="s">
        <v>35</v>
      </c>
      <c r="E233" s="572"/>
      <c r="F233" s="574" t="s">
        <v>184</v>
      </c>
      <c r="G233" s="575">
        <f>+G234+G241+G249+G253+G256+G263+G266+G251</f>
        <v>0</v>
      </c>
      <c r="H233" s="575">
        <f>H234+H241+H249+H251+H253+H256+H263+H266</f>
        <v>1205517.25</v>
      </c>
      <c r="I233" s="575">
        <f>I234+I241+I249+I251+I253+I256+I263+I266</f>
        <v>0</v>
      </c>
      <c r="J233" s="576">
        <f>J234+J241+J249+J251+J253+J256+J263+J266</f>
        <v>0</v>
      </c>
      <c r="K233" s="530">
        <f t="shared" ref="K233:V233" si="54">K234+K241+K249+K251+K253+K256+K263+K266+K239</f>
        <v>0</v>
      </c>
      <c r="L233" s="531">
        <f t="shared" si="54"/>
        <v>0</v>
      </c>
      <c r="M233" s="577">
        <f t="shared" si="54"/>
        <v>0</v>
      </c>
      <c r="N233" s="575">
        <f t="shared" si="54"/>
        <v>0</v>
      </c>
      <c r="O233" s="575">
        <f t="shared" si="54"/>
        <v>0</v>
      </c>
      <c r="P233" s="575">
        <f t="shared" si="54"/>
        <v>0</v>
      </c>
      <c r="Q233" s="575">
        <f t="shared" si="54"/>
        <v>1205517.25</v>
      </c>
      <c r="R233" s="575">
        <f>R234+R241+R249+R251+R253+R256+R263+R266+R239</f>
        <v>9597.42</v>
      </c>
      <c r="S233" s="575">
        <f>S234+S241+S249+S251+S253+S256+S263+S266+S239</f>
        <v>1195919.8299999998</v>
      </c>
      <c r="T233" s="575">
        <f t="shared" si="54"/>
        <v>9597.42</v>
      </c>
      <c r="U233" s="575">
        <f t="shared" si="54"/>
        <v>9597.42</v>
      </c>
      <c r="V233" s="576">
        <f t="shared" si="54"/>
        <v>0</v>
      </c>
      <c r="W233" s="77">
        <f>+[5]TOTAL!$R$12:$R$266</f>
        <v>0</v>
      </c>
      <c r="X233" s="72">
        <f t="shared" si="50"/>
        <v>9597.42</v>
      </c>
      <c r="Y233" s="64"/>
      <c r="Z233" s="66"/>
      <c r="AA233" s="64"/>
      <c r="AB233" s="66"/>
      <c r="AG233" s="67">
        <f>+[4]TOTAL!$U$10:$U$263</f>
        <v>0</v>
      </c>
      <c r="AI233" s="66">
        <f t="shared" si="51"/>
        <v>9597.42</v>
      </c>
    </row>
    <row r="234" spans="1:35" s="73" customFormat="1" ht="16.5" hidden="1" customHeight="1" x14ac:dyDescent="0.25">
      <c r="A234" s="476" t="s">
        <v>183</v>
      </c>
      <c r="B234" s="477" t="s">
        <v>37</v>
      </c>
      <c r="C234" s="478" t="s">
        <v>35</v>
      </c>
      <c r="D234" s="477" t="s">
        <v>35</v>
      </c>
      <c r="E234" s="477"/>
      <c r="F234" s="479" t="s">
        <v>185</v>
      </c>
      <c r="G234" s="480">
        <f>ROUND(SUM(G235:G238),2)</f>
        <v>0</v>
      </c>
      <c r="H234" s="480">
        <f t="shared" ref="H234:P234" si="55">SUM(H235:H238)</f>
        <v>0</v>
      </c>
      <c r="I234" s="480">
        <f>SUM(I235:I238)</f>
        <v>0</v>
      </c>
      <c r="J234" s="481">
        <f>SUM(J235:J238)</f>
        <v>0</v>
      </c>
      <c r="K234" s="106">
        <f t="shared" si="55"/>
        <v>0</v>
      </c>
      <c r="L234" s="107">
        <f>SUM(L235:L238)</f>
        <v>0</v>
      </c>
      <c r="M234" s="482">
        <f t="shared" si="55"/>
        <v>0</v>
      </c>
      <c r="N234" s="480">
        <f t="shared" si="55"/>
        <v>0</v>
      </c>
      <c r="O234" s="480">
        <f t="shared" si="55"/>
        <v>0</v>
      </c>
      <c r="P234" s="480">
        <f t="shared" si="55"/>
        <v>0</v>
      </c>
      <c r="Q234" s="480">
        <f>ROUND(SUM(Q235:Q238),2)</f>
        <v>0</v>
      </c>
      <c r="R234" s="480">
        <f>SUM(R235:R238)</f>
        <v>0</v>
      </c>
      <c r="S234" s="480">
        <f>ROUND(SUM(S235:S238),2)</f>
        <v>0</v>
      </c>
      <c r="T234" s="480">
        <f>SUM(T235:T238)</f>
        <v>0</v>
      </c>
      <c r="U234" s="480">
        <f>SUM(U235:U238)</f>
        <v>0</v>
      </c>
      <c r="V234" s="481">
        <f>ROUND(SUM(V235:V238),2)</f>
        <v>0</v>
      </c>
      <c r="W234" s="314">
        <v>0</v>
      </c>
      <c r="X234" s="84"/>
      <c r="Z234" s="84"/>
      <c r="AA234" s="84"/>
    </row>
    <row r="235" spans="1:35" s="73" customFormat="1" ht="21.75" hidden="1" customHeight="1" x14ac:dyDescent="0.25">
      <c r="A235" s="359" t="s">
        <v>183</v>
      </c>
      <c r="B235" s="360" t="s">
        <v>37</v>
      </c>
      <c r="C235" s="348" t="s">
        <v>37</v>
      </c>
      <c r="D235" s="347" t="s">
        <v>85</v>
      </c>
      <c r="E235" s="347"/>
      <c r="F235" s="76" t="s">
        <v>186</v>
      </c>
      <c r="G235" s="82"/>
      <c r="H235" s="82">
        <v>0</v>
      </c>
      <c r="I235" s="82">
        <v>0</v>
      </c>
      <c r="J235" s="83">
        <v>0</v>
      </c>
      <c r="K235" s="329">
        <v>0</v>
      </c>
      <c r="L235" s="330">
        <v>0</v>
      </c>
      <c r="M235" s="331">
        <f>+'[6]404010102'!I821</f>
        <v>0</v>
      </c>
      <c r="N235" s="82">
        <f>+'[6]404010102'!J821</f>
        <v>0</v>
      </c>
      <c r="O235" s="82">
        <f>+'[6]404010102'!K821</f>
        <v>0</v>
      </c>
      <c r="P235" s="82">
        <f>+'[6]404010102'!L821</f>
        <v>0</v>
      </c>
      <c r="Q235" s="82">
        <f>ROUND(G235+H235+M235-N235+O235-P235,2)</f>
        <v>0</v>
      </c>
      <c r="R235" s="82">
        <f>+'[6]404010102'!G821</f>
        <v>0</v>
      </c>
      <c r="S235" s="82">
        <f>ROUND(Q235-R235,2)</f>
        <v>0</v>
      </c>
      <c r="T235" s="82">
        <f>+'[6]404010102'!P821</f>
        <v>0</v>
      </c>
      <c r="U235" s="82">
        <f>+'[6]404010102'!U821</f>
        <v>0</v>
      </c>
      <c r="V235" s="83">
        <f>T235-U235</f>
        <v>0</v>
      </c>
      <c r="W235" s="267">
        <v>0</v>
      </c>
      <c r="X235" s="84"/>
      <c r="Z235" s="84"/>
      <c r="AA235" s="84"/>
    </row>
    <row r="236" spans="1:35" s="73" customFormat="1" ht="15.6" hidden="1" thickBot="1" x14ac:dyDescent="0.3">
      <c r="A236" s="359"/>
      <c r="B236" s="360"/>
      <c r="C236" s="348"/>
      <c r="D236" s="348"/>
      <c r="E236" s="348"/>
      <c r="F236" s="76"/>
      <c r="G236" s="82"/>
      <c r="H236" s="82"/>
      <c r="I236" s="82"/>
      <c r="J236" s="83"/>
      <c r="K236" s="329">
        <v>0</v>
      </c>
      <c r="L236" s="330">
        <v>0</v>
      </c>
      <c r="M236" s="331"/>
      <c r="N236" s="82"/>
      <c r="O236" s="82"/>
      <c r="P236" s="82"/>
      <c r="Q236" s="82"/>
      <c r="R236" s="82"/>
      <c r="S236" s="82"/>
      <c r="T236" s="82"/>
      <c r="U236" s="82"/>
      <c r="V236" s="83"/>
      <c r="W236" s="308">
        <v>0</v>
      </c>
      <c r="X236" s="84"/>
      <c r="Z236" s="84"/>
      <c r="AA236" s="84"/>
    </row>
    <row r="237" spans="1:35" s="579" customFormat="1" ht="15.6" hidden="1" thickBot="1" x14ac:dyDescent="0.3">
      <c r="A237" s="359"/>
      <c r="B237" s="360"/>
      <c r="C237" s="348"/>
      <c r="D237" s="347"/>
      <c r="E237" s="347"/>
      <c r="F237" s="76"/>
      <c r="G237" s="82"/>
      <c r="H237" s="82"/>
      <c r="I237" s="82"/>
      <c r="J237" s="83"/>
      <c r="K237" s="329">
        <v>0</v>
      </c>
      <c r="L237" s="330">
        <v>0</v>
      </c>
      <c r="M237" s="331"/>
      <c r="N237" s="82"/>
      <c r="O237" s="82"/>
      <c r="P237" s="82"/>
      <c r="Q237" s="82"/>
      <c r="R237" s="82"/>
      <c r="S237" s="82"/>
      <c r="T237" s="82"/>
      <c r="U237" s="82"/>
      <c r="V237" s="83"/>
      <c r="W237" s="578">
        <v>0</v>
      </c>
      <c r="X237" s="84"/>
      <c r="Z237" s="84"/>
      <c r="AA237" s="84"/>
    </row>
    <row r="238" spans="1:35" s="73" customFormat="1" ht="16.2" hidden="1" thickBot="1" x14ac:dyDescent="0.3">
      <c r="A238" s="359"/>
      <c r="B238" s="360"/>
      <c r="C238" s="348"/>
      <c r="D238" s="347"/>
      <c r="E238" s="347"/>
      <c r="F238" s="76"/>
      <c r="G238" s="82"/>
      <c r="H238" s="82"/>
      <c r="I238" s="82"/>
      <c r="J238" s="83"/>
      <c r="K238" s="329">
        <v>0</v>
      </c>
      <c r="L238" s="330">
        <v>0</v>
      </c>
      <c r="M238" s="331"/>
      <c r="N238" s="82"/>
      <c r="O238" s="82"/>
      <c r="P238" s="82"/>
      <c r="Q238" s="82"/>
      <c r="R238" s="82"/>
      <c r="S238" s="82"/>
      <c r="T238" s="82"/>
      <c r="U238" s="82"/>
      <c r="V238" s="83"/>
      <c r="W238" s="267">
        <v>0</v>
      </c>
      <c r="X238" s="84"/>
      <c r="Z238" s="84"/>
      <c r="AA238" s="84"/>
    </row>
    <row r="239" spans="1:35" s="73" customFormat="1" ht="16.2" hidden="1" thickBot="1" x14ac:dyDescent="0.3">
      <c r="A239" s="68"/>
      <c r="B239" s="69"/>
      <c r="C239" s="516"/>
      <c r="D239" s="69"/>
      <c r="E239" s="69"/>
      <c r="F239" s="135"/>
      <c r="G239" s="266"/>
      <c r="H239" s="266"/>
      <c r="I239" s="266"/>
      <c r="J239" s="323"/>
      <c r="K239" s="106">
        <f>ROUND(SUM(K240),2)</f>
        <v>0</v>
      </c>
      <c r="L239" s="107">
        <f>ROUND(SUM(L240:L240),2)</f>
        <v>0</v>
      </c>
      <c r="M239" s="324"/>
      <c r="N239" s="266"/>
      <c r="O239" s="266"/>
      <c r="P239" s="266"/>
      <c r="Q239" s="266"/>
      <c r="R239" s="266"/>
      <c r="S239" s="266"/>
      <c r="T239" s="266"/>
      <c r="U239" s="266"/>
      <c r="V239" s="323"/>
      <c r="W239" s="174">
        <v>0</v>
      </c>
      <c r="X239" s="84"/>
      <c r="Z239" s="84"/>
      <c r="AA239" s="84"/>
    </row>
    <row r="240" spans="1:35" s="73" customFormat="1" ht="15.6" hidden="1" thickBot="1" x14ac:dyDescent="0.3">
      <c r="A240" s="361"/>
      <c r="B240" s="362"/>
      <c r="C240" s="351"/>
      <c r="D240" s="362"/>
      <c r="E240" s="362"/>
      <c r="F240" s="289"/>
      <c r="G240" s="154"/>
      <c r="H240" s="154"/>
      <c r="I240" s="154"/>
      <c r="J240" s="306"/>
      <c r="K240" s="329">
        <v>0</v>
      </c>
      <c r="L240" s="80">
        <v>0</v>
      </c>
      <c r="M240" s="307"/>
      <c r="N240" s="154"/>
      <c r="O240" s="154"/>
      <c r="P240" s="154"/>
      <c r="Q240" s="290"/>
      <c r="R240" s="154"/>
      <c r="S240" s="290"/>
      <c r="T240" s="154"/>
      <c r="U240" s="154"/>
      <c r="V240" s="291"/>
      <c r="W240" s="580">
        <v>0</v>
      </c>
      <c r="X240" s="84"/>
      <c r="Z240" s="84"/>
      <c r="AA240" s="84"/>
    </row>
    <row r="241" spans="1:35" s="176" customFormat="1" ht="34.5" customHeight="1" thickBot="1" x14ac:dyDescent="0.3">
      <c r="A241" s="451" t="s">
        <v>183</v>
      </c>
      <c r="B241" s="452" t="s">
        <v>68</v>
      </c>
      <c r="C241" s="453" t="s">
        <v>35</v>
      </c>
      <c r="D241" s="452" t="s">
        <v>35</v>
      </c>
      <c r="E241" s="452"/>
      <c r="F241" s="454" t="s">
        <v>187</v>
      </c>
      <c r="G241" s="427">
        <f t="shared" ref="G241:V241" si="56">ROUND(SUM(G242:G248),2)</f>
        <v>0</v>
      </c>
      <c r="H241" s="427">
        <f t="shared" si="56"/>
        <v>1061724.1399999999</v>
      </c>
      <c r="I241" s="364">
        <f t="shared" si="56"/>
        <v>0</v>
      </c>
      <c r="J241" s="455">
        <f t="shared" si="56"/>
        <v>0</v>
      </c>
      <c r="K241" s="106">
        <f t="shared" si="56"/>
        <v>0</v>
      </c>
      <c r="L241" s="107">
        <f t="shared" si="56"/>
        <v>0</v>
      </c>
      <c r="M241" s="456">
        <f t="shared" si="56"/>
        <v>0</v>
      </c>
      <c r="N241" s="364">
        <f t="shared" si="56"/>
        <v>0</v>
      </c>
      <c r="O241" s="427">
        <f t="shared" si="56"/>
        <v>0</v>
      </c>
      <c r="P241" s="427">
        <f t="shared" si="56"/>
        <v>0</v>
      </c>
      <c r="Q241" s="427">
        <f t="shared" si="56"/>
        <v>1061724.1399999999</v>
      </c>
      <c r="R241" s="427">
        <f t="shared" si="56"/>
        <v>0</v>
      </c>
      <c r="S241" s="427">
        <f t="shared" si="56"/>
        <v>1061724.1399999999</v>
      </c>
      <c r="T241" s="427">
        <f t="shared" si="56"/>
        <v>0</v>
      </c>
      <c r="U241" s="427">
        <f t="shared" si="56"/>
        <v>0</v>
      </c>
      <c r="V241" s="457">
        <f t="shared" si="56"/>
        <v>0</v>
      </c>
      <c r="W241" s="77">
        <f>+[5]TOTAL!$R$12:$R$266</f>
        <v>0</v>
      </c>
      <c r="X241" s="72">
        <f>+R241-W241</f>
        <v>0</v>
      </c>
      <c r="Y241" s="64"/>
      <c r="Z241" s="219"/>
      <c r="AA241" s="64"/>
      <c r="AB241" s="219"/>
      <c r="AG241" s="67">
        <f>+[4]TOTAL!$U$10:$U$263</f>
        <v>0</v>
      </c>
      <c r="AI241" s="66">
        <f>+U241</f>
        <v>0</v>
      </c>
    </row>
    <row r="242" spans="1:35" s="73" customFormat="1" ht="34.5" customHeight="1" x14ac:dyDescent="0.25">
      <c r="A242" s="562" t="s">
        <v>183</v>
      </c>
      <c r="B242" s="563" t="s">
        <v>68</v>
      </c>
      <c r="C242" s="581" t="s">
        <v>37</v>
      </c>
      <c r="D242" s="563" t="s">
        <v>35</v>
      </c>
      <c r="E242" s="563">
        <v>44</v>
      </c>
      <c r="F242" s="245" t="s">
        <v>188</v>
      </c>
      <c r="G242" s="129">
        <v>0</v>
      </c>
      <c r="H242" s="129">
        <f>+'[6]404030100 44'!$H$822</f>
        <v>91379.31</v>
      </c>
      <c r="I242" s="129">
        <f>+'[6]404030100 44'!$I$822</f>
        <v>0</v>
      </c>
      <c r="J242" s="582">
        <f>+'[6]404030100 44'!$J$822</f>
        <v>0</v>
      </c>
      <c r="K242" s="329">
        <v>0</v>
      </c>
      <c r="L242" s="80">
        <v>0</v>
      </c>
      <c r="M242" s="130">
        <v>0</v>
      </c>
      <c r="N242" s="129">
        <v>0</v>
      </c>
      <c r="O242" s="129">
        <f>+'[6]404030100 44'!$K$822</f>
        <v>0</v>
      </c>
      <c r="P242" s="129">
        <f>+'[6]404030100 44'!$L$822</f>
        <v>0</v>
      </c>
      <c r="Q242" s="246">
        <f t="shared" ref="Q242:Q248" si="57">ROUND(G242+H242+M242-N242+O242-P242,2)</f>
        <v>91379.31</v>
      </c>
      <c r="R242" s="129">
        <f>+'[6]404030100 44'!$G$822</f>
        <v>0</v>
      </c>
      <c r="S242" s="246">
        <f t="shared" ref="S242:S248" si="58">ROUND(Q242-R242,2)</f>
        <v>91379.31</v>
      </c>
      <c r="T242" s="129">
        <f>+'[6]404030100 44'!$P$822</f>
        <v>0</v>
      </c>
      <c r="U242" s="129">
        <f>+'[6]404030100 44'!$U$822</f>
        <v>0</v>
      </c>
      <c r="V242" s="247">
        <f t="shared" ref="V242:V248" si="59">T242-U242</f>
        <v>0</v>
      </c>
      <c r="W242" s="373">
        <v>0</v>
      </c>
      <c r="X242" s="84"/>
      <c r="Z242" s="84"/>
      <c r="AA242" s="84"/>
    </row>
    <row r="243" spans="1:35" s="73" customFormat="1" ht="34.5" hidden="1" customHeight="1" x14ac:dyDescent="0.25">
      <c r="A243" s="359" t="s">
        <v>183</v>
      </c>
      <c r="B243" s="360" t="s">
        <v>68</v>
      </c>
      <c r="C243" s="347" t="s">
        <v>68</v>
      </c>
      <c r="D243" s="360" t="s">
        <v>35</v>
      </c>
      <c r="E243" s="360"/>
      <c r="F243" s="76" t="s">
        <v>189</v>
      </c>
      <c r="G243" s="77">
        <v>0</v>
      </c>
      <c r="H243" s="82">
        <v>0</v>
      </c>
      <c r="I243" s="77">
        <v>0</v>
      </c>
      <c r="J243" s="83">
        <v>0</v>
      </c>
      <c r="K243" s="329">
        <v>0</v>
      </c>
      <c r="L243" s="330">
        <v>0</v>
      </c>
      <c r="M243" s="331"/>
      <c r="N243" s="82">
        <v>0</v>
      </c>
      <c r="O243" s="82"/>
      <c r="P243" s="82"/>
      <c r="Q243" s="82">
        <f t="shared" si="57"/>
        <v>0</v>
      </c>
      <c r="R243" s="82"/>
      <c r="S243" s="82">
        <f t="shared" si="58"/>
        <v>0</v>
      </c>
      <c r="T243" s="82"/>
      <c r="U243" s="82"/>
      <c r="V243" s="83"/>
      <c r="W243" s="267">
        <v>0</v>
      </c>
      <c r="X243" s="84"/>
      <c r="Z243" s="84"/>
      <c r="AA243" s="84"/>
    </row>
    <row r="244" spans="1:35" s="73" customFormat="1" ht="34.5" customHeight="1" thickBot="1" x14ac:dyDescent="0.3">
      <c r="A244" s="379" t="s">
        <v>183</v>
      </c>
      <c r="B244" s="380" t="s">
        <v>68</v>
      </c>
      <c r="C244" s="570" t="s">
        <v>43</v>
      </c>
      <c r="D244" s="380" t="s">
        <v>35</v>
      </c>
      <c r="E244" s="380">
        <v>45</v>
      </c>
      <c r="F244" s="87" t="s">
        <v>190</v>
      </c>
      <c r="G244" s="115">
        <v>0</v>
      </c>
      <c r="H244" s="90">
        <f>+'[6]404030400 45'!$H$822</f>
        <v>896551.72</v>
      </c>
      <c r="I244" s="90">
        <f>+'[6]404030400 45'!$I$822</f>
        <v>0</v>
      </c>
      <c r="J244" s="91">
        <f>+'[6]404030400 45'!$J$822</f>
        <v>0</v>
      </c>
      <c r="K244" s="329">
        <v>0</v>
      </c>
      <c r="L244" s="330">
        <v>0</v>
      </c>
      <c r="M244" s="381">
        <v>0</v>
      </c>
      <c r="N244" s="90">
        <v>0</v>
      </c>
      <c r="O244" s="90">
        <f>+'[6]404030400 45'!$K$822</f>
        <v>0</v>
      </c>
      <c r="P244" s="90">
        <f>+'[6]404030400 45'!$L$822</f>
        <v>0</v>
      </c>
      <c r="Q244" s="90">
        <f t="shared" si="57"/>
        <v>896551.72</v>
      </c>
      <c r="R244" s="90">
        <f>+'[6]404030400 45'!$G$822</f>
        <v>0</v>
      </c>
      <c r="S244" s="90">
        <f t="shared" si="58"/>
        <v>896551.72</v>
      </c>
      <c r="T244" s="90">
        <f>+'[6]404030400 45'!$P$822</f>
        <v>0</v>
      </c>
      <c r="U244" s="90">
        <f>+'[6]404030400 45'!$U$822</f>
        <v>0</v>
      </c>
      <c r="V244" s="91">
        <f t="shared" si="59"/>
        <v>0</v>
      </c>
      <c r="W244" s="174">
        <v>0</v>
      </c>
      <c r="X244" s="84"/>
      <c r="Z244" s="84"/>
      <c r="AA244" s="84"/>
    </row>
    <row r="245" spans="1:35" s="176" customFormat="1" ht="34.5" hidden="1" customHeight="1" x14ac:dyDescent="0.25">
      <c r="A245" s="583"/>
      <c r="B245" s="584"/>
      <c r="C245" s="585"/>
      <c r="D245" s="584"/>
      <c r="E245" s="584"/>
      <c r="F245" s="304"/>
      <c r="G245" s="308"/>
      <c r="H245" s="308"/>
      <c r="I245" s="290"/>
      <c r="J245" s="291"/>
      <c r="K245" s="329">
        <v>0</v>
      </c>
      <c r="L245" s="330">
        <v>0</v>
      </c>
      <c r="M245" s="363"/>
      <c r="N245" s="290"/>
      <c r="O245" s="308"/>
      <c r="P245" s="308"/>
      <c r="Q245" s="308"/>
      <c r="R245" s="308"/>
      <c r="S245" s="308"/>
      <c r="T245" s="308"/>
      <c r="U245" s="308"/>
      <c r="V245" s="309"/>
      <c r="W245" s="586">
        <f>+[9]TOTAL!$R$12:$R$259</f>
        <v>0</v>
      </c>
      <c r="X245" s="84">
        <f>R245-W245</f>
        <v>0</v>
      </c>
      <c r="Y245" s="64">
        <f>+[7]TOTAL!T223</f>
        <v>0</v>
      </c>
      <c r="Z245" s="219">
        <f>T245-Y245</f>
        <v>0</v>
      </c>
      <c r="AA245" s="64">
        <f>+[7]TOTAL!U223</f>
        <v>0</v>
      </c>
      <c r="AB245" s="219">
        <f>U245-AA245</f>
        <v>0</v>
      </c>
    </row>
    <row r="246" spans="1:35" s="92" customFormat="1" ht="30" customHeight="1" thickBot="1" x14ac:dyDescent="0.3">
      <c r="A246" s="404" t="s">
        <v>183</v>
      </c>
      <c r="B246" s="405" t="s">
        <v>68</v>
      </c>
      <c r="C246" s="406" t="s">
        <v>52</v>
      </c>
      <c r="D246" s="405" t="s">
        <v>35</v>
      </c>
      <c r="E246" s="405">
        <v>46</v>
      </c>
      <c r="F246" s="407" t="s">
        <v>191</v>
      </c>
      <c r="G246" s="408">
        <v>0</v>
      </c>
      <c r="H246" s="408">
        <f>+'[6]404030500 46'!H822</f>
        <v>62068.97</v>
      </c>
      <c r="I246" s="408">
        <f>+'[6]404030500 46'!I822</f>
        <v>0</v>
      </c>
      <c r="J246" s="408">
        <f>+'[6]404030500 46'!J822</f>
        <v>0</v>
      </c>
      <c r="K246" s="338">
        <v>0</v>
      </c>
      <c r="L246" s="339">
        <v>0</v>
      </c>
      <c r="M246" s="409">
        <v>0</v>
      </c>
      <c r="N246" s="408">
        <v>0</v>
      </c>
      <c r="O246" s="408">
        <f>+'[6]404030500 46'!K822</f>
        <v>0</v>
      </c>
      <c r="P246" s="408">
        <f>+'[6]404030500 46'!L822</f>
        <v>0</v>
      </c>
      <c r="Q246" s="426">
        <f>ROUND(G246+H246+M246-J246-N246+O246-P246,2)</f>
        <v>62068.97</v>
      </c>
      <c r="R246" s="408">
        <f>+'[6]404030500 46'!G822</f>
        <v>0</v>
      </c>
      <c r="S246" s="587">
        <f t="shared" si="58"/>
        <v>62068.97</v>
      </c>
      <c r="T246" s="408">
        <f>+'[6]404030500 46'!P822</f>
        <v>0</v>
      </c>
      <c r="U246" s="408">
        <f>+'[6]404030500 46'!U822</f>
        <v>0</v>
      </c>
      <c r="V246" s="410">
        <f t="shared" si="59"/>
        <v>0</v>
      </c>
      <c r="W246" s="77">
        <f>+[5]TOTAL!$R$12:$R$266</f>
        <v>0</v>
      </c>
      <c r="X246" s="72">
        <f>+R246-W246</f>
        <v>0</v>
      </c>
      <c r="Y246" s="64"/>
      <c r="Z246" s="219">
        <f>T246-Y246</f>
        <v>0</v>
      </c>
      <c r="AA246" s="64"/>
      <c r="AB246" s="219">
        <f>U246-AA246</f>
        <v>0</v>
      </c>
      <c r="AG246" s="67">
        <f>+[4]TOTAL!$U$10:$U$263</f>
        <v>0</v>
      </c>
      <c r="AI246" s="66">
        <f>+U246</f>
        <v>0</v>
      </c>
    </row>
    <row r="247" spans="1:35" s="411" customFormat="1" ht="47.25" customHeight="1" thickBot="1" x14ac:dyDescent="0.3">
      <c r="A247" s="588" t="s">
        <v>183</v>
      </c>
      <c r="B247" s="589" t="s">
        <v>68</v>
      </c>
      <c r="C247" s="590" t="s">
        <v>129</v>
      </c>
      <c r="D247" s="589" t="s">
        <v>35</v>
      </c>
      <c r="E247" s="589">
        <v>47</v>
      </c>
      <c r="F247" s="335" t="s">
        <v>192</v>
      </c>
      <c r="G247" s="286">
        <v>0</v>
      </c>
      <c r="H247" s="286">
        <f>+'[6]404039900 47'!H821</f>
        <v>11724.14</v>
      </c>
      <c r="I247" s="286">
        <f>+'[6]404039900 47'!I821</f>
        <v>0</v>
      </c>
      <c r="J247" s="286">
        <f>+'[6]404039900 47'!J821</f>
        <v>0</v>
      </c>
      <c r="K247" s="338">
        <v>0</v>
      </c>
      <c r="L247" s="339">
        <v>0</v>
      </c>
      <c r="M247" s="340">
        <v>0</v>
      </c>
      <c r="N247" s="286">
        <v>0</v>
      </c>
      <c r="O247" s="286">
        <f>+'[6]404039900 47'!K821</f>
        <v>0</v>
      </c>
      <c r="P247" s="286">
        <f>+'[6]404039900 47'!L821</f>
        <v>0</v>
      </c>
      <c r="Q247" s="426">
        <f>ROUND(G247+H247+M247-J247-N247+O247-P247,2)</f>
        <v>11724.14</v>
      </c>
      <c r="R247" s="286">
        <f>+'[6]404039900 47'!G821</f>
        <v>0</v>
      </c>
      <c r="S247" s="286">
        <f t="shared" si="58"/>
        <v>11724.14</v>
      </c>
      <c r="T247" s="286">
        <f>+'[6]404039900 47'!P821</f>
        <v>0</v>
      </c>
      <c r="U247" s="286">
        <f>+'[6]404039900 47'!U821</f>
        <v>0</v>
      </c>
      <c r="V247" s="337">
        <f t="shared" si="59"/>
        <v>0</v>
      </c>
      <c r="W247" s="77">
        <f>+[5]TOTAL!$R$12:$R$266</f>
        <v>0</v>
      </c>
      <c r="X247" s="72">
        <f>+R247-W247</f>
        <v>0</v>
      </c>
      <c r="Z247" s="412"/>
      <c r="AA247" s="412"/>
      <c r="AG247" s="67">
        <f>+[4]TOTAL!$U$10:$U$263</f>
        <v>0</v>
      </c>
      <c r="AI247" s="66">
        <f>+U247</f>
        <v>0</v>
      </c>
    </row>
    <row r="248" spans="1:35" s="73" customFormat="1" ht="28.5" hidden="1" customHeight="1" x14ac:dyDescent="0.25">
      <c r="A248" s="101" t="s">
        <v>183</v>
      </c>
      <c r="B248" s="102" t="s">
        <v>68</v>
      </c>
      <c r="C248" s="591" t="s">
        <v>114</v>
      </c>
      <c r="D248" s="102" t="s">
        <v>35</v>
      </c>
      <c r="E248" s="102"/>
      <c r="F248" s="103" t="s">
        <v>193</v>
      </c>
      <c r="G248" s="109"/>
      <c r="H248" s="109">
        <v>0</v>
      </c>
      <c r="I248" s="109">
        <v>0</v>
      </c>
      <c r="J248" s="110">
        <v>0</v>
      </c>
      <c r="K248" s="329">
        <v>0</v>
      </c>
      <c r="L248" s="330">
        <v>0</v>
      </c>
      <c r="M248" s="388">
        <f>+'[6]404030800'!I821</f>
        <v>0</v>
      </c>
      <c r="N248" s="109">
        <f>+'[6]404030800'!J821</f>
        <v>0</v>
      </c>
      <c r="O248" s="109">
        <f>+'[6]404030800'!K821</f>
        <v>0</v>
      </c>
      <c r="P248" s="109">
        <f>+'[6]404030800'!L821</f>
        <v>0</v>
      </c>
      <c r="Q248" s="109">
        <f t="shared" si="57"/>
        <v>0</v>
      </c>
      <c r="R248" s="109">
        <f>+'[6]404030800'!G821</f>
        <v>0</v>
      </c>
      <c r="S248" s="109">
        <f t="shared" si="58"/>
        <v>0</v>
      </c>
      <c r="T248" s="109">
        <f>+'[6]404030800'!P821</f>
        <v>0</v>
      </c>
      <c r="U248" s="109">
        <f>+'[6]404030800'!U821</f>
        <v>0</v>
      </c>
      <c r="V248" s="110">
        <f t="shared" si="59"/>
        <v>0</v>
      </c>
      <c r="W248" s="592">
        <v>0</v>
      </c>
      <c r="X248" s="84"/>
      <c r="Z248" s="84"/>
      <c r="AA248" s="84"/>
    </row>
    <row r="249" spans="1:35" s="176" customFormat="1" ht="28.5" hidden="1" customHeight="1" x14ac:dyDescent="0.25">
      <c r="A249" s="365" t="s">
        <v>183</v>
      </c>
      <c r="B249" s="366" t="s">
        <v>43</v>
      </c>
      <c r="C249" s="534" t="s">
        <v>35</v>
      </c>
      <c r="D249" s="366" t="s">
        <v>35</v>
      </c>
      <c r="E249" s="366"/>
      <c r="F249" s="298" t="s">
        <v>194</v>
      </c>
      <c r="G249" s="284">
        <f t="shared" ref="G249:U249" si="60">ROUND(SUM(G250:G250),2)</f>
        <v>0</v>
      </c>
      <c r="H249" s="284">
        <f t="shared" si="60"/>
        <v>0</v>
      </c>
      <c r="I249" s="356">
        <f t="shared" si="60"/>
        <v>0</v>
      </c>
      <c r="J249" s="357">
        <f t="shared" si="60"/>
        <v>0</v>
      </c>
      <c r="K249" s="106">
        <f t="shared" si="60"/>
        <v>0</v>
      </c>
      <c r="L249" s="107">
        <f t="shared" si="60"/>
        <v>0</v>
      </c>
      <c r="M249" s="358">
        <f t="shared" si="60"/>
        <v>0</v>
      </c>
      <c r="N249" s="356">
        <f t="shared" si="60"/>
        <v>0</v>
      </c>
      <c r="O249" s="284">
        <f t="shared" si="60"/>
        <v>0</v>
      </c>
      <c r="P249" s="284">
        <f t="shared" si="60"/>
        <v>0</v>
      </c>
      <c r="Q249" s="284">
        <f t="shared" si="60"/>
        <v>0</v>
      </c>
      <c r="R249" s="284">
        <f t="shared" si="60"/>
        <v>0</v>
      </c>
      <c r="S249" s="284">
        <f t="shared" si="60"/>
        <v>0</v>
      </c>
      <c r="T249" s="284">
        <f t="shared" si="60"/>
        <v>0</v>
      </c>
      <c r="U249" s="284">
        <f t="shared" si="60"/>
        <v>0</v>
      </c>
      <c r="V249" s="367">
        <f>SUM(V250:V250)</f>
        <v>0</v>
      </c>
      <c r="W249" s="77">
        <f>+[5]TOTAL!$R$12:$R$266</f>
        <v>0</v>
      </c>
      <c r="X249" s="72">
        <f>+R249-W249</f>
        <v>0</v>
      </c>
      <c r="Y249" s="64"/>
      <c r="Z249" s="219"/>
      <c r="AA249" s="64"/>
      <c r="AB249" s="219"/>
      <c r="AG249" s="67">
        <f>+[4]TOTAL!$U$10:$U$263</f>
        <v>0</v>
      </c>
      <c r="AI249" s="66">
        <f>+U249</f>
        <v>0</v>
      </c>
    </row>
    <row r="250" spans="1:35" s="92" customFormat="1" ht="27" hidden="1" thickBot="1" x14ac:dyDescent="0.3">
      <c r="A250" s="374" t="s">
        <v>183</v>
      </c>
      <c r="B250" s="375" t="s">
        <v>43</v>
      </c>
      <c r="C250" s="334" t="s">
        <v>37</v>
      </c>
      <c r="D250" s="375" t="s">
        <v>35</v>
      </c>
      <c r="E250" s="375">
        <v>48</v>
      </c>
      <c r="F250" s="335" t="s">
        <v>195</v>
      </c>
      <c r="G250" s="286">
        <v>0</v>
      </c>
      <c r="H250" s="286">
        <f>+'[6]404040100 48'!H822</f>
        <v>0</v>
      </c>
      <c r="I250" s="286">
        <f>+'[6]404040100 48'!I822</f>
        <v>0</v>
      </c>
      <c r="J250" s="286">
        <f>+'[6]404040100 48'!J822</f>
        <v>0</v>
      </c>
      <c r="K250" s="338">
        <v>0</v>
      </c>
      <c r="L250" s="339">
        <v>0</v>
      </c>
      <c r="M250" s="340">
        <v>0</v>
      </c>
      <c r="N250" s="286">
        <v>0</v>
      </c>
      <c r="O250" s="286">
        <f>+'[6]404040100 48'!K822</f>
        <v>0</v>
      </c>
      <c r="P250" s="286">
        <f>+'[6]404040100 48'!L822</f>
        <v>0</v>
      </c>
      <c r="Q250" s="426">
        <f>ROUND(G250+H250+M250-J250-N250+O250-P250,2)</f>
        <v>0</v>
      </c>
      <c r="R250" s="286">
        <f>+'[6]404040100 48'!G822</f>
        <v>0</v>
      </c>
      <c r="S250" s="286">
        <f>ROUND(Q250-R250,2)</f>
        <v>0</v>
      </c>
      <c r="T250" s="286">
        <f>+'[6]404040100 48'!P822</f>
        <v>0</v>
      </c>
      <c r="U250" s="580">
        <f>+'[6]404040100 48'!U822</f>
        <v>0</v>
      </c>
      <c r="V250" s="593">
        <f>T250-U250</f>
        <v>0</v>
      </c>
      <c r="W250" s="77">
        <f>+[5]TOTAL!$R$12:$R$266</f>
        <v>0</v>
      </c>
      <c r="X250" s="72">
        <f>+R250-W250</f>
        <v>0</v>
      </c>
      <c r="Y250" s="64"/>
      <c r="Z250" s="219">
        <f>T250-Y250</f>
        <v>0</v>
      </c>
      <c r="AA250" s="64"/>
      <c r="AB250" s="219">
        <f>U250-AA250</f>
        <v>0</v>
      </c>
      <c r="AG250" s="67">
        <f>+[4]TOTAL!$U$10:$U$263</f>
        <v>0</v>
      </c>
      <c r="AI250" s="66">
        <f>+U250</f>
        <v>0</v>
      </c>
    </row>
    <row r="251" spans="1:35" s="73" customFormat="1" ht="16.2" thickBot="1" x14ac:dyDescent="0.3">
      <c r="A251" s="476" t="s">
        <v>183</v>
      </c>
      <c r="B251" s="477" t="s">
        <v>52</v>
      </c>
      <c r="C251" s="478" t="s">
        <v>35</v>
      </c>
      <c r="D251" s="477" t="s">
        <v>35</v>
      </c>
      <c r="E251" s="477"/>
      <c r="F251" s="479" t="s">
        <v>196</v>
      </c>
      <c r="G251" s="480">
        <v>0</v>
      </c>
      <c r="H251" s="480">
        <v>3448.28</v>
      </c>
      <c r="I251" s="480">
        <v>0</v>
      </c>
      <c r="J251" s="481">
        <v>0</v>
      </c>
      <c r="K251" s="482">
        <v>0</v>
      </c>
      <c r="L251" s="480">
        <v>0</v>
      </c>
      <c r="M251" s="480"/>
      <c r="N251" s="480"/>
      <c r="O251" s="427">
        <f>ROUND(SUM(O252:O252),2)</f>
        <v>0</v>
      </c>
      <c r="P251" s="427">
        <f>ROUND(SUM(P252:P257),2)</f>
        <v>0</v>
      </c>
      <c r="Q251" s="427">
        <f>ROUND(SUM(Q252:R252),2)</f>
        <v>3448.28</v>
      </c>
      <c r="R251" s="427">
        <f>ROUND(SUM(R252:R252),2)</f>
        <v>0</v>
      </c>
      <c r="S251" s="427">
        <f>ROUND(SUM(S252:S252),2)</f>
        <v>3448.28</v>
      </c>
      <c r="T251" s="427">
        <f>ROUND(SUM(T252:T252),2)</f>
        <v>0</v>
      </c>
      <c r="U251" s="427">
        <f>ROUND(SUM(U252:U252),2)</f>
        <v>0</v>
      </c>
      <c r="V251" s="457">
        <f>ROUND(SUM(V252:V257),2)</f>
        <v>0</v>
      </c>
    </row>
    <row r="252" spans="1:35" s="73" customFormat="1" ht="27" thickBot="1" x14ac:dyDescent="0.3">
      <c r="A252" s="507" t="s">
        <v>183</v>
      </c>
      <c r="B252" s="511" t="s">
        <v>52</v>
      </c>
      <c r="C252" s="594" t="s">
        <v>37</v>
      </c>
      <c r="D252" s="511" t="s">
        <v>35</v>
      </c>
      <c r="E252" s="511">
        <v>48</v>
      </c>
      <c r="F252" s="595" t="s">
        <v>197</v>
      </c>
      <c r="G252" s="424"/>
      <c r="H252" s="424">
        <f>+'[6]404050100 48'!$H$821</f>
        <v>3448.28</v>
      </c>
      <c r="I252" s="424">
        <f>+'[6]404050100 48'!$I$821</f>
        <v>0</v>
      </c>
      <c r="J252" s="513">
        <f>+'[6]404050100 48'!$J$821</f>
        <v>0</v>
      </c>
      <c r="K252" s="514">
        <v>0</v>
      </c>
      <c r="L252" s="424">
        <v>0</v>
      </c>
      <c r="M252" s="424">
        <v>0</v>
      </c>
      <c r="N252" s="424">
        <v>0</v>
      </c>
      <c r="O252" s="424">
        <f>+'[6]404050100 48'!$K$821</f>
        <v>0</v>
      </c>
      <c r="P252" s="424">
        <f>+'[6]404050100 48'!$L$821</f>
        <v>0</v>
      </c>
      <c r="Q252" s="426">
        <f>ROUND(G252+H252+M252-J252-N252+O252-P252,2)</f>
        <v>3448.28</v>
      </c>
      <c r="R252" s="424">
        <f>+'[6]404050100 48'!$G$821</f>
        <v>0</v>
      </c>
      <c r="S252" s="286">
        <f>ROUND(Q252-R252,2)</f>
        <v>3448.28</v>
      </c>
      <c r="T252" s="596">
        <f>+'[6]404050100 48'!$P$821</f>
        <v>0</v>
      </c>
      <c r="U252" s="597">
        <f>+'[6]404050100 48'!$U$821</f>
        <v>0</v>
      </c>
      <c r="V252" s="598">
        <f>T252-U252</f>
        <v>0</v>
      </c>
    </row>
    <row r="253" spans="1:35" s="73" customFormat="1" ht="16.2" hidden="1" thickBot="1" x14ac:dyDescent="0.3">
      <c r="A253" s="353"/>
      <c r="B253" s="354"/>
      <c r="C253" s="599"/>
      <c r="D253" s="354"/>
      <c r="E253" s="354"/>
      <c r="F253" s="355"/>
      <c r="G253" s="356"/>
      <c r="H253" s="356"/>
      <c r="I253" s="356"/>
      <c r="J253" s="357"/>
      <c r="K253" s="106">
        <f>SUM(K254:K255)</f>
        <v>0</v>
      </c>
      <c r="L253" s="107">
        <f>SUM(L254:L255)</f>
        <v>0</v>
      </c>
      <c r="M253" s="358"/>
      <c r="N253" s="356"/>
      <c r="O253" s="356"/>
      <c r="P253" s="356"/>
      <c r="Q253" s="356"/>
      <c r="R253" s="356"/>
      <c r="S253" s="356"/>
      <c r="T253" s="356"/>
      <c r="U253" s="480"/>
      <c r="V253" s="481"/>
      <c r="W253" s="77">
        <f>+[5]TOTAL!$R$12:$R$266</f>
        <v>0</v>
      </c>
      <c r="X253" s="72">
        <f>+R253-W253</f>
        <v>0</v>
      </c>
      <c r="Z253" s="84"/>
      <c r="AA253" s="84"/>
      <c r="AG253" s="67">
        <f>+[4]TOTAL!$U$10:$U$263</f>
        <v>0</v>
      </c>
      <c r="AI253" s="66">
        <f>+U253</f>
        <v>0</v>
      </c>
    </row>
    <row r="254" spans="1:35" s="73" customFormat="1" ht="15.6" hidden="1" thickBot="1" x14ac:dyDescent="0.3">
      <c r="A254" s="383"/>
      <c r="B254" s="384"/>
      <c r="C254" s="518"/>
      <c r="D254" s="384"/>
      <c r="E254" s="384"/>
      <c r="F254" s="95"/>
      <c r="G254" s="99"/>
      <c r="H254" s="99"/>
      <c r="I254" s="99"/>
      <c r="J254" s="100"/>
      <c r="K254" s="329">
        <v>0</v>
      </c>
      <c r="L254" s="330">
        <v>0</v>
      </c>
      <c r="M254" s="385"/>
      <c r="N254" s="99"/>
      <c r="O254" s="99"/>
      <c r="P254" s="99"/>
      <c r="Q254" s="99"/>
      <c r="R254" s="99"/>
      <c r="S254" s="99"/>
      <c r="T254" s="99"/>
      <c r="U254" s="99"/>
      <c r="V254" s="100"/>
      <c r="W254" s="77">
        <f>+[5]TOTAL!$R$12:$R$266</f>
        <v>0</v>
      </c>
      <c r="X254" s="72">
        <f>+R254-W254</f>
        <v>0</v>
      </c>
      <c r="Z254" s="84"/>
      <c r="AA254" s="84"/>
      <c r="AG254" s="67">
        <f>+[4]TOTAL!$U$10:$U$263</f>
        <v>0</v>
      </c>
      <c r="AI254" s="66">
        <f>+U254</f>
        <v>0</v>
      </c>
    </row>
    <row r="255" spans="1:35" s="73" customFormat="1" ht="15.6" hidden="1" thickBot="1" x14ac:dyDescent="0.3">
      <c r="A255" s="386" t="s">
        <v>183</v>
      </c>
      <c r="B255" s="387" t="s">
        <v>67</v>
      </c>
      <c r="C255" s="448" t="s">
        <v>48</v>
      </c>
      <c r="D255" s="387" t="s">
        <v>35</v>
      </c>
      <c r="E255" s="387"/>
      <c r="F255" s="103" t="s">
        <v>198</v>
      </c>
      <c r="G255" s="109">
        <v>0</v>
      </c>
      <c r="H255" s="109">
        <f>+'[8]404070600'!$H$821</f>
        <v>0</v>
      </c>
      <c r="I255" s="109">
        <v>0</v>
      </c>
      <c r="J255" s="110">
        <v>0</v>
      </c>
      <c r="K255" s="329">
        <v>0</v>
      </c>
      <c r="L255" s="330">
        <v>0</v>
      </c>
      <c r="M255" s="388">
        <f>+'[6]404070600'!I821</f>
        <v>0</v>
      </c>
      <c r="N255" s="109">
        <f>+'[6]404070600'!J821</f>
        <v>0</v>
      </c>
      <c r="O255" s="109">
        <f>+'[6]404070600'!K821</f>
        <v>0</v>
      </c>
      <c r="P255" s="109">
        <f>+'[6]404070600'!L821</f>
        <v>0</v>
      </c>
      <c r="Q255" s="109">
        <f>ROUND(G255+H255+M255-N255+O255-P255,2)</f>
        <v>0</v>
      </c>
      <c r="R255" s="109">
        <f>+'[6]404070600'!G821</f>
        <v>0</v>
      </c>
      <c r="S255" s="109">
        <f>ROUND(Q255-R255,2)</f>
        <v>0</v>
      </c>
      <c r="T255" s="109">
        <f>+'[6]404070600'!P821</f>
        <v>0</v>
      </c>
      <c r="U255" s="109">
        <f>+'[6]404070600'!U821</f>
        <v>0</v>
      </c>
      <c r="V255" s="110">
        <f>T255-U255</f>
        <v>0</v>
      </c>
      <c r="W255" s="592">
        <v>0</v>
      </c>
      <c r="X255" s="84"/>
      <c r="Z255" s="84"/>
      <c r="AA255" s="84"/>
    </row>
    <row r="256" spans="1:35" s="176" customFormat="1" ht="27" thickBot="1" x14ac:dyDescent="0.3">
      <c r="A256" s="451" t="s">
        <v>183</v>
      </c>
      <c r="B256" s="452" t="s">
        <v>72</v>
      </c>
      <c r="C256" s="453" t="s">
        <v>35</v>
      </c>
      <c r="D256" s="452" t="s">
        <v>35</v>
      </c>
      <c r="E256" s="452"/>
      <c r="F256" s="454" t="s">
        <v>199</v>
      </c>
      <c r="G256" s="427">
        <f>ROUND(SUM(G257:G262),2)</f>
        <v>0</v>
      </c>
      <c r="H256" s="427">
        <f>ROUND(SUM(H257:H262),2)</f>
        <v>140344.82999999999</v>
      </c>
      <c r="I256" s="364">
        <f t="shared" ref="I256:U256" si="61">ROUND(SUM(I257:I262),2)</f>
        <v>0</v>
      </c>
      <c r="J256" s="455">
        <f t="shared" si="61"/>
        <v>0</v>
      </c>
      <c r="K256" s="106">
        <f t="shared" si="61"/>
        <v>0</v>
      </c>
      <c r="L256" s="107">
        <f t="shared" si="61"/>
        <v>0</v>
      </c>
      <c r="M256" s="456">
        <f t="shared" si="61"/>
        <v>0</v>
      </c>
      <c r="N256" s="364">
        <f t="shared" si="61"/>
        <v>0</v>
      </c>
      <c r="O256" s="427">
        <f t="shared" si="61"/>
        <v>0</v>
      </c>
      <c r="P256" s="427">
        <f t="shared" si="61"/>
        <v>0</v>
      </c>
      <c r="Q256" s="427">
        <f t="shared" si="61"/>
        <v>140344.82999999999</v>
      </c>
      <c r="R256" s="427">
        <f t="shared" si="61"/>
        <v>9597.42</v>
      </c>
      <c r="S256" s="427">
        <f t="shared" si="61"/>
        <v>130747.41</v>
      </c>
      <c r="T256" s="427">
        <f t="shared" si="61"/>
        <v>9597.42</v>
      </c>
      <c r="U256" s="427">
        <f t="shared" si="61"/>
        <v>9597.42</v>
      </c>
      <c r="V256" s="457">
        <f>ROUND(SUM(V257:V262),2)</f>
        <v>0</v>
      </c>
      <c r="W256" s="77">
        <f>+[5]TOTAL!$R$12:$R$266</f>
        <v>0</v>
      </c>
      <c r="X256" s="72">
        <f>+R256-W256</f>
        <v>9597.42</v>
      </c>
      <c r="Y256" s="64"/>
      <c r="Z256" s="219"/>
      <c r="AA256" s="64"/>
      <c r="AB256" s="219"/>
      <c r="AG256" s="67">
        <f>+[4]TOTAL!$U$10:$U$263</f>
        <v>0</v>
      </c>
      <c r="AI256" s="66">
        <f>+U256</f>
        <v>9597.42</v>
      </c>
    </row>
    <row r="257" spans="1:35" s="73" customFormat="1" ht="15.6" hidden="1" thickBot="1" x14ac:dyDescent="0.3">
      <c r="A257" s="376"/>
      <c r="B257" s="377"/>
      <c r="C257" s="344"/>
      <c r="D257" s="377"/>
      <c r="E257" s="377"/>
      <c r="F257" s="345"/>
      <c r="G257" s="124"/>
      <c r="H257" s="124"/>
      <c r="I257" s="241"/>
      <c r="J257" s="125"/>
      <c r="K257" s="329">
        <v>0</v>
      </c>
      <c r="L257" s="82">
        <v>0</v>
      </c>
      <c r="M257" s="600"/>
      <c r="N257" s="421"/>
      <c r="O257" s="124"/>
      <c r="P257" s="124"/>
      <c r="Q257" s="124"/>
      <c r="R257" s="124"/>
      <c r="S257" s="124"/>
      <c r="T257" s="124"/>
      <c r="U257" s="124"/>
      <c r="V257" s="125"/>
      <c r="W257" s="77">
        <f>+[5]TOTAL!$R$12:$R$266</f>
        <v>0</v>
      </c>
      <c r="X257" s="72">
        <f>+R257-W257</f>
        <v>0</v>
      </c>
      <c r="Z257" s="84"/>
      <c r="AA257" s="84"/>
      <c r="AG257" s="67">
        <f>+[4]TOTAL!$U$10:$U$263</f>
        <v>0</v>
      </c>
      <c r="AI257" s="66">
        <f>+U257</f>
        <v>0</v>
      </c>
    </row>
    <row r="258" spans="1:35" s="92" customFormat="1" ht="27" hidden="1" thickBot="1" x14ac:dyDescent="0.3">
      <c r="A258" s="507" t="s">
        <v>183</v>
      </c>
      <c r="B258" s="511" t="s">
        <v>72</v>
      </c>
      <c r="C258" s="601" t="s">
        <v>37</v>
      </c>
      <c r="D258" s="511" t="s">
        <v>35</v>
      </c>
      <c r="E258" s="511"/>
      <c r="F258" s="595" t="s">
        <v>200</v>
      </c>
      <c r="H258" s="424">
        <f>+'[6]404090100 38'!H821</f>
        <v>0</v>
      </c>
      <c r="I258" s="424">
        <f>+'[6]404090100 38'!I821</f>
        <v>0</v>
      </c>
      <c r="J258" s="513">
        <f>+'[6]404090100 38'!J821</f>
        <v>0</v>
      </c>
      <c r="K258" s="329"/>
      <c r="L258" s="82">
        <v>0</v>
      </c>
      <c r="M258" s="514">
        <v>0</v>
      </c>
      <c r="N258" s="424">
        <v>0</v>
      </c>
      <c r="O258" s="424">
        <f>+'[6]404090100 38'!K$21</f>
        <v>0</v>
      </c>
      <c r="P258" s="424">
        <f>+'[6]404090100 38'!L$21</f>
        <v>0</v>
      </c>
      <c r="Q258" s="373">
        <f>ROUND(G258+H258+M258-J258-N258+O258-P258,2)</f>
        <v>0</v>
      </c>
      <c r="R258" s="424">
        <f>+'[6]404090100 38'!$G$821</f>
        <v>0</v>
      </c>
      <c r="S258" s="424">
        <f>ROUND(Q258-R258,2)</f>
        <v>0</v>
      </c>
      <c r="T258" s="424">
        <f>+'[6]404090100 38'!$P$821</f>
        <v>0</v>
      </c>
      <c r="U258" s="424">
        <f>+'[6]404090100 38'!$U$821</f>
        <v>0</v>
      </c>
      <c r="V258" s="513">
        <f>T258-U258</f>
        <v>0</v>
      </c>
      <c r="W258" s="77">
        <f>+[5]TOTAL!$R$12:$R$266</f>
        <v>7606.22</v>
      </c>
      <c r="X258" s="72">
        <f>+R258-W258</f>
        <v>-7606.22</v>
      </c>
      <c r="Z258" s="117"/>
      <c r="AA258" s="117"/>
      <c r="AG258" s="67">
        <f>+[4]TOTAL!$U$10:$U$263</f>
        <v>6685.65</v>
      </c>
      <c r="AI258" s="66">
        <f>+U258</f>
        <v>0</v>
      </c>
    </row>
    <row r="259" spans="1:35" s="176" customFormat="1" ht="16.2" hidden="1" thickBot="1" x14ac:dyDescent="0.3">
      <c r="A259" s="389"/>
      <c r="B259" s="390"/>
      <c r="C259" s="436"/>
      <c r="D259" s="390"/>
      <c r="E259" s="390"/>
      <c r="F259" s="392"/>
      <c r="G259" s="290"/>
      <c r="H259" s="230"/>
      <c r="I259" s="393"/>
      <c r="J259" s="394"/>
      <c r="K259" s="329">
        <v>0</v>
      </c>
      <c r="L259" s="330">
        <v>0</v>
      </c>
      <c r="M259" s="395"/>
      <c r="N259" s="393"/>
      <c r="O259" s="230"/>
      <c r="P259" s="230"/>
      <c r="Q259" s="230"/>
      <c r="R259" s="230"/>
      <c r="S259" s="230"/>
      <c r="T259" s="230"/>
      <c r="U259" s="230"/>
      <c r="V259" s="231"/>
      <c r="W259" s="77">
        <f>+[5]TOTAL!$R$12:$R$266</f>
        <v>7606.22</v>
      </c>
      <c r="X259" s="72">
        <f>+R259-W259</f>
        <v>-7606.22</v>
      </c>
      <c r="Y259" s="64"/>
      <c r="Z259" s="219">
        <f>T259-Y259</f>
        <v>0</v>
      </c>
      <c r="AA259" s="64"/>
      <c r="AB259" s="219">
        <f>U259-AA259</f>
        <v>0</v>
      </c>
      <c r="AG259" s="67">
        <f>+[4]TOTAL!$U$10:$U$263</f>
        <v>6685.65</v>
      </c>
      <c r="AI259" s="66">
        <f>+U259</f>
        <v>0</v>
      </c>
    </row>
    <row r="260" spans="1:35" s="92" customFormat="1" ht="51.75" customHeight="1" thickBot="1" x14ac:dyDescent="0.3">
      <c r="A260" s="374" t="s">
        <v>183</v>
      </c>
      <c r="B260" s="375" t="s">
        <v>72</v>
      </c>
      <c r="C260" s="334" t="s">
        <v>85</v>
      </c>
      <c r="D260" s="375" t="s">
        <v>35</v>
      </c>
      <c r="E260" s="375">
        <v>49</v>
      </c>
      <c r="F260" s="335" t="s">
        <v>201</v>
      </c>
      <c r="G260" s="286">
        <v>0</v>
      </c>
      <c r="H260" s="286">
        <f>+'[6]404090200 49'!H824</f>
        <v>101724.14</v>
      </c>
      <c r="I260" s="286">
        <f>+'[6]404090200 49'!I824</f>
        <v>0</v>
      </c>
      <c r="J260" s="286">
        <f>+'[6]404090200 49'!J824</f>
        <v>0</v>
      </c>
      <c r="K260" s="338"/>
      <c r="L260" s="339">
        <v>0</v>
      </c>
      <c r="M260" s="340">
        <v>0</v>
      </c>
      <c r="N260" s="286">
        <v>0</v>
      </c>
      <c r="O260" s="286">
        <f>+'[6]404090200 49'!K824</f>
        <v>0</v>
      </c>
      <c r="P260" s="286">
        <f>+'[6]404090200 49'!L824</f>
        <v>0</v>
      </c>
      <c r="Q260" s="426">
        <f>ROUND(G260+H260+M260-J260-N260+O260-P260,2)</f>
        <v>101724.14</v>
      </c>
      <c r="R260" s="286">
        <f>+'[6]404090200 49'!G824</f>
        <v>0</v>
      </c>
      <c r="S260" s="286">
        <f>ROUND(Q260-R260,2)</f>
        <v>101724.14</v>
      </c>
      <c r="T260" s="286">
        <f>+'[6]404090200 49'!P824</f>
        <v>0</v>
      </c>
      <c r="U260" s="286">
        <f>+'[6]404090200 49'!U824</f>
        <v>0</v>
      </c>
      <c r="V260" s="337">
        <f>T260-U260</f>
        <v>0</v>
      </c>
      <c r="W260" s="77">
        <f>+[5]TOTAL!$R$12:$R$266</f>
        <v>6379.47</v>
      </c>
      <c r="X260" s="72">
        <f>+R260-W260</f>
        <v>-6379.47</v>
      </c>
      <c r="Y260" s="64"/>
      <c r="Z260" s="219">
        <f>T260-Y260</f>
        <v>0</v>
      </c>
      <c r="AA260" s="64"/>
      <c r="AB260" s="219">
        <f>U260-AA260</f>
        <v>0</v>
      </c>
      <c r="AG260" s="67">
        <f>+[4]TOTAL!$U$10:$U$263</f>
        <v>5364.99</v>
      </c>
      <c r="AI260" s="66">
        <f>+U260</f>
        <v>0</v>
      </c>
    </row>
    <row r="261" spans="1:35" s="73" customFormat="1" ht="23.25" hidden="1" customHeight="1" x14ac:dyDescent="0.25">
      <c r="A261" s="386" t="s">
        <v>183</v>
      </c>
      <c r="B261" s="387" t="s">
        <v>72</v>
      </c>
      <c r="C261" s="435" t="s">
        <v>68</v>
      </c>
      <c r="D261" s="387" t="s">
        <v>35</v>
      </c>
      <c r="E261" s="387"/>
      <c r="F261" s="103" t="s">
        <v>202</v>
      </c>
      <c r="G261" s="109"/>
      <c r="H261" s="109">
        <v>0</v>
      </c>
      <c r="I261" s="109">
        <v>0</v>
      </c>
      <c r="J261" s="110">
        <v>0</v>
      </c>
      <c r="K261" s="329">
        <v>0</v>
      </c>
      <c r="L261" s="330">
        <v>0</v>
      </c>
      <c r="M261" s="388">
        <f>+'[6]404090300'!I821</f>
        <v>0</v>
      </c>
      <c r="N261" s="109">
        <f>+'[6]404090300'!J821</f>
        <v>0</v>
      </c>
      <c r="O261" s="109">
        <f>+'[6]404090300'!K821</f>
        <v>0</v>
      </c>
      <c r="P261" s="109">
        <f>+'[6]404090300'!L821</f>
        <v>0</v>
      </c>
      <c r="Q261" s="109">
        <f>ROUND(G261+H261+M261-N261+O261-P261,2)</f>
        <v>0</v>
      </c>
      <c r="R261" s="109">
        <f>+'[6]404090300'!G821</f>
        <v>0</v>
      </c>
      <c r="S261" s="109">
        <f>ROUND(Q261-R261,2)</f>
        <v>0</v>
      </c>
      <c r="T261" s="109">
        <f>+'[6]404090300'!P821</f>
        <v>0</v>
      </c>
      <c r="U261" s="109">
        <f>+'[6]404090300'!U821</f>
        <v>0</v>
      </c>
      <c r="V261" s="110">
        <f>T261-U261</f>
        <v>0</v>
      </c>
      <c r="W261" s="602">
        <v>0</v>
      </c>
      <c r="X261" s="84"/>
      <c r="Z261" s="84"/>
      <c r="AA261" s="84"/>
    </row>
    <row r="262" spans="1:35" s="92" customFormat="1" ht="87.75" customHeight="1" thickBot="1" x14ac:dyDescent="0.3">
      <c r="A262" s="428" t="s">
        <v>183</v>
      </c>
      <c r="B262" s="429" t="s">
        <v>72</v>
      </c>
      <c r="C262" s="603" t="s">
        <v>68</v>
      </c>
      <c r="D262" s="429" t="s">
        <v>35</v>
      </c>
      <c r="E262" s="429">
        <v>50</v>
      </c>
      <c r="F262" s="431" t="s">
        <v>203</v>
      </c>
      <c r="G262" s="426">
        <v>0</v>
      </c>
      <c r="H262" s="426">
        <f>+'[6]404090300 50'!H821</f>
        <v>38620.69</v>
      </c>
      <c r="I262" s="426">
        <f>+'[6]404090300 50'!I821</f>
        <v>0</v>
      </c>
      <c r="J262" s="426">
        <f>+'[6]404090300 50'!J821</f>
        <v>0</v>
      </c>
      <c r="K262" s="338"/>
      <c r="L262" s="339">
        <v>0</v>
      </c>
      <c r="M262" s="432">
        <v>0</v>
      </c>
      <c r="N262" s="426">
        <v>0</v>
      </c>
      <c r="O262" s="426">
        <f>+'[6]404090300 50'!K821</f>
        <v>0</v>
      </c>
      <c r="P262" s="426">
        <f>+'[6]404090300 50'!L821</f>
        <v>0</v>
      </c>
      <c r="Q262" s="426">
        <f>ROUND(G262+H262+M262-J262-N262+O262-P262,2)</f>
        <v>38620.69</v>
      </c>
      <c r="R262" s="426">
        <f>+'[6]404090300 50'!G821</f>
        <v>9597.42</v>
      </c>
      <c r="S262" s="426">
        <f>ROUND(Q262-R262,2)</f>
        <v>29023.27</v>
      </c>
      <c r="T262" s="426">
        <f>+'[6]404090300 50'!P821</f>
        <v>9597.42</v>
      </c>
      <c r="U262" s="426">
        <f>+'[6]404090300 50'!U821</f>
        <v>9597.42</v>
      </c>
      <c r="V262" s="433">
        <f>T262-U262</f>
        <v>0</v>
      </c>
      <c r="W262" s="77">
        <f>+[5]TOTAL!$R$12:$R$266</f>
        <v>9281.19</v>
      </c>
      <c r="X262" s="72">
        <f>+R262-W262</f>
        <v>316.22999999999956</v>
      </c>
      <c r="Y262" s="64"/>
      <c r="Z262" s="219">
        <f>T262-Y262</f>
        <v>9597.42</v>
      </c>
      <c r="AA262" s="64"/>
      <c r="AB262" s="219">
        <f>U262-AA262</f>
        <v>9597.42</v>
      </c>
      <c r="AG262" s="67">
        <f>+[4]TOTAL!$U$10:$U$263</f>
        <v>1320.66</v>
      </c>
      <c r="AI262" s="66">
        <f>+U262</f>
        <v>9597.42</v>
      </c>
    </row>
    <row r="263" spans="1:35" s="73" customFormat="1" ht="13.5" hidden="1" customHeight="1" x14ac:dyDescent="0.25">
      <c r="A263" s="476" t="s">
        <v>183</v>
      </c>
      <c r="B263" s="477" t="s">
        <v>55</v>
      </c>
      <c r="C263" s="478" t="s">
        <v>35</v>
      </c>
      <c r="D263" s="477" t="s">
        <v>35</v>
      </c>
      <c r="E263" s="477"/>
      <c r="F263" s="479" t="s">
        <v>204</v>
      </c>
      <c r="G263" s="480">
        <f>ROUND(SUM(G264:G265),2)</f>
        <v>0</v>
      </c>
      <c r="H263" s="604">
        <f>H264+H265</f>
        <v>0</v>
      </c>
      <c r="I263" s="605">
        <f>I264+I265</f>
        <v>0</v>
      </c>
      <c r="J263" s="604">
        <f>J264+J265</f>
        <v>0</v>
      </c>
      <c r="K263" s="606">
        <f>+K264</f>
        <v>0</v>
      </c>
      <c r="L263" s="606">
        <f>L264+L265</f>
        <v>0</v>
      </c>
      <c r="M263" s="607">
        <f>+M264+M265</f>
        <v>0</v>
      </c>
      <c r="N263" s="607">
        <f>+N264+N265</f>
        <v>0</v>
      </c>
      <c r="O263" s="604">
        <f>+O264+O265</f>
        <v>0</v>
      </c>
      <c r="P263" s="604">
        <f>+P264+P265</f>
        <v>0</v>
      </c>
      <c r="Q263" s="604">
        <f>Q264+Q265</f>
        <v>0</v>
      </c>
      <c r="R263" s="604">
        <f>+R264+R265</f>
        <v>0</v>
      </c>
      <c r="S263" s="604">
        <f>S264+S265</f>
        <v>0</v>
      </c>
      <c r="T263" s="604">
        <f>+T264+T265</f>
        <v>0</v>
      </c>
      <c r="U263" s="604">
        <f>+U264+U265</f>
        <v>0</v>
      </c>
      <c r="V263" s="608">
        <f>V264+V265</f>
        <v>0</v>
      </c>
      <c r="W263" s="373">
        <v>0</v>
      </c>
      <c r="X263" s="84"/>
      <c r="Z263" s="84"/>
      <c r="AA263" s="84"/>
    </row>
    <row r="264" spans="1:35" s="73" customFormat="1" ht="20.25" hidden="1" customHeight="1" x14ac:dyDescent="0.25">
      <c r="A264" s="359" t="s">
        <v>183</v>
      </c>
      <c r="B264" s="360" t="s">
        <v>55</v>
      </c>
      <c r="C264" s="347" t="s">
        <v>37</v>
      </c>
      <c r="D264" s="360" t="s">
        <v>35</v>
      </c>
      <c r="E264" s="360"/>
      <c r="F264" s="76" t="s">
        <v>204</v>
      </c>
      <c r="G264" s="82"/>
      <c r="H264" s="82">
        <v>0</v>
      </c>
      <c r="I264" s="90">
        <v>0</v>
      </c>
      <c r="J264" s="82">
        <v>0</v>
      </c>
      <c r="K264" s="82">
        <v>0</v>
      </c>
      <c r="L264" s="82">
        <v>0</v>
      </c>
      <c r="M264" s="423">
        <f>+'[6]404100100'!I821</f>
        <v>0</v>
      </c>
      <c r="N264" s="423">
        <f>+'[6]404100100'!J821</f>
        <v>0</v>
      </c>
      <c r="O264" s="82">
        <f>+'[6]404100100'!K821</f>
        <v>0</v>
      </c>
      <c r="P264" s="82">
        <f>+'[6]404100100'!L821</f>
        <v>0</v>
      </c>
      <c r="Q264" s="82">
        <f>ROUND(G264+H264+M264-N264+O264-P264,2)</f>
        <v>0</v>
      </c>
      <c r="R264" s="82">
        <f>+'[6]404100100'!G821</f>
        <v>0</v>
      </c>
      <c r="S264" s="82">
        <f>ROUND(Q264-R264,2)</f>
        <v>0</v>
      </c>
      <c r="T264" s="82">
        <f>+'[6]404100100'!P821</f>
        <v>0</v>
      </c>
      <c r="U264" s="82">
        <f>+'[6]404100100'!U821</f>
        <v>0</v>
      </c>
      <c r="V264" s="83">
        <f>T264-U264</f>
        <v>0</v>
      </c>
      <c r="W264" s="174">
        <v>0</v>
      </c>
      <c r="X264" s="84"/>
      <c r="Z264" s="84"/>
      <c r="AA264" s="84"/>
    </row>
    <row r="265" spans="1:35" s="73" customFormat="1" ht="18" hidden="1" customHeight="1" x14ac:dyDescent="0.25">
      <c r="A265" s="359" t="s">
        <v>183</v>
      </c>
      <c r="B265" s="360">
        <v>10</v>
      </c>
      <c r="C265" s="347" t="s">
        <v>37</v>
      </c>
      <c r="D265" s="360" t="s">
        <v>35</v>
      </c>
      <c r="E265" s="360"/>
      <c r="F265" s="76" t="s">
        <v>205</v>
      </c>
      <c r="G265" s="82">
        <v>0</v>
      </c>
      <c r="H265" s="82">
        <f>+'[6]40410010022'!H821</f>
        <v>0</v>
      </c>
      <c r="I265" s="90">
        <f>+'[6]40410010022'!I821</f>
        <v>0</v>
      </c>
      <c r="J265" s="82">
        <f>+'[6]40410010022'!J821</f>
        <v>0</v>
      </c>
      <c r="K265" s="82">
        <v>0</v>
      </c>
      <c r="L265" s="82">
        <v>0</v>
      </c>
      <c r="M265" s="423">
        <v>0</v>
      </c>
      <c r="N265" s="423">
        <v>0</v>
      </c>
      <c r="O265" s="82">
        <f>+'[6]40410010022'!K821</f>
        <v>0</v>
      </c>
      <c r="P265" s="82">
        <f>+'[6]40410010022'!$L$821</f>
        <v>0</v>
      </c>
      <c r="Q265" s="82">
        <f>ROUND(G265+K265+H265+M265-J265-N265+O265-P265,2)</f>
        <v>0</v>
      </c>
      <c r="R265" s="82">
        <f>+'[6]40410010022'!G821</f>
        <v>0</v>
      </c>
      <c r="S265" s="82">
        <f>ROUND(Q265-R265,2)</f>
        <v>0</v>
      </c>
      <c r="T265" s="82">
        <f>+'[6]40410010022'!P821</f>
        <v>0</v>
      </c>
      <c r="U265" s="82">
        <f>+'[6]40410010022'!U821</f>
        <v>0</v>
      </c>
      <c r="V265" s="83">
        <f>T265-U265</f>
        <v>0</v>
      </c>
      <c r="W265" s="253">
        <v>0</v>
      </c>
      <c r="X265" s="84"/>
      <c r="Z265" s="84"/>
      <c r="AA265" s="84"/>
    </row>
    <row r="266" spans="1:35" s="73" customFormat="1" ht="15.75" hidden="1" customHeight="1" x14ac:dyDescent="0.25">
      <c r="A266" s="359" t="s">
        <v>183</v>
      </c>
      <c r="B266" s="360">
        <v>99</v>
      </c>
      <c r="C266" s="347" t="s">
        <v>35</v>
      </c>
      <c r="D266" s="360" t="s">
        <v>35</v>
      </c>
      <c r="E266" s="360"/>
      <c r="F266" s="609" t="s">
        <v>206</v>
      </c>
      <c r="G266" s="266">
        <f>ROUND(SUM(G267),2)</f>
        <v>0</v>
      </c>
      <c r="H266" s="266">
        <f>ROUND(SUM(H267),2)</f>
        <v>0</v>
      </c>
      <c r="I266" s="266">
        <f>ROUND(SUM(I267),2)</f>
        <v>0</v>
      </c>
      <c r="J266" s="266">
        <f>ROUND(SUM(J267),2)</f>
        <v>0</v>
      </c>
      <c r="K266" s="266">
        <f t="shared" ref="K266:V266" si="62">ROUND(SUM(K267),2)</f>
        <v>0</v>
      </c>
      <c r="L266" s="266">
        <f>ROUND(SUM(L267),2)</f>
        <v>0</v>
      </c>
      <c r="M266" s="266">
        <f t="shared" si="62"/>
        <v>0</v>
      </c>
      <c r="N266" s="266">
        <f t="shared" si="62"/>
        <v>0</v>
      </c>
      <c r="O266" s="266">
        <f t="shared" si="62"/>
        <v>0</v>
      </c>
      <c r="P266" s="266">
        <f t="shared" si="62"/>
        <v>0</v>
      </c>
      <c r="Q266" s="266">
        <f t="shared" si="62"/>
        <v>0</v>
      </c>
      <c r="R266" s="266">
        <f t="shared" si="62"/>
        <v>0</v>
      </c>
      <c r="S266" s="266">
        <f t="shared" si="62"/>
        <v>0</v>
      </c>
      <c r="T266" s="266">
        <f t="shared" si="62"/>
        <v>0</v>
      </c>
      <c r="U266" s="266">
        <f t="shared" si="62"/>
        <v>0</v>
      </c>
      <c r="V266" s="266">
        <f t="shared" si="62"/>
        <v>0</v>
      </c>
      <c r="W266" s="174">
        <v>0</v>
      </c>
      <c r="X266" s="84"/>
      <c r="Z266" s="84"/>
      <c r="AA266" s="84"/>
    </row>
    <row r="267" spans="1:35" s="73" customFormat="1" ht="19.5" hidden="1" customHeight="1" x14ac:dyDescent="0.25">
      <c r="A267" s="359" t="s">
        <v>183</v>
      </c>
      <c r="B267" s="360">
        <v>99</v>
      </c>
      <c r="C267" s="347" t="s">
        <v>37</v>
      </c>
      <c r="D267" s="360" t="s">
        <v>35</v>
      </c>
      <c r="E267" s="360"/>
      <c r="F267" s="76" t="s">
        <v>206</v>
      </c>
      <c r="G267" s="82">
        <v>0</v>
      </c>
      <c r="H267" s="82">
        <v>0</v>
      </c>
      <c r="I267" s="82">
        <v>0</v>
      </c>
      <c r="J267" s="82">
        <v>0</v>
      </c>
      <c r="K267" s="82">
        <v>0</v>
      </c>
      <c r="L267" s="82">
        <v>0</v>
      </c>
      <c r="M267" s="82">
        <f>+'[6]404990100'!I821</f>
        <v>0</v>
      </c>
      <c r="N267" s="82">
        <f>+'[6]404990100'!J821</f>
        <v>0</v>
      </c>
      <c r="O267" s="82">
        <f>+'[6]404990100'!K821</f>
        <v>0</v>
      </c>
      <c r="P267" s="82">
        <f>+'[6]404990100'!L821</f>
        <v>0</v>
      </c>
      <c r="Q267" s="82">
        <f>ROUND(G267+H267+M267-N267+O267-P267,2)</f>
        <v>0</v>
      </c>
      <c r="R267" s="82">
        <f>+'[6]404990100'!G821</f>
        <v>0</v>
      </c>
      <c r="S267" s="82">
        <f>ROUND(Q267-R267,2)</f>
        <v>0</v>
      </c>
      <c r="T267" s="82">
        <f>+'[6]404990100'!P821</f>
        <v>0</v>
      </c>
      <c r="U267" s="82">
        <f>+'[6]404990100'!U821</f>
        <v>0</v>
      </c>
      <c r="V267" s="83">
        <f>T267-U267</f>
        <v>0</v>
      </c>
      <c r="W267" s="174"/>
      <c r="X267" s="84"/>
      <c r="Z267" s="84"/>
      <c r="AA267" s="84"/>
    </row>
    <row r="268" spans="1:35" s="73" customFormat="1" ht="17.25" hidden="1" customHeight="1" x14ac:dyDescent="0.25">
      <c r="A268" s="68"/>
      <c r="B268" s="69"/>
      <c r="C268" s="516"/>
      <c r="D268" s="69"/>
      <c r="E268" s="69"/>
      <c r="F268" s="135"/>
      <c r="G268" s="610">
        <f>G269</f>
        <v>0</v>
      </c>
      <c r="H268" s="610">
        <f>+H269</f>
        <v>0</v>
      </c>
      <c r="I268" s="610">
        <f t="shared" ref="I268:P268" si="63">+I269</f>
        <v>0</v>
      </c>
      <c r="J268" s="610">
        <f t="shared" si="63"/>
        <v>0</v>
      </c>
      <c r="K268" s="610">
        <f t="shared" si="63"/>
        <v>0</v>
      </c>
      <c r="L268" s="610">
        <f t="shared" si="63"/>
        <v>0</v>
      </c>
      <c r="M268" s="610">
        <f t="shared" si="63"/>
        <v>0</v>
      </c>
      <c r="N268" s="610">
        <f t="shared" si="63"/>
        <v>0</v>
      </c>
      <c r="O268" s="610">
        <f t="shared" si="63"/>
        <v>0</v>
      </c>
      <c r="P268" s="610">
        <f t="shared" si="63"/>
        <v>0</v>
      </c>
      <c r="Q268" s="610">
        <f>Q269</f>
        <v>0</v>
      </c>
      <c r="R268" s="610">
        <f>+R269</f>
        <v>0</v>
      </c>
      <c r="S268" s="610">
        <f>S269</f>
        <v>0</v>
      </c>
      <c r="T268" s="610">
        <f>+T269</f>
        <v>0</v>
      </c>
      <c r="U268" s="610">
        <f>+U269</f>
        <v>0</v>
      </c>
      <c r="V268" s="611">
        <f>V269</f>
        <v>0</v>
      </c>
      <c r="W268" s="253"/>
      <c r="X268" s="84"/>
      <c r="Z268" s="84"/>
      <c r="AA268" s="84"/>
    </row>
    <row r="269" spans="1:35" s="73" customFormat="1" ht="29.25" hidden="1" customHeight="1" x14ac:dyDescent="0.25">
      <c r="A269" s="55"/>
      <c r="B269" s="56"/>
      <c r="C269" s="612"/>
      <c r="D269" s="56"/>
      <c r="E269" s="56"/>
      <c r="F269" s="57"/>
      <c r="G269" s="613"/>
      <c r="H269" s="613"/>
      <c r="I269" s="613"/>
      <c r="J269" s="613"/>
      <c r="K269" s="614">
        <f>SUBTOTAL(9,K270)</f>
        <v>0</v>
      </c>
      <c r="L269" s="614">
        <f>SUBTOTAL(9,L270)</f>
        <v>0</v>
      </c>
      <c r="M269" s="613"/>
      <c r="N269" s="613"/>
      <c r="O269" s="613"/>
      <c r="P269" s="613"/>
      <c r="Q269" s="615"/>
      <c r="R269" s="613"/>
      <c r="S269" s="613"/>
      <c r="T269" s="613"/>
      <c r="U269" s="613"/>
      <c r="V269" s="613"/>
      <c r="W269" s="261"/>
      <c r="X269" s="84"/>
      <c r="Z269" s="84"/>
      <c r="AA269" s="84"/>
    </row>
    <row r="270" spans="1:35" ht="24.75" hidden="1" customHeight="1" x14ac:dyDescent="0.25">
      <c r="A270" s="616"/>
      <c r="B270" s="617"/>
      <c r="C270" s="618"/>
      <c r="D270" s="617"/>
      <c r="E270" s="75"/>
      <c r="F270" s="234"/>
      <c r="G270" s="614"/>
      <c r="H270" s="614"/>
      <c r="I270" s="614"/>
      <c r="J270" s="614"/>
      <c r="K270" s="614">
        <f>SUBTOTAL(9,K271)</f>
        <v>0</v>
      </c>
      <c r="L270" s="614">
        <f>SUBTOTAL(9,L271)</f>
        <v>0</v>
      </c>
      <c r="M270" s="614"/>
      <c r="N270" s="614"/>
      <c r="O270" s="614"/>
      <c r="P270" s="614"/>
      <c r="Q270" s="615"/>
      <c r="R270" s="614"/>
      <c r="S270" s="614"/>
      <c r="T270" s="614"/>
      <c r="U270" s="614"/>
      <c r="V270" s="614"/>
      <c r="W270" s="619"/>
      <c r="X270" s="84"/>
      <c r="Z270" s="84"/>
      <c r="AA270" s="84"/>
    </row>
    <row r="271" spans="1:35" s="621" customFormat="1" ht="27" hidden="1" customHeight="1" x14ac:dyDescent="0.25">
      <c r="A271" s="85"/>
      <c r="B271" s="86"/>
      <c r="C271" s="620"/>
      <c r="D271" s="86"/>
      <c r="E271" s="86"/>
      <c r="F271" s="87"/>
      <c r="G271" s="449"/>
      <c r="H271" s="90"/>
      <c r="I271" s="90"/>
      <c r="J271" s="90"/>
      <c r="K271" s="82" t="e">
        <f>+#REF!</f>
        <v>#REF!</v>
      </c>
      <c r="L271" s="82" t="e">
        <f>+#REF!</f>
        <v>#REF!</v>
      </c>
      <c r="M271" s="90"/>
      <c r="N271" s="90"/>
      <c r="O271" s="90"/>
      <c r="P271" s="90"/>
      <c r="Q271" s="426"/>
      <c r="R271" s="90"/>
      <c r="S271" s="90"/>
      <c r="T271" s="90"/>
      <c r="U271" s="90"/>
      <c r="V271" s="91"/>
      <c r="W271" s="267"/>
      <c r="X271" s="84"/>
      <c r="Y271" s="19"/>
      <c r="Z271" s="84"/>
      <c r="AA271" s="84"/>
      <c r="AB271" s="19"/>
      <c r="AC271" s="19"/>
      <c r="AD271" s="19"/>
      <c r="AG271" s="19"/>
      <c r="AH271" s="19"/>
      <c r="AI271" s="19"/>
    </row>
    <row r="272" spans="1:35" s="73" customFormat="1" ht="13.5" hidden="1" customHeight="1" x14ac:dyDescent="0.25">
      <c r="A272" s="68" t="s">
        <v>207</v>
      </c>
      <c r="B272" s="69" t="s">
        <v>35</v>
      </c>
      <c r="C272" s="516" t="s">
        <v>35</v>
      </c>
      <c r="D272" s="69" t="s">
        <v>35</v>
      </c>
      <c r="E272" s="69"/>
      <c r="F272" s="135" t="s">
        <v>208</v>
      </c>
      <c r="G272" s="610">
        <f>+G273</f>
        <v>0</v>
      </c>
      <c r="H272" s="610">
        <f>+H273</f>
        <v>0</v>
      </c>
      <c r="I272" s="610">
        <f>+I273</f>
        <v>0</v>
      </c>
      <c r="J272" s="610">
        <f>+J273</f>
        <v>0</v>
      </c>
      <c r="K272" s="610">
        <f>+K276+K273</f>
        <v>0</v>
      </c>
      <c r="L272" s="610">
        <f>+L276+L273</f>
        <v>0</v>
      </c>
      <c r="M272" s="610">
        <f>+M273</f>
        <v>0</v>
      </c>
      <c r="N272" s="610">
        <f>+N273</f>
        <v>0</v>
      </c>
      <c r="O272" s="610">
        <f>+O273</f>
        <v>0</v>
      </c>
      <c r="P272" s="610">
        <f>+P273</f>
        <v>0</v>
      </c>
      <c r="Q272" s="610">
        <f>Q276+Q273</f>
        <v>141200</v>
      </c>
      <c r="R272" s="610">
        <f>+R273</f>
        <v>0</v>
      </c>
      <c r="S272" s="610">
        <f>+S273</f>
        <v>0</v>
      </c>
      <c r="T272" s="610">
        <f>+T273</f>
        <v>0</v>
      </c>
      <c r="U272" s="610">
        <f>+U273</f>
        <v>0</v>
      </c>
      <c r="V272" s="610">
        <f>+V273</f>
        <v>0</v>
      </c>
      <c r="W272" s="261"/>
      <c r="X272" s="84"/>
      <c r="Z272" s="84"/>
      <c r="AA272" s="84"/>
    </row>
    <row r="273" spans="1:35" s="73" customFormat="1" ht="13.5" hidden="1" customHeight="1" x14ac:dyDescent="0.25">
      <c r="A273" s="68" t="s">
        <v>207</v>
      </c>
      <c r="B273" s="69" t="s">
        <v>37</v>
      </c>
      <c r="C273" s="516" t="s">
        <v>35</v>
      </c>
      <c r="D273" s="69" t="s">
        <v>35</v>
      </c>
      <c r="E273" s="69"/>
      <c r="F273" s="135" t="s">
        <v>209</v>
      </c>
      <c r="G273" s="266">
        <f>ROUND(SUM(G274:G275),2)</f>
        <v>0</v>
      </c>
      <c r="H273" s="266">
        <f t="shared" ref="H273:P273" si="64">+H274+H275</f>
        <v>0</v>
      </c>
      <c r="I273" s="266">
        <f>+I274+I275</f>
        <v>0</v>
      </c>
      <c r="J273" s="266">
        <f>+J274+J275</f>
        <v>0</v>
      </c>
      <c r="K273" s="266">
        <f>+K274+K275</f>
        <v>0</v>
      </c>
      <c r="L273" s="266">
        <f>+L274+L275</f>
        <v>0</v>
      </c>
      <c r="M273" s="266">
        <f t="shared" si="64"/>
        <v>0</v>
      </c>
      <c r="N273" s="266">
        <f t="shared" si="64"/>
        <v>0</v>
      </c>
      <c r="O273" s="266">
        <f t="shared" si="64"/>
        <v>0</v>
      </c>
      <c r="P273" s="266">
        <f t="shared" si="64"/>
        <v>0</v>
      </c>
      <c r="Q273" s="266">
        <f>ROUND(SUM(Q274:Q275),2)</f>
        <v>0</v>
      </c>
      <c r="R273" s="266">
        <f>+R274+R275</f>
        <v>0</v>
      </c>
      <c r="S273" s="266">
        <f>ROUND(SUM(S274:S275),2)</f>
        <v>0</v>
      </c>
      <c r="T273" s="266">
        <f>ROUND(SUM(T274:T275),2)</f>
        <v>0</v>
      </c>
      <c r="U273" s="266">
        <f>ROUND(SUM(U274:U275),2)</f>
        <v>0</v>
      </c>
      <c r="V273" s="323">
        <f>ROUND(SUM(V274:V275),2)</f>
        <v>0</v>
      </c>
      <c r="W273" s="284"/>
      <c r="X273" s="84"/>
      <c r="Z273" s="84"/>
      <c r="AA273" s="84"/>
    </row>
    <row r="274" spans="1:35" ht="13.5" hidden="1" customHeight="1" x14ac:dyDescent="0.25">
      <c r="A274" s="622" t="s">
        <v>207</v>
      </c>
      <c r="B274" s="102" t="s">
        <v>85</v>
      </c>
      <c r="C274" s="591" t="s">
        <v>37</v>
      </c>
      <c r="D274" s="102" t="s">
        <v>35</v>
      </c>
      <c r="E274" s="102"/>
      <c r="F274" s="289" t="s">
        <v>210</v>
      </c>
      <c r="G274" s="290">
        <v>0</v>
      </c>
      <c r="H274" s="290">
        <v>0</v>
      </c>
      <c r="I274" s="290">
        <v>0</v>
      </c>
      <c r="J274" s="290">
        <v>0</v>
      </c>
      <c r="K274" s="82">
        <v>0</v>
      </c>
      <c r="L274" s="82">
        <v>0</v>
      </c>
      <c r="M274" s="290">
        <f>+'[6]411020100'!I825</f>
        <v>0</v>
      </c>
      <c r="N274" s="290">
        <f>+'[6]411020100'!J825</f>
        <v>0</v>
      </c>
      <c r="O274" s="290">
        <f>+'[6]411020100'!K825</f>
        <v>0</v>
      </c>
      <c r="P274" s="290">
        <f>+'[6]411020100'!L825</f>
        <v>0</v>
      </c>
      <c r="Q274" s="290">
        <f>ROUND(G274+H274+M274-N274+O274-P274,2)</f>
        <v>0</v>
      </c>
      <c r="R274" s="290">
        <f>+'[6]411020100'!G825</f>
        <v>0</v>
      </c>
      <c r="S274" s="290">
        <f>+'[6]411020100'!O825</f>
        <v>0</v>
      </c>
      <c r="T274" s="290">
        <f>+'[6]411020100'!P825</f>
        <v>0</v>
      </c>
      <c r="U274" s="290">
        <f>+'[6]411020100'!U825</f>
        <v>0</v>
      </c>
      <c r="V274" s="291">
        <f>T274-U274</f>
        <v>0</v>
      </c>
      <c r="W274" s="308"/>
      <c r="X274" s="84"/>
      <c r="Z274" s="84"/>
      <c r="AA274" s="84"/>
    </row>
    <row r="275" spans="1:35" ht="13.5" hidden="1" customHeight="1" x14ac:dyDescent="0.25">
      <c r="A275" s="623" t="s">
        <v>207</v>
      </c>
      <c r="B275" s="624" t="s">
        <v>85</v>
      </c>
      <c r="C275" s="625" t="s">
        <v>43</v>
      </c>
      <c r="D275" s="624" t="s">
        <v>35</v>
      </c>
      <c r="E275" s="624"/>
      <c r="F275" s="400" t="s">
        <v>211</v>
      </c>
      <c r="G275" s="401">
        <v>0</v>
      </c>
      <c r="H275" s="401">
        <v>0</v>
      </c>
      <c r="I275" s="401">
        <v>0</v>
      </c>
      <c r="J275" s="402">
        <v>0</v>
      </c>
      <c r="K275" s="626">
        <v>0</v>
      </c>
      <c r="L275" s="109">
        <v>0</v>
      </c>
      <c r="M275" s="403">
        <f>+'[6]411020400'!I821</f>
        <v>0</v>
      </c>
      <c r="N275" s="401">
        <f>+'[6]411020400'!J821</f>
        <v>0</v>
      </c>
      <c r="O275" s="401">
        <f>+'[6]411020400'!K821</f>
        <v>0</v>
      </c>
      <c r="P275" s="401">
        <f>+'[6]411020400'!L821</f>
        <v>0</v>
      </c>
      <c r="Q275" s="401">
        <f>ROUND(G275+H275+M275-N275+O275-P275,2)</f>
        <v>0</v>
      </c>
      <c r="R275" s="401">
        <f>+'[6]411020400'!G821</f>
        <v>0</v>
      </c>
      <c r="S275" s="401">
        <f>+'[6]411020400'!O821</f>
        <v>0</v>
      </c>
      <c r="T275" s="401">
        <f>+'[6]411020400'!P821</f>
        <v>0</v>
      </c>
      <c r="U275" s="401">
        <f>+'[6]411020400'!U821</f>
        <v>0</v>
      </c>
      <c r="V275" s="402">
        <f>T275-U275</f>
        <v>0</v>
      </c>
      <c r="W275" s="338"/>
      <c r="X275" s="84"/>
      <c r="Z275" s="84"/>
      <c r="AA275" s="84"/>
    </row>
    <row r="276" spans="1:35" s="65" customFormat="1" ht="28.5" customHeight="1" x14ac:dyDescent="0.25">
      <c r="A276" s="55" t="s">
        <v>212</v>
      </c>
      <c r="B276" s="56" t="s">
        <v>35</v>
      </c>
      <c r="C276" s="612" t="s">
        <v>35</v>
      </c>
      <c r="D276" s="56" t="s">
        <v>35</v>
      </c>
      <c r="E276" s="56"/>
      <c r="F276" s="57" t="s">
        <v>213</v>
      </c>
      <c r="G276" s="615">
        <f>+G277+G279+G282</f>
        <v>0</v>
      </c>
      <c r="H276" s="615">
        <f t="shared" ref="H276:V276" si="65">+H277+H279+H282</f>
        <v>141200</v>
      </c>
      <c r="I276" s="615">
        <f t="shared" si="65"/>
        <v>0</v>
      </c>
      <c r="J276" s="615">
        <f t="shared" si="65"/>
        <v>0</v>
      </c>
      <c r="K276" s="615">
        <f t="shared" si="65"/>
        <v>0</v>
      </c>
      <c r="L276" s="615">
        <f t="shared" si="65"/>
        <v>0</v>
      </c>
      <c r="M276" s="615">
        <f t="shared" si="65"/>
        <v>0</v>
      </c>
      <c r="N276" s="615">
        <f t="shared" si="65"/>
        <v>0</v>
      </c>
      <c r="O276" s="615">
        <f t="shared" si="65"/>
        <v>0</v>
      </c>
      <c r="P276" s="615">
        <f t="shared" si="65"/>
        <v>0</v>
      </c>
      <c r="Q276" s="615">
        <f t="shared" si="65"/>
        <v>141200</v>
      </c>
      <c r="R276" s="615">
        <f t="shared" si="65"/>
        <v>35527.199999999997</v>
      </c>
      <c r="S276" s="615">
        <f t="shared" si="65"/>
        <v>105672.8</v>
      </c>
      <c r="T276" s="615">
        <f>+T277+T279+T282</f>
        <v>35527.199999999997</v>
      </c>
      <c r="U276" s="615">
        <f t="shared" si="65"/>
        <v>35527.199999999997</v>
      </c>
      <c r="V276" s="615">
        <f t="shared" si="65"/>
        <v>0</v>
      </c>
      <c r="W276" s="77" t="e">
        <f>+[5]TOTAL!$R$12:$R$266</f>
        <v>#VALUE!</v>
      </c>
      <c r="X276" s="72"/>
      <c r="Y276" s="64"/>
      <c r="Z276" s="66"/>
      <c r="AA276" s="64"/>
      <c r="AB276" s="66"/>
      <c r="AG276" s="67">
        <v>6685.65</v>
      </c>
      <c r="AI276" s="66">
        <f>+U276</f>
        <v>35527.199999999997</v>
      </c>
    </row>
    <row r="277" spans="1:35" s="627" customFormat="1" ht="15.75" customHeight="1" thickBot="1" x14ac:dyDescent="0.3">
      <c r="A277" s="321" t="s">
        <v>212</v>
      </c>
      <c r="B277" s="322" t="s">
        <v>48</v>
      </c>
      <c r="C277" s="539" t="s">
        <v>35</v>
      </c>
      <c r="D277" s="322" t="s">
        <v>35</v>
      </c>
      <c r="E277" s="322"/>
      <c r="F277" s="234" t="s">
        <v>214</v>
      </c>
      <c r="G277" s="614">
        <f>SUBTOTAL(9,G278:G283)</f>
        <v>0</v>
      </c>
      <c r="H277" s="614">
        <f>SUBTOTAL(9,H278)</f>
        <v>133200</v>
      </c>
      <c r="I277" s="614">
        <f t="shared" ref="I277:V277" si="66">SUBTOTAL(9,I278)</f>
        <v>0</v>
      </c>
      <c r="J277" s="614">
        <f t="shared" si="66"/>
        <v>0</v>
      </c>
      <c r="K277" s="614">
        <f t="shared" si="66"/>
        <v>0</v>
      </c>
      <c r="L277" s="614">
        <f t="shared" si="66"/>
        <v>0</v>
      </c>
      <c r="M277" s="614">
        <f t="shared" si="66"/>
        <v>0</v>
      </c>
      <c r="N277" s="614">
        <f t="shared" si="66"/>
        <v>0</v>
      </c>
      <c r="O277" s="614">
        <f t="shared" si="66"/>
        <v>0</v>
      </c>
      <c r="P277" s="614">
        <f t="shared" si="66"/>
        <v>0</v>
      </c>
      <c r="Q277" s="614">
        <f t="shared" si="66"/>
        <v>133200</v>
      </c>
      <c r="R277" s="614">
        <f t="shared" si="66"/>
        <v>30368.98</v>
      </c>
      <c r="S277" s="614">
        <f t="shared" si="66"/>
        <v>102831.02</v>
      </c>
      <c r="T277" s="614">
        <f t="shared" si="66"/>
        <v>30368.98</v>
      </c>
      <c r="U277" s="614">
        <f t="shared" si="66"/>
        <v>30368.98</v>
      </c>
      <c r="V277" s="614">
        <f t="shared" si="66"/>
        <v>0</v>
      </c>
      <c r="W277" s="77" t="e">
        <f>+[5]TOTAL!$R$12:$R$266</f>
        <v>#VALUE!</v>
      </c>
      <c r="X277" s="72"/>
      <c r="Y277" s="64"/>
      <c r="Z277" s="219"/>
      <c r="AA277" s="64"/>
      <c r="AB277" s="219"/>
      <c r="AG277" s="67">
        <v>6685.65</v>
      </c>
      <c r="AI277" s="66">
        <f>+U277</f>
        <v>30368.98</v>
      </c>
    </row>
    <row r="278" spans="1:35" s="621" customFormat="1" ht="17.25" customHeight="1" thickBot="1" x14ac:dyDescent="0.3">
      <c r="A278" s="370" t="s">
        <v>212</v>
      </c>
      <c r="B278" s="372" t="s">
        <v>48</v>
      </c>
      <c r="C278" s="371" t="s">
        <v>67</v>
      </c>
      <c r="D278" s="372" t="s">
        <v>35</v>
      </c>
      <c r="E278" s="370">
        <v>51</v>
      </c>
      <c r="F278" s="251" t="s">
        <v>215</v>
      </c>
      <c r="G278" s="253">
        <v>0</v>
      </c>
      <c r="H278" s="426">
        <f>+'[6]408060700 51'!$H$822</f>
        <v>133200</v>
      </c>
      <c r="I278" s="253">
        <f>+'[6]408060700 51'!I822</f>
        <v>0</v>
      </c>
      <c r="J278" s="253">
        <f>+'[6]408060700 51'!J822</f>
        <v>0</v>
      </c>
      <c r="K278" s="338">
        <v>0</v>
      </c>
      <c r="L278" s="339">
        <v>0</v>
      </c>
      <c r="M278" s="438">
        <v>0</v>
      </c>
      <c r="N278" s="253">
        <v>0</v>
      </c>
      <c r="O278" s="253">
        <f>+'[6]408060700 51'!K822</f>
        <v>0</v>
      </c>
      <c r="P278" s="253">
        <f>+'[6]408060700 51'!L822</f>
        <v>0</v>
      </c>
      <c r="Q278" s="426">
        <f>ROUND(G278+H278+M278-J278-N278+O278-P278,2)</f>
        <v>133200</v>
      </c>
      <c r="R278" s="253">
        <f>+'[6]408060700 51'!G822</f>
        <v>30368.98</v>
      </c>
      <c r="S278" s="253">
        <f>ROUND(Q278-R278,2)</f>
        <v>102831.02</v>
      </c>
      <c r="T278" s="253">
        <f>+'[6]408060700 51'!P822</f>
        <v>30368.98</v>
      </c>
      <c r="U278" s="253">
        <f>+'[6]408060700 51'!U822</f>
        <v>30368.98</v>
      </c>
      <c r="V278" s="186">
        <f>T278-U278</f>
        <v>0</v>
      </c>
      <c r="W278" s="77" t="e">
        <f>+[5]TOTAL!$R$12:$R$266</f>
        <v>#VALUE!</v>
      </c>
      <c r="X278" s="72" t="e">
        <f>+R278-W278</f>
        <v>#VALUE!</v>
      </c>
      <c r="Y278" s="64"/>
      <c r="Z278" s="219">
        <f>T278-Y278</f>
        <v>30368.98</v>
      </c>
      <c r="AA278" s="64"/>
      <c r="AB278" s="219">
        <f>U278-AA278</f>
        <v>30368.98</v>
      </c>
      <c r="AG278" s="67">
        <v>5364.99</v>
      </c>
      <c r="AI278" s="66">
        <f>+U278</f>
        <v>30368.98</v>
      </c>
    </row>
    <row r="279" spans="1:35" ht="32.25" customHeight="1" thickBot="1" x14ac:dyDescent="0.3">
      <c r="A279" s="616" t="s">
        <v>212</v>
      </c>
      <c r="B279" s="617" t="s">
        <v>114</v>
      </c>
      <c r="C279" s="618" t="s">
        <v>35</v>
      </c>
      <c r="D279" s="617" t="s">
        <v>35</v>
      </c>
      <c r="E279" s="616"/>
      <c r="F279" s="135" t="s">
        <v>216</v>
      </c>
      <c r="G279" s="356">
        <f>ROUND(SUM(G280:G281),2)</f>
        <v>0</v>
      </c>
      <c r="H279" s="356">
        <f t="shared" ref="H279:V279" si="67">ROUND(SUM(H280:H281),2)</f>
        <v>4000</v>
      </c>
      <c r="I279" s="356">
        <f t="shared" si="67"/>
        <v>0</v>
      </c>
      <c r="J279" s="356">
        <f t="shared" si="67"/>
        <v>0</v>
      </c>
      <c r="K279" s="356">
        <f t="shared" si="67"/>
        <v>0</v>
      </c>
      <c r="L279" s="356">
        <f t="shared" si="67"/>
        <v>0</v>
      </c>
      <c r="M279" s="356">
        <f t="shared" si="67"/>
        <v>0</v>
      </c>
      <c r="N279" s="356">
        <f t="shared" si="67"/>
        <v>0</v>
      </c>
      <c r="O279" s="356">
        <f t="shared" si="67"/>
        <v>0</v>
      </c>
      <c r="P279" s="356">
        <f t="shared" si="67"/>
        <v>0</v>
      </c>
      <c r="Q279" s="356">
        <f t="shared" si="67"/>
        <v>4000</v>
      </c>
      <c r="R279" s="356">
        <f t="shared" si="67"/>
        <v>21.09</v>
      </c>
      <c r="S279" s="356">
        <f t="shared" si="67"/>
        <v>3978.91</v>
      </c>
      <c r="T279" s="356">
        <f t="shared" si="67"/>
        <v>21.09</v>
      </c>
      <c r="U279" s="356">
        <f t="shared" si="67"/>
        <v>21.09</v>
      </c>
      <c r="V279" s="356">
        <f t="shared" si="67"/>
        <v>0</v>
      </c>
      <c r="W279" s="77"/>
      <c r="X279" s="72"/>
      <c r="Y279" s="63"/>
      <c r="Z279" s="84"/>
      <c r="AA279" s="63"/>
      <c r="AB279" s="84"/>
      <c r="AG279" s="84"/>
      <c r="AI279" s="84"/>
    </row>
    <row r="280" spans="1:35" s="621" customFormat="1" ht="17.25" hidden="1" customHeight="1" x14ac:dyDescent="0.25">
      <c r="A280" s="171">
        <v>408</v>
      </c>
      <c r="B280" s="171" t="s">
        <v>114</v>
      </c>
      <c r="C280" s="310" t="s">
        <v>85</v>
      </c>
      <c r="D280" s="171" t="s">
        <v>35</v>
      </c>
      <c r="E280" s="171"/>
      <c r="F280" s="248" t="s">
        <v>217</v>
      </c>
      <c r="G280" s="173"/>
      <c r="H280" s="305"/>
      <c r="I280" s="154"/>
      <c r="J280" s="306"/>
      <c r="K280" s="77"/>
      <c r="L280" s="77"/>
      <c r="O280" s="77"/>
      <c r="P280" s="77"/>
      <c r="Q280" s="308"/>
      <c r="R280" s="77"/>
      <c r="S280" s="308"/>
      <c r="T280" s="80"/>
      <c r="U280" s="77"/>
      <c r="V280" s="174">
        <v>0</v>
      </c>
      <c r="W280" s="77"/>
      <c r="X280" s="72"/>
      <c r="Y280" s="64"/>
      <c r="Z280" s="219"/>
      <c r="AA280" s="64"/>
      <c r="AB280" s="219"/>
      <c r="AG280" s="67"/>
      <c r="AI280" s="66"/>
    </row>
    <row r="281" spans="1:35" s="621" customFormat="1" ht="17.25" customHeight="1" thickBot="1" x14ac:dyDescent="0.3">
      <c r="A281" s="370" t="s">
        <v>212</v>
      </c>
      <c r="B281" s="372" t="s">
        <v>114</v>
      </c>
      <c r="C281" s="371" t="s">
        <v>85</v>
      </c>
      <c r="D281" s="372" t="s">
        <v>35</v>
      </c>
      <c r="E281" s="370">
        <v>52</v>
      </c>
      <c r="F281" s="251" t="s">
        <v>218</v>
      </c>
      <c r="G281" s="253">
        <v>0</v>
      </c>
      <c r="H281" s="253">
        <f>+'[6]408080200 52'!H822</f>
        <v>4000</v>
      </c>
      <c r="I281" s="253">
        <f>+'[6]408080200 52'!I822</f>
        <v>0</v>
      </c>
      <c r="J281" s="253">
        <f>+'[6]408080200 52'!J822</f>
        <v>0</v>
      </c>
      <c r="K281" s="163"/>
      <c r="L281" s="256">
        <v>0</v>
      </c>
      <c r="M281" s="184">
        <v>0</v>
      </c>
      <c r="N281" s="180">
        <v>0</v>
      </c>
      <c r="O281" s="253">
        <f>+'[6]408080200 52'!K822</f>
        <v>0</v>
      </c>
      <c r="P281" s="253">
        <f>+'[6]408080200 52'!L822</f>
        <v>0</v>
      </c>
      <c r="Q281" s="426">
        <f>ROUND(G281+H281+M281-J281-N281+O281-P281,2)</f>
        <v>4000</v>
      </c>
      <c r="R281" s="253">
        <f>+'[6]408080200 52'!G822</f>
        <v>21.09</v>
      </c>
      <c r="S281" s="253">
        <f>ROUND(Q281-R281,2)</f>
        <v>3978.91</v>
      </c>
      <c r="T281" s="253">
        <f>+'[6]408080200 52'!P822</f>
        <v>21.09</v>
      </c>
      <c r="U281" s="253">
        <f>+'[6]408080200 52'!U822</f>
        <v>21.09</v>
      </c>
      <c r="V281" s="186">
        <f>T281-U281</f>
        <v>0</v>
      </c>
      <c r="W281" s="77" t="e">
        <f>+[5]TOTAL!$R$12:$R$266</f>
        <v>#VALUE!</v>
      </c>
      <c r="X281" s="72" t="e">
        <f>+R281-W281</f>
        <v>#VALUE!</v>
      </c>
      <c r="Y281" s="64"/>
      <c r="Z281" s="219">
        <f>T281-Y281</f>
        <v>21.09</v>
      </c>
      <c r="AA281" s="64"/>
      <c r="AB281" s="219">
        <f>U281-AA281</f>
        <v>21.09</v>
      </c>
      <c r="AG281" s="67">
        <v>0</v>
      </c>
      <c r="AI281" s="66">
        <f>+U281</f>
        <v>21.09</v>
      </c>
    </row>
    <row r="282" spans="1:35" ht="17.25" customHeight="1" thickBot="1" x14ac:dyDescent="0.3">
      <c r="A282" s="628" t="s">
        <v>212</v>
      </c>
      <c r="B282" s="629">
        <v>99</v>
      </c>
      <c r="C282" s="630" t="s">
        <v>35</v>
      </c>
      <c r="D282" s="631" t="s">
        <v>35</v>
      </c>
      <c r="E282" s="632"/>
      <c r="F282" s="633" t="s">
        <v>219</v>
      </c>
      <c r="G282" s="634">
        <f>SUBTOTAL(9,G283)</f>
        <v>0</v>
      </c>
      <c r="H282" s="634">
        <f t="shared" ref="H282:V282" si="68">SUBTOTAL(9,H283)</f>
        <v>4000</v>
      </c>
      <c r="I282" s="634">
        <f t="shared" si="68"/>
        <v>0</v>
      </c>
      <c r="J282" s="634">
        <f t="shared" si="68"/>
        <v>0</v>
      </c>
      <c r="K282" s="634">
        <f t="shared" si="68"/>
        <v>0</v>
      </c>
      <c r="L282" s="634">
        <f t="shared" si="68"/>
        <v>0</v>
      </c>
      <c r="M282" s="634">
        <f t="shared" si="68"/>
        <v>0</v>
      </c>
      <c r="N282" s="634">
        <f t="shared" si="68"/>
        <v>0</v>
      </c>
      <c r="O282" s="634">
        <f t="shared" si="68"/>
        <v>0</v>
      </c>
      <c r="P282" s="634">
        <f t="shared" si="68"/>
        <v>0</v>
      </c>
      <c r="Q282" s="634">
        <f t="shared" si="68"/>
        <v>4000</v>
      </c>
      <c r="R282" s="634">
        <f t="shared" si="68"/>
        <v>5137.13</v>
      </c>
      <c r="S282" s="634">
        <f t="shared" si="68"/>
        <v>-1137.1300000000001</v>
      </c>
      <c r="T282" s="634">
        <f t="shared" si="68"/>
        <v>5137.13</v>
      </c>
      <c r="U282" s="634">
        <f t="shared" si="68"/>
        <v>5137.13</v>
      </c>
      <c r="V282" s="634">
        <f t="shared" si="68"/>
        <v>0</v>
      </c>
      <c r="W282" s="77"/>
      <c r="X282" s="72"/>
      <c r="Y282" s="63"/>
      <c r="Z282" s="84"/>
      <c r="AA282" s="63"/>
      <c r="AB282" s="84"/>
      <c r="AG282" s="84"/>
      <c r="AI282" s="84"/>
    </row>
    <row r="283" spans="1:35" s="621" customFormat="1" ht="17.25" customHeight="1" thickBot="1" x14ac:dyDescent="0.3">
      <c r="A283" s="374" t="s">
        <v>212</v>
      </c>
      <c r="B283" s="375">
        <v>99</v>
      </c>
      <c r="C283" s="333" t="s">
        <v>37</v>
      </c>
      <c r="D283" s="334" t="s">
        <v>35</v>
      </c>
      <c r="E283" s="374">
        <v>53</v>
      </c>
      <c r="F283" s="335" t="s">
        <v>220</v>
      </c>
      <c r="G283" s="286">
        <v>0</v>
      </c>
      <c r="H283" s="286">
        <f>+'[6]408990100 53'!H821</f>
        <v>4000</v>
      </c>
      <c r="I283" s="286">
        <f>+'[6]408990100 53'!I821</f>
        <v>0</v>
      </c>
      <c r="J283" s="286">
        <f>+'[6]408990100 53'!J821</f>
        <v>0</v>
      </c>
      <c r="K283" s="338">
        <v>0</v>
      </c>
      <c r="L283" s="186"/>
      <c r="M283" s="340">
        <v>0</v>
      </c>
      <c r="N283" s="286">
        <v>0</v>
      </c>
      <c r="O283" s="286">
        <f>+'[6]408990100 53'!K821</f>
        <v>0</v>
      </c>
      <c r="P283" s="286">
        <f>+'[6]408990100 53'!L821</f>
        <v>0</v>
      </c>
      <c r="Q283" s="426">
        <f>ROUND(G283+H283+M283-J283-N283+O283-P283,2)</f>
        <v>4000</v>
      </c>
      <c r="R283" s="286">
        <f>+'[6]408990100 53'!G821</f>
        <v>5137.13</v>
      </c>
      <c r="S283" s="286">
        <f>ROUND(Q283-R283,2)</f>
        <v>-1137.1300000000001</v>
      </c>
      <c r="T283" s="286">
        <f>+'[6]408990100 53'!P821</f>
        <v>5137.13</v>
      </c>
      <c r="U283" s="286">
        <f>+'[6]408990100 53'!U821</f>
        <v>5137.13</v>
      </c>
      <c r="V283" s="337">
        <f>T283-U283</f>
        <v>0</v>
      </c>
      <c r="W283" s="77" t="e">
        <f>+[5]TOTAL!$R$12:$R$266</f>
        <v>#VALUE!</v>
      </c>
      <c r="X283" s="72" t="e">
        <f>+R283-W283</f>
        <v>#VALUE!</v>
      </c>
      <c r="Y283" s="64"/>
      <c r="Z283" s="219">
        <f>T283-Y283</f>
        <v>5137.13</v>
      </c>
      <c r="AA283" s="64"/>
      <c r="AB283" s="219">
        <f>U283-AA283</f>
        <v>5137.13</v>
      </c>
      <c r="AG283" s="67">
        <v>1320.66</v>
      </c>
      <c r="AI283" s="66">
        <f>+U283</f>
        <v>5137.13</v>
      </c>
    </row>
    <row r="284" spans="1:35" s="641" customFormat="1" ht="17.25" customHeight="1" thickBot="1" x14ac:dyDescent="0.3">
      <c r="A284" s="635" t="s">
        <v>207</v>
      </c>
      <c r="B284" s="636" t="s">
        <v>35</v>
      </c>
      <c r="C284" s="637" t="s">
        <v>35</v>
      </c>
      <c r="D284" s="637" t="s">
        <v>35</v>
      </c>
      <c r="E284" s="638"/>
      <c r="F284" s="639" t="s">
        <v>208</v>
      </c>
      <c r="G284" s="613">
        <f>SUBTOTAL(9,G285:G287)</f>
        <v>0</v>
      </c>
      <c r="H284" s="613">
        <f t="shared" ref="H284:U284" si="69">SUBTOTAL(9,H285:H287)</f>
        <v>0</v>
      </c>
      <c r="I284" s="613">
        <f t="shared" si="69"/>
        <v>0</v>
      </c>
      <c r="J284" s="613">
        <f t="shared" si="69"/>
        <v>0</v>
      </c>
      <c r="K284" s="614">
        <f t="shared" si="69"/>
        <v>0</v>
      </c>
      <c r="L284" s="614">
        <f t="shared" si="69"/>
        <v>0</v>
      </c>
      <c r="M284" s="613">
        <f t="shared" si="69"/>
        <v>0</v>
      </c>
      <c r="N284" s="613">
        <f t="shared" si="69"/>
        <v>0</v>
      </c>
      <c r="O284" s="613">
        <f t="shared" si="69"/>
        <v>0</v>
      </c>
      <c r="P284" s="613">
        <f t="shared" si="69"/>
        <v>0</v>
      </c>
      <c r="Q284" s="613">
        <f t="shared" si="69"/>
        <v>0</v>
      </c>
      <c r="R284" s="613">
        <f t="shared" si="69"/>
        <v>0</v>
      </c>
      <c r="S284" s="613">
        <f t="shared" si="69"/>
        <v>0</v>
      </c>
      <c r="T284" s="613">
        <f t="shared" si="69"/>
        <v>0</v>
      </c>
      <c r="U284" s="613">
        <f t="shared" si="69"/>
        <v>0</v>
      </c>
      <c r="V284" s="613">
        <f>SUBTOTAL(9,V285:V287)</f>
        <v>0</v>
      </c>
      <c r="W284" s="640"/>
      <c r="X284" s="72"/>
      <c r="Y284" s="64"/>
      <c r="Z284" s="219"/>
      <c r="AA284" s="64"/>
      <c r="AB284" s="219"/>
      <c r="AC284" s="621"/>
      <c r="AD284" s="621"/>
      <c r="AG284" s="67"/>
      <c r="AH284" s="621"/>
      <c r="AI284" s="66"/>
    </row>
    <row r="285" spans="1:35" s="621" customFormat="1" ht="27" hidden="1" thickBot="1" x14ac:dyDescent="0.3">
      <c r="A285" s="86">
        <v>411</v>
      </c>
      <c r="B285" s="86" t="s">
        <v>85</v>
      </c>
      <c r="C285" s="642" t="s">
        <v>37</v>
      </c>
      <c r="D285" s="86" t="s">
        <v>35</v>
      </c>
      <c r="E285" s="86">
        <v>55</v>
      </c>
      <c r="F285" s="87" t="s">
        <v>221</v>
      </c>
      <c r="G285" s="115"/>
      <c r="H285" s="88"/>
      <c r="I285" s="88"/>
      <c r="J285" s="88"/>
      <c r="K285" s="306">
        <v>0</v>
      </c>
      <c r="L285" s="306">
        <v>0</v>
      </c>
      <c r="M285" s="115"/>
      <c r="N285" s="115"/>
      <c r="O285" s="88"/>
      <c r="P285" s="88"/>
      <c r="Q285" s="426"/>
      <c r="R285" s="88"/>
      <c r="S285" s="643"/>
      <c r="T285" s="88"/>
      <c r="U285" s="88"/>
      <c r="V285" s="598"/>
      <c r="W285" s="640"/>
      <c r="X285" s="72"/>
      <c r="Y285" s="63"/>
      <c r="Z285" s="84"/>
      <c r="AA285" s="63"/>
      <c r="AB285" s="84"/>
      <c r="AC285" s="19"/>
      <c r="AD285" s="19"/>
      <c r="AG285" s="84"/>
      <c r="AH285" s="19"/>
      <c r="AI285" s="84"/>
    </row>
    <row r="286" spans="1:35" s="621" customFormat="1" ht="53.4" hidden="1" thickBot="1" x14ac:dyDescent="0.3">
      <c r="A286" s="86">
        <v>411</v>
      </c>
      <c r="B286" s="86" t="s">
        <v>85</v>
      </c>
      <c r="C286" s="642" t="s">
        <v>43</v>
      </c>
      <c r="D286" s="86" t="s">
        <v>35</v>
      </c>
      <c r="E286" s="86">
        <v>56</v>
      </c>
      <c r="F286" s="87" t="s">
        <v>222</v>
      </c>
      <c r="G286" s="115"/>
      <c r="H286" s="88"/>
      <c r="I286" s="88"/>
      <c r="J286" s="88"/>
      <c r="K286" s="306">
        <v>0</v>
      </c>
      <c r="L286" s="306">
        <v>0</v>
      </c>
      <c r="M286" s="115"/>
      <c r="N286" s="115"/>
      <c r="O286" s="88"/>
      <c r="P286" s="88"/>
      <c r="Q286" s="426"/>
      <c r="R286" s="88"/>
      <c r="S286" s="643"/>
      <c r="T286" s="88"/>
      <c r="U286" s="88"/>
      <c r="V286" s="598"/>
      <c r="W286" s="640"/>
      <c r="X286" s="72"/>
      <c r="Y286" s="63"/>
      <c r="Z286" s="84"/>
      <c r="AA286" s="63"/>
      <c r="AB286" s="84"/>
      <c r="AC286" s="19"/>
      <c r="AD286" s="19"/>
      <c r="AG286" s="84"/>
      <c r="AH286" s="19"/>
      <c r="AI286" s="84"/>
    </row>
    <row r="287" spans="1:35" s="621" customFormat="1" ht="40.200000000000003" hidden="1" thickBot="1" x14ac:dyDescent="0.3">
      <c r="A287" s="86">
        <v>411</v>
      </c>
      <c r="B287" s="86" t="s">
        <v>85</v>
      </c>
      <c r="C287" s="642" t="s">
        <v>52</v>
      </c>
      <c r="D287" s="86" t="s">
        <v>35</v>
      </c>
      <c r="E287" s="86">
        <v>57</v>
      </c>
      <c r="F287" s="87" t="s">
        <v>223</v>
      </c>
      <c r="G287" s="115"/>
      <c r="H287" s="88"/>
      <c r="I287" s="88"/>
      <c r="J287" s="88"/>
      <c r="K287" s="306">
        <v>0</v>
      </c>
      <c r="L287" s="306">
        <v>0</v>
      </c>
      <c r="M287" s="115"/>
      <c r="N287" s="88"/>
      <c r="O287" s="88"/>
      <c r="P287" s="88"/>
      <c r="Q287" s="426"/>
      <c r="R287" s="88"/>
      <c r="S287" s="643"/>
      <c r="T287" s="88"/>
      <c r="U287" s="88"/>
      <c r="V287" s="598"/>
      <c r="W287" s="640"/>
      <c r="X287" s="72"/>
      <c r="Y287" s="63"/>
      <c r="Z287" s="84"/>
      <c r="AA287" s="63"/>
      <c r="AB287" s="84"/>
      <c r="AC287" s="19"/>
      <c r="AD287" s="19"/>
      <c r="AG287" s="84"/>
      <c r="AH287" s="19"/>
      <c r="AI287" s="84"/>
    </row>
    <row r="288" spans="1:35" ht="15.75" customHeight="1" thickBot="1" x14ac:dyDescent="0.3">
      <c r="A288" s="644"/>
      <c r="B288" s="645"/>
      <c r="C288" s="646"/>
      <c r="D288" s="645"/>
      <c r="E288" s="647"/>
      <c r="F288" s="648" t="s">
        <v>224</v>
      </c>
      <c r="G288" s="649">
        <f t="shared" ref="G288:V288" si="70">G10+G97+G185+G233+G276+G284+G269</f>
        <v>0</v>
      </c>
      <c r="H288" s="649">
        <f t="shared" si="70"/>
        <v>5566031</v>
      </c>
      <c r="I288" s="649">
        <f t="shared" si="70"/>
        <v>63459.079999999994</v>
      </c>
      <c r="J288" s="649">
        <f t="shared" si="70"/>
        <v>0</v>
      </c>
      <c r="K288" s="649">
        <f t="shared" si="70"/>
        <v>0</v>
      </c>
      <c r="L288" s="649">
        <f t="shared" si="70"/>
        <v>0</v>
      </c>
      <c r="M288" s="649">
        <f t="shared" si="70"/>
        <v>0</v>
      </c>
      <c r="N288" s="649">
        <f t="shared" si="70"/>
        <v>0</v>
      </c>
      <c r="O288" s="649">
        <f t="shared" si="70"/>
        <v>0</v>
      </c>
      <c r="P288" s="649">
        <f t="shared" si="70"/>
        <v>0</v>
      </c>
      <c r="Q288" s="649">
        <f t="shared" si="70"/>
        <v>5629490.0800000001</v>
      </c>
      <c r="R288" s="649">
        <f t="shared" si="70"/>
        <v>875706.22</v>
      </c>
      <c r="S288" s="649">
        <f t="shared" si="70"/>
        <v>4753783.8599999994</v>
      </c>
      <c r="T288" s="649">
        <f t="shared" si="70"/>
        <v>875706.22</v>
      </c>
      <c r="U288" s="649">
        <f t="shared" si="70"/>
        <v>875706.22</v>
      </c>
      <c r="V288" s="649">
        <f t="shared" si="70"/>
        <v>0</v>
      </c>
      <c r="W288" s="650"/>
      <c r="X288" s="651" t="e">
        <f>SUBTOTAL(9,X12:X283)</f>
        <v>#VALUE!</v>
      </c>
      <c r="Y288" s="652" t="e">
        <f>+X288-3487.34</f>
        <v>#VALUE!</v>
      </c>
      <c r="Z288" s="492">
        <f>SUBTOTAL(9,Z10:Z283)</f>
        <v>1485019.6400000004</v>
      </c>
      <c r="AB288" s="492">
        <f>SUBTOTAL(9,AB10:AB283)</f>
        <v>805055.38000000012</v>
      </c>
      <c r="AE288" s="653"/>
      <c r="AF288" s="17"/>
      <c r="AG288" s="67">
        <v>244712.28999999998</v>
      </c>
      <c r="AI288" s="66"/>
    </row>
    <row r="289" spans="1:33" ht="36.75" customHeight="1" x14ac:dyDescent="0.25">
      <c r="A289" s="654"/>
      <c r="B289" s="654"/>
      <c r="C289" s="654"/>
      <c r="D289" s="654"/>
      <c r="E289" s="654"/>
      <c r="F289" s="655"/>
      <c r="G289" s="656"/>
      <c r="H289" s="657">
        <f>+H288-5566031</f>
        <v>0</v>
      </c>
      <c r="I289" s="657"/>
      <c r="J289" s="657"/>
      <c r="K289" s="656">
        <v>0</v>
      </c>
      <c r="L289" s="656" t="e">
        <f>+#REF!+#REF!</f>
        <v>#REF!</v>
      </c>
      <c r="M289" s="657"/>
      <c r="N289" s="657"/>
      <c r="O289" s="657"/>
      <c r="P289" s="657">
        <f>+Q288-R288</f>
        <v>4753783.8600000003</v>
      </c>
      <c r="Q289" s="657">
        <v>2344502</v>
      </c>
      <c r="R289" s="656">
        <v>653561.82000000007</v>
      </c>
      <c r="S289" s="657">
        <v>4975928.26</v>
      </c>
      <c r="T289" s="657">
        <v>653561.82000000007</v>
      </c>
      <c r="U289" s="657">
        <v>653561.82000000007</v>
      </c>
      <c r="V289" s="658">
        <v>0</v>
      </c>
      <c r="W289" s="659"/>
      <c r="X289" s="660"/>
      <c r="Y289" s="661">
        <f>+X289+6</f>
        <v>6</v>
      </c>
      <c r="Z289" s="662"/>
      <c r="AA289" s="663"/>
      <c r="AB289" s="663"/>
      <c r="AC289" s="664"/>
      <c r="AE289" s="654"/>
      <c r="AG289" s="19">
        <v>1320.66</v>
      </c>
    </row>
    <row r="290" spans="1:33" s="17" customFormat="1" ht="15.6" x14ac:dyDescent="0.25">
      <c r="A290" s="665"/>
      <c r="B290" s="665"/>
      <c r="C290" s="665"/>
      <c r="D290" s="665"/>
      <c r="E290" s="665"/>
      <c r="F290" s="666"/>
      <c r="G290" s="656"/>
      <c r="H290" s="656"/>
      <c r="I290" s="656"/>
      <c r="J290" s="667"/>
      <c r="K290" s="667">
        <v>0</v>
      </c>
      <c r="L290" s="661">
        <v>0</v>
      </c>
      <c r="M290" s="661"/>
      <c r="N290" s="661"/>
      <c r="O290" s="661"/>
      <c r="P290" s="665"/>
      <c r="Q290" s="665">
        <f>+Q288+Q289</f>
        <v>7973992.0800000001</v>
      </c>
      <c r="R290" s="661">
        <f>+R288-R289</f>
        <v>222144.39999999991</v>
      </c>
      <c r="S290" s="665">
        <f>SUBTOTAL(9,S288:S289)</f>
        <v>9729712.1199999992</v>
      </c>
      <c r="T290" s="665"/>
      <c r="U290" s="665"/>
      <c r="V290" s="661"/>
      <c r="W290" s="668"/>
      <c r="X290" s="492"/>
      <c r="Y290" s="661"/>
      <c r="Z290" s="662"/>
      <c r="AA290" s="669"/>
      <c r="AB290" s="669"/>
      <c r="AC290" s="670"/>
      <c r="AE290" s="665"/>
    </row>
    <row r="291" spans="1:33" s="675" customFormat="1" ht="15.6" x14ac:dyDescent="0.3">
      <c r="A291" s="671" t="s">
        <v>225</v>
      </c>
      <c r="B291" s="671"/>
      <c r="C291" s="671"/>
      <c r="D291" s="671"/>
      <c r="E291" s="671"/>
      <c r="F291" s="671"/>
      <c r="G291" s="672"/>
      <c r="H291" s="672"/>
      <c r="I291" s="673"/>
      <c r="J291" s="674"/>
      <c r="L291" s="676"/>
      <c r="M291" s="676"/>
      <c r="N291" s="677"/>
      <c r="O291" s="678"/>
      <c r="P291" s="679" t="s">
        <v>226</v>
      </c>
      <c r="Q291" s="679"/>
      <c r="R291" s="680"/>
      <c r="S291" s="681" t="s">
        <v>227</v>
      </c>
      <c r="T291" s="681"/>
      <c r="U291" s="681"/>
      <c r="V291" s="676"/>
      <c r="W291" s="682"/>
      <c r="X291" s="492"/>
      <c r="Y291" s="676"/>
      <c r="Z291" s="84"/>
      <c r="AB291" s="17"/>
    </row>
    <row r="292" spans="1:33" s="675" customFormat="1" ht="15" x14ac:dyDescent="0.25">
      <c r="A292" s="671" t="s">
        <v>228</v>
      </c>
      <c r="B292" s="671"/>
      <c r="C292" s="671"/>
      <c r="D292" s="671"/>
      <c r="E292" s="671"/>
      <c r="F292" s="671"/>
      <c r="G292" s="683"/>
      <c r="H292" s="683"/>
      <c r="I292" s="684"/>
      <c r="J292" s="684"/>
      <c r="K292" s="671"/>
      <c r="L292" s="671"/>
      <c r="M292" s="671"/>
      <c r="O292" s="677"/>
      <c r="P292" s="679" t="s">
        <v>229</v>
      </c>
      <c r="Q292" s="679"/>
      <c r="R292" s="685"/>
      <c r="S292" s="686" t="s">
        <v>230</v>
      </c>
      <c r="T292" s="686"/>
      <c r="U292" s="686"/>
      <c r="V292" s="687"/>
      <c r="W292" s="659"/>
      <c r="X292" s="492"/>
      <c r="Z292" s="84"/>
    </row>
    <row r="293" spans="1:33" s="675" customFormat="1" ht="15.6" x14ac:dyDescent="0.3">
      <c r="A293" s="688" t="s">
        <v>231</v>
      </c>
      <c r="B293" s="688"/>
      <c r="C293" s="688"/>
      <c r="D293" s="688"/>
      <c r="E293" s="688"/>
      <c r="F293" s="688"/>
      <c r="G293" s="683"/>
      <c r="H293" s="683"/>
      <c r="I293" s="689">
        <f>+[10]ENERO!$D$14+[10]ENERO!$E$14</f>
        <v>5629490.0800000001</v>
      </c>
      <c r="J293" s="684"/>
      <c r="K293" s="671"/>
      <c r="L293" s="671"/>
      <c r="M293" s="671"/>
      <c r="O293" s="690"/>
      <c r="P293" s="679" t="s">
        <v>232</v>
      </c>
      <c r="Q293" s="679"/>
      <c r="R293" s="687"/>
      <c r="S293" s="686" t="s">
        <v>233</v>
      </c>
      <c r="T293" s="686"/>
      <c r="U293" s="686"/>
      <c r="V293" s="687"/>
      <c r="W293" s="691"/>
      <c r="X293" s="492"/>
      <c r="Z293" s="84"/>
    </row>
    <row r="294" spans="1:33" ht="15.6" x14ac:dyDescent="0.25">
      <c r="A294" s="686"/>
      <c r="B294" s="686"/>
      <c r="C294" s="686"/>
      <c r="D294" s="686"/>
      <c r="E294" s="686"/>
      <c r="F294" s="686"/>
      <c r="G294" s="654"/>
      <c r="H294" s="654"/>
      <c r="I294" s="692"/>
      <c r="O294" s="677"/>
      <c r="P294" s="692"/>
      <c r="Q294" s="654"/>
      <c r="R294" s="661"/>
      <c r="S294" s="665">
        <v>1232002.6400000001</v>
      </c>
      <c r="T294" s="654"/>
      <c r="V294" s="17"/>
      <c r="W294" s="682"/>
      <c r="X294" s="676"/>
      <c r="Z294" s="84"/>
      <c r="AB294" s="17"/>
    </row>
    <row r="295" spans="1:33" ht="15" x14ac:dyDescent="0.25">
      <c r="A295" s="693"/>
      <c r="B295" s="693"/>
      <c r="C295" s="693"/>
      <c r="D295" s="693"/>
      <c r="E295" s="693"/>
      <c r="F295" s="693"/>
      <c r="G295" s="17"/>
      <c r="H295" s="17"/>
      <c r="I295" s="17"/>
      <c r="K295" s="19">
        <v>330729.52999999997</v>
      </c>
      <c r="L295" s="19">
        <v>16693.689999999999</v>
      </c>
      <c r="N295" s="17"/>
      <c r="O295" s="677"/>
      <c r="P295" s="17"/>
      <c r="Q295" s="665"/>
      <c r="R295" s="665"/>
      <c r="S295" s="665">
        <f>+S288-S294</f>
        <v>3521781.2199999993</v>
      </c>
      <c r="T295" s="665"/>
      <c r="U295" s="669"/>
      <c r="V295" s="669"/>
      <c r="W295" s="659"/>
      <c r="Z295" s="84"/>
    </row>
    <row r="296" spans="1:33" ht="15" x14ac:dyDescent="0.25">
      <c r="A296" s="686"/>
      <c r="B296" s="686"/>
      <c r="C296" s="686"/>
      <c r="D296" s="686"/>
      <c r="E296" s="686"/>
      <c r="F296" s="686"/>
      <c r="G296" s="17"/>
      <c r="H296" s="17"/>
      <c r="I296" s="17"/>
      <c r="J296" s="17"/>
      <c r="K296" s="17">
        <f>+K288-K295</f>
        <v>-330729.52999999997</v>
      </c>
      <c r="L296" s="17">
        <f>+L288-L295</f>
        <v>-16693.689999999999</v>
      </c>
      <c r="M296" s="17"/>
      <c r="N296" s="17"/>
      <c r="O296" s="17"/>
      <c r="P296" s="17"/>
      <c r="Q296" s="665">
        <v>7774481.8200000003</v>
      </c>
      <c r="R296" s="665"/>
      <c r="S296" s="665"/>
      <c r="T296" s="665"/>
      <c r="U296" s="17"/>
      <c r="V296" s="17"/>
      <c r="W296" s="691"/>
      <c r="Z296" s="84"/>
    </row>
    <row r="297" spans="1:33" ht="15.6" x14ac:dyDescent="0.25">
      <c r="A297" s="686"/>
      <c r="B297" s="686"/>
      <c r="C297" s="686"/>
      <c r="D297" s="686"/>
      <c r="E297" s="686"/>
      <c r="F297" s="686"/>
      <c r="O297" s="677"/>
      <c r="P297" s="17"/>
      <c r="Q297" s="665">
        <f>+Q290-Q296</f>
        <v>199510.25999999978</v>
      </c>
      <c r="R297" s="665"/>
      <c r="S297" s="665"/>
      <c r="T297" s="665"/>
      <c r="U297" s="694"/>
      <c r="V297" s="661"/>
      <c r="W297" s="682"/>
      <c r="Z297" s="84"/>
    </row>
    <row r="298" spans="1:33" ht="15" hidden="1" x14ac:dyDescent="0.25">
      <c r="A298" s="686"/>
      <c r="B298" s="686"/>
      <c r="C298" s="686"/>
      <c r="D298" s="686"/>
      <c r="E298" s="686"/>
      <c r="F298" s="686"/>
      <c r="O298" s="676"/>
      <c r="P298" s="17"/>
      <c r="Q298" s="17"/>
      <c r="R298" s="17"/>
      <c r="S298" s="17"/>
      <c r="T298" s="17"/>
      <c r="U298" s="17"/>
      <c r="V298" s="17"/>
      <c r="W298" s="241"/>
      <c r="Z298" s="84"/>
    </row>
    <row r="299" spans="1:33" ht="15" hidden="1" x14ac:dyDescent="0.25">
      <c r="A299" s="686"/>
      <c r="B299" s="686"/>
      <c r="C299" s="686"/>
      <c r="D299" s="686"/>
      <c r="E299" s="686"/>
      <c r="F299" s="686"/>
      <c r="G299" s="695">
        <v>2018719122</v>
      </c>
      <c r="O299" s="17"/>
      <c r="P299" s="17"/>
      <c r="Q299" s="17"/>
      <c r="R299" s="17"/>
      <c r="T299" s="17"/>
      <c r="U299" s="17"/>
      <c r="W299" s="253"/>
      <c r="Z299" s="84"/>
    </row>
    <row r="300" spans="1:33" ht="15.6" hidden="1" x14ac:dyDescent="0.25">
      <c r="A300" s="693"/>
      <c r="B300" s="693"/>
      <c r="C300" s="693"/>
      <c r="D300" s="693"/>
      <c r="E300" s="693"/>
      <c r="F300" s="693"/>
      <c r="G300" s="695">
        <v>2081255400</v>
      </c>
      <c r="O300" s="17"/>
      <c r="P300" s="17"/>
      <c r="Q300" s="17"/>
      <c r="R300" s="17"/>
      <c r="T300" s="17"/>
      <c r="U300" s="17"/>
      <c r="V300" s="696" t="s">
        <v>234</v>
      </c>
      <c r="W300" s="697"/>
      <c r="Z300" s="84"/>
    </row>
    <row r="301" spans="1:33" ht="15.6" hidden="1" x14ac:dyDescent="0.25">
      <c r="G301" s="695">
        <v>318744600</v>
      </c>
      <c r="O301" s="17"/>
      <c r="P301" s="17"/>
      <c r="Q301" s="17"/>
      <c r="R301" s="17"/>
      <c r="T301" s="17"/>
      <c r="U301" s="17"/>
      <c r="V301" s="696" t="s">
        <v>235</v>
      </c>
      <c r="W301" s="267"/>
      <c r="Z301" s="84"/>
    </row>
    <row r="302" spans="1:33" ht="15" hidden="1" x14ac:dyDescent="0.25">
      <c r="G302" s="695">
        <f>SUM(G299:G301)</f>
        <v>4418719122</v>
      </c>
      <c r="O302" s="676"/>
      <c r="P302" s="17"/>
      <c r="Q302" s="661"/>
      <c r="R302" s="17"/>
      <c r="T302" s="17"/>
      <c r="U302" s="661"/>
      <c r="V302" s="699"/>
      <c r="W302" s="174"/>
      <c r="Z302" s="84"/>
    </row>
    <row r="303" spans="1:33" ht="15" hidden="1" x14ac:dyDescent="0.25">
      <c r="O303" s="17"/>
      <c r="P303" s="17"/>
      <c r="Q303" s="17"/>
      <c r="T303" s="17"/>
      <c r="U303" s="692"/>
      <c r="V303" s="696" t="s">
        <v>236</v>
      </c>
      <c r="W303" s="253"/>
      <c r="Z303" s="84"/>
    </row>
    <row r="304" spans="1:33" ht="15.6" hidden="1" x14ac:dyDescent="0.25">
      <c r="O304" s="17"/>
      <c r="P304" s="17"/>
      <c r="Q304" s="17"/>
      <c r="T304" s="694"/>
      <c r="U304" s="700"/>
      <c r="V304" s="701"/>
      <c r="W304" s="267"/>
      <c r="Z304" s="84"/>
    </row>
    <row r="305" spans="6:26" ht="15" hidden="1" x14ac:dyDescent="0.25">
      <c r="O305" s="17"/>
      <c r="P305" s="17"/>
      <c r="Q305" s="17"/>
      <c r="R305" s="17"/>
      <c r="S305" s="692"/>
      <c r="T305" s="17"/>
      <c r="V305" s="696" t="s">
        <v>237</v>
      </c>
      <c r="W305" s="253"/>
      <c r="Z305" s="84"/>
    </row>
    <row r="306" spans="6:26" ht="16.2" hidden="1" thickBot="1" x14ac:dyDescent="0.3">
      <c r="R306" s="17"/>
      <c r="S306" s="17"/>
      <c r="V306" s="696" t="s">
        <v>238</v>
      </c>
      <c r="W306" s="416"/>
      <c r="Z306" s="84"/>
    </row>
    <row r="307" spans="6:26" ht="15" hidden="1" x14ac:dyDescent="0.25">
      <c r="V307" s="696" t="s">
        <v>236</v>
      </c>
      <c r="W307" s="124"/>
      <c r="Z307" s="84"/>
    </row>
    <row r="308" spans="6:26" ht="15" hidden="1" x14ac:dyDescent="0.25">
      <c r="T308" s="17"/>
      <c r="U308" s="692"/>
      <c r="V308" s="699"/>
      <c r="W308" s="290"/>
      <c r="Z308" s="84"/>
    </row>
    <row r="309" spans="6:26" ht="15" hidden="1" x14ac:dyDescent="0.25">
      <c r="T309" s="17"/>
      <c r="V309" s="696" t="s">
        <v>239</v>
      </c>
      <c r="W309" s="230"/>
      <c r="Z309" s="84"/>
    </row>
    <row r="310" spans="6:26" ht="15" hidden="1" x14ac:dyDescent="0.25">
      <c r="V310" s="696" t="s">
        <v>240</v>
      </c>
      <c r="W310" s="253"/>
      <c r="Z310" s="84"/>
    </row>
    <row r="311" spans="6:26" ht="15.6" hidden="1" thickBot="1" x14ac:dyDescent="0.3">
      <c r="F311" s="19"/>
      <c r="V311" s="696" t="s">
        <v>241</v>
      </c>
      <c r="W311" s="286"/>
      <c r="Z311" s="84"/>
    </row>
    <row r="312" spans="6:26" ht="15.6" hidden="1" x14ac:dyDescent="0.25">
      <c r="F312" s="19"/>
      <c r="T312" s="17"/>
      <c r="V312" s="696" t="s">
        <v>242</v>
      </c>
      <c r="W312" s="615"/>
      <c r="Z312" s="84"/>
    </row>
    <row r="313" spans="6:26" ht="15.6" hidden="1" x14ac:dyDescent="0.25">
      <c r="F313" s="19"/>
      <c r="V313" s="696" t="s">
        <v>243</v>
      </c>
      <c r="W313" s="614"/>
      <c r="Z313" s="84"/>
    </row>
    <row r="314" spans="6:26" ht="31.2" hidden="1" x14ac:dyDescent="0.25">
      <c r="F314" s="19"/>
      <c r="V314" s="702" t="s">
        <v>244</v>
      </c>
      <c r="W314" s="253"/>
      <c r="Z314" s="84"/>
    </row>
    <row r="315" spans="6:26" ht="37.5" hidden="1" customHeight="1" x14ac:dyDescent="0.25">
      <c r="F315" s="19"/>
      <c r="V315" s="702" t="s">
        <v>245</v>
      </c>
      <c r="W315" s="180"/>
      <c r="Z315" s="84"/>
    </row>
    <row r="316" spans="6:26" ht="37.5" hidden="1" customHeight="1" x14ac:dyDescent="0.25">
      <c r="F316" s="19"/>
      <c r="V316" s="702" t="s">
        <v>246</v>
      </c>
      <c r="W316" s="703"/>
      <c r="Z316" s="84"/>
    </row>
    <row r="317" spans="6:26" ht="28.5" hidden="1" customHeight="1" x14ac:dyDescent="0.25">
      <c r="F317" s="19"/>
      <c r="U317" s="19" t="s">
        <v>247</v>
      </c>
      <c r="V317" s="702" t="s">
        <v>248</v>
      </c>
      <c r="W317" s="649"/>
      <c r="Z317" s="84"/>
    </row>
    <row r="318" spans="6:26" ht="13.8" hidden="1" x14ac:dyDescent="0.25">
      <c r="F318" s="19"/>
      <c r="V318" s="702" t="s">
        <v>249</v>
      </c>
      <c r="W318" s="19"/>
      <c r="Z318" s="84"/>
    </row>
    <row r="319" spans="6:26" ht="21" hidden="1" x14ac:dyDescent="0.25">
      <c r="F319" s="19"/>
      <c r="U319" s="19" t="s">
        <v>247</v>
      </c>
      <c r="V319" s="702" t="s">
        <v>250</v>
      </c>
      <c r="W319" s="19"/>
      <c r="Z319" s="84"/>
    </row>
    <row r="320" spans="6:26" ht="51.6" hidden="1" x14ac:dyDescent="0.25">
      <c r="F320" s="19"/>
      <c r="V320" s="702" t="s">
        <v>251</v>
      </c>
      <c r="W320" s="19"/>
      <c r="Z320" s="84"/>
    </row>
    <row r="321" spans="6:23" ht="21" hidden="1" x14ac:dyDescent="0.25">
      <c r="F321" s="19"/>
      <c r="V321" s="702" t="s">
        <v>252</v>
      </c>
      <c r="W321" s="19"/>
    </row>
    <row r="322" spans="6:23" ht="31.2" hidden="1" x14ac:dyDescent="0.25">
      <c r="U322" s="19" t="s">
        <v>253</v>
      </c>
      <c r="V322" s="702" t="s">
        <v>254</v>
      </c>
      <c r="W322" s="19"/>
    </row>
    <row r="323" spans="6:23" ht="21" hidden="1" x14ac:dyDescent="0.25">
      <c r="U323" s="692" t="s">
        <v>247</v>
      </c>
      <c r="V323" s="702" t="s">
        <v>255</v>
      </c>
      <c r="W323" s="19"/>
    </row>
    <row r="324" spans="6:23" ht="30" hidden="1" customHeight="1" x14ac:dyDescent="0.25">
      <c r="U324" s="692" t="s">
        <v>247</v>
      </c>
      <c r="V324" s="702" t="s">
        <v>256</v>
      </c>
      <c r="W324" s="19"/>
    </row>
    <row r="325" spans="6:23" ht="82.2" hidden="1" x14ac:dyDescent="0.25">
      <c r="U325" s="692" t="s">
        <v>247</v>
      </c>
      <c r="V325" s="702" t="s">
        <v>257</v>
      </c>
      <c r="W325" s="19"/>
    </row>
    <row r="326" spans="6:23" x14ac:dyDescent="0.25">
      <c r="Q326" s="654"/>
      <c r="R326" s="665"/>
      <c r="S326" s="665">
        <f>+S288+S289</f>
        <v>9729712.1199999992</v>
      </c>
      <c r="T326" s="654"/>
      <c r="V326" s="699"/>
    </row>
    <row r="327" spans="6:23" x14ac:dyDescent="0.25">
      <c r="Q327" s="665"/>
      <c r="R327" s="654"/>
      <c r="S327" s="654"/>
      <c r="T327" s="654"/>
    </row>
    <row r="328" spans="6:23" x14ac:dyDescent="0.25">
      <c r="Q328" s="654"/>
      <c r="R328" s="654"/>
      <c r="S328" s="665">
        <f>+S326-Q296</f>
        <v>1955230.2999999989</v>
      </c>
      <c r="T328" s="665"/>
    </row>
  </sheetData>
  <autoFilter ref="A9:AA290">
    <filterColumn colId="4">
      <filters blank="1"/>
    </filterColumn>
  </autoFilter>
  <mergeCells count="16">
    <mergeCell ref="A296:F296"/>
    <mergeCell ref="A297:F297"/>
    <mergeCell ref="A298:F298"/>
    <mergeCell ref="A299:F299"/>
    <mergeCell ref="G292:H292"/>
    <mergeCell ref="S292:U292"/>
    <mergeCell ref="A293:F293"/>
    <mergeCell ref="G293:H293"/>
    <mergeCell ref="S293:U293"/>
    <mergeCell ref="A294:F294"/>
    <mergeCell ref="A5:V5"/>
    <mergeCell ref="A6:V6"/>
    <mergeCell ref="A7:G7"/>
    <mergeCell ref="J7:O7"/>
    <mergeCell ref="G291:H291"/>
    <mergeCell ref="S291:U291"/>
  </mergeCells>
  <pageMargins left="0.47244094488188981" right="0.15748031496062992" top="0.39370078740157483" bottom="0.59055118110236227" header="0" footer="0"/>
  <pageSetup paperSize="345" scale="45" fitToWidth="0" fitToHeight="0" orientation="landscape" r:id="rId1"/>
  <headerFooter alignWithMargins="0"/>
  <colBreaks count="1" manualBreakCount="1">
    <brk id="22" max="26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INGRESOS PROPIOS</vt:lpstr>
      <vt:lpstr>'INGRESOS PROPIOS'!Área_de_impresión</vt:lpstr>
      <vt:lpstr>'INGRESOS PROPIOS'!Títulos_a_imprimir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</dc:creator>
  <cp:lastModifiedBy>jose Luis</cp:lastModifiedBy>
  <dcterms:created xsi:type="dcterms:W3CDTF">2025-09-20T21:35:57Z</dcterms:created>
  <dcterms:modified xsi:type="dcterms:W3CDTF">2025-09-20T21:37:30Z</dcterms:modified>
</cp:coreProperties>
</file>